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2.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ustomProperty3.bin" ContentType="application/vnd.openxmlformats-officedocument.spreadsheetml.customProperty"/>
  <Override PartName="/xl/pivotTables/pivotTable3.xml" ContentType="application/vnd.openxmlformats-officedocument.spreadsheetml.pivotTable+xml"/>
  <Override PartName="/xl/customProperty4.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ml.chartshapes+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ustomProperty5.bin" ContentType="application/vnd.openxmlformats-officedocument.spreadsheetml.customProperty"/>
  <Override PartName="/xl/pivotTables/pivotTable8.xml" ContentType="application/vnd.openxmlformats-officedocument.spreadsheetml.pivotTable+xml"/>
  <Override PartName="/xl/pivotTables/pivotTable9.xml" ContentType="application/vnd.openxmlformats-officedocument.spreadsheetml.pivotTable+xml"/>
  <Override PartName="/xl/customProperty6.bin" ContentType="application/vnd.openxmlformats-officedocument.spreadsheetml.customProperty"/>
  <Override PartName="/xl/comments3.xml" ContentType="application/vnd.openxmlformats-officedocument.spreadsheetml.comments+xml"/>
  <Override PartName="/xl/threadedComments/threadedComment3.xml" ContentType="application/vnd.ms-excel.threadedcomments+xml"/>
  <Override PartName="/xl/pivotTables/pivotTable10.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C:\Users\Rossiter_B\Desktop\For_Marcy_April_2021\Metrics Workbooks\"/>
    </mc:Choice>
  </mc:AlternateContent>
  <xr:revisionPtr revIDLastSave="0" documentId="13_ncr:1_{11CF2A7E-80AD-4289-A327-8CC058EA0606}" xr6:coauthVersionLast="45" xr6:coauthVersionMax="46" xr10:uidLastSave="{00000000-0000-0000-0000-000000000000}"/>
  <bookViews>
    <workbookView xWindow="-108" yWindow="-108" windowWidth="23256" windowHeight="12576" tabRatio="839" firstSheet="5" activeTab="7" xr2:uid="{00000000-000D-0000-FFFF-FFFF00000000}"/>
  </bookViews>
  <sheets>
    <sheet name="Notes" sheetId="7" r:id="rId1"/>
    <sheet name="All Projects" sheetId="13" r:id="rId2"/>
    <sheet name="Append Existing" sheetId="14" r:id="rId3"/>
    <sheet name="Load Reductions" sheetId="8" r:id="rId4"/>
    <sheet name="TN Progress Chart" sheetId="12" r:id="rId5"/>
    <sheet name="Summary Info" sheetId="10" r:id="rId6"/>
    <sheet name="Project Type Check 031021" sheetId="11" r:id="rId7"/>
    <sheet name="Storymap Table" sheetId="15" r:id="rId8"/>
  </sheets>
  <externalReferences>
    <externalReference r:id="rId9"/>
    <externalReference r:id="rId10"/>
  </externalReferences>
  <definedNames>
    <definedName name="_xlnm._FilterDatabase" localSheetId="1" hidden="1">'All Projects'!$B$1:$AD$45</definedName>
    <definedName name="_xlnm._FilterDatabase" localSheetId="6" hidden="1">'Project Type Check 031021'!$A$1:$B$1</definedName>
    <definedName name="OLE_LINK36" localSheetId="1">'All Projects'!#REF!</definedName>
    <definedName name="OLE_LINK94" localSheetId="1">'All Projects'!#REF!</definedName>
  </definedNames>
  <calcPr calcId="191029"/>
  <pivotCaches>
    <pivotCache cacheId="0" r:id="rId11"/>
    <pivotCache cacheId="1" r:id="rId12"/>
    <pivotCache cacheId="2" r:id="rId13"/>
    <pivotCache cacheId="3" r:id="rId14"/>
    <pivotCache cacheId="4" r:id="rId15"/>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5" i="12" l="1"/>
  <c r="F34" i="12"/>
  <c r="F31" i="12"/>
  <c r="F11" i="12"/>
  <c r="F9" i="12"/>
  <c r="F4" i="12"/>
  <c r="AE2" i="13"/>
  <c r="AE3" i="13"/>
  <c r="AE4" i="13"/>
  <c r="AE5" i="13"/>
  <c r="AE6" i="13"/>
  <c r="AE7" i="13"/>
  <c r="AE8" i="13"/>
  <c r="AE14" i="13"/>
  <c r="AE15" i="13"/>
  <c r="AE16" i="13"/>
  <c r="AE20" i="13"/>
  <c r="AF20" i="13"/>
  <c r="AE21" i="13"/>
  <c r="AE22" i="13"/>
  <c r="AE26" i="13"/>
  <c r="AE27" i="13"/>
  <c r="AE29" i="13"/>
  <c r="AE32" i="13"/>
  <c r="AE36" i="13"/>
  <c r="AE37" i="13"/>
  <c r="AF38" i="13"/>
  <c r="AE39" i="13"/>
  <c r="AE40" i="13"/>
  <c r="B3" i="11"/>
  <c r="B4" i="11"/>
  <c r="B5" i="11"/>
  <c r="B6" i="11"/>
  <c r="B7" i="11"/>
  <c r="B8" i="11"/>
  <c r="B9" i="11"/>
  <c r="B10" i="11"/>
  <c r="B11" i="11"/>
  <c r="B12" i="11"/>
  <c r="B13" i="11"/>
  <c r="B14" i="11"/>
  <c r="B15" i="11"/>
  <c r="B16" i="11"/>
  <c r="F36" i="12"/>
  <c r="F33" i="12"/>
  <c r="F32" i="12"/>
  <c r="F28" i="12"/>
  <c r="F10" i="12"/>
  <c r="F8" i="12"/>
  <c r="B2" i="11" l="1"/>
  <c r="F5" i="12" l="1"/>
  <c r="H3" i="11" l="1"/>
  <c r="H2" i="11"/>
  <c r="D11" i="8" l="1"/>
  <c r="D7" i="8"/>
  <c r="F7" i="8"/>
  <c r="F11" i="8"/>
  <c r="E10" i="8"/>
  <c r="E14" i="8"/>
  <c r="E8" i="8"/>
  <c r="E13" i="8"/>
  <c r="E15" i="8"/>
  <c r="E12" i="8"/>
  <c r="E9" i="8"/>
  <c r="F14" i="8" l="1"/>
  <c r="F9" i="8"/>
  <c r="E11" i="8"/>
  <c r="F12" i="8"/>
  <c r="F15" i="8"/>
  <c r="E7" i="8"/>
  <c r="F8" i="8"/>
  <c r="F10" i="8"/>
  <c r="F13" i="8"/>
  <c r="D16" i="8"/>
  <c r="F16" i="8"/>
  <c r="E16" i="8" l="1"/>
  <c r="F6" i="12" l="1"/>
  <c r="F7" i="12" s="1"/>
  <c r="F29" i="12"/>
  <c r="F30"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tc={B534E6F2-85BF-4AAD-8597-57DA11DE2B10}</author>
  </authors>
  <commentList>
    <comment ref="L10" authorId="0" shapeId="0" xr:uid="{B534E6F2-85BF-4AAD-8597-57DA11DE2B10}">
      <text>
        <t>[Threaded comment]
Your version of Excel allows you to read this threaded comment; however, any edits to it will get removed if the file is opened in a newer version of Excel. Learn more: https://go.microsoft.com/fwlink/?linkid=870924
Comment:
    Late submittal, will not be included this year. Need to follow-up w/COBS for verification materials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tc={8DF2593F-2C1D-4B6E-BC98-524C9051B163}</author>
  </authors>
  <commentList>
    <comment ref="L10" authorId="0" shapeId="0" xr:uid="{8DF2593F-2C1D-4B6E-BC98-524C9051B163}">
      <text>
        <t>[Threaded comment]
Your version of Excel allows you to read this threaded comment; however, any edits to it will get removed if the file is opened in a newer version of Excel. Learn more: https://go.microsoft.com/fwlink/?linkid=870924
Comment:
    Late submittal, will not be included this year. Need to follow-up w/COBS for verification materials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tc={A8E8E499-58F9-4C70-B07F-9EC8B8701962}</author>
  </authors>
  <commentList>
    <comment ref="D64" authorId="0" shapeId="0" xr:uid="{A8E8E499-58F9-4C70-B07F-9EC8B8701962}">
      <text>
        <t>[Threaded comment]
Your version of Excel allows you to read this threaded comment; however, any edits to it will get removed if the file is opened in a newer version of Excel. Learn more: https://go.microsoft.com/fwlink/?linkid=870924
Comment:
    Cocoa NIRL,</t>
      </text>
    </comment>
  </commentList>
</comments>
</file>

<file path=xl/sharedStrings.xml><?xml version="1.0" encoding="utf-8"?>
<sst xmlns="http://schemas.openxmlformats.org/spreadsheetml/2006/main" count="2317" uniqueCount="370">
  <si>
    <t>Completed</t>
  </si>
  <si>
    <t>Street Sweeping</t>
  </si>
  <si>
    <t>Project Type</t>
  </si>
  <si>
    <t>Structural, Non-structural, or Trade</t>
  </si>
  <si>
    <t>Lakes Park Water Quality Restoration</t>
  </si>
  <si>
    <t>Education/Fertilizer Ordinance</t>
  </si>
  <si>
    <t>Island Park Filter Marsh</t>
  </si>
  <si>
    <t>Roadside Swales</t>
  </si>
  <si>
    <t>CREW</t>
  </si>
  <si>
    <t>Pine Lake Preserve</t>
  </si>
  <si>
    <t>Old 41 Catch Basin Inserts</t>
  </si>
  <si>
    <t>Residential Dry Detention</t>
  </si>
  <si>
    <t>Morton Avenue Swales</t>
  </si>
  <si>
    <t>Marni Fields</t>
  </si>
  <si>
    <t>Felts Avenue Stormwater Treatment</t>
  </si>
  <si>
    <t>Structural</t>
  </si>
  <si>
    <t>Ongoing</t>
  </si>
  <si>
    <t>Lee County</t>
  </si>
  <si>
    <t>Imperial River</t>
  </si>
  <si>
    <t>Hendry Creek</t>
  </si>
  <si>
    <t>Row Labels</t>
  </si>
  <si>
    <t>Grand Total</t>
  </si>
  <si>
    <t>Non-structural</t>
  </si>
  <si>
    <t>-</t>
  </si>
  <si>
    <t>Lakes Park Littoral Zone Project</t>
  </si>
  <si>
    <t>Hendry Creek West Branch Restoration</t>
  </si>
  <si>
    <t>Future</t>
  </si>
  <si>
    <t>Underway</t>
  </si>
  <si>
    <t>BS-10</t>
  </si>
  <si>
    <t>TN Reduction (kg/yr)</t>
  </si>
  <si>
    <t>TP Reduction (kg/yr)</t>
  </si>
  <si>
    <t>BMAP</t>
  </si>
  <si>
    <t>Latitude</t>
  </si>
  <si>
    <t>Location</t>
  </si>
  <si>
    <t>Longitude</t>
  </si>
  <si>
    <t>Partners</t>
  </si>
  <si>
    <t>Original Project Status</t>
  </si>
  <si>
    <t>Planned</t>
  </si>
  <si>
    <t>Education Efforts</t>
  </si>
  <si>
    <t>Pine Lake Preserve Rehydration Project</t>
  </si>
  <si>
    <t>SO772</t>
  </si>
  <si>
    <t>BS-11</t>
  </si>
  <si>
    <t>BS-12</t>
  </si>
  <si>
    <t>Downtown Redevelopment Drainage Project</t>
  </si>
  <si>
    <t>Fertilizer Ordinance</t>
  </si>
  <si>
    <t>Everglades West Coast</t>
  </si>
  <si>
    <t>Septic System Removal</t>
  </si>
  <si>
    <t>TBD</t>
  </si>
  <si>
    <t>FDACS</t>
  </si>
  <si>
    <t>Land purchase and conversion to conservation land use.</t>
  </si>
  <si>
    <t>Dry Detention Pond</t>
  </si>
  <si>
    <t>Land Acquisition</t>
  </si>
  <si>
    <t>Wet Detention Pond</t>
  </si>
  <si>
    <t>Total TN Required Reduction (lbs/yr)</t>
  </si>
  <si>
    <t xml:space="preserve">Total TN Required Reductions Achieved (%) </t>
  </si>
  <si>
    <t>N/A</t>
  </si>
  <si>
    <t>City of Bonita Springs</t>
  </si>
  <si>
    <t>Notes</t>
  </si>
  <si>
    <t>1. Final 2016 Annual Progress Report published on May 16, 2017. Metrics workbook "finalized" in accordance with final report on May 16, 2017 (the pre-final draft was routed to public on 2/20/17).</t>
  </si>
  <si>
    <t>Felts Avenue Bio-Reactor Project</t>
  </si>
  <si>
    <t>Public education on implementation of adopted fertilizer ordinance.</t>
  </si>
  <si>
    <t>Conversion of septic systems to central sewer.</t>
  </si>
  <si>
    <t>Hydrologic Restoration</t>
  </si>
  <si>
    <t>BMP Treatment Train</t>
  </si>
  <si>
    <t>Catch basin inserts.</t>
  </si>
  <si>
    <t>Dry detention.</t>
  </si>
  <si>
    <t>Dry retention.</t>
  </si>
  <si>
    <t>Monthly street sweeping.</t>
  </si>
  <si>
    <t>Wet detention.</t>
  </si>
  <si>
    <t>Swale with ditch blocks.</t>
  </si>
  <si>
    <t>Street sweeping.</t>
  </si>
  <si>
    <t>Creation of littoral shelves with native plantings for nutrient uptake.</t>
  </si>
  <si>
    <t>Grass swales with swale blocks or raised culverts</t>
  </si>
  <si>
    <t>Florida Yards and Neighborhood (FYN) Program</t>
  </si>
  <si>
    <t>Education program utilizing the FYN Program.</t>
  </si>
  <si>
    <t>Utilize woodchips in an anaerobic environment to strip nitrogen from incoming stormwater. The 40-acre watershed will be treated on a 2-acre site on Felts Ave.</t>
  </si>
  <si>
    <t>S0604</t>
  </si>
  <si>
    <t>Prior to 2012</t>
  </si>
  <si>
    <t>Wet Detention Ponds (1, 2, and 3) Facility ID: 12010-3561-02</t>
  </si>
  <si>
    <t>Wet Detention Ponds (1, 2, and 3) Facility ID: 12010-3561-03</t>
  </si>
  <si>
    <t>Wet Detention Ponds (Pond 7C) Facility ID: 12075-3500-03</t>
  </si>
  <si>
    <t>Wet Detention Ponds Pond 9B) Facility ID: 12075-3500-04</t>
  </si>
  <si>
    <t>Canceled</t>
  </si>
  <si>
    <t>2. Cathy reorganized columns on All Projects Tab per December 2017 SOP. Data edits for consistency with new SOP denoted by peach shading.</t>
  </si>
  <si>
    <t>3. Katie updated entries based on BAMSTAR RFI responses.</t>
  </si>
  <si>
    <t>4. On 2/27/18, Cathy reviewed all entries, and updated where needed for further consistency with December 2017 SOP.</t>
  </si>
  <si>
    <t>City</t>
  </si>
  <si>
    <t>DEP/ SFWMD/ City</t>
  </si>
  <si>
    <t>Florida Legislature</t>
  </si>
  <si>
    <t>County/ DEP/ SFWMD</t>
  </si>
  <si>
    <t>2018</t>
  </si>
  <si>
    <t>2020</t>
  </si>
  <si>
    <t>County</t>
  </si>
  <si>
    <t>2017</t>
  </si>
  <si>
    <t>Year Added</t>
  </si>
  <si>
    <t>Wastewater Service Area Expansion</t>
  </si>
  <si>
    <t>BS-01</t>
  </si>
  <si>
    <t>BS-02</t>
  </si>
  <si>
    <t>BS-03</t>
  </si>
  <si>
    <t>BS-04</t>
  </si>
  <si>
    <t>BS-05</t>
  </si>
  <si>
    <t>BS-06</t>
  </si>
  <si>
    <t>BS-07</t>
  </si>
  <si>
    <t>BS-08</t>
  </si>
  <si>
    <t>BS-09</t>
  </si>
  <si>
    <t>FDACS-01</t>
  </si>
  <si>
    <t>FDACS-02</t>
  </si>
  <si>
    <t>HC-FDOT-01</t>
  </si>
  <si>
    <t>HC-FDOT-01b</t>
  </si>
  <si>
    <t>HC-FDOT-01c</t>
  </si>
  <si>
    <t>HC-FDOT-02</t>
  </si>
  <si>
    <t>HC-FDOT-03</t>
  </si>
  <si>
    <t>HC-FDOT-04</t>
  </si>
  <si>
    <t>IR-FDOT-01</t>
  </si>
  <si>
    <t>IR-FDOT-01b</t>
  </si>
  <si>
    <t>IR-FDOT-01c</t>
  </si>
  <si>
    <t>IR-FDOT-02</t>
  </si>
  <si>
    <t>IR-FDOT-03</t>
  </si>
  <si>
    <t>HC-LC-01</t>
  </si>
  <si>
    <t>HC-LC-02</t>
  </si>
  <si>
    <t>HC-LC-03</t>
  </si>
  <si>
    <t>HC-LC-04</t>
  </si>
  <si>
    <t>HC-LC-05</t>
  </si>
  <si>
    <t>HC-LC-06</t>
  </si>
  <si>
    <t>IR-LC-01</t>
  </si>
  <si>
    <t>IR-LC-02</t>
  </si>
  <si>
    <t>IR-LC-03</t>
  </si>
  <si>
    <t>IR-LC-04</t>
  </si>
  <si>
    <t>IR-LC-05</t>
  </si>
  <si>
    <t>IR-LC-06</t>
  </si>
  <si>
    <t>IR-LC-07</t>
  </si>
  <si>
    <t>(Multiple Items)</t>
  </si>
  <si>
    <t>DEP/ SFWMD</t>
  </si>
  <si>
    <t>Agricultural Producers</t>
  </si>
  <si>
    <t>Create filter marsh on 11-acre site.</t>
  </si>
  <si>
    <t>County/ DEP</t>
  </si>
  <si>
    <t>DEP - $475,000</t>
  </si>
  <si>
    <t>County/ City of Bonita Springs</t>
  </si>
  <si>
    <t>Count of Year Added</t>
  </si>
  <si>
    <t>Not provided</t>
  </si>
  <si>
    <t>5. 072518 - Created the Access database tab, LS/WW.</t>
  </si>
  <si>
    <t>Ordinance.</t>
  </si>
  <si>
    <t>TN Reductions Still Needed (lbs/yr)</t>
  </si>
  <si>
    <t>6. 100318: Added entity-specific load reductions to the load reduction tabs, removed the Access database tab, and changed the name of the STAR tables tab</t>
  </si>
  <si>
    <t>Entity-Specific Load Reductions</t>
  </si>
  <si>
    <t>7. 030419 Tina added STAR 2019 stakeholder updates in Green.</t>
  </si>
  <si>
    <t>ProjID</t>
  </si>
  <si>
    <t>FDOT District 1</t>
  </si>
  <si>
    <t>Catch Basin Inserts/Inlet Filter Cleanout</t>
  </si>
  <si>
    <t>Joint project with Lee County that will rehydrate and reestablish hydraulic connectivity between the Imperial River and the undisturbed Corkscrew Regional Ecosystem Watershed (CREW) wetlands to the east of the preserve on the Corkscrew Swamp.</t>
  </si>
  <si>
    <t>Agricultural BMPs</t>
  </si>
  <si>
    <t>Wet Detention Ponds (1, 2, and 3) Facility ID: 12010-3561-01</t>
  </si>
  <si>
    <t>Pamphlets, PSAs, Illicit Discharge Program.</t>
  </si>
  <si>
    <t>Wet Detention Ponds (Pond 5D) Facility ID: 12075-3500-02</t>
  </si>
  <si>
    <t>Wetland creation and enhancement that included exotic removal, filter marsh creation, and native replanting.</t>
  </si>
  <si>
    <t>DEP</t>
  </si>
  <si>
    <t>Joint project with Bonita Springs that will rehydrate and reestablish hydraulic connectivity between the Imperial River and the undisturbed CREW wetlands which lay to the east of the preserve on the Corkscrew Swamp.</t>
  </si>
  <si>
    <t>Structural/Non Structural</t>
  </si>
  <si>
    <t>100% On-site Retention</t>
  </si>
  <si>
    <t>Use Past Designation</t>
  </si>
  <si>
    <t>Aquatic Vegetation Harvesting</t>
  </si>
  <si>
    <t>Baffle Boxes- Second Generation</t>
  </si>
  <si>
    <t>Baffle Boxes- Second Generation with Media</t>
  </si>
  <si>
    <t>Biosorption Activated Media (BAM)</t>
  </si>
  <si>
    <t>Bioswales</t>
  </si>
  <si>
    <t>BMP Cleanout</t>
  </si>
  <si>
    <t>Control Structure</t>
  </si>
  <si>
    <t>Creating/ Enhancing Living Shoreline</t>
  </si>
  <si>
    <t>Creating/ Enhancing Oyster Reefs</t>
  </si>
  <si>
    <t>Credit Trade</t>
  </si>
  <si>
    <t>Trade</t>
  </si>
  <si>
    <t>Dairy Remediation</t>
  </si>
  <si>
    <t>Decommission/ Abandonment</t>
  </si>
  <si>
    <t>Denitrification Walls</t>
  </si>
  <si>
    <t>Dispersed Water Management (DWM)</t>
  </si>
  <si>
    <t>Enhanced Public Education</t>
  </si>
  <si>
    <t>Exfiltration Trench</t>
  </si>
  <si>
    <t>Exotic Vegetation Removal</t>
  </si>
  <si>
    <t>Fertilizer Cessation</t>
  </si>
  <si>
    <t>Fertilizer Reduction</t>
  </si>
  <si>
    <t>Fish Harvesting</t>
  </si>
  <si>
    <t>Floating Islands/ Managed Aquatic Plant Systems (MAPS)</t>
  </si>
  <si>
    <t>Golf Course or Sports Field BMPs</t>
  </si>
  <si>
    <t>Grass swales without swale blocks or raised culverts</t>
  </si>
  <si>
    <t>Hybrid wetland treatment technology (HWTT)</t>
  </si>
  <si>
    <t>Hydrodynamic Separators</t>
  </si>
  <si>
    <t>Impoundment</t>
  </si>
  <si>
    <t>Industrial Facility Upgrades</t>
  </si>
  <si>
    <t>Land Preservation</t>
  </si>
  <si>
    <t>Land Use Change</t>
  </si>
  <si>
    <t>LID- Green Roofs</t>
  </si>
  <si>
    <t>LID- Other</t>
  </si>
  <si>
    <t>LID- Rain Gardens</t>
  </si>
  <si>
    <t>LID- Tree Boxes/Tree Wells</t>
  </si>
  <si>
    <t>Macroalgal Harvesting</t>
  </si>
  <si>
    <t>Monitoring/Data Collection</t>
  </si>
  <si>
    <t>Muck Removal/Restoration Dredging</t>
  </si>
  <si>
    <t>Natural Wetlands as Filters</t>
  </si>
  <si>
    <t>Non-contributing Basin</t>
  </si>
  <si>
    <t>Off-line Retention BMPs</t>
  </si>
  <si>
    <t>On-line Retention BMPs</t>
  </si>
  <si>
    <t>Onsite Sewage Treatment and Disposal System (OSTDS) Enhancement</t>
  </si>
  <si>
    <t>OSTDS Phase Out</t>
  </si>
  <si>
    <t>Plugging Artesian Wells</t>
  </si>
  <si>
    <t>Regional Stormwater Treatment</t>
  </si>
  <si>
    <t>Regulations, Ordinances, and Guidelines</t>
  </si>
  <si>
    <t>Retention/Detention BMP Retrofit with Nutrient Reducing Media</t>
  </si>
  <si>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</si>
  <si>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</si>
  <si>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</si>
  <si>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</si>
  <si>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</si>
  <si>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</si>
  <si>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</si>
  <si>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</si>
  <si>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Study</t>
  </si>
  <si>
    <t>Turbidity Reducing Polymers (e.g., Floc logs ®)</t>
  </si>
  <si>
    <t>Vegetated Buffers</t>
  </si>
  <si>
    <t>Wetland Restoration</t>
  </si>
  <si>
    <t>WWTF Disposal Site</t>
  </si>
  <si>
    <t>WWTF Diversion to Reuse</t>
  </si>
  <si>
    <t>WWTF Nutrient Reduction</t>
  </si>
  <si>
    <t>WWTF Upgrade</t>
  </si>
  <si>
    <t>DEP - $510,000/ SFWMD - $1,389,659</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</si>
  <si>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</si>
  <si>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</si>
  <si>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</si>
  <si>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</si>
  <si>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</si>
  <si>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</si>
  <si>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</si>
  <si>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</si>
  <si>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</si>
  <si>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</si>
  <si>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</si>
  <si>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</si>
  <si>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</si>
  <si>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</si>
  <si>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</si>
  <si>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SFWMD/ FWC/ CREW Land and Water Trust</t>
  </si>
  <si>
    <t>Sum of TNReduction(lbs/yr)</t>
  </si>
  <si>
    <t>Year</t>
  </si>
  <si>
    <t>Cumulative TN Reductions (lbs/yr)</t>
  </si>
  <si>
    <t>5-Year Milestone</t>
  </si>
  <si>
    <t>10-Year Milestone</t>
  </si>
  <si>
    <t>Count of ProjectStatus</t>
  </si>
  <si>
    <t>Sum of CostEstimate</t>
  </si>
  <si>
    <t>Sum of CostAnnualO&amp;M</t>
  </si>
  <si>
    <t>Sum of TPReduction(lbs/yr)</t>
  </si>
  <si>
    <t xml:space="preserve">8. 042319 Tina updated FDACS information. </t>
  </si>
  <si>
    <t>Column Labels</t>
  </si>
  <si>
    <t>9. 01292020 Updated projects/changes for STAR 2019 in orange</t>
  </si>
  <si>
    <t>IR-FDOT-04</t>
  </si>
  <si>
    <t>10. 021920 Bree provided an updated All Projects page which replaced the old color coded page. New page has yellow highlight for 2019 changes</t>
  </si>
  <si>
    <t>HC-LC-07</t>
  </si>
  <si>
    <t>Lakes Park Phase III</t>
  </si>
  <si>
    <t>Filter marsh.</t>
  </si>
  <si>
    <t>LP36022</t>
  </si>
  <si>
    <t>HC-LC-08</t>
  </si>
  <si>
    <t>Microbial Source Tracking in Lee County Waterways</t>
  </si>
  <si>
    <t>Watershed study to investigate interactions between OSTDS and surface water in the Everglades West Coast BMAP.</t>
  </si>
  <si>
    <t>Imperial Marsh Preserve</t>
  </si>
  <si>
    <t>Larry Kiker Preserve</t>
  </si>
  <si>
    <t>County - $1,200,000</t>
  </si>
  <si>
    <t>County - $208,818</t>
  </si>
  <si>
    <t>County - $2,366,273</t>
  </si>
  <si>
    <t>County - $42,435,000</t>
  </si>
  <si>
    <t>Min/Max of Project IDs</t>
  </si>
  <si>
    <t>11. 032620 Chris added project IDs (highlighted in blue)for new projects (blanks) inserted in the STAR 2019 process from Access import. Saved a working copy to check and added a pivot table on projects type check tab to review for any errors/missing info.</t>
  </si>
  <si>
    <t>Count of ProjID</t>
  </si>
  <si>
    <t>Sum of ProjID</t>
  </si>
  <si>
    <t>Total Reductions Required</t>
  </si>
  <si>
    <t>2019 STAR Priority Projects (1-5)</t>
  </si>
  <si>
    <t>12. 051420 Chris created Lat Long Append tab for all projects with lat longs to update Access</t>
  </si>
  <si>
    <t>13. Chris corrected lat long coordinates</t>
  </si>
  <si>
    <t>-81.874415</t>
  </si>
  <si>
    <t>-81.75092032</t>
  </si>
  <si>
    <t>-81.79348238</t>
  </si>
  <si>
    <t>-81.75538095</t>
  </si>
  <si>
    <t>-81.77807294</t>
  </si>
  <si>
    <t>-81.866328</t>
  </si>
  <si>
    <t>-81.874039</t>
  </si>
  <si>
    <t>-81.748673</t>
  </si>
  <si>
    <t>-81.748518</t>
  </si>
  <si>
    <t>-81.753769</t>
  </si>
  <si>
    <t>-81.87968159</t>
  </si>
  <si>
    <t>-81.863409</t>
  </si>
  <si>
    <t>-81.87895739</t>
  </si>
  <si>
    <t>-81.7409264</t>
  </si>
  <si>
    <t>-81.65320744</t>
  </si>
  <si>
    <t>-81.7308365</t>
  </si>
  <si>
    <t>26.40829073</t>
  </si>
  <si>
    <t>26.34288154</t>
  </si>
  <si>
    <t>26.49027685</t>
  </si>
  <si>
    <t>26.52330366</t>
  </si>
  <si>
    <t>26.52899611</t>
  </si>
  <si>
    <t>26.483954</t>
  </si>
  <si>
    <t>26.352331</t>
  </si>
  <si>
    <t>26.334832</t>
  </si>
  <si>
    <t>26.334811</t>
  </si>
  <si>
    <t>26.538196</t>
  </si>
  <si>
    <t>26.525118</t>
  </si>
  <si>
    <t>26.520472</t>
  </si>
  <si>
    <t>26.34206819</t>
  </si>
  <si>
    <t>26.35014829</t>
  </si>
  <si>
    <t>26.35329715</t>
  </si>
  <si>
    <t>26.30980393</t>
  </si>
  <si>
    <t xml:space="preserve">14. Notes on FDACS reduction calc methodology in project description. </t>
  </si>
  <si>
    <t xml:space="preserve">15. TMG: Updated Completed + N/A to Ongoing. </t>
  </si>
  <si>
    <t>Baffle Boxes- First Generation</t>
  </si>
  <si>
    <t>BMP Missing from Model</t>
  </si>
  <si>
    <t>Constructed Wetland Treatment</t>
  </si>
  <si>
    <t>In Waterbody - Alum Injection System</t>
  </si>
  <si>
    <t>In Waterbody - Biological/ Bacteria Treatment</t>
  </si>
  <si>
    <t>Pervious Pavement Systems</t>
  </si>
  <si>
    <t>Sanitary Sewer - Alum Injection System</t>
  </si>
  <si>
    <t>Stormwater - Alum Injection System</t>
  </si>
  <si>
    <t>Stormwater - Biological/ Bacteria Treatment</t>
  </si>
  <si>
    <t>Stormwater - Deep Injection Well</t>
  </si>
  <si>
    <t>Stormwater System Upgrade</t>
  </si>
  <si>
    <t>Wastewater - Deep Injection Well</t>
  </si>
  <si>
    <t>16. TMG: Checked and updated project types</t>
  </si>
  <si>
    <t>BMAPID</t>
  </si>
  <si>
    <t>EWCO</t>
  </si>
  <si>
    <t>EstimatedStartDate</t>
  </si>
  <si>
    <t>WMDContractAgreementNumber</t>
  </si>
  <si>
    <t>Proposed5YearFundingPlan</t>
  </si>
  <si>
    <t>GISShapefile</t>
  </si>
  <si>
    <t>BS-13</t>
  </si>
  <si>
    <t>Felts Avenue Bio-Reactor Project Phase II</t>
  </si>
  <si>
    <t>2022</t>
  </si>
  <si>
    <t>INV005</t>
  </si>
  <si>
    <t>17. 02182021 BR: Removed previous highlights and entered stakeholder updates from the 2020 STAR requests. Stakeholder submitted changes are highlighted in purple and my additions/edits are in blue.</t>
  </si>
  <si>
    <t>2016</t>
  </si>
  <si>
    <t>IR-LC-08</t>
  </si>
  <si>
    <t>Master Wastewater Treatment Feasibility Analysis</t>
  </si>
  <si>
    <t>2023</t>
  </si>
  <si>
    <t>HC-LC-09</t>
  </si>
  <si>
    <t>County - $12,000</t>
  </si>
  <si>
    <t>NF060</t>
  </si>
  <si>
    <t>26.47822</t>
  </si>
  <si>
    <t>-81.81365</t>
  </si>
  <si>
    <t>26.381847</t>
  </si>
  <si>
    <t xml:space="preserve"> -81.720250</t>
  </si>
  <si>
    <t>BMP Implementation and Verification</t>
  </si>
  <si>
    <t>Enrollment and verification of BMPs by agricultural producers. Reductions based on FDEP spreadsheet loading model. Acres treated based on FDACS OAWP December 2020 Enrollment and FSAID VII.</t>
  </si>
  <si>
    <t>Y</t>
  </si>
  <si>
    <t>Created two miles of interconnected drainage infrastructure to improve water quality through the use of exfiltration trenches. A total of 8.84 acre feet of exfiltration storage is provided by the project.</t>
  </si>
  <si>
    <t>Study to support the development of a County-wide Septic Conversion Master Plan (SCMP).</t>
  </si>
  <si>
    <t>Continuous Withdrawal and Treatment of water from the Imperial River. Project will connect Felts Ave Bio-Reactor Phase I Project via pump and piping system to create a continuous flow treatment system.</t>
  </si>
  <si>
    <t>Retrofit Lakes Park to improve water quality of stormwater runoff by routing flows through a created filter marsh system.</t>
  </si>
  <si>
    <t>Retention/Detention BMP with Nutrient Reducing Media</t>
  </si>
  <si>
    <t>FIB- OSTDS</t>
  </si>
  <si>
    <t>FIB- Sanitary Sewer</t>
  </si>
  <si>
    <t>FIB- Source Identification Activities</t>
  </si>
  <si>
    <t>FIB- Stormwater</t>
  </si>
  <si>
    <t>FIB- Trash Cleanup of Impaired Waterbody</t>
  </si>
  <si>
    <t>2012</t>
  </si>
  <si>
    <t>2010</t>
  </si>
  <si>
    <t>2001</t>
  </si>
  <si>
    <t>1999</t>
  </si>
  <si>
    <t>2002</t>
  </si>
  <si>
    <t>2004</t>
  </si>
  <si>
    <t>2021</t>
  </si>
  <si>
    <t>City/ DEP</t>
  </si>
  <si>
    <t>$825,331</t>
  </si>
  <si>
    <t>City of Bonita Springs - $400,000/ DEP - $400,000</t>
  </si>
  <si>
    <t>18. 040221: updated missing ProjIDs. TEK</t>
  </si>
  <si>
    <t>Count of ProjectNumber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</si>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</sst>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0.0"/>
  </numFmts>
  <fonts count="16"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1"/>
      <color theme="1"/>
      <name val="Calibri"/>
      <family val="2"/>
      <scheme val="minor"/>
    </font>
    <font>
      <sz val="9"/>
      <color rgb="FF000000"/>
      <name val="Times New Roman"/>
      <family val="1"/>
    </font>
    <font>
      <sz val="11"/>
      <color theme="1"/>
      <name val="Times New Roman"/>
      <family val="1"/>
    </font>
    <font>
      <b/>
      <sz val="10"/>
      <color rgb="FF000000"/>
      <name val="Times New Roman"/>
      <family val="1"/>
    </font>
    <font>
      <b/>
      <sz val="11"/>
      <color theme="1"/>
      <name val="Calibri"/>
      <family val="2"/>
      <scheme val="minor"/>
    </font>
    <font>
      <sz val="10"/>
      <name val="Times New Roman"/>
      <family val="1"/>
    </font>
    <font>
      <sz val="10"/>
      <color rgb="FF333333"/>
      <name val="Times New Roman"/>
      <family val="1"/>
    </font>
    <font>
      <b/>
      <sz val="11"/>
      <color rgb="FF000000"/>
      <name val="Calibri"/>
      <family val="2"/>
    </font>
    <font>
      <sz val="11"/>
      <name val="Calibri"/>
      <family val="2"/>
      <scheme val="minor"/>
    </font>
    <font>
      <sz val="8"/>
      <name val="Calibri"/>
      <family val="2"/>
      <scheme val="minor"/>
    </font>
    <font>
      <sz val="10"/>
      <name val="Arial"/>
      <family val="2"/>
    </font>
    <font>
      <sz val="10"/>
      <color indexed="8"/>
      <name val="Times New Roman"/>
      <family val="1"/>
    </font>
  </fonts>
  <fills count="21">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rgb="FFCC99FF"/>
        <bgColor indexed="64"/>
      </patternFill>
    </fill>
    <fill>
      <patternFill patternType="solid">
        <fgColor rgb="FFFF6600"/>
        <bgColor indexed="64"/>
      </patternFill>
    </fill>
    <fill>
      <patternFill patternType="solid">
        <fgColor rgb="FFADE2ED"/>
        <bgColor indexed="64"/>
      </patternFill>
    </fill>
    <fill>
      <patternFill patternType="solid">
        <fgColor rgb="FF66CCFF"/>
        <bgColor indexed="64"/>
      </patternFill>
    </fill>
    <fill>
      <patternFill patternType="solid">
        <fgColor rgb="FF71C5AF"/>
        <bgColor indexed="64"/>
      </patternFill>
    </fill>
    <fill>
      <patternFill patternType="solid">
        <fgColor rgb="FF00B050"/>
        <bgColor indexed="64"/>
      </patternFill>
    </fill>
    <fill>
      <patternFill patternType="solid">
        <fgColor theme="8"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4" fillId="0" borderId="0"/>
    <xf numFmtId="0" fontId="14" fillId="0" borderId="0"/>
  </cellStyleXfs>
  <cellXfs count="169">
    <xf numFmtId="0" fontId="0" fillId="0" borderId="0" xfId="0"/>
    <xf numFmtId="0" fontId="0" fillId="0" borderId="0" xfId="0" applyAlignment="1">
      <alignment horizontal="left"/>
    </xf>
    <xf numFmtId="0" fontId="1" fillId="0" borderId="0" xfId="0" applyFont="1"/>
    <xf numFmtId="0" fontId="8" fillId="0" borderId="0" xfId="0" applyFont="1"/>
    <xf numFmtId="0" fontId="0" fillId="0" borderId="0" xfId="0" pivotButton="1"/>
    <xf numFmtId="0" fontId="2" fillId="2" borderId="1" xfId="0" applyFont="1" applyFill="1" applyBorder="1" applyAlignment="1">
      <alignment horizontal="center" wrapText="1"/>
    </xf>
    <xf numFmtId="3" fontId="0" fillId="0" borderId="0" xfId="0" applyNumberFormat="1"/>
    <xf numFmtId="0" fontId="0" fillId="0" borderId="1" xfId="0" applyBorder="1"/>
    <xf numFmtId="0" fontId="0" fillId="0" borderId="1" xfId="0" applyBorder="1" applyAlignment="1">
      <alignment horizontal="center"/>
    </xf>
    <xf numFmtId="0" fontId="0" fillId="3" borderId="0" xfId="0" applyFill="1" applyAlignment="1">
      <alignment horizontal="left"/>
    </xf>
    <xf numFmtId="0" fontId="0" fillId="4" borderId="0" xfId="0" applyFill="1"/>
    <xf numFmtId="0" fontId="0" fillId="5" borderId="0" xfId="0" applyFill="1" applyAlignment="1">
      <alignment wrapText="1"/>
    </xf>
    <xf numFmtId="0" fontId="0" fillId="5" borderId="0" xfId="0" applyFill="1"/>
    <xf numFmtId="0" fontId="0" fillId="0" borderId="4" xfId="0" pivotButton="1" applyBorder="1"/>
    <xf numFmtId="164" fontId="0" fillId="0" borderId="0" xfId="0" applyNumberFormat="1"/>
    <xf numFmtId="9" fontId="1" fillId="0" borderId="0" xfId="3" applyFont="1"/>
    <xf numFmtId="9" fontId="0" fillId="0" borderId="0" xfId="3" applyFont="1"/>
    <xf numFmtId="0" fontId="0" fillId="0" borderId="0" xfId="0" applyAlignment="1">
      <alignment horizontal="left" indent="1"/>
    </xf>
    <xf numFmtId="0" fontId="0" fillId="7" borderId="0" xfId="0" applyFill="1"/>
    <xf numFmtId="9" fontId="0" fillId="7" borderId="0" xfId="3" applyFont="1" applyFill="1"/>
    <xf numFmtId="3" fontId="2" fillId="6" borderId="1" xfId="0" applyNumberFormat="1" applyFont="1" applyFill="1" applyBorder="1" applyAlignment="1">
      <alignment horizontal="center" wrapText="1"/>
    </xf>
    <xf numFmtId="9" fontId="2" fillId="6" borderId="1" xfId="0" applyNumberFormat="1" applyFont="1" applyFill="1" applyBorder="1" applyAlignment="1">
      <alignment horizontal="center" wrapText="1"/>
    </xf>
    <xf numFmtId="3" fontId="1" fillId="0" borderId="1" xfId="0" applyNumberFormat="1" applyFont="1" applyBorder="1" applyAlignment="1">
      <alignment horizontal="center" wrapText="1"/>
    </xf>
    <xf numFmtId="9" fontId="1" fillId="0" borderId="1" xfId="0" applyNumberFormat="1" applyFont="1" applyBorder="1" applyAlignment="1">
      <alignment horizontal="center" wrapText="1"/>
    </xf>
    <xf numFmtId="3" fontId="2" fillId="2" borderId="1" xfId="0" applyNumberFormat="1" applyFont="1" applyFill="1" applyBorder="1" applyAlignment="1">
      <alignment horizontal="center" wrapText="1"/>
    </xf>
    <xf numFmtId="9" fontId="2" fillId="2" borderId="1" xfId="0" applyNumberFormat="1" applyFont="1" applyFill="1" applyBorder="1" applyAlignment="1">
      <alignment horizontal="center" wrapText="1"/>
    </xf>
    <xf numFmtId="0" fontId="2" fillId="7" borderId="0" xfId="0" applyFont="1" applyFill="1"/>
    <xf numFmtId="0" fontId="0" fillId="8" borderId="0" xfId="0" applyFill="1"/>
    <xf numFmtId="0" fontId="8" fillId="9" borderId="3" xfId="4" applyFont="1" applyFill="1" applyBorder="1" applyAlignment="1">
      <alignment horizontal="left"/>
    </xf>
    <xf numFmtId="0" fontId="5" fillId="0" borderId="5" xfId="5" applyFont="1" applyBorder="1" applyAlignment="1">
      <alignment horizontal="left" vertical="center" wrapText="1"/>
    </xf>
    <xf numFmtId="0" fontId="4" fillId="0" borderId="1" xfId="0" applyFont="1" applyBorder="1" applyAlignment="1">
      <alignment horizontal="center" wrapText="1"/>
    </xf>
    <xf numFmtId="3" fontId="0" fillId="0" borderId="1" xfId="0" applyNumberFormat="1" applyBorder="1" applyAlignment="1">
      <alignment horizontal="center" vertical="center" wrapText="1"/>
    </xf>
    <xf numFmtId="0" fontId="0" fillId="0" borderId="1" xfId="0" applyBorder="1" applyAlignment="1">
      <alignment horizontal="center" wrapText="1"/>
    </xf>
    <xf numFmtId="0" fontId="8" fillId="0" borderId="2" xfId="0" applyFont="1" applyBorder="1" applyAlignment="1">
      <alignment horizontal="center"/>
    </xf>
    <xf numFmtId="0" fontId="0" fillId="10" borderId="0" xfId="0" applyFill="1"/>
    <xf numFmtId="0" fontId="0" fillId="0" borderId="0" xfId="0" applyNumberFormat="1"/>
    <xf numFmtId="0" fontId="0" fillId="0" borderId="0" xfId="0" applyBorder="1"/>
    <xf numFmtId="0" fontId="8" fillId="0" borderId="0" xfId="0" applyFont="1" applyBorder="1" applyAlignment="1">
      <alignment horizontal="center"/>
    </xf>
    <xf numFmtId="0" fontId="0" fillId="0" borderId="6" xfId="0" applyBorder="1"/>
    <xf numFmtId="0" fontId="0" fillId="0" borderId="1" xfId="0" applyNumberFormat="1" applyBorder="1" applyAlignment="1">
      <alignment horizontal="center"/>
    </xf>
    <xf numFmtId="0" fontId="0" fillId="3" borderId="1" xfId="0" applyNumberFormat="1" applyFill="1" applyBorder="1" applyAlignment="1">
      <alignment horizontal="center"/>
    </xf>
    <xf numFmtId="0" fontId="0" fillId="11" borderId="0" xfId="0" applyFill="1"/>
    <xf numFmtId="3" fontId="1" fillId="0" borderId="1" xfId="1" applyNumberFormat="1" applyFont="1" applyFill="1" applyBorder="1" applyAlignment="1">
      <alignment horizontal="center" vertical="center" wrapText="1"/>
    </xf>
    <xf numFmtId="3" fontId="9" fillId="0" borderId="1" xfId="1" applyNumberFormat="1" applyFont="1" applyFill="1" applyBorder="1" applyAlignment="1">
      <alignment horizontal="center" vertical="center" wrapText="1"/>
    </xf>
    <xf numFmtId="164" fontId="9" fillId="0" borderId="1" xfId="2" applyNumberFormat="1" applyFont="1" applyFill="1" applyBorder="1" applyAlignment="1">
      <alignment horizontal="center" vertical="center" wrapText="1"/>
    </xf>
    <xf numFmtId="0" fontId="1" fillId="0" borderId="1" xfId="0" pivotButton="1" applyFont="1" applyBorder="1" applyAlignment="1">
      <alignment wrapText="1"/>
    </xf>
    <xf numFmtId="0" fontId="1" fillId="0" borderId="1" xfId="0" applyFont="1" applyBorder="1" applyAlignment="1">
      <alignment wrapText="1"/>
    </xf>
    <xf numFmtId="0" fontId="1" fillId="6" borderId="1" xfId="0" applyFont="1" applyFill="1" applyBorder="1" applyAlignment="1">
      <alignment horizontal="left" wrapText="1"/>
    </xf>
    <xf numFmtId="3" fontId="1" fillId="6" borderId="1" xfId="0" applyNumberFormat="1" applyFont="1" applyFill="1" applyBorder="1" applyAlignment="1">
      <alignment horizontal="center" wrapText="1"/>
    </xf>
    <xf numFmtId="0" fontId="1" fillId="0" borderId="1" xfId="0" applyFont="1" applyBorder="1" applyAlignment="1">
      <alignment horizontal="left" wrapText="1"/>
    </xf>
    <xf numFmtId="49" fontId="1" fillId="0" borderId="1" xfId="2" applyNumberFormat="1" applyFont="1" applyFill="1" applyBorder="1" applyAlignment="1">
      <alignment horizontal="center" vertical="center" wrapText="1"/>
    </xf>
    <xf numFmtId="0" fontId="8" fillId="0" borderId="0" xfId="0" applyFont="1" applyAlignment="1">
      <alignment wrapText="1"/>
    </xf>
    <xf numFmtId="0" fontId="0" fillId="12" borderId="0" xfId="0" applyFill="1"/>
    <xf numFmtId="3" fontId="0" fillId="0" borderId="1" xfId="0" applyNumberFormat="1" applyBorder="1"/>
    <xf numFmtId="3" fontId="0" fillId="0" borderId="2" xfId="0" applyNumberFormat="1" applyBorder="1"/>
    <xf numFmtId="3" fontId="0" fillId="0" borderId="1" xfId="1" applyNumberFormat="1" applyFont="1" applyBorder="1"/>
    <xf numFmtId="3" fontId="0" fillId="13" borderId="1" xfId="0" applyNumberFormat="1" applyFill="1" applyBorder="1"/>
    <xf numFmtId="3" fontId="0" fillId="13" borderId="2" xfId="0" applyNumberFormat="1" applyFill="1" applyBorder="1"/>
    <xf numFmtId="0" fontId="1" fillId="14" borderId="1" xfId="0" applyFont="1" applyFill="1" applyBorder="1" applyAlignment="1">
      <alignment horizontal="center" vertical="center" wrapText="1"/>
    </xf>
    <xf numFmtId="0" fontId="0" fillId="15" borderId="0" xfId="0" applyFill="1"/>
    <xf numFmtId="0" fontId="0" fillId="14" borderId="0" xfId="0" applyFill="1"/>
    <xf numFmtId="49" fontId="1" fillId="14"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3" fontId="0" fillId="0" borderId="1" xfId="0" applyNumberForma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64" fontId="0" fillId="0" borderId="1" xfId="2"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quotePrefix="1"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3" fontId="7" fillId="7" borderId="1" xfId="0" applyNumberFormat="1"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3" fontId="1" fillId="14" borderId="1" xfId="0" applyNumberFormat="1" applyFont="1" applyFill="1" applyBorder="1" applyAlignment="1">
      <alignment horizontal="center" vertical="center" wrapText="1"/>
    </xf>
    <xf numFmtId="164" fontId="1" fillId="14" borderId="1" xfId="0" applyNumberFormat="1" applyFont="1" applyFill="1" applyBorder="1" applyAlignment="1">
      <alignment horizontal="center" vertical="center" wrapText="1"/>
    </xf>
    <xf numFmtId="0" fontId="0" fillId="16" borderId="0" xfId="0" applyFill="1"/>
    <xf numFmtId="0" fontId="3" fillId="14" borderId="1"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1" fillId="14" borderId="2" xfId="0" applyFont="1" applyFill="1" applyBorder="1" applyAlignment="1">
      <alignment horizontal="center" vertical="center" wrapText="1"/>
    </xf>
    <xf numFmtId="49" fontId="1" fillId="14" borderId="2" xfId="0" applyNumberFormat="1" applyFont="1" applyFill="1" applyBorder="1" applyAlignment="1">
      <alignment horizontal="center" vertical="center" wrapText="1"/>
    </xf>
    <xf numFmtId="3" fontId="1" fillId="14" borderId="2" xfId="0" applyNumberFormat="1" applyFont="1" applyFill="1" applyBorder="1" applyAlignment="1">
      <alignment horizontal="center" vertical="center" wrapText="1"/>
    </xf>
    <xf numFmtId="164" fontId="1" fillId="14" borderId="2" xfId="0" applyNumberFormat="1" applyFont="1" applyFill="1" applyBorder="1" applyAlignment="1">
      <alignment horizontal="center" vertical="center" wrapText="1"/>
    </xf>
    <xf numFmtId="0" fontId="1" fillId="14" borderId="4" xfId="0" applyFont="1" applyFill="1" applyBorder="1" applyAlignment="1">
      <alignment horizontal="center" vertical="center" wrapText="1"/>
    </xf>
    <xf numFmtId="3" fontId="0" fillId="17" borderId="1" xfId="0" applyNumberFormat="1" applyFill="1" applyBorder="1" applyAlignment="1">
      <alignment horizontal="center" vertical="center" wrapText="1"/>
    </xf>
    <xf numFmtId="0" fontId="1" fillId="17" borderId="1" xfId="0" applyFont="1" applyFill="1" applyBorder="1" applyAlignment="1">
      <alignment horizontal="center" vertical="center" wrapText="1"/>
    </xf>
    <xf numFmtId="0" fontId="0" fillId="0" borderId="0" xfId="0"/>
    <xf numFmtId="3" fontId="1" fillId="17" borderId="1" xfId="1" applyNumberFormat="1" applyFont="1" applyFill="1" applyBorder="1" applyAlignment="1">
      <alignment horizontal="center" vertical="center" wrapText="1"/>
    </xf>
    <xf numFmtId="3" fontId="1" fillId="17" borderId="1" xfId="0" applyNumberFormat="1" applyFont="1" applyFill="1" applyBorder="1" applyAlignment="1">
      <alignment horizontal="center" vertical="center" wrapText="1"/>
    </xf>
    <xf numFmtId="165" fontId="15" fillId="17" borderId="1" xfId="0" applyNumberFormat="1" applyFont="1" applyFill="1" applyBorder="1" applyAlignment="1">
      <alignment horizontal="center" vertical="center" wrapText="1"/>
    </xf>
    <xf numFmtId="0" fontId="1" fillId="17" borderId="2" xfId="0"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49" fontId="1" fillId="14" borderId="1" xfId="0" quotePrefix="1" applyNumberFormat="1" applyFont="1" applyFill="1" applyBorder="1" applyAlignment="1">
      <alignment horizontal="center" vertical="center" wrapText="1"/>
    </xf>
    <xf numFmtId="49" fontId="10" fillId="0" borderId="1" xfId="0" quotePrefix="1" applyNumberFormat="1" applyFont="1" applyFill="1" applyBorder="1" applyAlignment="1">
      <alignment horizontal="center" vertical="center" wrapText="1"/>
    </xf>
    <xf numFmtId="49" fontId="1" fillId="14" borderId="2" xfId="0" quotePrefix="1"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44" fontId="2" fillId="7" borderId="1" xfId="2"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9" fillId="14" borderId="1" xfId="0" applyFont="1" applyFill="1" applyBorder="1" applyAlignment="1">
      <alignment horizontal="center" vertical="center" wrapText="1"/>
    </xf>
    <xf numFmtId="44" fontId="6" fillId="0" borderId="0" xfId="2" applyFont="1" applyFill="1" applyAlignment="1">
      <alignment horizontal="center" vertical="center" wrapText="1"/>
    </xf>
    <xf numFmtId="0" fontId="11" fillId="7" borderId="1" xfId="0" applyFont="1" applyFill="1" applyBorder="1" applyAlignment="1">
      <alignment horizontal="center" vertical="center" wrapText="1"/>
    </xf>
    <xf numFmtId="164" fontId="1" fillId="0" borderId="1" xfId="2" applyNumberFormat="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4" fontId="12" fillId="0" borderId="0" xfId="0" applyNumberFormat="1" applyFont="1" applyFill="1" applyAlignment="1">
      <alignment horizontal="center" vertical="center" wrapText="1"/>
    </xf>
    <xf numFmtId="164" fontId="0" fillId="0" borderId="1" xfId="0" applyNumberFormat="1" applyFill="1" applyBorder="1" applyAlignment="1">
      <alignment horizontal="center" vertical="center" wrapText="1"/>
    </xf>
    <xf numFmtId="3" fontId="6" fillId="0" borderId="0" xfId="0" applyNumberFormat="1" applyFont="1" applyFill="1" applyAlignment="1">
      <alignment horizontal="center" vertical="center" wrapText="1"/>
    </xf>
    <xf numFmtId="0" fontId="6" fillId="14" borderId="0" xfId="0"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6" fillId="14" borderId="1" xfId="0" applyFont="1" applyFill="1" applyBorder="1" applyAlignment="1">
      <alignment horizontal="center" vertical="center" wrapText="1"/>
    </xf>
    <xf numFmtId="49" fontId="6" fillId="14" borderId="1" xfId="0" quotePrefix="1" applyNumberFormat="1" applyFont="1" applyFill="1" applyBorder="1" applyAlignment="1">
      <alignment horizontal="center" vertical="center" wrapText="1"/>
    </xf>
    <xf numFmtId="3" fontId="6" fillId="14" borderId="1" xfId="0" applyNumberFormat="1" applyFont="1" applyFill="1" applyBorder="1" applyAlignment="1">
      <alignment horizontal="center" vertical="center" wrapText="1"/>
    </xf>
    <xf numFmtId="3" fontId="6" fillId="14" borderId="1" xfId="1" applyNumberFormat="1" applyFont="1" applyFill="1" applyBorder="1" applyAlignment="1">
      <alignment horizontal="center" vertical="center" wrapText="1"/>
    </xf>
    <xf numFmtId="164" fontId="1" fillId="14" borderId="1" xfId="2"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3" fontId="6" fillId="0" borderId="0" xfId="1" applyNumberFormat="1" applyFont="1" applyFill="1" applyAlignment="1">
      <alignment horizontal="center" vertical="center" wrapText="1"/>
    </xf>
    <xf numFmtId="164" fontId="1" fillId="0" borderId="0" xfId="2" applyNumberFormat="1" applyFont="1" applyFill="1" applyAlignment="1">
      <alignment horizontal="center" vertical="center" wrapText="1"/>
    </xf>
    <xf numFmtId="49" fontId="6" fillId="0" borderId="0" xfId="2" applyNumberFormat="1" applyFont="1" applyFill="1" applyAlignment="1">
      <alignment horizontal="center" vertical="center" wrapText="1"/>
    </xf>
    <xf numFmtId="0" fontId="1" fillId="18"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49" fontId="6" fillId="14" borderId="1" xfId="0" applyNumberFormat="1" applyFont="1" applyFill="1" applyBorder="1" applyAlignment="1">
      <alignment horizontal="center" vertical="center" wrapText="1"/>
    </xf>
    <xf numFmtId="0" fontId="1" fillId="18" borderId="2" xfId="0" applyFont="1" applyFill="1" applyBorder="1" applyAlignment="1">
      <alignment horizontal="center" vertical="center" wrapText="1"/>
    </xf>
    <xf numFmtId="49" fontId="1" fillId="18" borderId="2" xfId="0" applyNumberFormat="1" applyFont="1" applyFill="1" applyBorder="1" applyAlignment="1">
      <alignment horizontal="center" vertical="center" wrapText="1"/>
    </xf>
    <xf numFmtId="49" fontId="1"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49" fontId="11" fillId="7" borderId="1" xfId="0"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 fillId="17" borderId="1" xfId="0"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49" fontId="9" fillId="14" borderId="1" xfId="0" applyNumberFormat="1" applyFont="1" applyFill="1" applyBorder="1" applyAlignment="1">
      <alignment horizontal="center" vertical="center" wrapText="1"/>
    </xf>
    <xf numFmtId="49" fontId="15" fillId="17" borderId="1" xfId="0" applyNumberFormat="1" applyFont="1" applyFill="1" applyBorder="1" applyAlignment="1">
      <alignment horizontal="center" vertical="center" wrapText="1"/>
    </xf>
    <xf numFmtId="49" fontId="0" fillId="17" borderId="1" xfId="0" applyNumberFormat="1" applyFill="1" applyBorder="1" applyAlignment="1">
      <alignment horizontal="center" vertical="center" wrapText="1"/>
    </xf>
    <xf numFmtId="49" fontId="1" fillId="17" borderId="1" xfId="1"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9" fontId="12"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1" xfId="2"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 fontId="7" fillId="7"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0" fillId="0" borderId="0" xfId="0" applyNumberFormat="1"/>
    <xf numFmtId="49" fontId="1" fillId="19" borderId="1" xfId="0" quotePrefix="1" applyNumberFormat="1" applyFont="1" applyFill="1" applyBorder="1" applyAlignment="1">
      <alignment horizontal="center" vertical="center" wrapText="1"/>
    </xf>
    <xf numFmtId="49" fontId="1" fillId="19" borderId="2" xfId="0" quotePrefix="1" applyNumberFormat="1" applyFont="1" applyFill="1" applyBorder="1" applyAlignment="1">
      <alignment horizontal="center" vertical="center" wrapText="1"/>
    </xf>
    <xf numFmtId="49" fontId="1" fillId="19"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20" borderId="1" xfId="0" applyFill="1" applyBorder="1" applyAlignment="1">
      <alignment horizontal="center" vertical="center"/>
    </xf>
    <xf numFmtId="0" fontId="0" fillId="6" borderId="1" xfId="0" applyFill="1" applyBorder="1" applyAlignment="1">
      <alignment horizontal="center" vertical="center"/>
    </xf>
    <xf numFmtId="0" fontId="0" fillId="20" borderId="1" xfId="0" applyFill="1" applyBorder="1"/>
    <xf numFmtId="0" fontId="0" fillId="6" borderId="1" xfId="0" applyFill="1" applyBorder="1"/>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8">
    <cellStyle name="Comma" xfId="1" builtinId="3"/>
    <cellStyle name="Currency" xfId="2" builtinId="4"/>
    <cellStyle name="Normal" xfId="0" builtinId="0"/>
    <cellStyle name="Normal 16" xfId="5" xr:uid="{EDA96F99-9DF9-4918-9588-AF51D9CA7F6D}"/>
    <cellStyle name="Normal 2" xfId="4" xr:uid="{746F2F80-3676-4D86-9ABE-0EAC305F7D74}"/>
    <cellStyle name="Normal 3" xfId="7" xr:uid="{B7FA5EB5-8150-4379-9B7E-25591526DCE6}"/>
    <cellStyle name="Normal 5" xfId="6" xr:uid="{7CA96A85-902D-42A6-AF50-D8AFC0BB4732}"/>
    <cellStyle name="Percent" xfId="3" builtinId="5"/>
  </cellStyles>
  <dxfs count="48">
    <dxf>
      <numFmt numFmtId="164" formatCode="&quot;$&quot;#,##0"/>
    </dxf>
    <dxf>
      <numFmt numFmtId="3" formatCode="#,##0"/>
    </dxf>
    <dxf>
      <numFmt numFmtId="3" formatCode="#,##0"/>
    </dxf>
    <dxf>
      <numFmt numFmtId="164" formatCode="&quot;$&quot;#,##0"/>
    </dxf>
    <dxf>
      <numFmt numFmtId="164" formatCode="&quot;$&quot;#,##0"/>
    </dxf>
    <dxf>
      <numFmt numFmtId="3" formatCode="#,##0"/>
    </dxf>
    <dxf>
      <numFmt numFmtId="3" formatCode="#,##0"/>
    </dxf>
    <dxf>
      <numFmt numFmtId="3" formatCode="#,##0"/>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border>
        <left style="thin">
          <color indexed="64"/>
        </left>
        <top style="thin">
          <color indexed="64"/>
        </top>
        <bottom style="thin">
          <color indexed="64"/>
        </bottom>
      </border>
    </dxf>
    <dxf>
      <border>
        <right style="thin">
          <color indexed="64"/>
        </right>
        <top style="thin">
          <color indexed="64"/>
        </top>
      </border>
    </dxf>
    <dxf>
      <border>
        <left/>
        <top/>
        <bottom/>
        <vertical/>
      </border>
    </dxf>
    <dxf>
      <border>
        <left style="thin">
          <color indexed="64"/>
        </left>
        <right style="thin">
          <color indexed="64"/>
        </right>
        <top style="thin">
          <color indexed="64"/>
        </top>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name val="Times New Roman"/>
        <scheme val="none"/>
      </font>
    </dxf>
    <dxf>
      <font>
        <name val="Times New Roman"/>
        <scheme val="none"/>
      </font>
    </dxf>
    <dxf>
      <font>
        <name val="Times New Roman"/>
        <scheme val="none"/>
      </font>
    </dxf>
    <dxf>
      <font>
        <name val="Times New Roman"/>
        <scheme val="none"/>
      </font>
    </dxf>
    <dxf>
      <font>
        <name val="Times New Roman"/>
        <scheme val="none"/>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alignment horizontal="center"/>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indent="0"/>
    </dxf>
    <dxf>
      <alignment wrapText="1" indent="0"/>
    </dxf>
    <dxf>
      <alignment wrapText="1" indent="0"/>
    </dxf>
    <dxf>
      <alignment wrapText="1" indent="0"/>
    </dxf>
    <dxf>
      <alignment wrapText="1" indent="0"/>
    </dxf>
    <dxf>
      <font>
        <b/>
        <i val="0"/>
        <color rgb="FF9C0006"/>
      </font>
    </dxf>
    <dxf>
      <font>
        <b/>
        <i val="0"/>
        <color rgb="FF9C0006"/>
      </font>
    </dxf>
  </dxfs>
  <tableStyles count="0" defaultTableStyle="TableStyleMedium2" defaultPivotStyle="PivotStyleLight16"/>
  <colors>
    <mruColors>
      <color rgb="FF66CCFF"/>
      <color rgb="FFCC99FF"/>
      <color rgb="FFADE2ED"/>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3.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baseline="0"/>
              <a:t>Everglades West Coast TN Project Reductions (</a:t>
            </a:r>
            <a:r>
              <a:rPr lang="en-US"/>
              <a:t>Hendry Creek)</a:t>
            </a:r>
          </a:p>
        </c:rich>
      </c:tx>
      <c:layout>
        <c:manualLayout>
          <c:xMode val="edge"/>
          <c:yMode val="edge"/>
          <c:x val="0.19012576552930885"/>
          <c:y val="8.123689727463312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21252620545073375"/>
          <c:w val="0.86414780183727036"/>
          <c:h val="0.67962082569867444"/>
        </c:manualLayout>
      </c:layout>
      <c:lineChart>
        <c:grouping val="standard"/>
        <c:varyColors val="0"/>
        <c:ser>
          <c:idx val="4"/>
          <c:order val="0"/>
          <c:tx>
            <c:strRef>
              <c:f>'TN Progress Chart'!$F$3</c:f>
              <c:strCache>
                <c:ptCount val="1"/>
                <c:pt idx="0">
                  <c:v>Cumulative TN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ysClr val="windowText" lastClr="000000"/>
                </a:solidFill>
              </a:ln>
              <a:effectLst/>
            </c:spPr>
          </c:marker>
          <c:cat>
            <c:numRef>
              <c:f>'TN Progress Chart'!$E$4:$E$24</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Chart'!$F$4:$F$24</c:f>
              <c:numCache>
                <c:formatCode>#,##0</c:formatCode>
                <c:ptCount val="21"/>
                <c:pt idx="0">
                  <c:v>2345</c:v>
                </c:pt>
                <c:pt idx="1">
                  <c:v>2345</c:v>
                </c:pt>
                <c:pt idx="2">
                  <c:v>2345</c:v>
                </c:pt>
                <c:pt idx="3">
                  <c:v>2345</c:v>
                </c:pt>
                <c:pt idx="4">
                  <c:v>6878</c:v>
                </c:pt>
                <c:pt idx="5">
                  <c:v>6878</c:v>
                </c:pt>
                <c:pt idx="6">
                  <c:v>6957.3</c:v>
                </c:pt>
                <c:pt idx="7">
                  <c:v>6957.3</c:v>
                </c:pt>
              </c:numCache>
            </c:numRef>
          </c:val>
          <c:smooth val="0"/>
          <c:extLst>
            <c:ext xmlns:c16="http://schemas.microsoft.com/office/drawing/2014/chart" uri="{C3380CC4-5D6E-409C-BE32-E72D297353CC}">
              <c16:uniqueId val="{00000001-661B-46F3-AE53-A2F4B83B199A}"/>
            </c:ext>
          </c:extLst>
        </c:ser>
        <c:ser>
          <c:idx val="0"/>
          <c:order val="1"/>
          <c:tx>
            <c:strRef>
              <c:f>'TN Progress Chart'!$G$3</c:f>
              <c:strCache>
                <c:ptCount val="1"/>
                <c:pt idx="0">
                  <c:v>5-Year Milestone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'TN Progress Chart'!$E$4:$E$24</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Chart'!$G$4:$G$24</c:f>
              <c:numCache>
                <c:formatCode>#,##0</c:formatCode>
                <c:ptCount val="21"/>
              </c:numCache>
            </c:numRef>
          </c:val>
          <c:smooth val="0"/>
          <c:extLst>
            <c:ext xmlns:c16="http://schemas.microsoft.com/office/drawing/2014/chart" uri="{C3380CC4-5D6E-409C-BE32-E72D297353CC}">
              <c16:uniqueId val="{00000002-661B-46F3-AE53-A2F4B83B199A}"/>
            </c:ext>
          </c:extLst>
        </c:ser>
        <c:ser>
          <c:idx val="1"/>
          <c:order val="2"/>
          <c:tx>
            <c:strRef>
              <c:f>'TN Progress Chart'!$H$3</c:f>
              <c:strCache>
                <c:ptCount val="1"/>
                <c:pt idx="0">
                  <c:v>10-Year Milestone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'TN Progress Chart'!$E$4:$E$24</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Chart'!$H$4:$H$24</c:f>
              <c:numCache>
                <c:formatCode>#,##0</c:formatCode>
                <c:ptCount val="21"/>
              </c:numCache>
            </c:numRef>
          </c:val>
          <c:smooth val="0"/>
          <c:extLst>
            <c:ext xmlns:c16="http://schemas.microsoft.com/office/drawing/2014/chart" uri="{C3380CC4-5D6E-409C-BE32-E72D297353CC}">
              <c16:uniqueId val="{00000003-661B-46F3-AE53-A2F4B83B199A}"/>
            </c:ext>
          </c:extLst>
        </c:ser>
        <c:ser>
          <c:idx val="3"/>
          <c:order val="3"/>
          <c:tx>
            <c:strRef>
              <c:f>'TN Progress Chart'!$I$3</c:f>
              <c:strCache>
                <c:ptCount val="1"/>
                <c:pt idx="0">
                  <c:v>Total Reductions Required</c:v>
                </c:pt>
              </c:strCache>
            </c:strRef>
          </c:tx>
          <c:spPr>
            <a:ln w="28575" cap="rnd">
              <a:solidFill>
                <a:sysClr val="windowText" lastClr="000000"/>
              </a:solidFill>
              <a:prstDash val="sysDash"/>
              <a:round/>
            </a:ln>
            <a:effectLst/>
          </c:spPr>
          <c:marker>
            <c:symbol val="none"/>
          </c:marker>
          <c:cat>
            <c:numRef>
              <c:f>'TN Progress Chart'!$E$4:$E$24</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Chart'!$I$4:$I$24</c:f>
              <c:numCache>
                <c:formatCode>#,##0</c:formatCode>
                <c:ptCount val="21"/>
                <c:pt idx="0">
                  <c:v>10320</c:v>
                </c:pt>
                <c:pt idx="1">
                  <c:v>10320</c:v>
                </c:pt>
                <c:pt idx="2">
                  <c:v>10320</c:v>
                </c:pt>
                <c:pt idx="3">
                  <c:v>10320</c:v>
                </c:pt>
                <c:pt idx="4">
                  <c:v>10320</c:v>
                </c:pt>
                <c:pt idx="5">
                  <c:v>10320</c:v>
                </c:pt>
                <c:pt idx="6">
                  <c:v>10320</c:v>
                </c:pt>
                <c:pt idx="7">
                  <c:v>10320</c:v>
                </c:pt>
                <c:pt idx="8">
                  <c:v>10320</c:v>
                </c:pt>
                <c:pt idx="9">
                  <c:v>10320</c:v>
                </c:pt>
                <c:pt idx="10">
                  <c:v>10320</c:v>
                </c:pt>
                <c:pt idx="11">
                  <c:v>10320</c:v>
                </c:pt>
                <c:pt idx="12">
                  <c:v>10320</c:v>
                </c:pt>
                <c:pt idx="13">
                  <c:v>10320</c:v>
                </c:pt>
                <c:pt idx="14">
                  <c:v>10320</c:v>
                </c:pt>
                <c:pt idx="15">
                  <c:v>10320</c:v>
                </c:pt>
                <c:pt idx="16">
                  <c:v>10320</c:v>
                </c:pt>
                <c:pt idx="17">
                  <c:v>10320</c:v>
                </c:pt>
                <c:pt idx="18">
                  <c:v>10320</c:v>
                </c:pt>
                <c:pt idx="19">
                  <c:v>10320</c:v>
                </c:pt>
                <c:pt idx="20">
                  <c:v>10320</c:v>
                </c:pt>
              </c:numCache>
            </c:numRef>
          </c:val>
          <c:smooth val="0"/>
          <c:extLst>
            <c:ext xmlns:c16="http://schemas.microsoft.com/office/drawing/2014/chart" uri="{C3380CC4-5D6E-409C-BE32-E72D297353CC}">
              <c16:uniqueId val="{00000004-661B-46F3-AE53-A2F4B83B199A}"/>
            </c:ext>
          </c:extLst>
        </c:ser>
        <c:dLbls>
          <c:showLegendKey val="0"/>
          <c:showVal val="0"/>
          <c:showCatName val="0"/>
          <c:showSerName val="0"/>
          <c:showPercent val="0"/>
          <c:showBubbleSize val="0"/>
        </c:dLbls>
        <c:marker val="1"/>
        <c:smooth val="0"/>
        <c:axId val="397599824"/>
        <c:axId val="397600152"/>
        <c:extLst/>
      </c:lineChart>
      <c:catAx>
        <c:axId val="397599824"/>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1"/>
        <c:lblAlgn val="ctr"/>
        <c:lblOffset val="100"/>
        <c:noMultiLvlLbl val="0"/>
      </c:catAx>
      <c:valAx>
        <c:axId val="397600152"/>
        <c:scaling>
          <c:orientation val="minMax"/>
          <c:max val="12000"/>
          <c:min val="2000"/>
        </c:scaling>
        <c:delete val="0"/>
        <c:axPos val="l"/>
        <c:majorGridlines>
          <c:spPr>
            <a:ln w="9525" cap="sq" cmpd="sng" algn="ctr">
              <a:solidFill>
                <a:sysClr val="window" lastClr="FFFFFF">
                  <a:lumMod val="85000"/>
                </a:sys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latin typeface="Times New Roman" panose="02020603050405020304" pitchFamily="18" charset="0"/>
                    <a:cs typeface="Times New Roman" panose="02020603050405020304" pitchFamily="18" charset="0"/>
                  </a:rPr>
                  <a:t>Cumulative TN Reductions (lbs/yr)</a:t>
                </a:r>
              </a:p>
            </c:rich>
          </c:tx>
          <c:layout>
            <c:manualLayout>
              <c:xMode val="edge"/>
              <c:yMode val="edge"/>
              <c:x val="1.7013888888888891E-2"/>
              <c:y val="0.26990748031496059"/>
            </c:manualLayout>
          </c:layout>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500"/>
        <c:minorUnit val="1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baseline="0">
                <a:effectLst/>
              </a:rPr>
              <a:t>Everglades West Coast TN Project Reductions (</a:t>
            </a:r>
            <a:r>
              <a:rPr lang="en-US"/>
              <a:t>Imperial River)</a:t>
            </a:r>
          </a:p>
        </c:rich>
      </c:tx>
      <c:layout>
        <c:manualLayout>
          <c:xMode val="edge"/>
          <c:yMode val="edge"/>
          <c:x val="0.17679243219597551"/>
          <c:y val="8.909853249475890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22562893081761007"/>
          <c:w val="0.86414780183727036"/>
          <c:h val="0.66651810033179815"/>
        </c:manualLayout>
      </c:layout>
      <c:lineChart>
        <c:grouping val="standard"/>
        <c:varyColors val="0"/>
        <c:ser>
          <c:idx val="4"/>
          <c:order val="1"/>
          <c:tx>
            <c:strRef>
              <c:f>'TN Progress Chart'!$F$27</c:f>
              <c:strCache>
                <c:ptCount val="1"/>
                <c:pt idx="0">
                  <c:v>Cumulative TN Reductions (lbs/yr)</c:v>
                </c:pt>
              </c:strCache>
            </c:strRef>
          </c:tx>
          <c:spPr>
            <a:ln w="28575" cap="rnd">
              <a:solidFill>
                <a:sysClr val="windowText" lastClr="000000"/>
              </a:solidFill>
              <a:round/>
            </a:ln>
            <a:effectLst/>
          </c:spPr>
          <c:marker>
            <c:symbol val="circle"/>
            <c:size val="5"/>
            <c:spPr>
              <a:solidFill>
                <a:sysClr val="windowText" lastClr="000000"/>
              </a:solidFill>
              <a:ln w="9525">
                <a:solidFill>
                  <a:sysClr val="windowText" lastClr="000000"/>
                </a:solidFill>
              </a:ln>
              <a:effectLst/>
            </c:spPr>
          </c:marker>
          <c:cat>
            <c:numRef>
              <c:f>'TN Progress Chart'!$E$28:$E$48</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Chart'!$F$28:$F$48</c:f>
              <c:numCache>
                <c:formatCode>#,##0</c:formatCode>
                <c:ptCount val="21"/>
                <c:pt idx="0">
                  <c:v>13274</c:v>
                </c:pt>
                <c:pt idx="1">
                  <c:v>13274</c:v>
                </c:pt>
                <c:pt idx="2">
                  <c:v>13274</c:v>
                </c:pt>
                <c:pt idx="3">
                  <c:v>13274</c:v>
                </c:pt>
                <c:pt idx="4">
                  <c:v>14186</c:v>
                </c:pt>
                <c:pt idx="5">
                  <c:v>14335</c:v>
                </c:pt>
                <c:pt idx="6">
                  <c:v>14335</c:v>
                </c:pt>
                <c:pt idx="7">
                  <c:v>14335</c:v>
                </c:pt>
                <c:pt idx="8">
                  <c:v>15629</c:v>
                </c:pt>
              </c:numCache>
            </c:numRef>
          </c:val>
          <c:smooth val="0"/>
          <c:extLst>
            <c:ext xmlns:c16="http://schemas.microsoft.com/office/drawing/2014/chart" uri="{C3380CC4-5D6E-409C-BE32-E72D297353CC}">
              <c16:uniqueId val="{00000001-C21D-4554-A24A-8549306AD961}"/>
            </c:ext>
          </c:extLst>
        </c:ser>
        <c:ser>
          <c:idx val="0"/>
          <c:order val="2"/>
          <c:tx>
            <c:strRef>
              <c:f>'TN Progress Chart'!$G$27</c:f>
              <c:strCache>
                <c:ptCount val="1"/>
                <c:pt idx="0">
                  <c:v>5-Year Milestone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'TN Progress Chart'!$E$28:$E$48</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Chart'!$G$28:$G$48</c:f>
              <c:numCache>
                <c:formatCode>#,##0</c:formatCode>
                <c:ptCount val="21"/>
              </c:numCache>
            </c:numRef>
          </c:val>
          <c:smooth val="0"/>
          <c:extLst>
            <c:ext xmlns:c16="http://schemas.microsoft.com/office/drawing/2014/chart" uri="{C3380CC4-5D6E-409C-BE32-E72D297353CC}">
              <c16:uniqueId val="{00000002-C21D-4554-A24A-8549306AD961}"/>
            </c:ext>
          </c:extLst>
        </c:ser>
        <c:ser>
          <c:idx val="1"/>
          <c:order val="3"/>
          <c:tx>
            <c:strRef>
              <c:f>'TN Progress Chart'!$H$27</c:f>
              <c:strCache>
                <c:ptCount val="1"/>
                <c:pt idx="0">
                  <c:v>10-Year Milestone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'TN Progress Chart'!$E$28:$E$48</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Chart'!$H$28:$H$48</c:f>
              <c:numCache>
                <c:formatCode>#,##0</c:formatCode>
                <c:ptCount val="21"/>
              </c:numCache>
            </c:numRef>
          </c:val>
          <c:smooth val="0"/>
          <c:extLst>
            <c:ext xmlns:c16="http://schemas.microsoft.com/office/drawing/2014/chart" uri="{C3380CC4-5D6E-409C-BE32-E72D297353CC}">
              <c16:uniqueId val="{00000003-C21D-4554-A24A-8549306AD961}"/>
            </c:ext>
          </c:extLst>
        </c:ser>
        <c:ser>
          <c:idx val="3"/>
          <c:order val="4"/>
          <c:tx>
            <c:strRef>
              <c:f>'TN Progress Chart'!$I$27</c:f>
              <c:strCache>
                <c:ptCount val="1"/>
                <c:pt idx="0">
                  <c:v>Total Reductions Required</c:v>
                </c:pt>
              </c:strCache>
            </c:strRef>
          </c:tx>
          <c:spPr>
            <a:ln w="28575" cap="rnd">
              <a:solidFill>
                <a:sysClr val="windowText" lastClr="000000"/>
              </a:solidFill>
              <a:prstDash val="sysDash"/>
              <a:round/>
            </a:ln>
            <a:effectLst/>
          </c:spPr>
          <c:marker>
            <c:symbol val="none"/>
          </c:marker>
          <c:cat>
            <c:numRef>
              <c:f>'TN Progress Chart'!$E$28:$E$48</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'TN Progress Chart'!$I$28:$I$48</c:f>
              <c:numCache>
                <c:formatCode>#,##0</c:formatCode>
                <c:ptCount val="21"/>
                <c:pt idx="0">
                  <c:v>60124</c:v>
                </c:pt>
                <c:pt idx="1">
                  <c:v>60124</c:v>
                </c:pt>
                <c:pt idx="2">
                  <c:v>60124</c:v>
                </c:pt>
                <c:pt idx="3">
                  <c:v>60124</c:v>
                </c:pt>
                <c:pt idx="4">
                  <c:v>60124</c:v>
                </c:pt>
                <c:pt idx="5">
                  <c:v>60124</c:v>
                </c:pt>
                <c:pt idx="6">
                  <c:v>60124</c:v>
                </c:pt>
                <c:pt idx="7">
                  <c:v>60124</c:v>
                </c:pt>
                <c:pt idx="8">
                  <c:v>60124</c:v>
                </c:pt>
                <c:pt idx="9">
                  <c:v>60124</c:v>
                </c:pt>
                <c:pt idx="10">
                  <c:v>60124</c:v>
                </c:pt>
                <c:pt idx="11">
                  <c:v>60124</c:v>
                </c:pt>
                <c:pt idx="12">
                  <c:v>60124</c:v>
                </c:pt>
                <c:pt idx="13">
                  <c:v>60124</c:v>
                </c:pt>
                <c:pt idx="14">
                  <c:v>60124</c:v>
                </c:pt>
                <c:pt idx="15">
                  <c:v>60124</c:v>
                </c:pt>
                <c:pt idx="16">
                  <c:v>60124</c:v>
                </c:pt>
                <c:pt idx="17">
                  <c:v>60124</c:v>
                </c:pt>
                <c:pt idx="18">
                  <c:v>60124</c:v>
                </c:pt>
                <c:pt idx="19">
                  <c:v>60124</c:v>
                </c:pt>
                <c:pt idx="20">
                  <c:v>60124</c:v>
                </c:pt>
              </c:numCache>
            </c:numRef>
          </c:val>
          <c:smooth val="0"/>
          <c:extLst>
            <c:ext xmlns:c16="http://schemas.microsoft.com/office/drawing/2014/chart" uri="{C3380CC4-5D6E-409C-BE32-E72D297353CC}">
              <c16:uniqueId val="{00000004-C21D-4554-A24A-8549306AD961}"/>
            </c:ext>
          </c:extLst>
        </c:ser>
        <c:dLbls>
          <c:showLegendKey val="0"/>
          <c:showVal val="0"/>
          <c:showCatName val="0"/>
          <c:showSerName val="0"/>
          <c:showPercent val="0"/>
          <c:showBubbleSize val="0"/>
        </c:dLbls>
        <c:marker val="1"/>
        <c:smooth val="0"/>
        <c:axId val="397599824"/>
        <c:axId val="397600152"/>
        <c:extLst>
          <c:ext xmlns:c15="http://schemas.microsoft.com/office/drawing/2012/chart" uri="{02D57815-91ED-43cb-92C2-25804820EDAC}">
            <c15:filteredLineSeries>
              <c15:ser>
                <c:idx val="2"/>
                <c:order val="0"/>
                <c:tx>
                  <c:strRef>
                    <c:extLst>
                      <c:ext uri="{02D57815-91ED-43cb-92C2-25804820EDAC}">
                        <c15:formulaRef>
                          <c15:sqref>'TN Progress Chart'!$E$27</c15:sqref>
                        </c15:formulaRef>
                      </c:ext>
                    </c:extLst>
                    <c:strCache>
                      <c:ptCount val="1"/>
                      <c:pt idx="0">
                        <c:v>Year</c:v>
                      </c:pt>
                    </c:strCache>
                  </c:strRef>
                </c:tx>
                <c:spPr>
                  <a:ln w="28575" cap="rnd">
                    <a:solidFill>
                      <a:schemeClr val="accent3"/>
                    </a:solidFill>
                    <a:round/>
                  </a:ln>
                  <a:effectLst/>
                </c:spPr>
                <c:marker>
                  <c:symbol val="circle"/>
                  <c:size val="5"/>
                  <c:spPr>
                    <a:solidFill>
                      <a:sysClr val="windowText" lastClr="000000"/>
                    </a:solidFill>
                    <a:ln w="9525">
                      <a:solidFill>
                        <a:sysClr val="windowText" lastClr="000000"/>
                      </a:solidFill>
                    </a:ln>
                    <a:effectLst/>
                  </c:spPr>
                </c:marker>
                <c:cat>
                  <c:numRef>
                    <c:extLst>
                      <c:ext uri="{02D57815-91ED-43cb-92C2-25804820EDAC}">
                        <c15:formulaRef>
                          <c15:sqref>'TN Progress Chart'!$E$28:$E$48</c15:sqref>
                        </c15:formulaRef>
                      </c:ext>
                    </c:extLst>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extLst>
                      <c:ext uri="{02D57815-91ED-43cb-92C2-25804820EDAC}">
                        <c15:formulaRef>
                          <c15:sqref>'TN Progress Chart'!$E$28:$E$48</c15:sqref>
                        </c15:formulaRef>
                      </c:ext>
                    </c:extLst>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C21D-4554-A24A-8549306AD961}"/>
                  </c:ext>
                </c:extLst>
              </c15:ser>
            </c15:filteredLineSeries>
          </c:ext>
        </c:extLst>
      </c:lineChart>
      <c:catAx>
        <c:axId val="397599824"/>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ax val="72000"/>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latin typeface="Times New Roman" panose="02020603050405020304" pitchFamily="18" charset="0"/>
                    <a:cs typeface="Times New Roman" panose="02020603050405020304" pitchFamily="18" charset="0"/>
                  </a:rPr>
                  <a:t>Cumulative TN Reductions (lbs/yr)</a:t>
                </a:r>
              </a:p>
            </c:rich>
          </c:tx>
          <c:layout>
            <c:manualLayout>
              <c:xMode val="edge"/>
              <c:yMode val="edge"/>
              <c:x val="1.7013888888888891E-2"/>
              <c:y val="0.26990748031496059"/>
            </c:manualLayout>
          </c:layout>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5000"/>
        <c:minorUnit val="1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2</xdr:row>
      <xdr:rowOff>0</xdr:rowOff>
    </xdr:from>
    <xdr:to>
      <xdr:col>22</xdr:col>
      <xdr:colOff>0</xdr:colOff>
      <xdr:row>25</xdr:row>
      <xdr:rowOff>74295</xdr:rowOff>
    </xdr:to>
    <xdr:graphicFrame macro="">
      <xdr:nvGraphicFramePr>
        <xdr:cNvPr id="4" name="Chart 3">
          <a:extLst>
            <a:ext uri="{FF2B5EF4-FFF2-40B4-BE49-F238E27FC236}">
              <a16:creationId xmlns:a16="http://schemas.microsoft.com/office/drawing/2014/main" id="{054350D1-3D09-43A7-A3DF-230D02F6E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27</xdr:row>
      <xdr:rowOff>0</xdr:rowOff>
    </xdr:from>
    <xdr:to>
      <xdr:col>23</xdr:col>
      <xdr:colOff>0</xdr:colOff>
      <xdr:row>52</xdr:row>
      <xdr:rowOff>83820</xdr:rowOff>
    </xdr:to>
    <xdr:graphicFrame macro="">
      <xdr:nvGraphicFramePr>
        <xdr:cNvPr id="6" name="Chart 5">
          <a:extLst>
            <a:ext uri="{FF2B5EF4-FFF2-40B4-BE49-F238E27FC236}">
              <a16:creationId xmlns:a16="http://schemas.microsoft.com/office/drawing/2014/main" id="{67112F51-6432-48BE-814F-B0C1AD989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0.76823</cdr:x>
      <cdr:y>0.23911</cdr:y>
    </cdr:from>
    <cdr:to>
      <cdr:x>0.96745</cdr:x>
      <cdr:y>0.37975</cdr:y>
    </cdr:to>
    <cdr:sp macro="" textlink="">
      <cdr:nvSpPr>
        <cdr:cNvPr id="2" name="TextBox 1">
          <a:extLst xmlns:a="http://schemas.openxmlformats.org/drawingml/2006/main">
            <a:ext uri="{FF2B5EF4-FFF2-40B4-BE49-F238E27FC236}">
              <a16:creationId xmlns:a16="http://schemas.microsoft.com/office/drawing/2014/main" id="{3A5882B9-43E7-4C02-9399-8BEFAA47A4E3}"/>
            </a:ext>
          </a:extLst>
        </cdr:cNvPr>
        <cdr:cNvSpPr txBox="1"/>
      </cdr:nvSpPr>
      <cdr:spPr>
        <a:xfrm xmlns:a="http://schemas.openxmlformats.org/drawingml/2006/main">
          <a:off x="5619741" y="1158795"/>
          <a:ext cx="1457334" cy="68158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100" baseline="0">
              <a:latin typeface="Times New Roman" panose="02020603050405020304" pitchFamily="18" charset="0"/>
              <a:cs typeface="Times New Roman" panose="02020603050405020304" pitchFamily="18" charset="0"/>
            </a:rPr>
            <a:t>Total Reductions Required</a:t>
          </a:r>
        </a:p>
        <a:p xmlns:a="http://schemas.openxmlformats.org/drawingml/2006/main">
          <a:pPr algn="ctr"/>
          <a:r>
            <a:rPr lang="en-US" sz="1100" baseline="0">
              <a:latin typeface="Times New Roman" panose="02020603050405020304" pitchFamily="18" charset="0"/>
              <a:cs typeface="Times New Roman" panose="02020603050405020304" pitchFamily="18" charset="0"/>
            </a:rPr>
            <a:t>10,320</a:t>
          </a:r>
          <a:endParaRPr lang="en-US" sz="11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0.77344</cdr:x>
      <cdr:y>0.21529</cdr:y>
    </cdr:from>
    <cdr:to>
      <cdr:x>0.97266</cdr:x>
      <cdr:y>0.35203</cdr:y>
    </cdr:to>
    <cdr:sp macro="" textlink="">
      <cdr:nvSpPr>
        <cdr:cNvPr id="2" name="TextBox 1">
          <a:extLst xmlns:a="http://schemas.openxmlformats.org/drawingml/2006/main">
            <a:ext uri="{FF2B5EF4-FFF2-40B4-BE49-F238E27FC236}">
              <a16:creationId xmlns:a16="http://schemas.microsoft.com/office/drawing/2014/main" id="{3A5882B9-43E7-4C02-9399-8BEFAA47A4E3}"/>
            </a:ext>
          </a:extLst>
        </cdr:cNvPr>
        <cdr:cNvSpPr txBox="1"/>
      </cdr:nvSpPr>
      <cdr:spPr>
        <a:xfrm xmlns:a="http://schemas.openxmlformats.org/drawingml/2006/main">
          <a:off x="5657841" y="1043369"/>
          <a:ext cx="1457334" cy="6626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panose="02020603050405020304" pitchFamily="18" charset="0"/>
              <a:cs typeface="Times New Roman" panose="02020603050405020304" pitchFamily="18" charset="0"/>
            </a:rPr>
            <a:t>Total</a:t>
          </a:r>
          <a:r>
            <a:rPr lang="en-US" sz="1100" baseline="0">
              <a:latin typeface="Times New Roman" panose="02020603050405020304" pitchFamily="18" charset="0"/>
              <a:cs typeface="Times New Roman" panose="02020603050405020304" pitchFamily="18" charset="0"/>
            </a:rPr>
            <a:t> Reductions Required</a:t>
          </a:r>
          <a:endParaRPr lang="en-US" sz="1100">
            <a:latin typeface="Times New Roman" panose="02020603050405020304" pitchFamily="18" charset="0"/>
            <a:cs typeface="Times New Roman" panose="02020603050405020304" pitchFamily="18" charset="0"/>
          </a:endParaRPr>
        </a:p>
        <a:p xmlns:a="http://schemas.openxmlformats.org/drawingml/2006/main">
          <a:pPr algn="ctr"/>
          <a:r>
            <a:rPr lang="en-US" sz="1100" baseline="0">
              <a:latin typeface="Times New Roman" panose="02020603050405020304" pitchFamily="18" charset="0"/>
              <a:cs typeface="Times New Roman" panose="02020603050405020304" pitchFamily="18" charset="0"/>
            </a:rPr>
            <a:t>60,124</a:t>
          </a:r>
          <a:endParaRPr lang="en-US" sz="1100">
            <a:latin typeface="Times New Roman" panose="02020603050405020304" pitchFamily="18" charset="0"/>
            <a:cs typeface="Times New Roman" panose="02020603050405020304" pitchFamily="18"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ssiter_B/Desktop/STAR/2020%20STAR/EWCO/Bonita%20Springs%20EWCO_ver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 2020"/>
      <sheetName val="Wish List Projects"/>
      <sheetName val="DropDowns"/>
      <sheetName val="Monitoring"/>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Tina Gordon" id="{71A90850-044A-4F9C-8EEB-686954CA7524}" userId="Tina Gordon" providerId="None"/>
  <person displayName="Rossiter, Brianna" id="{CA8F95D3-F1B1-4695-BD6A-8E1E78BE23F7}" userId="S::Brianna.Rossiter@FloridaDEP.gov::9e768710-24cf-4954-b935-af41ef81625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16.45811550926" createdVersion="6" refreshedVersion="6" minRefreshableVersion="3" recordCount="41" xr:uid="{400F7AE6-99C2-44EF-B987-BA475B6F9F32}">
  <cacheSource type="worksheet">
    <worksheetSource ref="B1:B43" sheet="All Projects"/>
  </cacheSource>
  <cacheFields count="1">
    <cacheField name="ProjID" numFmtId="0">
      <sharedItems containsSemiMixedTypes="0" containsString="0" containsNumber="1" containsInteger="1" minValue="2240" maxValue="524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65.681266203705" createdVersion="6" refreshedVersion="6" minRefreshableVersion="3" recordCount="45" xr:uid="{00000000-000A-0000-FFFF-FFFF08000000}">
  <cacheSource type="worksheet">
    <worksheetSource ref="C1:AC1048576" sheet="All Projects"/>
  </cacheSource>
  <cacheFields count="27">
    <cacheField name="LeadEntity" numFmtId="0">
      <sharedItems containsBlank="1" count="5">
        <s v="City of Bonita Springs"/>
        <s v="FDACS"/>
        <s v="FDOT District 1"/>
        <s v="Lee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6">
        <s v="Ongoing"/>
        <s v="Canceled"/>
        <s v="Completed"/>
        <s v="Underway"/>
        <s v="Planned"/>
        <m/>
      </sharedItems>
    </cacheField>
    <cacheField name="EstimatedStartDate" numFmtId="0">
      <sharedItems containsBlank="1"/>
    </cacheField>
    <cacheField name="EstimatedCompletionDate" numFmtId="49">
      <sharedItems containsBlank="1"/>
    </cacheField>
    <cacheField name="TNReduction(lbs/yr)" numFmtId="0">
      <sharedItems containsBlank="1" containsMixedTypes="1" containsNumber="1" minValue="0" maxValue="10893"/>
    </cacheField>
    <cacheField name="TPReduction(lbs/yr)" numFmtId="3">
      <sharedItems containsBlank="1" containsMixedTypes="1" containsNumber="1" containsInteger="1" minValue="0" maxValue="103"/>
    </cacheField>
    <cacheField name="Location" numFmtId="0">
      <sharedItems containsBlank="1" count="3">
        <s v="Imperial River"/>
        <s v="Hendry Creek"/>
        <m/>
      </sharedItems>
    </cacheField>
    <cacheField name="AcresTreated" numFmtId="0">
      <sharedItems containsBlank="1" containsMixedTypes="1" containsNumber="1" minValue="0" maxValue="5571.9322286500001"/>
    </cacheField>
    <cacheField name="CostEstimate" numFmtId="0">
      <sharedItems containsBlank="1" containsMixedTypes="1" containsNumber="1" containsInteger="1" minValue="17205" maxValue="42435000"/>
    </cacheField>
    <cacheField name="CostAnnualO&amp;M" numFmtId="0">
      <sharedItems containsBlank="1" containsMixedTypes="1" containsNumber="1" minValue="3000" maxValue="248572.3"/>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529" maxValue="4600002529"/>
    </cacheField>
    <cacheField name="Latitude" numFmtId="49">
      <sharedItems containsBlank="1"/>
    </cacheField>
    <cacheField name="Longitude" numFmtId="49">
      <sharedItems containsBlank="1"/>
    </cacheField>
    <cacheField name="Proposed5YearFundingPlan" numFmtId="49">
      <sharedItems containsBlank="1"/>
    </cacheField>
    <cacheField name="GISShapefile" numFmtId="49">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ount="7">
        <n v="2012"/>
        <n v="2015"/>
        <n v="2016"/>
        <n v="2019"/>
        <n v="2020"/>
        <n v="2017"/>
        <m/>
      </sharedItems>
    </cacheField>
    <cacheField name="BMAP"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65.681969212965" createdVersion="6" refreshedVersion="6" minRefreshableVersion="3" recordCount="45" xr:uid="{E15448F2-AE72-43E6-B125-EC4CE360A4CA}">
  <cacheSource type="worksheet">
    <worksheetSource ref="A1:AC1048576" sheet="All Projects"/>
  </cacheSource>
  <cacheFields count="29">
    <cacheField name="BMAPID" numFmtId="0">
      <sharedItems containsBlank="1"/>
    </cacheField>
    <cacheField name="ProjID" numFmtId="0">
      <sharedItems containsString="0" containsBlank="1" containsNumber="1" containsInteger="1" minValue="2240" maxValue="5243"/>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6">
        <s v="Ongoing"/>
        <s v="Canceled"/>
        <s v="Completed"/>
        <s v="Underway"/>
        <s v="Planned"/>
        <m/>
      </sharedItems>
    </cacheField>
    <cacheField name="EstimatedStartDate" numFmtId="0">
      <sharedItems containsBlank="1"/>
    </cacheField>
    <cacheField name="EstimatedCompletionDate" numFmtId="49">
      <sharedItems containsBlank="1" count="12">
        <s v="N/A"/>
        <s v="Prior to 2012"/>
        <s v="2017"/>
        <s v="TBD"/>
        <s v="2016"/>
        <s v="2010"/>
        <s v="2018"/>
        <s v="2021"/>
        <s v="2022"/>
        <s v="2023"/>
        <s v="2020"/>
        <m/>
      </sharedItems>
    </cacheField>
    <cacheField name="TNReduction(lbs/yr)" numFmtId="0">
      <sharedItems containsBlank="1" containsMixedTypes="1" containsNumber="1" minValue="0" maxValue="10893"/>
    </cacheField>
    <cacheField name="TPReduction(lbs/yr)" numFmtId="3">
      <sharedItems containsBlank="1" containsMixedTypes="1" containsNumber="1" containsInteger="1" minValue="0" maxValue="103"/>
    </cacheField>
    <cacheField name="Location" numFmtId="0">
      <sharedItems containsBlank="1" count="3">
        <s v="Imperial River"/>
        <s v="Hendry Creek"/>
        <m/>
      </sharedItems>
    </cacheField>
    <cacheField name="AcresTreated" numFmtId="0">
      <sharedItems containsBlank="1" containsMixedTypes="1" containsNumber="1" minValue="0" maxValue="5571.9322286500001"/>
    </cacheField>
    <cacheField name="CostEstimate" numFmtId="0">
      <sharedItems containsBlank="1" containsMixedTypes="1" containsNumber="1" containsInteger="1" minValue="17205" maxValue="42435000"/>
    </cacheField>
    <cacheField name="CostAnnualO&amp;M" numFmtId="0">
      <sharedItems containsBlank="1" containsMixedTypes="1" containsNumber="1" minValue="3000" maxValue="248572.3"/>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529" maxValue="4600002529"/>
    </cacheField>
    <cacheField name="Latitude" numFmtId="49">
      <sharedItems containsBlank="1"/>
    </cacheField>
    <cacheField name="Longitude" numFmtId="49">
      <sharedItems containsBlank="1"/>
    </cacheField>
    <cacheField name="Proposed5YearFundingPlan" numFmtId="49">
      <sharedItems containsBlank="1"/>
    </cacheField>
    <cacheField name="GISShapefile" numFmtId="49">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BMAP"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4265.706112268519" createdVersion="6" refreshedVersion="6" minRefreshableVersion="3" recordCount="45" xr:uid="{67F46D26-5C66-4C93-B354-BB8F4B6BAC62}">
  <cacheSource type="worksheet">
    <worksheetSource ref="B1:AC1048576" sheet="All Projects"/>
  </cacheSource>
  <cacheFields count="28">
    <cacheField name="ProjID" numFmtId="0">
      <sharedItems containsString="0" containsBlank="1" containsNumber="1" containsInteger="1" minValue="2240" maxValue="5243"/>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6">
        <s v="Ongoing"/>
        <s v="Canceled"/>
        <s v="Completed"/>
        <s v="Underway"/>
        <s v="Planned"/>
        <m/>
      </sharedItems>
    </cacheField>
    <cacheField name="EstimatedStartDate" numFmtId="0">
      <sharedItems containsBlank="1"/>
    </cacheField>
    <cacheField name="EstimatedCompletionDate" numFmtId="49">
      <sharedItems containsBlank="1"/>
    </cacheField>
    <cacheField name="TNReduction(lbs/yr)" numFmtId="0">
      <sharedItems containsBlank="1" containsMixedTypes="1" containsNumber="1" minValue="0" maxValue="10893"/>
    </cacheField>
    <cacheField name="TPReduction(lbs/yr)" numFmtId="3">
      <sharedItems containsBlank="1" containsMixedTypes="1" containsNumber="1" containsInteger="1" minValue="0" maxValue="103"/>
    </cacheField>
    <cacheField name="Location" numFmtId="0">
      <sharedItems containsBlank="1" count="3">
        <s v="Imperial River"/>
        <s v="Hendry Creek"/>
        <m/>
      </sharedItems>
    </cacheField>
    <cacheField name="AcresTreated" numFmtId="0">
      <sharedItems containsBlank="1" containsMixedTypes="1" containsNumber="1" minValue="0" maxValue="5571.9322286500001"/>
    </cacheField>
    <cacheField name="CostEstimate" numFmtId="0">
      <sharedItems containsBlank="1" containsMixedTypes="1" containsNumber="1" containsInteger="1" minValue="17205" maxValue="42435000"/>
    </cacheField>
    <cacheField name="CostAnnualO&amp;M" numFmtId="0">
      <sharedItems containsBlank="1" containsMixedTypes="1" containsNumber="1" minValue="3000" maxValue="248572.3"/>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529" maxValue="4600002529"/>
    </cacheField>
    <cacheField name="Latitude" numFmtId="49">
      <sharedItems containsBlank="1"/>
    </cacheField>
    <cacheField name="Longitude" numFmtId="49">
      <sharedItems containsBlank="1"/>
    </cacheField>
    <cacheField name="Proposed5YearFundingPlan" numFmtId="49">
      <sharedItems containsBlank="1"/>
    </cacheField>
    <cacheField name="GISShapefile" numFmtId="49">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BMAP"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siter, Brianna" refreshedDate="44315.466038773149" createdVersion="6" refreshedVersion="6" minRefreshableVersion="3" recordCount="45" xr:uid="{128C97A0-C35D-413C-AD22-5F547BB101C5}">
  <cacheSource type="worksheet">
    <worksheetSource ref="A1:AF1048576" sheet="All Projects"/>
  </cacheSource>
  <cacheFields count="32">
    <cacheField name="BMAPID" numFmtId="0">
      <sharedItems containsBlank="1"/>
    </cacheField>
    <cacheField name="ProjID" numFmtId="0">
      <sharedItems containsString="0" containsBlank="1" containsNumber="1" containsInteger="1" minValue="2240" maxValue="5759"/>
    </cacheField>
    <cacheField name="LeadEntity" numFmtId="0">
      <sharedItems containsBlank="1" count="5">
        <s v="City of Bonita Springs"/>
        <s v="FDACS"/>
        <s v="FDOT District 1"/>
        <s v="Lee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6">
        <s v="Ongoing"/>
        <s v="Canceled"/>
        <s v="Completed"/>
        <s v="Underway"/>
        <s v="Planned"/>
        <m/>
      </sharedItems>
    </cacheField>
    <cacheField name="EstimatedStartDate" numFmtId="0">
      <sharedItems containsBlank="1"/>
    </cacheField>
    <cacheField name="EstimatedCompletionDate" numFmtId="49">
      <sharedItems containsBlank="1"/>
    </cacheField>
    <cacheField name="TNReduction(lbs/yr)" numFmtId="0">
      <sharedItems containsBlank="1" containsMixedTypes="1" containsNumber="1" minValue="0" maxValue="10893"/>
    </cacheField>
    <cacheField name="TPReduction(lbs/yr)" numFmtId="3">
      <sharedItems containsBlank="1" containsMixedTypes="1" containsNumber="1" containsInteger="1" minValue="0" maxValue="103"/>
    </cacheField>
    <cacheField name="Location" numFmtId="0">
      <sharedItems containsBlank="1" count="3">
        <s v="Imperial River"/>
        <s v="Hendry Creek"/>
        <m/>
      </sharedItems>
    </cacheField>
    <cacheField name="AcresTreated" numFmtId="0">
      <sharedItems containsBlank="1" containsMixedTypes="1" containsNumber="1" minValue="0" maxValue="5571.9322286500001"/>
    </cacheField>
    <cacheField name="CostEstimate" numFmtId="0">
      <sharedItems containsBlank="1" containsMixedTypes="1" containsNumber="1" containsInteger="1" minValue="17205" maxValue="42435000"/>
    </cacheField>
    <cacheField name="CostAnnualO&amp;M" numFmtId="0">
      <sharedItems containsBlank="1" containsMixedTypes="1" containsNumber="1" minValue="3000" maxValue="248572.3"/>
    </cacheField>
    <cacheField name="FundingSource" numFmtId="0">
      <sharedItems containsBlank="1"/>
    </cacheField>
    <cacheField name="FundingAmount" numFmtId="49">
      <sharedItems containsBlank="1"/>
    </cacheField>
    <cacheField name="DEPContractAgreementNumber" numFmtId="0">
      <sharedItems containsBlank="1"/>
    </cacheField>
    <cacheField name="WMDContractAgreementNumber" numFmtId="0">
      <sharedItems containsBlank="1" containsMixedTypes="1" containsNumber="1" containsInteger="1" minValue="4600002529" maxValue="4600002529"/>
    </cacheField>
    <cacheField name="Latitude" numFmtId="49">
      <sharedItems containsBlank="1" containsMixedTypes="1" containsNumber="1" minValue="26.333207999999999" maxValue="26.488350000000001"/>
    </cacheField>
    <cacheField name="Longitude" numFmtId="49">
      <sharedItems containsBlank="1" containsMixedTypes="1" containsNumber="1" minValue="-81.862870000000001" maxValue="-81.676259000000002"/>
    </cacheField>
    <cacheField name="Proposed5YearFundingPlan" numFmtId="49">
      <sharedItems containsBlank="1"/>
    </cacheField>
    <cacheField name="GISShapefile" numFmtId="49">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BMAP" numFmtId="0">
      <sharedItems containsBlank="1"/>
    </cacheField>
    <cacheField name="2019 STAR Priority Projects (1-5)" numFmtId="0">
      <sharedItems containsString="0" containsBlank="1" containsNumber="1" containsInteger="1" minValue="1" maxValue="3"/>
    </cacheField>
    <cacheField name="TN Reduction (kg/yr)" numFmtId="0">
      <sharedItems containsBlank="1" containsMixedTypes="1" containsNumber="1" minValue="0" maxValue="4940.977656"/>
    </cacheField>
    <cacheField name="TP Reduction (kg/yr)" numFmtId="0">
      <sharedItems containsBlank="1" containsMixedTypes="1" containsNumber="1" minValue="0" maxValue="4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n v="2326"/>
  </r>
  <r>
    <n v="2325"/>
  </r>
  <r>
    <n v="2324"/>
  </r>
  <r>
    <n v="2323"/>
  </r>
  <r>
    <n v="2322"/>
  </r>
  <r>
    <n v="2321"/>
  </r>
  <r>
    <n v="2320"/>
  </r>
  <r>
    <n v="2319"/>
  </r>
  <r>
    <n v="2341"/>
  </r>
  <r>
    <n v="2333"/>
  </r>
  <r>
    <n v="2334"/>
  </r>
  <r>
    <n v="2335"/>
  </r>
  <r>
    <n v="2336"/>
  </r>
  <r>
    <n v="2337"/>
  </r>
  <r>
    <n v="2338"/>
  </r>
  <r>
    <n v="2240"/>
  </r>
  <r>
    <n v="2244"/>
  </r>
  <r>
    <n v="2245"/>
  </r>
  <r>
    <n v="2246"/>
  </r>
  <r>
    <n v="2242"/>
  </r>
  <r>
    <n v="2247"/>
  </r>
  <r>
    <n v="2248"/>
  </r>
  <r>
    <n v="2254"/>
  </r>
  <r>
    <n v="2253"/>
  </r>
  <r>
    <n v="2251"/>
  </r>
  <r>
    <n v="2241"/>
  </r>
  <r>
    <n v="2250"/>
  </r>
  <r>
    <n v="2256"/>
  </r>
  <r>
    <n v="2249"/>
  </r>
  <r>
    <n v="2266"/>
  </r>
  <r>
    <n v="2306"/>
  </r>
  <r>
    <n v="5241"/>
  </r>
  <r>
    <n v="5242"/>
  </r>
  <r>
    <n v="2349"/>
  </r>
  <r>
    <n v="2350"/>
  </r>
  <r>
    <n v="2351"/>
  </r>
  <r>
    <n v="2365"/>
  </r>
  <r>
    <n v="2353"/>
  </r>
  <r>
    <n v="2342"/>
  </r>
  <r>
    <n v="2355"/>
  </r>
  <r>
    <n v="524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x v="0"/>
    <s v="N/A"/>
    <s v="BS-01"/>
    <s v="Fertilizer Ordinance"/>
    <s v="Ordinance."/>
    <s v="Regulations, Ordinances, and Guidelines"/>
    <x v="0"/>
    <s v="Not provided"/>
    <s v="N/A"/>
    <n v="696"/>
    <n v="0"/>
    <x v="0"/>
    <s v="N/A"/>
    <s v="N/A"/>
    <s v="N/A"/>
    <s v="City"/>
    <s v="N/A"/>
    <s v="N/A"/>
    <s v="Not provided"/>
    <s v="N/A"/>
    <s v="N/A"/>
    <s v="N/A"/>
    <m/>
    <s v="Non-structural"/>
    <s v="Completed"/>
    <x v="0"/>
    <s v="Everglades West Coast"/>
  </r>
  <r>
    <x v="0"/>
    <s v="N/A"/>
    <s v="BS-02"/>
    <s v="Florida Yards and Neighborhood (FYN) Program"/>
    <s v="Education program utilizing the FYN Program."/>
    <s v="Education Efforts"/>
    <x v="0"/>
    <s v="2012"/>
    <s v="N/A"/>
    <n v="835"/>
    <n v="0"/>
    <x v="0"/>
    <s v="N/A"/>
    <s v="Not provided"/>
    <n v="3000"/>
    <s v="City"/>
    <s v="Not provided"/>
    <s v="N/A"/>
    <s v="Not provided"/>
    <s v="N/A"/>
    <s v="N/A"/>
    <s v="N/A"/>
    <m/>
    <s v="Non-structural"/>
    <s v="Ongoing"/>
    <x v="0"/>
    <s v="Everglades West Coast"/>
  </r>
  <r>
    <x v="0"/>
    <s v="N/A"/>
    <s v="BS-03"/>
    <s v="Old 41 Catch Basin Inserts"/>
    <s v="Catch basin inserts."/>
    <s v="Catch Basin Inserts/Inlet Filter Cleanout"/>
    <x v="1"/>
    <s v="N/A"/>
    <s v="N/A"/>
    <s v="N/A"/>
    <s v="N/A"/>
    <x v="0"/>
    <s v="N/A"/>
    <s v="N/A"/>
    <s v="N/A"/>
    <s v="N/A"/>
    <s v="N/A"/>
    <s v="N/A"/>
    <s v="Not provided"/>
    <s v="26.30980393"/>
    <s v="-81.79348238"/>
    <s v="N/A"/>
    <m/>
    <s v="Non-structural"/>
    <s v="Completed"/>
    <x v="0"/>
    <s v="Everglades West Coast"/>
  </r>
  <r>
    <x v="0"/>
    <s v="N/A"/>
    <s v="BS-04"/>
    <s v="Residential Dry Detention"/>
    <s v="Dry detention."/>
    <s v="Dry Detention Pond"/>
    <x v="2"/>
    <s v="Not provided"/>
    <s v="Prior to 2012"/>
    <n v="1"/>
    <n v="0"/>
    <x v="0"/>
    <n v="4"/>
    <s v="Not provided"/>
    <s v="Not provided"/>
    <s v="City"/>
    <s v="Not provided"/>
    <s v="N/A"/>
    <s v="N/A"/>
    <s v="Not provided"/>
    <s v="Not provided"/>
    <s v="N/A"/>
    <m/>
    <s v="Structural"/>
    <s v="Completed"/>
    <x v="0"/>
    <s v="Everglades West Coast"/>
  </r>
  <r>
    <x v="0"/>
    <s v="N/A"/>
    <s v="BS-05"/>
    <s v="Morton Avenue Swales"/>
    <s v="Dry retention."/>
    <s v="Grass swales with swale blocks or raised culverts"/>
    <x v="2"/>
    <s v="Not provided"/>
    <s v="Prior to 2012"/>
    <n v="212"/>
    <n v="0"/>
    <x v="0"/>
    <n v="26"/>
    <s v="Not provided"/>
    <s v="Not provided"/>
    <s v="City"/>
    <s v="Not provided"/>
    <s v="N/A"/>
    <s v="N/A"/>
    <s v="26.35329715"/>
    <s v="-81.75092032"/>
    <s v="N/A"/>
    <m/>
    <s v="Structural"/>
    <s v="Completed"/>
    <x v="0"/>
    <s v="Everglades West Coast"/>
  </r>
  <r>
    <x v="0"/>
    <s v="N/A"/>
    <s v="BS-06"/>
    <s v="Marni Fields"/>
    <s v="Dry detention."/>
    <s v="Dry Detention Pond"/>
    <x v="2"/>
    <s v="Not provided"/>
    <s v="Prior to 2012"/>
    <n v="6"/>
    <n v="0"/>
    <x v="0"/>
    <n v="16"/>
    <s v="Not provided"/>
    <s v="Not provided"/>
    <s v="City"/>
    <s v="Not provided"/>
    <s v="N/A"/>
    <s v="N/A"/>
    <s v="26.35014829"/>
    <s v="-81.75538095"/>
    <s v="N/A"/>
    <m/>
    <s v="Structural"/>
    <s v="Completed"/>
    <x v="0"/>
    <s v="Everglades West Coast"/>
  </r>
  <r>
    <x v="0"/>
    <s v="N/A"/>
    <s v="BS-07"/>
    <s v="Felts Avenue Stormwater Treatment"/>
    <s v="Dry detention."/>
    <s v="Dry Detention Pond"/>
    <x v="2"/>
    <s v="Not provided"/>
    <s v="Prior to 2012"/>
    <n v="258"/>
    <n v="0"/>
    <x v="0"/>
    <n v="31"/>
    <s v="Not provided"/>
    <s v="Not provided"/>
    <s v="City"/>
    <s v="Not provided"/>
    <s v="N/A"/>
    <s v="N/A"/>
    <s v="26.34206819"/>
    <s v="-81.77807294"/>
    <s v="N/A"/>
    <m/>
    <s v="Structural"/>
    <s v="Completed"/>
    <x v="0"/>
    <s v="Everglades West Coast"/>
  </r>
  <r>
    <x v="0"/>
    <s v="N/A"/>
    <s v="BS-08"/>
    <s v="Street Sweeping"/>
    <s v="Monthly street sweeping."/>
    <s v="Street Sweeping"/>
    <x v="0"/>
    <s v="2010"/>
    <s v="N/A"/>
    <n v="161"/>
    <n v="103"/>
    <x v="0"/>
    <s v="N/A"/>
    <s v="Not provided"/>
    <n v="22000"/>
    <s v="City"/>
    <s v="Not provided"/>
    <s v="N/A"/>
    <s v="Not provided"/>
    <s v="N/A"/>
    <s v="N/A"/>
    <s v="N/A"/>
    <m/>
    <s v="Non-structural"/>
    <s v="Ongoing"/>
    <x v="0"/>
    <s v="Everglades West Coast"/>
  </r>
  <r>
    <x v="0"/>
    <s v="DEP/ SFWMD"/>
    <s v="BS-09"/>
    <s v="Felts Avenue Bio-Reactor Project"/>
    <s v="Utilize woodchips in an anaerobic environment to strip nitrogen from incoming stormwater. The 40-acre watershed will be treated on a 2-acre site on Felts Ave."/>
    <s v="BMP Treatment Train"/>
    <x v="2"/>
    <s v="2017"/>
    <s v="2017"/>
    <s v="TBD"/>
    <s v="TBD"/>
    <x v="0"/>
    <n v="40"/>
    <n v="623389"/>
    <s v="Not provided"/>
    <s v="DEP/ SFWMD/ City"/>
    <s v="Not provided"/>
    <s v="SO772"/>
    <s v="Not provided"/>
    <s v="Not provided"/>
    <s v="Not provided"/>
    <s v="N/A"/>
    <m/>
    <s v="Structural"/>
    <s v="Ongoing"/>
    <x v="1"/>
    <s v="Everglades West Coast"/>
  </r>
  <r>
    <x v="0"/>
    <s v="Lee County"/>
    <s v="BS-10"/>
    <s v="Pine Lake Preserve Rehydration Project"/>
    <s v="Joint project with Lee County that will rehydrate and reestablish hydraulic connectivity between the Imperial River and the undisturbed Corkscrew Regional Ecosystem Watershed (CREW) wetlands to the east of the preserve on the Corkscrew Swamp."/>
    <s v="Hydrologic Restoration"/>
    <x v="3"/>
    <s v="2017"/>
    <s v="TBD"/>
    <s v="TBD"/>
    <s v="TBD"/>
    <x v="0"/>
    <n v="173"/>
    <s v="Not provided"/>
    <s v="Not provided"/>
    <s v="City"/>
    <s v="Not provided"/>
    <s v="N/A"/>
    <s v="Not provided"/>
    <s v="Not provided"/>
    <s v="Not provided"/>
    <s v="N/A"/>
    <m/>
    <s v="Structural"/>
    <s v="Ongoing"/>
    <x v="1"/>
    <s v="Everglades West Coast"/>
  </r>
  <r>
    <x v="0"/>
    <s v="N/A"/>
    <s v="BS-11"/>
    <s v="Downtown Redevelopment Drainage Project"/>
    <s v="Created two miles of interconnected drainage infrastructure to improve water quality through the use of exfiltration trenches. A total of 8.84 acre feet of exfiltration storage is provided by the project."/>
    <s v="BMP Treatment Train"/>
    <x v="2"/>
    <s v="2016"/>
    <s v="2016"/>
    <s v="Not provided"/>
    <s v="Not provided"/>
    <x v="0"/>
    <n v="83.29"/>
    <n v="6330000"/>
    <s v="Not provided"/>
    <s v="City"/>
    <s v="Not provided"/>
    <s v="N/A"/>
    <s v="N/A"/>
    <s v="Not provided"/>
    <s v="Not provided"/>
    <s v="N/A"/>
    <m/>
    <s v="Structural"/>
    <m/>
    <x v="2"/>
    <s v="Everglades West Coast"/>
  </r>
  <r>
    <x v="0"/>
    <s v="N/A"/>
    <s v="BS-12"/>
    <s v="Septic System Removal"/>
    <s v="Conversion of septic systems to central sewer."/>
    <s v="OSTDS Phase Out"/>
    <x v="2"/>
    <s v="2001"/>
    <s v="2016"/>
    <n v="912"/>
    <s v="Not provided"/>
    <x v="0"/>
    <s v="N/A"/>
    <n v="17205"/>
    <s v="Not provided"/>
    <s v="City"/>
    <s v="Not provided"/>
    <s v="N/A"/>
    <s v="N/A"/>
    <s v="Not provided"/>
    <s v="Not provided"/>
    <s v="N/A"/>
    <m/>
    <s v="Structural"/>
    <m/>
    <x v="2"/>
    <s v="Everglades West Coast"/>
  </r>
  <r>
    <x v="1"/>
    <s v="Agricultural Producers"/>
    <s v="FDACS-01"/>
    <s v="BMP Implementation and Verification"/>
    <s v="Enrollment and verification of BMPs by agricultural producers. Reductions based on FDEP spreadsheet loading model. Acres treated based on FDACS OAWP December 2020 Enrollment and FSAID VII."/>
    <s v="Agricultural BMPs"/>
    <x v="2"/>
    <s v="N/A"/>
    <s v="N/A"/>
    <n v="0"/>
    <s v="N/A"/>
    <x v="1"/>
    <n v="0"/>
    <s v="N/A"/>
    <s v="N/A"/>
    <s v="FDACS"/>
    <s v="TBD"/>
    <s v="N/A"/>
    <s v="N/A"/>
    <s v="N/A"/>
    <s v="N/A"/>
    <s v="N/A"/>
    <s v="Y"/>
    <s v="Non-structural"/>
    <s v="Ongoing"/>
    <x v="2"/>
    <s v="Everglades West Coast"/>
  </r>
  <r>
    <x v="1"/>
    <s v="Agricultural Producers"/>
    <s v="FDACS-02"/>
    <s v="BMP Implementation and Verification"/>
    <s v="Enrollment and verification of BMPs by agricultural producers. Reductions based on FDEP spreadsheet loading model. Acres treated based on FDACS OAWP December 2020 Enrollment and FSAID VII."/>
    <s v="Agricultural BMPs"/>
    <x v="2"/>
    <s v="N/A"/>
    <s v="N/A"/>
    <n v="10893"/>
    <s v="N/A"/>
    <x v="0"/>
    <n v="5571.9322286500001"/>
    <s v="N/A"/>
    <s v="N/A"/>
    <s v="FDACS"/>
    <s v="TBD"/>
    <s v="N/A"/>
    <s v="N/A"/>
    <s v="N/A"/>
    <s v="N/A"/>
    <s v="N/A"/>
    <s v="Y"/>
    <s v="Non-structural"/>
    <s v="Ongoing"/>
    <x v="2"/>
    <s v="Everglades West Coast"/>
  </r>
  <r>
    <x v="2"/>
    <s v="N/A"/>
    <s v="HC-FDOT-01"/>
    <s v="Wet Detention Ponds (1, 2, and 3) Facility ID: 12010-3561-01"/>
    <s v="Wet detention."/>
    <s v="Wet Detention Pond"/>
    <x v="2"/>
    <s v="1999"/>
    <s v="Prior to 2012"/>
    <n v="22"/>
    <n v="6"/>
    <x v="1"/>
    <n v="29"/>
    <s v="Not provided"/>
    <s v="Not provided"/>
    <s v="Florida Legislature"/>
    <s v="Not provided"/>
    <s v="N/A"/>
    <s v="N/A"/>
    <s v="26.520472"/>
    <s v="-81.866328"/>
    <s v="N/A"/>
    <m/>
    <s v="Structural"/>
    <s v="Completed"/>
    <x v="0"/>
    <s v="Everglades West Coast"/>
  </r>
  <r>
    <x v="2"/>
    <s v="N/A"/>
    <s v="HC-FDOT-01b"/>
    <s v="Wet Detention Ponds (1, 2, and 3) Facility ID: 12010-3561-02"/>
    <s v="Wet detention."/>
    <s v="Wet Detention Pond"/>
    <x v="2"/>
    <s v="1999"/>
    <s v="Prior to 2012"/>
    <n v="41"/>
    <n v="10"/>
    <x v="1"/>
    <n v="30"/>
    <s v="Not provided"/>
    <s v="Not provided"/>
    <s v="Florida Legislature"/>
    <s v="Not provided"/>
    <s v="N/A"/>
    <s v="N/A"/>
    <s v="26.525118"/>
    <s v="-81.874415"/>
    <s v="N/A"/>
    <m/>
    <s v="Structural"/>
    <s v="Completed"/>
    <x v="0"/>
    <s v="Everglades West Coast"/>
  </r>
  <r>
    <x v="2"/>
    <s v="N/A"/>
    <s v="HC-FDOT-01c"/>
    <s v="Wet Detention Ponds (1, 2, and 3) Facility ID: 12010-3561-03"/>
    <s v="Wet detention."/>
    <s v="Wet Detention Pond"/>
    <x v="2"/>
    <s v="1999"/>
    <s v="Prior to 2012"/>
    <n v="41"/>
    <n v="11"/>
    <x v="1"/>
    <n v="30"/>
    <s v="Not provided"/>
    <s v="Not provided"/>
    <s v="Florida Legislature"/>
    <s v="Not provided"/>
    <s v="N/A"/>
    <s v="N/A"/>
    <s v="26.538196"/>
    <s v="-81.874039"/>
    <s v="N/A"/>
    <m/>
    <s v="Structural"/>
    <s v="Completed"/>
    <x v="0"/>
    <s v="Everglades West Coast"/>
  </r>
  <r>
    <x v="2"/>
    <s v="N/A"/>
    <s v="HC-FDOT-02"/>
    <s v="Roadside Swales"/>
    <s v="Swale with ditch blocks."/>
    <s v="Grass swales with swale blocks or raised culverts"/>
    <x v="2"/>
    <s v="N/A"/>
    <s v="Prior to 2012"/>
    <s v="Not provided"/>
    <s v="Not provided"/>
    <x v="1"/>
    <s v="Not provided"/>
    <s v="Not provided"/>
    <s v="Not provided"/>
    <s v="Florida Legislature"/>
    <s v="Not provided"/>
    <s v="N/A"/>
    <s v="N/A"/>
    <s v="Not provided"/>
    <s v="Not provided"/>
    <s v="N/A"/>
    <m/>
    <s v="Structural"/>
    <s v="Completed"/>
    <x v="0"/>
    <s v="Everglades West Coast"/>
  </r>
  <r>
    <x v="2"/>
    <s v="N/A"/>
    <s v="HC-FDOT-03"/>
    <s v="Street Sweeping"/>
    <s v="Street sweeping."/>
    <s v="Street Sweeping"/>
    <x v="0"/>
    <s v="2002"/>
    <s v="N/A"/>
    <n v="91"/>
    <n v="49"/>
    <x v="1"/>
    <s v="N/A"/>
    <s v="Not provided"/>
    <s v="Not provided"/>
    <s v="Florida Legislature"/>
    <s v="Not provided"/>
    <s v="N/A"/>
    <s v="Not provided"/>
    <s v="N/A"/>
    <s v="N/A"/>
    <s v="N/A"/>
    <m/>
    <s v="Non-structural"/>
    <s v="Ongoing"/>
    <x v="0"/>
    <s v="Everglades West Coast"/>
  </r>
  <r>
    <x v="2"/>
    <s v="N/A"/>
    <s v="HC-FDOT-04"/>
    <s v="Education Efforts"/>
    <s v="Pamphlets, PSAs, Illicit Discharge Program."/>
    <s v="Education Efforts"/>
    <x v="0"/>
    <s v="2004"/>
    <s v="N/A"/>
    <n v="3"/>
    <n v="0"/>
    <x v="1"/>
    <s v="N/A"/>
    <s v="Not provided"/>
    <s v="Not provided"/>
    <s v="Florida Legislature"/>
    <s v="Not provided"/>
    <s v="N/A"/>
    <s v="Not provided"/>
    <s v="N/A"/>
    <s v="N/A"/>
    <s v="N/A"/>
    <m/>
    <s v="Non-structural"/>
    <s v="Completed"/>
    <x v="0"/>
    <s v="Everglades West Coast"/>
  </r>
  <r>
    <x v="2"/>
    <s v="N/A"/>
    <s v="IR-FDOT-01"/>
    <s v="Wet Detention Ponds (Pond 5D) Facility ID: 12075-3500-02"/>
    <s v="Wet detention."/>
    <s v="Wet Detention Pond"/>
    <x v="2"/>
    <s v="2010"/>
    <s v="2010"/>
    <n v="3"/>
    <n v="0"/>
    <x v="0"/>
    <n v="96"/>
    <s v="Not provided"/>
    <s v="Not provided"/>
    <s v="Florida Legislature"/>
    <s v="Not provided"/>
    <s v="N/A"/>
    <s v="N/A"/>
    <s v="26.334811"/>
    <s v="-81.748673"/>
    <s v="N/A"/>
    <m/>
    <s v="Structural"/>
    <s v="Completed"/>
    <x v="0"/>
    <s v="Everglades West Coast"/>
  </r>
  <r>
    <x v="2"/>
    <s v="N/A"/>
    <s v="IR-FDOT-01b"/>
    <s v="Wet Detention Ponds (Pond 7C) Facility ID: 12075-3500-03"/>
    <s v="Wet detention."/>
    <s v="Wet Detention Pond"/>
    <x v="2"/>
    <s v="2010"/>
    <s v="2010"/>
    <n v="6"/>
    <n v="0"/>
    <x v="0"/>
    <n v="96"/>
    <s v="Not provided"/>
    <s v="Not provided"/>
    <s v="Florida Legislature"/>
    <s v="Not provided"/>
    <s v="N/A"/>
    <s v="N/A"/>
    <s v="26.334832"/>
    <s v="-81.748518"/>
    <s v="N/A"/>
    <m/>
    <s v="Structural"/>
    <s v="Completed"/>
    <x v="0"/>
    <s v="Everglades West Coast"/>
  </r>
  <r>
    <x v="2"/>
    <s v="N/A"/>
    <s v="IR-FDOT-01c"/>
    <s v="Wet Detention Ponds Pond 9B) Facility ID: 12075-3500-04"/>
    <s v="Wet detention."/>
    <s v="Wet Detention Pond"/>
    <x v="2"/>
    <s v="2010"/>
    <s v="2010"/>
    <n v="9"/>
    <n v="0"/>
    <x v="0"/>
    <n v="96"/>
    <s v="Not provided"/>
    <s v="Not provided"/>
    <s v="Florida Legislature"/>
    <s v="Not provided"/>
    <s v="N/A"/>
    <s v="N/A"/>
    <s v="26.352331"/>
    <s v="-81.753769"/>
    <s v="N/A"/>
    <m/>
    <s v="Structural"/>
    <s v="Completed"/>
    <x v="0"/>
    <s v="Everglades West Coast"/>
  </r>
  <r>
    <x v="2"/>
    <s v="N/A"/>
    <s v="IR-FDOT-02"/>
    <s v="Roadside Swales"/>
    <s v="Swale with ditch blocks."/>
    <s v="Grass swales with swale blocks or raised culverts"/>
    <x v="2"/>
    <s v="Not provided"/>
    <s v="Prior to 2012"/>
    <s v="Not provided"/>
    <s v="Not provided"/>
    <x v="0"/>
    <s v="N/A"/>
    <s v="Not provided"/>
    <s v="Not provided"/>
    <s v="Florida Legislature"/>
    <s v="Not provided"/>
    <s v="N/A"/>
    <s v="N/A"/>
    <s v="Not provided"/>
    <s v="Not provided"/>
    <s v="N/A"/>
    <m/>
    <s v="Structural"/>
    <s v="Completed"/>
    <x v="0"/>
    <s v="Everglades West Coast"/>
  </r>
  <r>
    <x v="2"/>
    <s v="N/A"/>
    <s v="IR-FDOT-03"/>
    <s v="Education Efforts"/>
    <s v="Pamphlets, PSAs, Illicit Discharge Program."/>
    <s v="Education Efforts"/>
    <x v="0"/>
    <s v="2004"/>
    <s v="N/A"/>
    <n v="3"/>
    <n v="0"/>
    <x v="0"/>
    <s v="N/A"/>
    <s v="Not provided"/>
    <s v="Not provided"/>
    <s v="Florida Legislature"/>
    <s v="Not provided"/>
    <s v="N/A"/>
    <s v="Not provided"/>
    <s v="N/A"/>
    <s v="N/A"/>
    <s v="N/A"/>
    <m/>
    <s v="Non-structural"/>
    <s v="Completed"/>
    <x v="0"/>
    <s v="Everglades West Coast"/>
  </r>
  <r>
    <x v="3"/>
    <s v="DEP/ SFWMD"/>
    <s v="HC-LC-01"/>
    <s v="Lakes Park Water Quality Restoration"/>
    <s v="Retrofit Lakes Park to improve water quality of stormwater runoff by routing flows through a created filter marsh system."/>
    <s v="Constructed Wetland Treatment"/>
    <x v="2"/>
    <s v="Prior to 2012"/>
    <s v="2016"/>
    <n v="4533"/>
    <n v="0"/>
    <x v="1"/>
    <n v="1749"/>
    <n v="3500000"/>
    <n v="59535"/>
    <s v="County/ DEP/ SFWMD"/>
    <s v="DEP - $510,000/ SFWMD - $1,389,659"/>
    <s v="S0604"/>
    <n v="4600002529"/>
    <s v="26.52899611"/>
    <s v="-81.87968159"/>
    <s v="N/A"/>
    <m/>
    <s v="Structural"/>
    <s v="Completed"/>
    <x v="0"/>
    <s v="Everglades West Coast"/>
  </r>
  <r>
    <x v="3"/>
    <s v="N/A"/>
    <s v="HC-LC-02"/>
    <s v="Street Sweeping"/>
    <s v="Street sweeping."/>
    <s v="Street Sweeping"/>
    <x v="0"/>
    <s v="Prior to 2012"/>
    <s v="N/A"/>
    <n v="167"/>
    <n v="29"/>
    <x v="1"/>
    <s v="N/A"/>
    <n v="694176"/>
    <n v="248572.3"/>
    <s v="County"/>
    <s v="N/A"/>
    <s v="N/A"/>
    <s v="N/A"/>
    <s v="N/A"/>
    <s v="N/A"/>
    <s v="N/A"/>
    <m/>
    <s v="Non-structural"/>
    <s v="Ongoing"/>
    <x v="0"/>
    <s v="Everglades West Coast"/>
  </r>
  <r>
    <x v="3"/>
    <s v="N/A"/>
    <s v="HC-LC-03"/>
    <s v="Education/Fertilizer Ordinance"/>
    <s v="Public education on implementation of adopted fertilizer ordinance."/>
    <s v="Education Efforts"/>
    <x v="0"/>
    <s v="Prior to 2012"/>
    <s v="N/A"/>
    <n v="1980"/>
    <n v="0"/>
    <x v="1"/>
    <s v="N/A"/>
    <n v="392441"/>
    <n v="125000"/>
    <s v="County"/>
    <s v="County - $12,000"/>
    <s v="NF060"/>
    <s v="N/A"/>
    <s v="N/A"/>
    <s v="N/A"/>
    <s v="N/A"/>
    <m/>
    <s v="Non-structural"/>
    <s v="Completed"/>
    <x v="0"/>
    <s v="Everglades West Coast"/>
  </r>
  <r>
    <x v="3"/>
    <s v="N/A"/>
    <s v="HC-LC-04"/>
    <s v="Island Park Filter Marsh"/>
    <s v="Wetland creation and enhancement that included exotic removal, filter marsh creation, and native replanting."/>
    <s v="Constructed Wetland Treatment"/>
    <x v="2"/>
    <s v="Prior to 2012"/>
    <s v="Prior to 2012"/>
    <s v="TBD"/>
    <s v="TBD"/>
    <x v="1"/>
    <n v="160"/>
    <n v="925000"/>
    <s v="N/A"/>
    <s v="N/A"/>
    <s v="N/A"/>
    <s v="N/A"/>
    <s v="N/A"/>
    <s v="26.483954"/>
    <s v="-81.863409"/>
    <s v="N/A"/>
    <m/>
    <s v="Structural"/>
    <s v="Completed"/>
    <x v="0"/>
    <s v="Everglades West Coast"/>
  </r>
  <r>
    <x v="3"/>
    <s v="N/A"/>
    <s v="HC-LC-05"/>
    <s v="Lakes Park Littoral Zone Project"/>
    <s v="Creation of littoral shelves with native plantings for nutrient uptake."/>
    <s v="Constructed Wetland Treatment"/>
    <x v="2"/>
    <s v="2017"/>
    <s v="2018"/>
    <n v="79.3"/>
    <s v="N/A"/>
    <x v="1"/>
    <n v="39.4"/>
    <n v="1200000"/>
    <n v="29338"/>
    <s v="County"/>
    <s v="County - $1,200,000"/>
    <s v="N/A"/>
    <s v="N/A"/>
    <s v="26.52899611"/>
    <s v="-81.87968159"/>
    <s v="N/A"/>
    <m/>
    <s v="Structural"/>
    <s v="Future"/>
    <x v="1"/>
    <s v="Everglades West Coast"/>
  </r>
  <r>
    <x v="3"/>
    <s v="N/A"/>
    <s v="HC-LC-06"/>
    <s v="Hendry Creek West Branch Restoration"/>
    <s v="Create filter marsh on 11-acre site."/>
    <s v="Constructed Wetland Treatment"/>
    <x v="1"/>
    <s v="2020"/>
    <s v="2021"/>
    <s v="N/A"/>
    <s v="N/A"/>
    <x v="1"/>
    <s v="N/A"/>
    <s v="N/A"/>
    <s v="N/A"/>
    <s v="N/A"/>
    <s v="N/A"/>
    <s v="N/A"/>
    <s v="N/A"/>
    <s v="26.52330366"/>
    <s v="-81.87895739"/>
    <s v="N/A"/>
    <m/>
    <s v="Structural"/>
    <s v="Future"/>
    <x v="1"/>
    <s v="Everglades West Coast"/>
  </r>
  <r>
    <x v="3"/>
    <s v="DEP"/>
    <s v="HC-LC-07"/>
    <s v="Lakes Park Phase III"/>
    <s v="Filter marsh."/>
    <s v="Constructed Wetland Treatment"/>
    <x v="4"/>
    <s v="2021"/>
    <s v="2022"/>
    <s v="TBD"/>
    <s v="TBD"/>
    <x v="1"/>
    <n v="9.3000000000000007"/>
    <n v="1700000"/>
    <s v="TBD"/>
    <s v="County/ DEP"/>
    <s v="DEP - $475,000"/>
    <s v="LP36022"/>
    <s v="N/A"/>
    <s v="26.52330366"/>
    <s v="-81.87895739"/>
    <s v="N/A"/>
    <m/>
    <s v="Structural"/>
    <s v="Future"/>
    <x v="1"/>
    <s v="Everglades West Coast"/>
  </r>
  <r>
    <x v="3"/>
    <s v="N/A"/>
    <s v="HC-LC-08"/>
    <s v="Microbial Source Tracking in Lee County Waterways"/>
    <s v="Watershed study to investigate interactions between OSTDS and surface water in the Everglades West Coast BMAP."/>
    <s v="Study"/>
    <x v="3"/>
    <s v="2021"/>
    <s v="2021"/>
    <s v="N/A"/>
    <s v="N/A"/>
    <x v="1"/>
    <s v="N/A"/>
    <n v="645000"/>
    <s v="N/A"/>
    <s v="County"/>
    <s v="N/A"/>
    <s v="N/A"/>
    <s v="N/A"/>
    <s v="26.47822"/>
    <s v="-81.81365"/>
    <s v="N/A"/>
    <m/>
    <s v="Non-structural"/>
    <s v="Underway"/>
    <x v="3"/>
    <s v="Everglades West Coast"/>
  </r>
  <r>
    <x v="3"/>
    <s v="N/A"/>
    <s v="HC-LC-09"/>
    <s v="Master Wastewater Treatment Feasibility Analysis"/>
    <s v="Study to support the development of a County-wide Septic Conversion Master Plan (SCMP)."/>
    <s v="Study"/>
    <x v="4"/>
    <s v="2021"/>
    <s v="2023"/>
    <s v="N/A"/>
    <s v="N/A"/>
    <x v="1"/>
    <s v="N/A"/>
    <s v="TBD"/>
    <s v="N/A"/>
    <s v="County"/>
    <s v="N/A"/>
    <s v="N/A"/>
    <s v="N/A"/>
    <s v="TBD"/>
    <s v="TBD"/>
    <s v="N/A"/>
    <m/>
    <s v="Non-structural"/>
    <m/>
    <x v="4"/>
    <s v="Everglades West Coast"/>
  </r>
  <r>
    <x v="3"/>
    <s v="SFWMD/ FWC/ CREW Land and Water Trust"/>
    <s v="IR-LC-01"/>
    <s v="CREW"/>
    <s v="Land purchase and conversion to conservation land use."/>
    <s v="Land Use Change"/>
    <x v="2"/>
    <s v="Prior to 2012"/>
    <s v="2020"/>
    <n v="0"/>
    <n v="0"/>
    <x v="0"/>
    <n v="15"/>
    <n v="208818"/>
    <s v="TBD"/>
    <s v="County"/>
    <s v="County - $208,818"/>
    <s v="N/A"/>
    <s v="N/A"/>
    <s v="26.381847"/>
    <s v=" -81.720250"/>
    <s v="N/A"/>
    <m/>
    <s v="Non-structural"/>
    <s v="Completed"/>
    <x v="0"/>
    <s v="Everglades West Coast"/>
  </r>
  <r>
    <x v="3"/>
    <s v="N/A"/>
    <s v="IR-LC-02"/>
    <s v="Pine Lake Preserve"/>
    <s v="Land purchase and conversion to conservation land use."/>
    <s v="Land Use Change"/>
    <x v="2"/>
    <s v="Prior to 2012"/>
    <s v="Prior to 2012"/>
    <n v="1"/>
    <n v="0"/>
    <x v="0"/>
    <n v="129"/>
    <n v="2366273"/>
    <n v="42454"/>
    <s v="County"/>
    <s v="County - $2,366,273"/>
    <s v="N/A"/>
    <s v="N/A"/>
    <s v="26.34288154"/>
    <s v="-81.7409264"/>
    <s v="N/A"/>
    <m/>
    <s v="Non-structural"/>
    <s v="Completed"/>
    <x v="0"/>
    <s v="Everglades West Coast"/>
  </r>
  <r>
    <x v="3"/>
    <s v="N/A"/>
    <s v="IR-LC-03"/>
    <s v="Street Sweeping"/>
    <s v="Street sweeping."/>
    <s v="Street Sweeping"/>
    <x v="0"/>
    <s v="Prior to 2012"/>
    <s v="N/A"/>
    <n v="150"/>
    <n v="50"/>
    <x v="0"/>
    <s v="N/A"/>
    <n v="694176"/>
    <n v="248572.3"/>
    <s v="County"/>
    <s v="N/A"/>
    <s v="N/A"/>
    <s v="N/A"/>
    <s v="N/A"/>
    <s v="N/A"/>
    <s v="N/A"/>
    <m/>
    <s v="Non-structural"/>
    <s v="Ongoing"/>
    <x v="0"/>
    <s v="Everglades West Coast"/>
  </r>
  <r>
    <x v="3"/>
    <s v="N/A"/>
    <s v="IR-LC-04"/>
    <s v="Imperial Marsh Preserve"/>
    <s v="Land purchase and conversion to conservation land use."/>
    <s v="Land Use Change"/>
    <x v="2"/>
    <s v="Prior to 2012"/>
    <s v="2020"/>
    <n v="1294"/>
    <s v="N/A"/>
    <x v="0"/>
    <n v="481.3"/>
    <n v="14640676"/>
    <s v="N/A"/>
    <s v="County"/>
    <s v="$825,331"/>
    <s v="N/A"/>
    <s v="N/A"/>
    <s v="26.49027685"/>
    <s v="-81.65320744"/>
    <s v="N/A"/>
    <m/>
    <s v="Non-structural"/>
    <s v="Completed"/>
    <x v="0"/>
    <s v="Everglades West Coast"/>
  </r>
  <r>
    <x v="3"/>
    <s v="N/A"/>
    <s v="IR-LC-05"/>
    <s v="Education/Fertilizer Ordinance"/>
    <s v="Public education on implementation of adopted fertilizer ordinance."/>
    <s v="Education Efforts"/>
    <x v="0"/>
    <s v="Prior to 2012"/>
    <s v="N/A"/>
    <n v="6"/>
    <n v="0"/>
    <x v="0"/>
    <s v="N/A"/>
    <n v="392441"/>
    <n v="125000"/>
    <s v="County"/>
    <s v="County - $12,000"/>
    <s v="NF060"/>
    <s v="N/A"/>
    <s v="N/A"/>
    <s v="N/A"/>
    <s v="N/A"/>
    <m/>
    <s v="Non-structural"/>
    <s v="Completed"/>
    <x v="0"/>
    <s v="Everglades West Coast"/>
  </r>
  <r>
    <x v="3"/>
    <s v="City of Bonita Springs"/>
    <s v="IR-LC-06"/>
    <s v="Pine Lake Preserve Rehydration Project"/>
    <s v="Joint project with Bonita Springs that will rehydrate and reestablish hydraulic connectivity between the Imperial River and the undisturbed CREW wetlands which lay to the east of the preserve on the Corkscrew Swamp."/>
    <s v="Hydrologic Restoration"/>
    <x v="3"/>
    <s v="2017"/>
    <s v="2022"/>
    <s v="TBD"/>
    <s v="TBD"/>
    <x v="0"/>
    <n v="173"/>
    <n v="900000"/>
    <s v="TBD"/>
    <s v="County/ City of Bonita Springs"/>
    <s v="TBD"/>
    <s v="N/A"/>
    <s v="N/A"/>
    <s v="26.34288154"/>
    <s v="-81.7409264"/>
    <s v="N/A"/>
    <m/>
    <s v="Structural"/>
    <s v="Ongoing"/>
    <x v="2"/>
    <s v="Everglades West Coast"/>
  </r>
  <r>
    <x v="3"/>
    <s v="N/A"/>
    <s v="IR-LC-07"/>
    <s v="Larry Kiker Preserve"/>
    <s v="Land purchase and conversion to conservation land use."/>
    <s v="Land Use Change"/>
    <x v="2"/>
    <s v="2017"/>
    <s v="2017"/>
    <n v="149"/>
    <s v="N/A"/>
    <x v="0"/>
    <s v="N/A"/>
    <n v="42435000"/>
    <s v="TBD"/>
    <s v="County"/>
    <s v="County - $42,435,000"/>
    <s v="N/A"/>
    <s v="N/A"/>
    <s v="26.40829073"/>
    <s v="-81.7308365"/>
    <s v="N/A"/>
    <m/>
    <s v="Non-structural"/>
    <s v="N/A"/>
    <x v="5"/>
    <s v="Everglades West Coast"/>
  </r>
  <r>
    <x v="2"/>
    <s v="N/A"/>
    <s v="IR-FDOT-04"/>
    <s v="Street Sweeping"/>
    <s v="Street sweeping."/>
    <s v="Street Sweeping"/>
    <x v="0"/>
    <s v="Not provided"/>
    <s v="N/A"/>
    <n v="34"/>
    <n v="19"/>
    <x v="0"/>
    <s v="N/A"/>
    <s v="Not provided"/>
    <s v="Not provided"/>
    <s v="Florida Legislature"/>
    <s v="Not provided"/>
    <s v="N/A"/>
    <s v="Not provided"/>
    <s v="N/A"/>
    <s v="N/A"/>
    <s v="N/A"/>
    <m/>
    <s v="Non-structural"/>
    <s v="Completed"/>
    <x v="3"/>
    <s v="Everglades West Coast"/>
  </r>
  <r>
    <x v="0"/>
    <s v="DEP"/>
    <s v="BS-13"/>
    <s v="Felts Avenue Bio-Reactor Project Phase II"/>
    <s v="Continuous Withdrawal and Treatment of water from the Imperial River. Project will connect Felts Ave Bio-Reactor Phase I Project via pump and piping system to create a continuous flow treatment system."/>
    <s v="Regional Stormwater Treatment"/>
    <x v="3"/>
    <s v="2020"/>
    <s v="2022"/>
    <s v="TBD"/>
    <s v="TBD"/>
    <x v="0"/>
    <s v="TBD"/>
    <n v="800000"/>
    <s v="TBD"/>
    <s v="City/ DEP"/>
    <s v="City of Bonita Springs - $400,000/ DEP - $400,000"/>
    <s v="INV005"/>
    <s v="N/A"/>
    <s v="26.201746"/>
    <s v="-81.463987"/>
    <s v="N/A"/>
    <m/>
    <s v="Structural"/>
    <m/>
    <x v="4"/>
    <s v="Everglades West Coast"/>
  </r>
  <r>
    <x v="3"/>
    <s v="N/A"/>
    <s v="IR-LC-08"/>
    <s v="Master Wastewater Treatment Feasibility Analysis"/>
    <s v="Study to support the development of a County-wide Septic Conversion Master Plan (SCMP)."/>
    <s v="Study"/>
    <x v="4"/>
    <s v="2021"/>
    <s v="2023"/>
    <s v="N/A"/>
    <s v="N/A"/>
    <x v="0"/>
    <s v="N/A"/>
    <s v="TBD"/>
    <s v="N/A"/>
    <s v="County"/>
    <s v="N/A"/>
    <s v="N/A"/>
    <s v="N/A"/>
    <s v="TBD"/>
    <s v="TBD"/>
    <s v="N/A"/>
    <m/>
    <s v="Non-structural"/>
    <m/>
    <x v="4"/>
    <s v="Everglades West Coast"/>
  </r>
  <r>
    <x v="4"/>
    <m/>
    <m/>
    <m/>
    <m/>
    <m/>
    <x v="5"/>
    <m/>
    <m/>
    <m/>
    <m/>
    <x v="2"/>
    <m/>
    <m/>
    <m/>
    <m/>
    <m/>
    <m/>
    <m/>
    <m/>
    <m/>
    <m/>
    <m/>
    <m/>
    <m/>
    <x v="6"/>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EWCO"/>
    <n v="2326"/>
    <s v="City of Bonita Springs"/>
    <s v="N/A"/>
    <s v="BS-01"/>
    <s v="Fertilizer Ordinance"/>
    <s v="Ordinance."/>
    <s v="Regulations, Ordinances, and Guidelines"/>
    <x v="0"/>
    <s v="Not provided"/>
    <x v="0"/>
    <n v="696"/>
    <n v="0"/>
    <x v="0"/>
    <s v="N/A"/>
    <s v="N/A"/>
    <s v="N/A"/>
    <s v="City"/>
    <s v="N/A"/>
    <s v="N/A"/>
    <s v="Not provided"/>
    <s v="N/A"/>
    <s v="N/A"/>
    <s v="N/A"/>
    <m/>
    <s v="Non-structural"/>
    <s v="Completed"/>
    <n v="2012"/>
    <s v="Everglades West Coast"/>
  </r>
  <r>
    <s v="EWCO"/>
    <n v="2325"/>
    <s v="City of Bonita Springs"/>
    <s v="N/A"/>
    <s v="BS-02"/>
    <s v="Florida Yards and Neighborhood (FYN) Program"/>
    <s v="Education program utilizing the FYN Program."/>
    <s v="Education Efforts"/>
    <x v="0"/>
    <s v="2012"/>
    <x v="0"/>
    <n v="835"/>
    <n v="0"/>
    <x v="0"/>
    <s v="N/A"/>
    <s v="Not provided"/>
    <n v="3000"/>
    <s v="City"/>
    <s v="Not provided"/>
    <s v="N/A"/>
    <s v="Not provided"/>
    <s v="N/A"/>
    <s v="N/A"/>
    <s v="N/A"/>
    <m/>
    <s v="Non-structural"/>
    <s v="Ongoing"/>
    <n v="2012"/>
    <s v="Everglades West Coast"/>
  </r>
  <r>
    <s v="EWCO"/>
    <n v="2324"/>
    <s v="City of Bonita Springs"/>
    <s v="N/A"/>
    <s v="BS-03"/>
    <s v="Old 41 Catch Basin Inserts"/>
    <s v="Catch basin inserts."/>
    <s v="Catch Basin Inserts/Inlet Filter Cleanout"/>
    <x v="1"/>
    <s v="N/A"/>
    <x v="0"/>
    <s v="N/A"/>
    <s v="N/A"/>
    <x v="0"/>
    <s v="N/A"/>
    <s v="N/A"/>
    <s v="N/A"/>
    <s v="N/A"/>
    <s v="N/A"/>
    <s v="N/A"/>
    <s v="Not provided"/>
    <s v="26.30980393"/>
    <s v="-81.79348238"/>
    <s v="N/A"/>
    <m/>
    <s v="Non-structural"/>
    <s v="Completed"/>
    <n v="2012"/>
    <s v="Everglades West Coast"/>
  </r>
  <r>
    <s v="EWCO"/>
    <n v="2323"/>
    <s v="City of Bonita Springs"/>
    <s v="N/A"/>
    <s v="BS-04"/>
    <s v="Residential Dry Detention"/>
    <s v="Dry detention."/>
    <s v="Dry Detention Pond"/>
    <x v="2"/>
    <s v="Not provided"/>
    <x v="1"/>
    <n v="1"/>
    <n v="0"/>
    <x v="0"/>
    <n v="4"/>
    <s v="Not provided"/>
    <s v="Not provided"/>
    <s v="City"/>
    <s v="Not provided"/>
    <s v="N/A"/>
    <s v="N/A"/>
    <s v="Not provided"/>
    <s v="Not provided"/>
    <s v="N/A"/>
    <m/>
    <s v="Structural"/>
    <s v="Completed"/>
    <n v="2012"/>
    <s v="Everglades West Coast"/>
  </r>
  <r>
    <s v="EWCO"/>
    <n v="2322"/>
    <s v="City of Bonita Springs"/>
    <s v="N/A"/>
    <s v="BS-05"/>
    <s v="Morton Avenue Swales"/>
    <s v="Dry retention."/>
    <s v="Grass swales with swale blocks or raised culverts"/>
    <x v="2"/>
    <s v="Not provided"/>
    <x v="1"/>
    <n v="212"/>
    <n v="0"/>
    <x v="0"/>
    <n v="26"/>
    <s v="Not provided"/>
    <s v="Not provided"/>
    <s v="City"/>
    <s v="Not provided"/>
    <s v="N/A"/>
    <s v="N/A"/>
    <s v="26.35329715"/>
    <s v="-81.75092032"/>
    <s v="N/A"/>
    <m/>
    <s v="Structural"/>
    <s v="Completed"/>
    <n v="2012"/>
    <s v="Everglades West Coast"/>
  </r>
  <r>
    <s v="EWCO"/>
    <n v="2321"/>
    <s v="City of Bonita Springs"/>
    <s v="N/A"/>
    <s v="BS-06"/>
    <s v="Marni Fields"/>
    <s v="Dry detention."/>
    <s v="Dry Detention Pond"/>
    <x v="2"/>
    <s v="Not provided"/>
    <x v="1"/>
    <n v="6"/>
    <n v="0"/>
    <x v="0"/>
    <n v="16"/>
    <s v="Not provided"/>
    <s v="Not provided"/>
    <s v="City"/>
    <s v="Not provided"/>
    <s v="N/A"/>
    <s v="N/A"/>
    <s v="26.35014829"/>
    <s v="-81.75538095"/>
    <s v="N/A"/>
    <m/>
    <s v="Structural"/>
    <s v="Completed"/>
    <n v="2012"/>
    <s v="Everglades West Coast"/>
  </r>
  <r>
    <s v="EWCO"/>
    <n v="2320"/>
    <s v="City of Bonita Springs"/>
    <s v="N/A"/>
    <s v="BS-07"/>
    <s v="Felts Avenue Stormwater Treatment"/>
    <s v="Dry detention."/>
    <s v="Dry Detention Pond"/>
    <x v="2"/>
    <s v="Not provided"/>
    <x v="1"/>
    <n v="258"/>
    <n v="0"/>
    <x v="0"/>
    <n v="31"/>
    <s v="Not provided"/>
    <s v="Not provided"/>
    <s v="City"/>
    <s v="Not provided"/>
    <s v="N/A"/>
    <s v="N/A"/>
    <s v="26.34206819"/>
    <s v="-81.77807294"/>
    <s v="N/A"/>
    <m/>
    <s v="Structural"/>
    <s v="Completed"/>
    <n v="2012"/>
    <s v="Everglades West Coast"/>
  </r>
  <r>
    <s v="EWCO"/>
    <n v="2319"/>
    <s v="City of Bonita Springs"/>
    <s v="N/A"/>
    <s v="BS-08"/>
    <s v="Street Sweeping"/>
    <s v="Monthly street sweeping."/>
    <s v="Street Sweeping"/>
    <x v="0"/>
    <s v="2010"/>
    <x v="0"/>
    <n v="161"/>
    <n v="103"/>
    <x v="0"/>
    <s v="N/A"/>
    <s v="Not provided"/>
    <n v="22000"/>
    <s v="City"/>
    <s v="Not provided"/>
    <s v="N/A"/>
    <s v="Not provided"/>
    <s v="N/A"/>
    <s v="N/A"/>
    <s v="N/A"/>
    <m/>
    <s v="Non-structural"/>
    <s v="Ongoing"/>
    <n v="2012"/>
    <s v="Everglades West Coast"/>
  </r>
  <r>
    <s v="EWCO"/>
    <n v="2341"/>
    <s v="City of Bonita Springs"/>
    <s v="DEP/ SFWMD"/>
    <s v="BS-09"/>
    <s v="Felts Avenue Bio-Reactor Project"/>
    <s v="Utilize woodchips in an anaerobic environment to strip nitrogen from incoming stormwater. The 40-acre watershed will be treated on a 2-acre site on Felts Ave."/>
    <s v="BMP Treatment Train"/>
    <x v="2"/>
    <s v="2017"/>
    <x v="2"/>
    <s v="TBD"/>
    <s v="TBD"/>
    <x v="0"/>
    <n v="40"/>
    <n v="623389"/>
    <s v="Not provided"/>
    <s v="DEP/ SFWMD/ City"/>
    <s v="Not provided"/>
    <s v="SO772"/>
    <s v="Not provided"/>
    <s v="Not provided"/>
    <s v="Not provided"/>
    <s v="N/A"/>
    <m/>
    <s v="Structural"/>
    <s v="Ongoing"/>
    <n v="2015"/>
    <s v="Everglades West Coast"/>
  </r>
  <r>
    <s v="EWCO"/>
    <n v="2333"/>
    <s v="City of Bonita Springs"/>
    <s v="Lee County"/>
    <s v="BS-10"/>
    <s v="Pine Lake Preserve Rehydration Project"/>
    <s v="Joint project with Lee County that will rehydrate and reestablish hydraulic connectivity between the Imperial River and the undisturbed Corkscrew Regional Ecosystem Watershed (CREW) wetlands to the east of the preserve on the Corkscrew Swamp."/>
    <s v="Hydrologic Restoration"/>
    <x v="3"/>
    <s v="2017"/>
    <x v="3"/>
    <s v="TBD"/>
    <s v="TBD"/>
    <x v="0"/>
    <n v="173"/>
    <s v="Not provided"/>
    <s v="Not provided"/>
    <s v="City"/>
    <s v="Not provided"/>
    <s v="N/A"/>
    <s v="Not provided"/>
    <s v="Not provided"/>
    <s v="Not provided"/>
    <s v="N/A"/>
    <m/>
    <s v="Structural"/>
    <s v="Ongoing"/>
    <n v="2015"/>
    <s v="Everglades West Coast"/>
  </r>
  <r>
    <s v="EWCO"/>
    <n v="2334"/>
    <s v="City of Bonita Springs"/>
    <s v="N/A"/>
    <s v="BS-11"/>
    <s v="Downtown Redevelopment Drainage Project"/>
    <s v="Created two miles of interconnected drainage infrastructure to improve water quality through the use of exfiltration trenches. A total of 8.84 acre feet of exfiltration storage is provided by the project."/>
    <s v="BMP Treatment Train"/>
    <x v="2"/>
    <s v="2016"/>
    <x v="4"/>
    <s v="Not provided"/>
    <s v="Not provided"/>
    <x v="0"/>
    <n v="83.29"/>
    <n v="6330000"/>
    <s v="Not provided"/>
    <s v="City"/>
    <s v="Not provided"/>
    <s v="N/A"/>
    <s v="N/A"/>
    <s v="Not provided"/>
    <s v="Not provided"/>
    <s v="N/A"/>
    <m/>
    <s v="Structural"/>
    <m/>
    <n v="2016"/>
    <s v="Everglades West Coast"/>
  </r>
  <r>
    <s v="EWCO"/>
    <n v="2335"/>
    <s v="City of Bonita Springs"/>
    <s v="N/A"/>
    <s v="BS-12"/>
    <s v="Septic System Removal"/>
    <s v="Conversion of septic systems to central sewer."/>
    <s v="OSTDS Phase Out"/>
    <x v="2"/>
    <s v="2001"/>
    <x v="4"/>
    <n v="912"/>
    <s v="Not provided"/>
    <x v="0"/>
    <s v="N/A"/>
    <n v="17205"/>
    <s v="Not provided"/>
    <s v="City"/>
    <s v="Not provided"/>
    <s v="N/A"/>
    <s v="N/A"/>
    <s v="Not provided"/>
    <s v="Not provided"/>
    <s v="N/A"/>
    <m/>
    <s v="Structural"/>
    <m/>
    <n v="2016"/>
    <s v="Everglades West Coast"/>
  </r>
  <r>
    <s v="EWCO"/>
    <n v="2336"/>
    <s v="FDACS"/>
    <s v="Agricultural Producers"/>
    <s v="FDACS-01"/>
    <s v="BMP Implementation and Verification"/>
    <s v="Enrollment and verification of BMPs by agricultural producers. Reductions based on FDEP spreadsheet loading model. Acres treated based on FDACS OAWP December 2020 Enrollment and FSAID VII."/>
    <s v="Agricultural BMPs"/>
    <x v="2"/>
    <s v="N/A"/>
    <x v="0"/>
    <n v="0"/>
    <s v="N/A"/>
    <x v="1"/>
    <n v="0"/>
    <s v="N/A"/>
    <s v="N/A"/>
    <s v="FDACS"/>
    <s v="TBD"/>
    <s v="N/A"/>
    <s v="N/A"/>
    <s v="N/A"/>
    <s v="N/A"/>
    <s v="N/A"/>
    <s v="Y"/>
    <s v="Non-structural"/>
    <s v="Ongoing"/>
    <n v="2016"/>
    <s v="Everglades West Coast"/>
  </r>
  <r>
    <s v="EWCO"/>
    <n v="2337"/>
    <s v="FDACS"/>
    <s v="Agricultural Producers"/>
    <s v="FDACS-02"/>
    <s v="BMP Implementation and Verification"/>
    <s v="Enrollment and verification of BMPs by agricultural producers. Reductions based on FDEP spreadsheet loading model. Acres treated based on FDACS OAWP December 2020 Enrollment and FSAID VII."/>
    <s v="Agricultural BMPs"/>
    <x v="2"/>
    <s v="N/A"/>
    <x v="0"/>
    <n v="10893"/>
    <s v="N/A"/>
    <x v="0"/>
    <n v="5571.9322286500001"/>
    <s v="N/A"/>
    <s v="N/A"/>
    <s v="FDACS"/>
    <s v="TBD"/>
    <s v="N/A"/>
    <s v="N/A"/>
    <s v="N/A"/>
    <s v="N/A"/>
    <s v="N/A"/>
    <s v="Y"/>
    <s v="Non-structural"/>
    <s v="Ongoing"/>
    <n v="2016"/>
    <s v="Everglades West Coast"/>
  </r>
  <r>
    <s v="EWCO"/>
    <n v="2338"/>
    <s v="FDOT District 1"/>
    <s v="N/A"/>
    <s v="HC-FDOT-01"/>
    <s v="Wet Detention Ponds (1, 2, and 3) Facility ID: 12010-3561-01"/>
    <s v="Wet detention."/>
    <s v="Wet Detention Pond"/>
    <x v="2"/>
    <s v="1999"/>
    <x v="1"/>
    <n v="22"/>
    <n v="6"/>
    <x v="1"/>
    <n v="29"/>
    <s v="Not provided"/>
    <s v="Not provided"/>
    <s v="Florida Legislature"/>
    <s v="Not provided"/>
    <s v="N/A"/>
    <s v="N/A"/>
    <s v="26.520472"/>
    <s v="-81.866328"/>
    <s v="N/A"/>
    <m/>
    <s v="Structural"/>
    <s v="Completed"/>
    <n v="2012"/>
    <s v="Everglades West Coast"/>
  </r>
  <r>
    <s v="EWCO"/>
    <n v="2240"/>
    <s v="FDOT District 1"/>
    <s v="N/A"/>
    <s v="HC-FDOT-01b"/>
    <s v="Wet Detention Ponds (1, 2, and 3) Facility ID: 12010-3561-02"/>
    <s v="Wet detention."/>
    <s v="Wet Detention Pond"/>
    <x v="2"/>
    <s v="1999"/>
    <x v="1"/>
    <n v="41"/>
    <n v="10"/>
    <x v="1"/>
    <n v="30"/>
    <s v="Not provided"/>
    <s v="Not provided"/>
    <s v="Florida Legislature"/>
    <s v="Not provided"/>
    <s v="N/A"/>
    <s v="N/A"/>
    <s v="26.525118"/>
    <s v="-81.874415"/>
    <s v="N/A"/>
    <m/>
    <s v="Structural"/>
    <s v="Completed"/>
    <n v="2012"/>
    <s v="Everglades West Coast"/>
  </r>
  <r>
    <s v="EWCO"/>
    <n v="2244"/>
    <s v="FDOT District 1"/>
    <s v="N/A"/>
    <s v="HC-FDOT-01c"/>
    <s v="Wet Detention Ponds (1, 2, and 3) Facility ID: 12010-3561-03"/>
    <s v="Wet detention."/>
    <s v="Wet Detention Pond"/>
    <x v="2"/>
    <s v="1999"/>
    <x v="1"/>
    <n v="41"/>
    <n v="11"/>
    <x v="1"/>
    <n v="30"/>
    <s v="Not provided"/>
    <s v="Not provided"/>
    <s v="Florida Legislature"/>
    <s v="Not provided"/>
    <s v="N/A"/>
    <s v="N/A"/>
    <s v="26.538196"/>
    <s v="-81.874039"/>
    <s v="N/A"/>
    <m/>
    <s v="Structural"/>
    <s v="Completed"/>
    <n v="2012"/>
    <s v="Everglades West Coast"/>
  </r>
  <r>
    <s v="EWCO"/>
    <n v="2245"/>
    <s v="FDOT District 1"/>
    <s v="N/A"/>
    <s v="HC-FDOT-02"/>
    <s v="Roadside Swales"/>
    <s v="Swale with ditch blocks."/>
    <s v="Grass swales with swale blocks or raised culverts"/>
    <x v="2"/>
    <s v="N/A"/>
    <x v="1"/>
    <s v="Not provided"/>
    <s v="Not provided"/>
    <x v="1"/>
    <s v="Not provided"/>
    <s v="Not provided"/>
    <s v="Not provided"/>
    <s v="Florida Legislature"/>
    <s v="Not provided"/>
    <s v="N/A"/>
    <s v="N/A"/>
    <s v="Not provided"/>
    <s v="Not provided"/>
    <s v="N/A"/>
    <m/>
    <s v="Structural"/>
    <s v="Completed"/>
    <n v="2012"/>
    <s v="Everglades West Coast"/>
  </r>
  <r>
    <s v="EWCO"/>
    <n v="2246"/>
    <s v="FDOT District 1"/>
    <s v="N/A"/>
    <s v="HC-FDOT-03"/>
    <s v="Street Sweeping"/>
    <s v="Street sweeping."/>
    <s v="Street Sweeping"/>
    <x v="0"/>
    <s v="2002"/>
    <x v="0"/>
    <n v="91"/>
    <n v="49"/>
    <x v="1"/>
    <s v="N/A"/>
    <s v="Not provided"/>
    <s v="Not provided"/>
    <s v="Florida Legislature"/>
    <s v="Not provided"/>
    <s v="N/A"/>
    <s v="Not provided"/>
    <s v="N/A"/>
    <s v="N/A"/>
    <s v="N/A"/>
    <m/>
    <s v="Non-structural"/>
    <s v="Ongoing"/>
    <n v="2012"/>
    <s v="Everglades West Coast"/>
  </r>
  <r>
    <s v="EWCO"/>
    <n v="2242"/>
    <s v="FDOT District 1"/>
    <s v="N/A"/>
    <s v="HC-FDOT-04"/>
    <s v="Education Efforts"/>
    <s v="Pamphlets, PSAs, Illicit Discharge Program."/>
    <s v="Education Efforts"/>
    <x v="0"/>
    <s v="2004"/>
    <x v="0"/>
    <n v="3"/>
    <n v="0"/>
    <x v="1"/>
    <s v="N/A"/>
    <s v="Not provided"/>
    <s v="Not provided"/>
    <s v="Florida Legislature"/>
    <s v="Not provided"/>
    <s v="N/A"/>
    <s v="Not provided"/>
    <s v="N/A"/>
    <s v="N/A"/>
    <s v="N/A"/>
    <m/>
    <s v="Non-structural"/>
    <s v="Completed"/>
    <n v="2012"/>
    <s v="Everglades West Coast"/>
  </r>
  <r>
    <s v="EWCO"/>
    <n v="2247"/>
    <s v="FDOT District 1"/>
    <s v="N/A"/>
    <s v="IR-FDOT-01"/>
    <s v="Wet Detention Ponds (Pond 5D) Facility ID: 12075-3500-02"/>
    <s v="Wet detention."/>
    <s v="Wet Detention Pond"/>
    <x v="2"/>
    <s v="2010"/>
    <x v="5"/>
    <n v="3"/>
    <n v="0"/>
    <x v="0"/>
    <n v="96"/>
    <s v="Not provided"/>
    <s v="Not provided"/>
    <s v="Florida Legislature"/>
    <s v="Not provided"/>
    <s v="N/A"/>
    <s v="N/A"/>
    <s v="26.334811"/>
    <s v="-81.748673"/>
    <s v="N/A"/>
    <m/>
    <s v="Structural"/>
    <s v="Completed"/>
    <n v="2012"/>
    <s v="Everglades West Coast"/>
  </r>
  <r>
    <s v="EWCO"/>
    <n v="2248"/>
    <s v="FDOT District 1"/>
    <s v="N/A"/>
    <s v="IR-FDOT-01b"/>
    <s v="Wet Detention Ponds (Pond 7C) Facility ID: 12075-3500-03"/>
    <s v="Wet detention."/>
    <s v="Wet Detention Pond"/>
    <x v="2"/>
    <s v="2010"/>
    <x v="5"/>
    <n v="6"/>
    <n v="0"/>
    <x v="0"/>
    <n v="96"/>
    <s v="Not provided"/>
    <s v="Not provided"/>
    <s v="Florida Legislature"/>
    <s v="Not provided"/>
    <s v="N/A"/>
    <s v="N/A"/>
    <s v="26.334832"/>
    <s v="-81.748518"/>
    <s v="N/A"/>
    <m/>
    <s v="Structural"/>
    <s v="Completed"/>
    <n v="2012"/>
    <s v="Everglades West Coast"/>
  </r>
  <r>
    <s v="EWCO"/>
    <n v="2254"/>
    <s v="FDOT District 1"/>
    <s v="N/A"/>
    <s v="IR-FDOT-01c"/>
    <s v="Wet Detention Ponds Pond 9B) Facility ID: 12075-3500-04"/>
    <s v="Wet detention."/>
    <s v="Wet Detention Pond"/>
    <x v="2"/>
    <s v="2010"/>
    <x v="5"/>
    <n v="9"/>
    <n v="0"/>
    <x v="0"/>
    <n v="96"/>
    <s v="Not provided"/>
    <s v="Not provided"/>
    <s v="Florida Legislature"/>
    <s v="Not provided"/>
    <s v="N/A"/>
    <s v="N/A"/>
    <s v="26.352331"/>
    <s v="-81.753769"/>
    <s v="N/A"/>
    <m/>
    <s v="Structural"/>
    <s v="Completed"/>
    <n v="2012"/>
    <s v="Everglades West Coast"/>
  </r>
  <r>
    <s v="EWCO"/>
    <n v="2253"/>
    <s v="FDOT District 1"/>
    <s v="N/A"/>
    <s v="IR-FDOT-02"/>
    <s v="Roadside Swales"/>
    <s v="Swale with ditch blocks."/>
    <s v="Grass swales with swale blocks or raised culverts"/>
    <x v="2"/>
    <s v="Not provided"/>
    <x v="1"/>
    <s v="Not provided"/>
    <s v="Not provided"/>
    <x v="0"/>
    <s v="N/A"/>
    <s v="Not provided"/>
    <s v="Not provided"/>
    <s v="Florida Legislature"/>
    <s v="Not provided"/>
    <s v="N/A"/>
    <s v="N/A"/>
    <s v="Not provided"/>
    <s v="Not provided"/>
    <s v="N/A"/>
    <m/>
    <s v="Structural"/>
    <s v="Completed"/>
    <n v="2012"/>
    <s v="Everglades West Coast"/>
  </r>
  <r>
    <s v="EWCO"/>
    <n v="2251"/>
    <s v="FDOT District 1"/>
    <s v="N/A"/>
    <s v="IR-FDOT-03"/>
    <s v="Education Efforts"/>
    <s v="Pamphlets, PSAs, Illicit Discharge Program."/>
    <s v="Education Efforts"/>
    <x v="0"/>
    <s v="2004"/>
    <x v="0"/>
    <n v="3"/>
    <n v="0"/>
    <x v="0"/>
    <s v="N/A"/>
    <s v="Not provided"/>
    <s v="Not provided"/>
    <s v="Florida Legislature"/>
    <s v="Not provided"/>
    <s v="N/A"/>
    <s v="Not provided"/>
    <s v="N/A"/>
    <s v="N/A"/>
    <s v="N/A"/>
    <m/>
    <s v="Non-structural"/>
    <s v="Completed"/>
    <n v="2012"/>
    <s v="Everglades West Coast"/>
  </r>
  <r>
    <s v="EWCO"/>
    <n v="2241"/>
    <s v="Lee County"/>
    <s v="DEP/ SFWMD"/>
    <s v="HC-LC-01"/>
    <s v="Lakes Park Water Quality Restoration"/>
    <s v="Retrofit Lakes Park to improve water quality of stormwater runoff by routing flows through a created filter marsh system."/>
    <s v="Constructed Wetland Treatment"/>
    <x v="2"/>
    <s v="Prior to 2012"/>
    <x v="4"/>
    <n v="4533"/>
    <n v="0"/>
    <x v="1"/>
    <n v="1749"/>
    <n v="3500000"/>
    <n v="59535"/>
    <s v="County/ DEP/ SFWMD"/>
    <s v="DEP - $510,000/ SFWMD - $1,389,659"/>
    <s v="S0604"/>
    <n v="4600002529"/>
    <s v="26.52899611"/>
    <s v="-81.87968159"/>
    <s v="N/A"/>
    <m/>
    <s v="Structural"/>
    <s v="Completed"/>
    <n v="2012"/>
    <s v="Everglades West Coast"/>
  </r>
  <r>
    <s v="EWCO"/>
    <n v="2250"/>
    <s v="Lee County"/>
    <s v="N/A"/>
    <s v="HC-LC-02"/>
    <s v="Street Sweeping"/>
    <s v="Street sweeping."/>
    <s v="Street Sweeping"/>
    <x v="0"/>
    <s v="Prior to 2012"/>
    <x v="0"/>
    <n v="167"/>
    <n v="29"/>
    <x v="1"/>
    <s v="N/A"/>
    <n v="694176"/>
    <n v="248572.3"/>
    <s v="County"/>
    <s v="N/A"/>
    <s v="N/A"/>
    <s v="N/A"/>
    <s v="N/A"/>
    <s v="N/A"/>
    <s v="N/A"/>
    <m/>
    <s v="Non-structural"/>
    <s v="Ongoing"/>
    <n v="2012"/>
    <s v="Everglades West Coast"/>
  </r>
  <r>
    <s v="EWCO"/>
    <n v="2256"/>
    <s v="Lee County"/>
    <s v="N/A"/>
    <s v="HC-LC-03"/>
    <s v="Education/Fertilizer Ordinance"/>
    <s v="Public education on implementation of adopted fertilizer ordinance."/>
    <s v="Education Efforts"/>
    <x v="0"/>
    <s v="Prior to 2012"/>
    <x v="0"/>
    <n v="1980"/>
    <n v="0"/>
    <x v="1"/>
    <s v="N/A"/>
    <n v="392441"/>
    <n v="125000"/>
    <s v="County"/>
    <s v="County - $12,000"/>
    <s v="NF060"/>
    <s v="N/A"/>
    <s v="N/A"/>
    <s v="N/A"/>
    <s v="N/A"/>
    <m/>
    <s v="Non-structural"/>
    <s v="Completed"/>
    <n v="2012"/>
    <s v="Everglades West Coast"/>
  </r>
  <r>
    <s v="EWCO"/>
    <n v="2249"/>
    <s v="Lee County"/>
    <s v="N/A"/>
    <s v="HC-LC-04"/>
    <s v="Island Park Filter Marsh"/>
    <s v="Wetland creation and enhancement that included exotic removal, filter marsh creation, and native replanting."/>
    <s v="Constructed Wetland Treatment"/>
    <x v="2"/>
    <s v="Prior to 2012"/>
    <x v="1"/>
    <s v="TBD"/>
    <s v="TBD"/>
    <x v="1"/>
    <n v="160"/>
    <n v="925000"/>
    <s v="N/A"/>
    <s v="N/A"/>
    <s v="N/A"/>
    <s v="N/A"/>
    <s v="N/A"/>
    <s v="26.483954"/>
    <s v="-81.863409"/>
    <s v="N/A"/>
    <m/>
    <s v="Structural"/>
    <s v="Completed"/>
    <n v="2012"/>
    <s v="Everglades West Coast"/>
  </r>
  <r>
    <s v="EWCO"/>
    <n v="2266"/>
    <s v="Lee County"/>
    <s v="N/A"/>
    <s v="HC-LC-05"/>
    <s v="Lakes Park Littoral Zone Project"/>
    <s v="Creation of littoral shelves with native plantings for nutrient uptake."/>
    <s v="Constructed Wetland Treatment"/>
    <x v="2"/>
    <s v="2017"/>
    <x v="6"/>
    <n v="79.3"/>
    <s v="N/A"/>
    <x v="1"/>
    <n v="39.4"/>
    <n v="1200000"/>
    <n v="29338"/>
    <s v="County"/>
    <s v="County - $1,200,000"/>
    <s v="N/A"/>
    <s v="N/A"/>
    <s v="26.52899611"/>
    <s v="-81.87968159"/>
    <s v="N/A"/>
    <m/>
    <s v="Structural"/>
    <s v="Future"/>
    <n v="2015"/>
    <s v="Everglades West Coast"/>
  </r>
  <r>
    <s v="EWCO"/>
    <n v="2306"/>
    <s v="Lee County"/>
    <s v="N/A"/>
    <s v="HC-LC-06"/>
    <s v="Hendry Creek West Branch Restoration"/>
    <s v="Create filter marsh on 11-acre site."/>
    <s v="Constructed Wetland Treatment"/>
    <x v="1"/>
    <s v="2020"/>
    <x v="7"/>
    <s v="N/A"/>
    <s v="N/A"/>
    <x v="1"/>
    <s v="N/A"/>
    <s v="N/A"/>
    <s v="N/A"/>
    <s v="N/A"/>
    <s v="N/A"/>
    <s v="N/A"/>
    <s v="N/A"/>
    <s v="26.52330366"/>
    <s v="-81.87895739"/>
    <s v="N/A"/>
    <m/>
    <s v="Structural"/>
    <s v="Future"/>
    <n v="2015"/>
    <s v="Everglades West Coast"/>
  </r>
  <r>
    <s v="EWCO"/>
    <n v="5241"/>
    <s v="Lee County"/>
    <s v="DEP"/>
    <s v="HC-LC-07"/>
    <s v="Lakes Park Phase III"/>
    <s v="Filter marsh."/>
    <s v="Constructed Wetland Treatment"/>
    <x v="4"/>
    <s v="2021"/>
    <x v="8"/>
    <s v="TBD"/>
    <s v="TBD"/>
    <x v="1"/>
    <n v="9.3000000000000007"/>
    <n v="1700000"/>
    <s v="TBD"/>
    <s v="County/ DEP"/>
    <s v="DEP - $475,000"/>
    <s v="LP36022"/>
    <s v="N/A"/>
    <s v="26.52330366"/>
    <s v="-81.87895739"/>
    <s v="N/A"/>
    <m/>
    <s v="Structural"/>
    <s v="Future"/>
    <n v="2015"/>
    <s v="Everglades West Coast"/>
  </r>
  <r>
    <s v="EWCO"/>
    <n v="5242"/>
    <s v="Lee County"/>
    <s v="N/A"/>
    <s v="HC-LC-08"/>
    <s v="Microbial Source Tracking in Lee County Waterways"/>
    <s v="Watershed study to investigate interactions between OSTDS and surface water in the Everglades West Coast BMAP."/>
    <s v="Study"/>
    <x v="3"/>
    <s v="2021"/>
    <x v="7"/>
    <s v="N/A"/>
    <s v="N/A"/>
    <x v="1"/>
    <s v="N/A"/>
    <n v="645000"/>
    <s v="N/A"/>
    <s v="County"/>
    <s v="N/A"/>
    <s v="N/A"/>
    <s v="N/A"/>
    <s v="26.47822"/>
    <s v="-81.81365"/>
    <s v="N/A"/>
    <m/>
    <s v="Non-structural"/>
    <s v="Underway"/>
    <n v="2019"/>
    <s v="Everglades West Coast"/>
  </r>
  <r>
    <s v="EWCO"/>
    <m/>
    <s v="Lee County"/>
    <s v="N/A"/>
    <s v="HC-LC-09"/>
    <s v="Master Wastewater Treatment Feasibility Analysis"/>
    <s v="Study to support the development of a County-wide Septic Conversion Master Plan (SCMP)."/>
    <s v="Study"/>
    <x v="4"/>
    <s v="2021"/>
    <x v="9"/>
    <s v="N/A"/>
    <s v="N/A"/>
    <x v="1"/>
    <s v="N/A"/>
    <s v="TBD"/>
    <s v="N/A"/>
    <s v="County"/>
    <s v="N/A"/>
    <s v="N/A"/>
    <s v="N/A"/>
    <s v="TBD"/>
    <s v="TBD"/>
    <s v="N/A"/>
    <m/>
    <s v="Non-structural"/>
    <m/>
    <n v="2020"/>
    <s v="Everglades West Coast"/>
  </r>
  <r>
    <s v="EWCO"/>
    <n v="2349"/>
    <s v="Lee County"/>
    <s v="SFWMD/ FWC/ CREW Land and Water Trust"/>
    <s v="IR-LC-01"/>
    <s v="CREW"/>
    <s v="Land purchase and conversion to conservation land use."/>
    <s v="Land Use Change"/>
    <x v="2"/>
    <s v="Prior to 2012"/>
    <x v="10"/>
    <n v="0"/>
    <n v="0"/>
    <x v="0"/>
    <n v="15"/>
    <n v="208818"/>
    <s v="TBD"/>
    <s v="County"/>
    <s v="County - $208,818"/>
    <s v="N/A"/>
    <s v="N/A"/>
    <s v="26.381847"/>
    <s v=" -81.720250"/>
    <s v="N/A"/>
    <m/>
    <s v="Non-structural"/>
    <s v="Completed"/>
    <n v="2012"/>
    <s v="Everglades West Coast"/>
  </r>
  <r>
    <s v="EWCO"/>
    <n v="2350"/>
    <s v="Lee County"/>
    <s v="N/A"/>
    <s v="IR-LC-02"/>
    <s v="Pine Lake Preserve"/>
    <s v="Land purchase and conversion to conservation land use."/>
    <s v="Land Use Change"/>
    <x v="2"/>
    <s v="Prior to 2012"/>
    <x v="1"/>
    <n v="1"/>
    <n v="0"/>
    <x v="0"/>
    <n v="129"/>
    <n v="2366273"/>
    <n v="42454"/>
    <s v="County"/>
    <s v="County - $2,366,273"/>
    <s v="N/A"/>
    <s v="N/A"/>
    <s v="26.34288154"/>
    <s v="-81.7409264"/>
    <s v="N/A"/>
    <m/>
    <s v="Non-structural"/>
    <s v="Completed"/>
    <n v="2012"/>
    <s v="Everglades West Coast"/>
  </r>
  <r>
    <s v="EWCO"/>
    <n v="2351"/>
    <s v="Lee County"/>
    <s v="N/A"/>
    <s v="IR-LC-03"/>
    <s v="Street Sweeping"/>
    <s v="Street sweeping."/>
    <s v="Street Sweeping"/>
    <x v="0"/>
    <s v="Prior to 2012"/>
    <x v="0"/>
    <n v="150"/>
    <n v="50"/>
    <x v="0"/>
    <s v="N/A"/>
    <n v="694176"/>
    <n v="248572.3"/>
    <s v="County"/>
    <s v="N/A"/>
    <s v="N/A"/>
    <s v="N/A"/>
    <s v="N/A"/>
    <s v="N/A"/>
    <s v="N/A"/>
    <m/>
    <s v="Non-structural"/>
    <s v="Ongoing"/>
    <n v="2012"/>
    <s v="Everglades West Coast"/>
  </r>
  <r>
    <s v="EWCO"/>
    <n v="2365"/>
    <s v="Lee County"/>
    <s v="N/A"/>
    <s v="IR-LC-04"/>
    <s v="Imperial Marsh Preserve"/>
    <s v="Land purchase and conversion to conservation land use."/>
    <s v="Land Use Change"/>
    <x v="2"/>
    <s v="Prior to 2012"/>
    <x v="10"/>
    <n v="1294"/>
    <s v="N/A"/>
    <x v="0"/>
    <n v="481.3"/>
    <n v="14640676"/>
    <s v="N/A"/>
    <s v="County"/>
    <s v="$825,331"/>
    <s v="N/A"/>
    <s v="N/A"/>
    <s v="26.49027685"/>
    <s v="-81.65320744"/>
    <s v="N/A"/>
    <m/>
    <s v="Non-structural"/>
    <s v="Completed"/>
    <n v="2012"/>
    <s v="Everglades West Coast"/>
  </r>
  <r>
    <s v="EWCO"/>
    <n v="2353"/>
    <s v="Lee County"/>
    <s v="N/A"/>
    <s v="IR-LC-05"/>
    <s v="Education/Fertilizer Ordinance"/>
    <s v="Public education on implementation of adopted fertilizer ordinance."/>
    <s v="Education Efforts"/>
    <x v="0"/>
    <s v="Prior to 2012"/>
    <x v="0"/>
    <n v="6"/>
    <n v="0"/>
    <x v="0"/>
    <s v="N/A"/>
    <n v="392441"/>
    <n v="125000"/>
    <s v="County"/>
    <s v="County - $12,000"/>
    <s v="NF060"/>
    <s v="N/A"/>
    <s v="N/A"/>
    <s v="N/A"/>
    <s v="N/A"/>
    <m/>
    <s v="Non-structural"/>
    <s v="Completed"/>
    <n v="2012"/>
    <s v="Everglades West Coast"/>
  </r>
  <r>
    <s v="EWCO"/>
    <n v="2342"/>
    <s v="Lee County"/>
    <s v="City of Bonita Springs"/>
    <s v="IR-LC-06"/>
    <s v="Pine Lake Preserve Rehydration Project"/>
    <s v="Joint project with Bonita Springs that will rehydrate and reestablish hydraulic connectivity between the Imperial River and the undisturbed CREW wetlands which lay to the east of the preserve on the Corkscrew Swamp."/>
    <s v="Hydrologic Restoration"/>
    <x v="3"/>
    <s v="2017"/>
    <x v="8"/>
    <s v="TBD"/>
    <s v="TBD"/>
    <x v="0"/>
    <n v="173"/>
    <n v="900000"/>
    <s v="TBD"/>
    <s v="County/ City of Bonita Springs"/>
    <s v="TBD"/>
    <s v="N/A"/>
    <s v="N/A"/>
    <s v="26.34288154"/>
    <s v="-81.7409264"/>
    <s v="N/A"/>
    <m/>
    <s v="Structural"/>
    <s v="Ongoing"/>
    <n v="2016"/>
    <s v="Everglades West Coast"/>
  </r>
  <r>
    <s v="EWCO"/>
    <n v="2355"/>
    <s v="Lee County"/>
    <s v="N/A"/>
    <s v="IR-LC-07"/>
    <s v="Larry Kiker Preserve"/>
    <s v="Land purchase and conversion to conservation land use."/>
    <s v="Land Use Change"/>
    <x v="2"/>
    <s v="2017"/>
    <x v="2"/>
    <n v="149"/>
    <s v="N/A"/>
    <x v="0"/>
    <s v="N/A"/>
    <n v="42435000"/>
    <s v="TBD"/>
    <s v="County"/>
    <s v="County - $42,435,000"/>
    <s v="N/A"/>
    <s v="N/A"/>
    <s v="26.40829073"/>
    <s v="-81.7308365"/>
    <s v="N/A"/>
    <m/>
    <s v="Non-structural"/>
    <s v="N/A"/>
    <n v="2017"/>
    <s v="Everglades West Coast"/>
  </r>
  <r>
    <s v="EWCO"/>
    <n v="5243"/>
    <s v="FDOT District 1"/>
    <s v="N/A"/>
    <s v="IR-FDOT-04"/>
    <s v="Street Sweeping"/>
    <s v="Street sweeping."/>
    <s v="Street Sweeping"/>
    <x v="0"/>
    <s v="Not provided"/>
    <x v="0"/>
    <n v="34"/>
    <n v="19"/>
    <x v="0"/>
    <s v="N/A"/>
    <s v="Not provided"/>
    <s v="Not provided"/>
    <s v="Florida Legislature"/>
    <s v="Not provided"/>
    <s v="N/A"/>
    <s v="Not provided"/>
    <s v="N/A"/>
    <s v="N/A"/>
    <s v="N/A"/>
    <m/>
    <s v="Non-structural"/>
    <s v="Completed"/>
    <n v="2019"/>
    <s v="Everglades West Coast"/>
  </r>
  <r>
    <s v="EWCO"/>
    <m/>
    <s v="City of Bonita Springs"/>
    <s v="DEP"/>
    <s v="BS-13"/>
    <s v="Felts Avenue Bio-Reactor Project Phase II"/>
    <s v="Continuous Withdrawal and Treatment of water from the Imperial River. Project will connect Felts Ave Bio-Reactor Phase I Project via pump and piping system to create a continuous flow treatment system."/>
    <s v="Regional Stormwater Treatment"/>
    <x v="3"/>
    <s v="2020"/>
    <x v="8"/>
    <s v="TBD"/>
    <s v="TBD"/>
    <x v="0"/>
    <s v="TBD"/>
    <n v="800000"/>
    <s v="TBD"/>
    <s v="City/ DEP"/>
    <s v="City of Bonita Springs - $400,000/ DEP - $400,000"/>
    <s v="INV005"/>
    <s v="N/A"/>
    <s v="26.201746"/>
    <s v="-81.463987"/>
    <s v="N/A"/>
    <m/>
    <s v="Structural"/>
    <m/>
    <n v="2020"/>
    <s v="Everglades West Coast"/>
  </r>
  <r>
    <s v="EWCO"/>
    <m/>
    <s v="Lee County"/>
    <s v="N/A"/>
    <s v="IR-LC-08"/>
    <s v="Master Wastewater Treatment Feasibility Analysis"/>
    <s v="Study to support the development of a County-wide Septic Conversion Master Plan (SCMP)."/>
    <s v="Study"/>
    <x v="4"/>
    <s v="2021"/>
    <x v="9"/>
    <s v="N/A"/>
    <s v="N/A"/>
    <x v="0"/>
    <s v="N/A"/>
    <s v="TBD"/>
    <s v="N/A"/>
    <s v="County"/>
    <s v="N/A"/>
    <s v="N/A"/>
    <s v="N/A"/>
    <s v="TBD"/>
    <s v="TBD"/>
    <s v="N/A"/>
    <m/>
    <s v="Non-structural"/>
    <m/>
    <n v="2020"/>
    <s v="Everglades West Coast"/>
  </r>
  <r>
    <m/>
    <m/>
    <m/>
    <m/>
    <m/>
    <m/>
    <m/>
    <m/>
    <x v="5"/>
    <m/>
    <x v="11"/>
    <m/>
    <m/>
    <x v="2"/>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n v="2326"/>
    <s v="City of Bonita Springs"/>
    <s v="N/A"/>
    <s v="BS-01"/>
    <s v="Fertilizer Ordinance"/>
    <s v="Ordinance."/>
    <s v="Regulations, Ordinances, and Guidelines"/>
    <x v="0"/>
    <s v="Not provided"/>
    <s v="N/A"/>
    <n v="696"/>
    <n v="0"/>
    <x v="0"/>
    <s v="N/A"/>
    <s v="N/A"/>
    <s v="N/A"/>
    <s v="City"/>
    <s v="N/A"/>
    <s v="N/A"/>
    <s v="Not provided"/>
    <s v="N/A"/>
    <s v="N/A"/>
    <s v="N/A"/>
    <m/>
    <s v="Non-structural"/>
    <s v="Completed"/>
    <n v="2012"/>
    <s v="Everglades West Coast"/>
  </r>
  <r>
    <n v="2325"/>
    <s v="City of Bonita Springs"/>
    <s v="N/A"/>
    <s v="BS-02"/>
    <s v="Florida Yards and Neighborhood (FYN) Program"/>
    <s v="Education program utilizing the FYN Program."/>
    <s v="Education Efforts"/>
    <x v="0"/>
    <s v="2012"/>
    <s v="N/A"/>
    <n v="835"/>
    <n v="0"/>
    <x v="0"/>
    <s v="N/A"/>
    <s v="Not provided"/>
    <n v="3000"/>
    <s v="City"/>
    <s v="Not provided"/>
    <s v="N/A"/>
    <s v="Not provided"/>
    <s v="N/A"/>
    <s v="N/A"/>
    <s v="N/A"/>
    <m/>
    <s v="Non-structural"/>
    <s v="Ongoing"/>
    <n v="2012"/>
    <s v="Everglades West Coast"/>
  </r>
  <r>
    <n v="2324"/>
    <s v="City of Bonita Springs"/>
    <s v="N/A"/>
    <s v="BS-03"/>
    <s v="Old 41 Catch Basin Inserts"/>
    <s v="Catch basin inserts."/>
    <s v="Catch Basin Inserts/Inlet Filter Cleanout"/>
    <x v="1"/>
    <s v="N/A"/>
    <s v="N/A"/>
    <s v="N/A"/>
    <s v="N/A"/>
    <x v="0"/>
    <s v="N/A"/>
    <s v="N/A"/>
    <s v="N/A"/>
    <s v="N/A"/>
    <s v="N/A"/>
    <s v="N/A"/>
    <s v="Not provided"/>
    <s v="26.30980393"/>
    <s v="-81.79348238"/>
    <s v="N/A"/>
    <m/>
    <s v="Non-structural"/>
    <s v="Completed"/>
    <n v="2012"/>
    <s v="Everglades West Coast"/>
  </r>
  <r>
    <n v="2323"/>
    <s v="City of Bonita Springs"/>
    <s v="N/A"/>
    <s v="BS-04"/>
    <s v="Residential Dry Detention"/>
    <s v="Dry detention."/>
    <s v="Dry Detention Pond"/>
    <x v="2"/>
    <s v="Not provided"/>
    <s v="Prior to 2012"/>
    <n v="1"/>
    <n v="0"/>
    <x v="0"/>
    <n v="4"/>
    <s v="Not provided"/>
    <s v="Not provided"/>
    <s v="City"/>
    <s v="Not provided"/>
    <s v="N/A"/>
    <s v="N/A"/>
    <s v="Not provided"/>
    <s v="Not provided"/>
    <s v="N/A"/>
    <m/>
    <s v="Structural"/>
    <s v="Completed"/>
    <n v="2012"/>
    <s v="Everglades West Coast"/>
  </r>
  <r>
    <n v="2322"/>
    <s v="City of Bonita Springs"/>
    <s v="N/A"/>
    <s v="BS-05"/>
    <s v="Morton Avenue Swales"/>
    <s v="Dry retention."/>
    <s v="Grass swales with swale blocks or raised culverts"/>
    <x v="2"/>
    <s v="Not provided"/>
    <s v="Prior to 2012"/>
    <n v="212"/>
    <n v="0"/>
    <x v="0"/>
    <n v="26"/>
    <s v="Not provided"/>
    <s v="Not provided"/>
    <s v="City"/>
    <s v="Not provided"/>
    <s v="N/A"/>
    <s v="N/A"/>
    <s v="26.35329715"/>
    <s v="-81.75092032"/>
    <s v="N/A"/>
    <m/>
    <s v="Structural"/>
    <s v="Completed"/>
    <n v="2012"/>
    <s v="Everglades West Coast"/>
  </r>
  <r>
    <n v="2321"/>
    <s v="City of Bonita Springs"/>
    <s v="N/A"/>
    <s v="BS-06"/>
    <s v="Marni Fields"/>
    <s v="Dry detention."/>
    <s v="Dry Detention Pond"/>
    <x v="2"/>
    <s v="Not provided"/>
    <s v="Prior to 2012"/>
    <n v="6"/>
    <n v="0"/>
    <x v="0"/>
    <n v="16"/>
    <s v="Not provided"/>
    <s v="Not provided"/>
    <s v="City"/>
    <s v="Not provided"/>
    <s v="N/A"/>
    <s v="N/A"/>
    <s v="26.35014829"/>
    <s v="-81.75538095"/>
    <s v="N/A"/>
    <m/>
    <s v="Structural"/>
    <s v="Completed"/>
    <n v="2012"/>
    <s v="Everglades West Coast"/>
  </r>
  <r>
    <n v="2320"/>
    <s v="City of Bonita Springs"/>
    <s v="N/A"/>
    <s v="BS-07"/>
    <s v="Felts Avenue Stormwater Treatment"/>
    <s v="Dry detention."/>
    <s v="Dry Detention Pond"/>
    <x v="2"/>
    <s v="Not provided"/>
    <s v="Prior to 2012"/>
    <n v="258"/>
    <n v="0"/>
    <x v="0"/>
    <n v="31"/>
    <s v="Not provided"/>
    <s v="Not provided"/>
    <s v="City"/>
    <s v="Not provided"/>
    <s v="N/A"/>
    <s v="N/A"/>
    <s v="26.34206819"/>
    <s v="-81.77807294"/>
    <s v="N/A"/>
    <m/>
    <s v="Structural"/>
    <s v="Completed"/>
    <n v="2012"/>
    <s v="Everglades West Coast"/>
  </r>
  <r>
    <n v="2319"/>
    <s v="City of Bonita Springs"/>
    <s v="N/A"/>
    <s v="BS-08"/>
    <s v="Street Sweeping"/>
    <s v="Monthly street sweeping."/>
    <s v="Street Sweeping"/>
    <x v="0"/>
    <s v="2010"/>
    <s v="N/A"/>
    <n v="161"/>
    <n v="103"/>
    <x v="0"/>
    <s v="N/A"/>
    <s v="Not provided"/>
    <n v="22000"/>
    <s v="City"/>
    <s v="Not provided"/>
    <s v="N/A"/>
    <s v="Not provided"/>
    <s v="N/A"/>
    <s v="N/A"/>
    <s v="N/A"/>
    <m/>
    <s v="Non-structural"/>
    <s v="Ongoing"/>
    <n v="2012"/>
    <s v="Everglades West Coast"/>
  </r>
  <r>
    <n v="2341"/>
    <s v="City of Bonita Springs"/>
    <s v="DEP/ SFWMD"/>
    <s v="BS-09"/>
    <s v="Felts Avenue Bio-Reactor Project"/>
    <s v="Utilize woodchips in an anaerobic environment to strip nitrogen from incoming stormwater. The 40-acre watershed will be treated on a 2-acre site on Felts Ave."/>
    <s v="BMP Treatment Train"/>
    <x v="2"/>
    <s v="2017"/>
    <s v="2017"/>
    <s v="TBD"/>
    <s v="TBD"/>
    <x v="0"/>
    <n v="40"/>
    <n v="623389"/>
    <s v="Not provided"/>
    <s v="DEP/ SFWMD/ City"/>
    <s v="Not provided"/>
    <s v="SO772"/>
    <s v="Not provided"/>
    <s v="Not provided"/>
    <s v="Not provided"/>
    <s v="N/A"/>
    <m/>
    <s v="Structural"/>
    <s v="Ongoing"/>
    <n v="2015"/>
    <s v="Everglades West Coast"/>
  </r>
  <r>
    <n v="2333"/>
    <s v="City of Bonita Springs"/>
    <s v="Lee County"/>
    <s v="BS-10"/>
    <s v="Pine Lake Preserve Rehydration Project"/>
    <s v="Joint project with Lee County that will rehydrate and reestablish hydraulic connectivity between the Imperial River and the undisturbed Corkscrew Regional Ecosystem Watershed (CREW) wetlands to the east of the preserve on the Corkscrew Swamp."/>
    <s v="Hydrologic Restoration"/>
    <x v="3"/>
    <s v="2017"/>
    <s v="TBD"/>
    <s v="TBD"/>
    <s v="TBD"/>
    <x v="0"/>
    <n v="173"/>
    <s v="Not provided"/>
    <s v="Not provided"/>
    <s v="City"/>
    <s v="Not provided"/>
    <s v="N/A"/>
    <s v="Not provided"/>
    <s v="Not provided"/>
    <s v="Not provided"/>
    <s v="N/A"/>
    <m/>
    <s v="Structural"/>
    <s v="Ongoing"/>
    <n v="2015"/>
    <s v="Everglades West Coast"/>
  </r>
  <r>
    <n v="2334"/>
    <s v="City of Bonita Springs"/>
    <s v="N/A"/>
    <s v="BS-11"/>
    <s v="Downtown Redevelopment Drainage Project"/>
    <s v="Created two miles of interconnected drainage infrastructure to improve water quality through the use of exfiltration trenches. A total of 8.84 acre feet of exfiltration storage is provided by the project."/>
    <s v="BMP Treatment Train"/>
    <x v="2"/>
    <s v="2016"/>
    <s v="2016"/>
    <s v="Not provided"/>
    <s v="Not provided"/>
    <x v="0"/>
    <n v="83.29"/>
    <n v="6330000"/>
    <s v="Not provided"/>
    <s v="City"/>
    <s v="Not provided"/>
    <s v="N/A"/>
    <s v="N/A"/>
    <s v="Not provided"/>
    <s v="Not provided"/>
    <s v="N/A"/>
    <m/>
    <s v="Structural"/>
    <m/>
    <n v="2016"/>
    <s v="Everglades West Coast"/>
  </r>
  <r>
    <n v="2335"/>
    <s v="City of Bonita Springs"/>
    <s v="N/A"/>
    <s v="BS-12"/>
    <s v="Septic System Removal"/>
    <s v="Conversion of septic systems to central sewer."/>
    <s v="OSTDS Phase Out"/>
    <x v="2"/>
    <s v="2001"/>
    <s v="2016"/>
    <n v="912"/>
    <s v="Not provided"/>
    <x v="0"/>
    <s v="N/A"/>
    <n v="17205"/>
    <s v="Not provided"/>
    <s v="City"/>
    <s v="Not provided"/>
    <s v="N/A"/>
    <s v="N/A"/>
    <s v="Not provided"/>
    <s v="Not provided"/>
    <s v="N/A"/>
    <m/>
    <s v="Structural"/>
    <m/>
    <n v="2016"/>
    <s v="Everglades West Coast"/>
  </r>
  <r>
    <n v="2336"/>
    <s v="FDACS"/>
    <s v="Agricultural Producers"/>
    <s v="FDACS-01"/>
    <s v="BMP Implementation and Verification"/>
    <s v="Enrollment and verification of BMPs by agricultural producers. Reductions based on FDEP spreadsheet loading model. Acres treated based on FDACS OAWP December 2020 Enrollment and FSAID VII."/>
    <s v="Agricultural BMPs"/>
    <x v="2"/>
    <s v="N/A"/>
    <s v="N/A"/>
    <n v="0"/>
    <s v="N/A"/>
    <x v="1"/>
    <n v="0"/>
    <s v="N/A"/>
    <s v="N/A"/>
    <s v="FDACS"/>
    <s v="TBD"/>
    <s v="N/A"/>
    <s v="N/A"/>
    <s v="N/A"/>
    <s v="N/A"/>
    <s v="N/A"/>
    <s v="Y"/>
    <s v="Non-structural"/>
    <s v="Ongoing"/>
    <n v="2016"/>
    <s v="Everglades West Coast"/>
  </r>
  <r>
    <n v="2337"/>
    <s v="FDACS"/>
    <s v="Agricultural Producers"/>
    <s v="FDACS-02"/>
    <s v="BMP Implementation and Verification"/>
    <s v="Enrollment and verification of BMPs by agricultural producers. Reductions based on FDEP spreadsheet loading model. Acres treated based on FDACS OAWP December 2020 Enrollment and FSAID VII."/>
    <s v="Agricultural BMPs"/>
    <x v="2"/>
    <s v="N/A"/>
    <s v="N/A"/>
    <n v="10893"/>
    <s v="N/A"/>
    <x v="0"/>
    <n v="5571.9322286500001"/>
    <s v="N/A"/>
    <s v="N/A"/>
    <s v="FDACS"/>
    <s v="TBD"/>
    <s v="N/A"/>
    <s v="N/A"/>
    <s v="N/A"/>
    <s v="N/A"/>
    <s v="N/A"/>
    <s v="Y"/>
    <s v="Non-structural"/>
    <s v="Ongoing"/>
    <n v="2016"/>
    <s v="Everglades West Coast"/>
  </r>
  <r>
    <n v="2338"/>
    <s v="FDOT District 1"/>
    <s v="N/A"/>
    <s v="HC-FDOT-01"/>
    <s v="Wet Detention Ponds (1, 2, and 3) Facility ID: 12010-3561-01"/>
    <s v="Wet detention."/>
    <s v="Wet Detention Pond"/>
    <x v="2"/>
    <s v="1999"/>
    <s v="Prior to 2012"/>
    <n v="22"/>
    <n v="6"/>
    <x v="1"/>
    <n v="29"/>
    <s v="Not provided"/>
    <s v="Not provided"/>
    <s v="Florida Legislature"/>
    <s v="Not provided"/>
    <s v="N/A"/>
    <s v="N/A"/>
    <s v="26.520472"/>
    <s v="-81.866328"/>
    <s v="N/A"/>
    <m/>
    <s v="Structural"/>
    <s v="Completed"/>
    <n v="2012"/>
    <s v="Everglades West Coast"/>
  </r>
  <r>
    <n v="2240"/>
    <s v="FDOT District 1"/>
    <s v="N/A"/>
    <s v="HC-FDOT-01b"/>
    <s v="Wet Detention Ponds (1, 2, and 3) Facility ID: 12010-3561-02"/>
    <s v="Wet detention."/>
    <s v="Wet Detention Pond"/>
    <x v="2"/>
    <s v="1999"/>
    <s v="Prior to 2012"/>
    <n v="41"/>
    <n v="10"/>
    <x v="1"/>
    <n v="30"/>
    <s v="Not provided"/>
    <s v="Not provided"/>
    <s v="Florida Legislature"/>
    <s v="Not provided"/>
    <s v="N/A"/>
    <s v="N/A"/>
    <s v="26.525118"/>
    <s v="-81.874415"/>
    <s v="N/A"/>
    <m/>
    <s v="Structural"/>
    <s v="Completed"/>
    <n v="2012"/>
    <s v="Everglades West Coast"/>
  </r>
  <r>
    <n v="2244"/>
    <s v="FDOT District 1"/>
    <s v="N/A"/>
    <s v="HC-FDOT-01c"/>
    <s v="Wet Detention Ponds (1, 2, and 3) Facility ID: 12010-3561-03"/>
    <s v="Wet detention."/>
    <s v="Wet Detention Pond"/>
    <x v="2"/>
    <s v="1999"/>
    <s v="Prior to 2012"/>
    <n v="41"/>
    <n v="11"/>
    <x v="1"/>
    <n v="30"/>
    <s v="Not provided"/>
    <s v="Not provided"/>
    <s v="Florida Legislature"/>
    <s v="Not provided"/>
    <s v="N/A"/>
    <s v="N/A"/>
    <s v="26.538196"/>
    <s v="-81.874039"/>
    <s v="N/A"/>
    <m/>
    <s v="Structural"/>
    <s v="Completed"/>
    <n v="2012"/>
    <s v="Everglades West Coast"/>
  </r>
  <r>
    <n v="2245"/>
    <s v="FDOT District 1"/>
    <s v="N/A"/>
    <s v="HC-FDOT-02"/>
    <s v="Roadside Swales"/>
    <s v="Swale with ditch blocks."/>
    <s v="Grass swales with swale blocks or raised culverts"/>
    <x v="2"/>
    <s v="N/A"/>
    <s v="Prior to 2012"/>
    <s v="Not provided"/>
    <s v="Not provided"/>
    <x v="1"/>
    <s v="Not provided"/>
    <s v="Not provided"/>
    <s v="Not provided"/>
    <s v="Florida Legislature"/>
    <s v="Not provided"/>
    <s v="N/A"/>
    <s v="N/A"/>
    <s v="Not provided"/>
    <s v="Not provided"/>
    <s v="N/A"/>
    <m/>
    <s v="Structural"/>
    <s v="Completed"/>
    <n v="2012"/>
    <s v="Everglades West Coast"/>
  </r>
  <r>
    <n v="2246"/>
    <s v="FDOT District 1"/>
    <s v="N/A"/>
    <s v="HC-FDOT-03"/>
    <s v="Street Sweeping"/>
    <s v="Street sweeping."/>
    <s v="Street Sweeping"/>
    <x v="0"/>
    <s v="2002"/>
    <s v="N/A"/>
    <n v="91"/>
    <n v="49"/>
    <x v="1"/>
    <s v="N/A"/>
    <s v="Not provided"/>
    <s v="Not provided"/>
    <s v="Florida Legislature"/>
    <s v="Not provided"/>
    <s v="N/A"/>
    <s v="Not provided"/>
    <s v="N/A"/>
    <s v="N/A"/>
    <s v="N/A"/>
    <m/>
    <s v="Non-structural"/>
    <s v="Ongoing"/>
    <n v="2012"/>
    <s v="Everglades West Coast"/>
  </r>
  <r>
    <n v="2242"/>
    <s v="FDOT District 1"/>
    <s v="N/A"/>
    <s v="HC-FDOT-04"/>
    <s v="Education Efforts"/>
    <s v="Pamphlets, PSAs, Illicit Discharge Program."/>
    <s v="Education Efforts"/>
    <x v="0"/>
    <s v="2004"/>
    <s v="N/A"/>
    <n v="3"/>
    <n v="0"/>
    <x v="1"/>
    <s v="N/A"/>
    <s v="Not provided"/>
    <s v="Not provided"/>
    <s v="Florida Legislature"/>
    <s v="Not provided"/>
    <s v="N/A"/>
    <s v="Not provided"/>
    <s v="N/A"/>
    <s v="N/A"/>
    <s v="N/A"/>
    <m/>
    <s v="Non-structural"/>
    <s v="Completed"/>
    <n v="2012"/>
    <s v="Everglades West Coast"/>
  </r>
  <r>
    <n v="2247"/>
    <s v="FDOT District 1"/>
    <s v="N/A"/>
    <s v="IR-FDOT-01"/>
    <s v="Wet Detention Ponds (Pond 5D) Facility ID: 12075-3500-02"/>
    <s v="Wet detention."/>
    <s v="Wet Detention Pond"/>
    <x v="2"/>
    <s v="2010"/>
    <s v="2010"/>
    <n v="3"/>
    <n v="0"/>
    <x v="0"/>
    <n v="96"/>
    <s v="Not provided"/>
    <s v="Not provided"/>
    <s v="Florida Legislature"/>
    <s v="Not provided"/>
    <s v="N/A"/>
    <s v="N/A"/>
    <s v="26.334811"/>
    <s v="-81.748673"/>
    <s v="N/A"/>
    <m/>
    <s v="Structural"/>
    <s v="Completed"/>
    <n v="2012"/>
    <s v="Everglades West Coast"/>
  </r>
  <r>
    <n v="2248"/>
    <s v="FDOT District 1"/>
    <s v="N/A"/>
    <s v="IR-FDOT-01b"/>
    <s v="Wet Detention Ponds (Pond 7C) Facility ID: 12075-3500-03"/>
    <s v="Wet detention."/>
    <s v="Wet Detention Pond"/>
    <x v="2"/>
    <s v="2010"/>
    <s v="2010"/>
    <n v="6"/>
    <n v="0"/>
    <x v="0"/>
    <n v="96"/>
    <s v="Not provided"/>
    <s v="Not provided"/>
    <s v="Florida Legislature"/>
    <s v="Not provided"/>
    <s v="N/A"/>
    <s v="N/A"/>
    <s v="26.334832"/>
    <s v="-81.748518"/>
    <s v="N/A"/>
    <m/>
    <s v="Structural"/>
    <s v="Completed"/>
    <n v="2012"/>
    <s v="Everglades West Coast"/>
  </r>
  <r>
    <n v="2254"/>
    <s v="FDOT District 1"/>
    <s v="N/A"/>
    <s v="IR-FDOT-01c"/>
    <s v="Wet Detention Ponds Pond 9B) Facility ID: 12075-3500-04"/>
    <s v="Wet detention."/>
    <s v="Wet Detention Pond"/>
    <x v="2"/>
    <s v="2010"/>
    <s v="2010"/>
    <n v="9"/>
    <n v="0"/>
    <x v="0"/>
    <n v="96"/>
    <s v="Not provided"/>
    <s v="Not provided"/>
    <s v="Florida Legislature"/>
    <s v="Not provided"/>
    <s v="N/A"/>
    <s v="N/A"/>
    <s v="26.352331"/>
    <s v="-81.753769"/>
    <s v="N/A"/>
    <m/>
    <s v="Structural"/>
    <s v="Completed"/>
    <n v="2012"/>
    <s v="Everglades West Coast"/>
  </r>
  <r>
    <n v="2253"/>
    <s v="FDOT District 1"/>
    <s v="N/A"/>
    <s v="IR-FDOT-02"/>
    <s v="Roadside Swales"/>
    <s v="Swale with ditch blocks."/>
    <s v="Grass swales with swale blocks or raised culverts"/>
    <x v="2"/>
    <s v="Not provided"/>
    <s v="Prior to 2012"/>
    <s v="Not provided"/>
    <s v="Not provided"/>
    <x v="0"/>
    <s v="N/A"/>
    <s v="Not provided"/>
    <s v="Not provided"/>
    <s v="Florida Legislature"/>
    <s v="Not provided"/>
    <s v="N/A"/>
    <s v="N/A"/>
    <s v="Not provided"/>
    <s v="Not provided"/>
    <s v="N/A"/>
    <m/>
    <s v="Structural"/>
    <s v="Completed"/>
    <n v="2012"/>
    <s v="Everglades West Coast"/>
  </r>
  <r>
    <n v="2251"/>
    <s v="FDOT District 1"/>
    <s v="N/A"/>
    <s v="IR-FDOT-03"/>
    <s v="Education Efforts"/>
    <s v="Pamphlets, PSAs, Illicit Discharge Program."/>
    <s v="Education Efforts"/>
    <x v="0"/>
    <s v="2004"/>
    <s v="N/A"/>
    <n v="3"/>
    <n v="0"/>
    <x v="0"/>
    <s v="N/A"/>
    <s v="Not provided"/>
    <s v="Not provided"/>
    <s v="Florida Legislature"/>
    <s v="Not provided"/>
    <s v="N/A"/>
    <s v="Not provided"/>
    <s v="N/A"/>
    <s v="N/A"/>
    <s v="N/A"/>
    <m/>
    <s v="Non-structural"/>
    <s v="Completed"/>
    <n v="2012"/>
    <s v="Everglades West Coast"/>
  </r>
  <r>
    <n v="2241"/>
    <s v="Lee County"/>
    <s v="DEP/ SFWMD"/>
    <s v="HC-LC-01"/>
    <s v="Lakes Park Water Quality Restoration"/>
    <s v="Retrofit Lakes Park to improve water quality of stormwater runoff by routing flows through a created filter marsh system."/>
    <s v="Constructed Wetland Treatment"/>
    <x v="2"/>
    <s v="Prior to 2012"/>
    <s v="2016"/>
    <n v="4533"/>
    <n v="0"/>
    <x v="1"/>
    <n v="1749"/>
    <n v="3500000"/>
    <n v="59535"/>
    <s v="County/ DEP/ SFWMD"/>
    <s v="DEP - $510,000/ SFWMD - $1,389,659"/>
    <s v="S0604"/>
    <n v="4600002529"/>
    <s v="26.52899611"/>
    <s v="-81.87968159"/>
    <s v="N/A"/>
    <m/>
    <s v="Structural"/>
    <s v="Completed"/>
    <n v="2012"/>
    <s v="Everglades West Coast"/>
  </r>
  <r>
    <n v="2250"/>
    <s v="Lee County"/>
    <s v="N/A"/>
    <s v="HC-LC-02"/>
    <s v="Street Sweeping"/>
    <s v="Street sweeping."/>
    <s v="Street Sweeping"/>
    <x v="0"/>
    <s v="Prior to 2012"/>
    <s v="N/A"/>
    <n v="167"/>
    <n v="29"/>
    <x v="1"/>
    <s v="N/A"/>
    <n v="694176"/>
    <n v="248572.3"/>
    <s v="County"/>
    <s v="N/A"/>
    <s v="N/A"/>
    <s v="N/A"/>
    <s v="N/A"/>
    <s v="N/A"/>
    <s v="N/A"/>
    <m/>
    <s v="Non-structural"/>
    <s v="Ongoing"/>
    <n v="2012"/>
    <s v="Everglades West Coast"/>
  </r>
  <r>
    <n v="2256"/>
    <s v="Lee County"/>
    <s v="N/A"/>
    <s v="HC-LC-03"/>
    <s v="Education/Fertilizer Ordinance"/>
    <s v="Public education on implementation of adopted fertilizer ordinance."/>
    <s v="Education Efforts"/>
    <x v="0"/>
    <s v="Prior to 2012"/>
    <s v="N/A"/>
    <n v="1980"/>
    <n v="0"/>
    <x v="1"/>
    <s v="N/A"/>
    <n v="392441"/>
    <n v="125000"/>
    <s v="County"/>
    <s v="County - $12,000"/>
    <s v="NF060"/>
    <s v="N/A"/>
    <s v="N/A"/>
    <s v="N/A"/>
    <s v="N/A"/>
    <m/>
    <s v="Non-structural"/>
    <s v="Completed"/>
    <n v="2012"/>
    <s v="Everglades West Coast"/>
  </r>
  <r>
    <n v="2249"/>
    <s v="Lee County"/>
    <s v="N/A"/>
    <s v="HC-LC-04"/>
    <s v="Island Park Filter Marsh"/>
    <s v="Wetland creation and enhancement that included exotic removal, filter marsh creation, and native replanting."/>
    <s v="Constructed Wetland Treatment"/>
    <x v="2"/>
    <s v="Prior to 2012"/>
    <s v="Prior to 2012"/>
    <s v="TBD"/>
    <s v="TBD"/>
    <x v="1"/>
    <n v="160"/>
    <n v="925000"/>
    <s v="N/A"/>
    <s v="N/A"/>
    <s v="N/A"/>
    <s v="N/A"/>
    <s v="N/A"/>
    <s v="26.483954"/>
    <s v="-81.863409"/>
    <s v="N/A"/>
    <m/>
    <s v="Structural"/>
    <s v="Completed"/>
    <n v="2012"/>
    <s v="Everglades West Coast"/>
  </r>
  <r>
    <n v="2266"/>
    <s v="Lee County"/>
    <s v="N/A"/>
    <s v="HC-LC-05"/>
    <s v="Lakes Park Littoral Zone Project"/>
    <s v="Creation of littoral shelves with native plantings for nutrient uptake."/>
    <s v="Constructed Wetland Treatment"/>
    <x v="2"/>
    <s v="2017"/>
    <s v="2018"/>
    <n v="79.3"/>
    <s v="N/A"/>
    <x v="1"/>
    <n v="39.4"/>
    <n v="1200000"/>
    <n v="29338"/>
    <s v="County"/>
    <s v="County - $1,200,000"/>
    <s v="N/A"/>
    <s v="N/A"/>
    <s v="26.52899611"/>
    <s v="-81.87968159"/>
    <s v="N/A"/>
    <m/>
    <s v="Structural"/>
    <s v="Future"/>
    <n v="2015"/>
    <s v="Everglades West Coast"/>
  </r>
  <r>
    <n v="2306"/>
    <s v="Lee County"/>
    <s v="N/A"/>
    <s v="HC-LC-06"/>
    <s v="Hendry Creek West Branch Restoration"/>
    <s v="Create filter marsh on 11-acre site."/>
    <s v="Constructed Wetland Treatment"/>
    <x v="1"/>
    <s v="2020"/>
    <s v="2021"/>
    <s v="N/A"/>
    <s v="N/A"/>
    <x v="1"/>
    <s v="N/A"/>
    <s v="N/A"/>
    <s v="N/A"/>
    <s v="N/A"/>
    <s v="N/A"/>
    <s v="N/A"/>
    <s v="N/A"/>
    <s v="26.52330366"/>
    <s v="-81.87895739"/>
    <s v="N/A"/>
    <m/>
    <s v="Structural"/>
    <s v="Future"/>
    <n v="2015"/>
    <s v="Everglades West Coast"/>
  </r>
  <r>
    <n v="5241"/>
    <s v="Lee County"/>
    <s v="DEP"/>
    <s v="HC-LC-07"/>
    <s v="Lakes Park Phase III"/>
    <s v="Filter marsh."/>
    <s v="Constructed Wetland Treatment"/>
    <x v="4"/>
    <s v="2021"/>
    <s v="2022"/>
    <s v="TBD"/>
    <s v="TBD"/>
    <x v="1"/>
    <n v="9.3000000000000007"/>
    <n v="1700000"/>
    <s v="TBD"/>
    <s v="County/ DEP"/>
    <s v="DEP - $475,000"/>
    <s v="LP36022"/>
    <s v="N/A"/>
    <s v="26.52330366"/>
    <s v="-81.87895739"/>
    <s v="N/A"/>
    <m/>
    <s v="Structural"/>
    <s v="Future"/>
    <n v="2015"/>
    <s v="Everglades West Coast"/>
  </r>
  <r>
    <n v="5242"/>
    <s v="Lee County"/>
    <s v="N/A"/>
    <s v="HC-LC-08"/>
    <s v="Microbial Source Tracking in Lee County Waterways"/>
    <s v="Watershed study to investigate interactions between OSTDS and surface water in the Everglades West Coast BMAP."/>
    <s v="Study"/>
    <x v="3"/>
    <s v="2021"/>
    <s v="2021"/>
    <s v="N/A"/>
    <s v="N/A"/>
    <x v="1"/>
    <s v="N/A"/>
    <n v="645000"/>
    <s v="N/A"/>
    <s v="County"/>
    <s v="N/A"/>
    <s v="N/A"/>
    <s v="N/A"/>
    <s v="26.47822"/>
    <s v="-81.81365"/>
    <s v="N/A"/>
    <m/>
    <s v="Non-structural"/>
    <s v="Underway"/>
    <n v="2019"/>
    <s v="Everglades West Coast"/>
  </r>
  <r>
    <m/>
    <s v="Lee County"/>
    <s v="N/A"/>
    <s v="HC-LC-09"/>
    <s v="Master Wastewater Treatment Feasibility Analysis"/>
    <s v="Study to support the development of a County-wide Septic Conversion Master Plan (SCMP)."/>
    <s v="Study"/>
    <x v="4"/>
    <s v="2021"/>
    <s v="2023"/>
    <s v="N/A"/>
    <s v="N/A"/>
    <x v="1"/>
    <s v="N/A"/>
    <s v="TBD"/>
    <s v="N/A"/>
    <s v="County"/>
    <s v="N/A"/>
    <s v="N/A"/>
    <s v="N/A"/>
    <s v="TBD"/>
    <s v="TBD"/>
    <s v="N/A"/>
    <m/>
    <s v="Non-structural"/>
    <m/>
    <n v="2020"/>
    <s v="Everglades West Coast"/>
  </r>
  <r>
    <n v="2349"/>
    <s v="Lee County"/>
    <s v="SFWMD/ FWC/ CREW Land and Water Trust"/>
    <s v="IR-LC-01"/>
    <s v="CREW"/>
    <s v="Land purchase and conversion to conservation land use."/>
    <s v="Land Use Change"/>
    <x v="2"/>
    <s v="Prior to 2012"/>
    <s v="2020"/>
    <n v="0"/>
    <n v="0"/>
    <x v="0"/>
    <n v="15"/>
    <n v="208818"/>
    <s v="TBD"/>
    <s v="County"/>
    <s v="County - $208,818"/>
    <s v="N/A"/>
    <s v="N/A"/>
    <s v="26.381847"/>
    <s v=" -81.720250"/>
    <s v="N/A"/>
    <m/>
    <s v="Non-structural"/>
    <s v="Completed"/>
    <n v="2012"/>
    <s v="Everglades West Coast"/>
  </r>
  <r>
    <n v="2350"/>
    <s v="Lee County"/>
    <s v="N/A"/>
    <s v="IR-LC-02"/>
    <s v="Pine Lake Preserve"/>
    <s v="Land purchase and conversion to conservation land use."/>
    <s v="Land Use Change"/>
    <x v="2"/>
    <s v="Prior to 2012"/>
    <s v="Prior to 2012"/>
    <n v="1"/>
    <n v="0"/>
    <x v="0"/>
    <n v="129"/>
    <n v="2366273"/>
    <n v="42454"/>
    <s v="County"/>
    <s v="County - $2,366,273"/>
    <s v="N/A"/>
    <s v="N/A"/>
    <s v="26.34288154"/>
    <s v="-81.7409264"/>
    <s v="N/A"/>
    <m/>
    <s v="Non-structural"/>
    <s v="Completed"/>
    <n v="2012"/>
    <s v="Everglades West Coast"/>
  </r>
  <r>
    <n v="2351"/>
    <s v="Lee County"/>
    <s v="N/A"/>
    <s v="IR-LC-03"/>
    <s v="Street Sweeping"/>
    <s v="Street sweeping."/>
    <s v="Street Sweeping"/>
    <x v="0"/>
    <s v="Prior to 2012"/>
    <s v="N/A"/>
    <n v="150"/>
    <n v="50"/>
    <x v="0"/>
    <s v="N/A"/>
    <n v="694176"/>
    <n v="248572.3"/>
    <s v="County"/>
    <s v="N/A"/>
    <s v="N/A"/>
    <s v="N/A"/>
    <s v="N/A"/>
    <s v="N/A"/>
    <s v="N/A"/>
    <m/>
    <s v="Non-structural"/>
    <s v="Ongoing"/>
    <n v="2012"/>
    <s v="Everglades West Coast"/>
  </r>
  <r>
    <n v="2365"/>
    <s v="Lee County"/>
    <s v="N/A"/>
    <s v="IR-LC-04"/>
    <s v="Imperial Marsh Preserve"/>
    <s v="Land purchase and conversion to conservation land use."/>
    <s v="Land Use Change"/>
    <x v="2"/>
    <s v="Prior to 2012"/>
    <s v="2020"/>
    <n v="1294"/>
    <s v="N/A"/>
    <x v="0"/>
    <n v="481.3"/>
    <n v="14640676"/>
    <s v="N/A"/>
    <s v="County"/>
    <s v="$825,331"/>
    <s v="N/A"/>
    <s v="N/A"/>
    <s v="26.49027685"/>
    <s v="-81.65320744"/>
    <s v="N/A"/>
    <m/>
    <s v="Non-structural"/>
    <s v="Completed"/>
    <n v="2012"/>
    <s v="Everglades West Coast"/>
  </r>
  <r>
    <n v="2353"/>
    <s v="Lee County"/>
    <s v="N/A"/>
    <s v="IR-LC-05"/>
    <s v="Education/Fertilizer Ordinance"/>
    <s v="Public education on implementation of adopted fertilizer ordinance."/>
    <s v="Education Efforts"/>
    <x v="0"/>
    <s v="Prior to 2012"/>
    <s v="N/A"/>
    <n v="6"/>
    <n v="0"/>
    <x v="0"/>
    <s v="N/A"/>
    <n v="392441"/>
    <n v="125000"/>
    <s v="County"/>
    <s v="County - $12,000"/>
    <s v="NF060"/>
    <s v="N/A"/>
    <s v="N/A"/>
    <s v="N/A"/>
    <s v="N/A"/>
    <m/>
    <s v="Non-structural"/>
    <s v="Completed"/>
    <n v="2012"/>
    <s v="Everglades West Coast"/>
  </r>
  <r>
    <n v="2342"/>
    <s v="Lee County"/>
    <s v="City of Bonita Springs"/>
    <s v="IR-LC-06"/>
    <s v="Pine Lake Preserve Rehydration Project"/>
    <s v="Joint project with Bonita Springs that will rehydrate and reestablish hydraulic connectivity between the Imperial River and the undisturbed CREW wetlands which lay to the east of the preserve on the Corkscrew Swamp."/>
    <s v="Hydrologic Restoration"/>
    <x v="3"/>
    <s v="2017"/>
    <s v="2022"/>
    <s v="TBD"/>
    <s v="TBD"/>
    <x v="0"/>
    <n v="173"/>
    <n v="900000"/>
    <s v="TBD"/>
    <s v="County/ City of Bonita Springs"/>
    <s v="TBD"/>
    <s v="N/A"/>
    <s v="N/A"/>
    <s v="26.34288154"/>
    <s v="-81.7409264"/>
    <s v="N/A"/>
    <m/>
    <s v="Structural"/>
    <s v="Ongoing"/>
    <n v="2016"/>
    <s v="Everglades West Coast"/>
  </r>
  <r>
    <n v="2355"/>
    <s v="Lee County"/>
    <s v="N/A"/>
    <s v="IR-LC-07"/>
    <s v="Larry Kiker Preserve"/>
    <s v="Land purchase and conversion to conservation land use."/>
    <s v="Land Use Change"/>
    <x v="2"/>
    <s v="2017"/>
    <s v="2017"/>
    <n v="149"/>
    <s v="N/A"/>
    <x v="0"/>
    <s v="N/A"/>
    <n v="42435000"/>
    <s v="TBD"/>
    <s v="County"/>
    <s v="County - $42,435,000"/>
    <s v="N/A"/>
    <s v="N/A"/>
    <s v="26.40829073"/>
    <s v="-81.7308365"/>
    <s v="N/A"/>
    <m/>
    <s v="Non-structural"/>
    <s v="N/A"/>
    <n v="2017"/>
    <s v="Everglades West Coast"/>
  </r>
  <r>
    <n v="5243"/>
    <s v="FDOT District 1"/>
    <s v="N/A"/>
    <s v="IR-FDOT-04"/>
    <s v="Street Sweeping"/>
    <s v="Street sweeping."/>
    <s v="Street Sweeping"/>
    <x v="0"/>
    <s v="Not provided"/>
    <s v="N/A"/>
    <n v="34"/>
    <n v="19"/>
    <x v="0"/>
    <s v="N/A"/>
    <s v="Not provided"/>
    <s v="Not provided"/>
    <s v="Florida Legislature"/>
    <s v="Not provided"/>
    <s v="N/A"/>
    <s v="Not provided"/>
    <s v="N/A"/>
    <s v="N/A"/>
    <s v="N/A"/>
    <m/>
    <s v="Non-structural"/>
    <s v="Completed"/>
    <n v="2019"/>
    <s v="Everglades West Coast"/>
  </r>
  <r>
    <m/>
    <s v="City of Bonita Springs"/>
    <s v="DEP"/>
    <s v="BS-13"/>
    <s v="Felts Avenue Bio-Reactor Project Phase II"/>
    <s v="Continuous Withdrawal and Treatment of water from the Imperial River. Project will connect Felts Ave Bio-Reactor Phase I Project via pump and piping system to create a continuous flow treatment system."/>
    <s v="Regional Stormwater Treatment"/>
    <x v="3"/>
    <s v="2020"/>
    <s v="2022"/>
    <s v="TBD"/>
    <s v="TBD"/>
    <x v="0"/>
    <s v="TBD"/>
    <n v="800000"/>
    <s v="TBD"/>
    <s v="City/ DEP"/>
    <s v="City of Bonita Springs - $400,000/ DEP - $400,000"/>
    <s v="INV005"/>
    <s v="N/A"/>
    <s v="26.201746"/>
    <s v="-81.463987"/>
    <s v="N/A"/>
    <m/>
    <s v="Structural"/>
    <m/>
    <n v="2020"/>
    <s v="Everglades West Coast"/>
  </r>
  <r>
    <m/>
    <s v="Lee County"/>
    <s v="N/A"/>
    <s v="IR-LC-08"/>
    <s v="Master Wastewater Treatment Feasibility Analysis"/>
    <s v="Study to support the development of a County-wide Septic Conversion Master Plan (SCMP)."/>
    <s v="Study"/>
    <x v="4"/>
    <s v="2021"/>
    <s v="2023"/>
    <s v="N/A"/>
    <s v="N/A"/>
    <x v="0"/>
    <s v="N/A"/>
    <s v="TBD"/>
    <s v="N/A"/>
    <s v="County"/>
    <s v="N/A"/>
    <s v="N/A"/>
    <s v="N/A"/>
    <s v="TBD"/>
    <s v="TBD"/>
    <s v="N/A"/>
    <m/>
    <s v="Non-structural"/>
    <m/>
    <n v="2020"/>
    <s v="Everglades West Coast"/>
  </r>
  <r>
    <m/>
    <m/>
    <m/>
    <m/>
    <m/>
    <m/>
    <m/>
    <x v="5"/>
    <m/>
    <m/>
    <m/>
    <m/>
    <x v="2"/>
    <m/>
    <m/>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EWCO"/>
    <n v="2326"/>
    <x v="0"/>
    <s v="N/A"/>
    <s v="BS-01"/>
    <s v="Fertilizer Ordinance"/>
    <s v="Ordinance."/>
    <s v="Regulations, Ordinances, and Guidelines"/>
    <x v="0"/>
    <s v="Not provided"/>
    <s v="N/A"/>
    <n v="696"/>
    <n v="0"/>
    <x v="0"/>
    <s v="N/A"/>
    <s v="N/A"/>
    <s v="N/A"/>
    <s v="City"/>
    <s v="N/A"/>
    <s v="N/A"/>
    <s v="Not provided"/>
    <s v="Not provided"/>
    <s v="Not provided"/>
    <s v="N/A"/>
    <m/>
    <s v="Non-structural"/>
    <s v="Completed"/>
    <n v="2012"/>
    <s v="Everglades West Coast"/>
    <m/>
    <n v="315.70003200000002"/>
    <n v="0"/>
  </r>
  <r>
    <s v="EWCO"/>
    <n v="2325"/>
    <x v="0"/>
    <s v="N/A"/>
    <s v="BS-02"/>
    <s v="Florida Yards and Neighborhood (FYN) Program"/>
    <s v="Education program utilizing the FYN Program."/>
    <s v="Education Efforts"/>
    <x v="0"/>
    <s v="2012"/>
    <s v="N/A"/>
    <n v="835"/>
    <n v="0"/>
    <x v="0"/>
    <s v="N/A"/>
    <s v="Not provided"/>
    <n v="3000"/>
    <s v="City"/>
    <s v="Not provided"/>
    <s v="N/A"/>
    <s v="Not provided"/>
    <s v="Not provided"/>
    <s v="Not provided"/>
    <s v="N/A"/>
    <m/>
    <s v="Non-structural"/>
    <s v="Ongoing"/>
    <n v="2012"/>
    <s v="Everglades West Coast"/>
    <m/>
    <n v="378.74932000000001"/>
    <n v="0"/>
  </r>
  <r>
    <s v="EWCO"/>
    <n v="2324"/>
    <x v="0"/>
    <s v="N/A"/>
    <s v="BS-03"/>
    <s v="Old 41 Catch Basin Inserts"/>
    <s v="Catch basin inserts."/>
    <s v="Catch Basin Inserts/Inlet Filter Cleanout"/>
    <x v="1"/>
    <s v="N/A"/>
    <s v="N/A"/>
    <s v="N/A"/>
    <s v="N/A"/>
    <x v="0"/>
    <s v="N/A"/>
    <s v="N/A"/>
    <s v="N/A"/>
    <s v="N/A"/>
    <s v="N/A"/>
    <s v="N/A"/>
    <s v="Not provided"/>
    <s v="26.30980393"/>
    <s v="-81.79348238"/>
    <s v="N/A"/>
    <m/>
    <s v="Non-structural"/>
    <s v="Completed"/>
    <n v="2012"/>
    <s v="Everglades West Coast"/>
    <m/>
    <e v="#VALUE!"/>
    <n v="0"/>
  </r>
  <r>
    <s v="EWCO"/>
    <n v="2323"/>
    <x v="0"/>
    <s v="N/A"/>
    <s v="BS-04"/>
    <s v="Residential Dry Detention"/>
    <s v="Dry detention."/>
    <s v="Dry Detention Pond"/>
    <x v="2"/>
    <s v="Not provided"/>
    <s v="Prior to 2012"/>
    <n v="1"/>
    <n v="0"/>
    <x v="0"/>
    <n v="4"/>
    <s v="Not provided"/>
    <s v="Not provided"/>
    <s v="City"/>
    <s v="Not provided"/>
    <s v="N/A"/>
    <s v="N/A"/>
    <s v="Not provided"/>
    <s v="Not provided"/>
    <s v="N/A"/>
    <m/>
    <s v="Structural"/>
    <s v="Completed"/>
    <n v="2012"/>
    <s v="Everglades West Coast"/>
    <m/>
    <n v="0.453592"/>
    <n v="0"/>
  </r>
  <r>
    <s v="EWCO"/>
    <n v="2322"/>
    <x v="0"/>
    <s v="N/A"/>
    <s v="BS-05"/>
    <s v="Morton Avenue Swales"/>
    <s v="Dry retention."/>
    <s v="Grass swales with swale blocks or raised culverts"/>
    <x v="2"/>
    <s v="Not provided"/>
    <s v="Prior to 2012"/>
    <n v="212"/>
    <n v="0"/>
    <x v="0"/>
    <n v="26"/>
    <s v="Not provided"/>
    <s v="Not provided"/>
    <s v="City"/>
    <s v="Not provided"/>
    <s v="N/A"/>
    <s v="N/A"/>
    <s v="26.35329715"/>
    <s v="-81.75092032"/>
    <s v="N/A"/>
    <m/>
    <s v="Structural"/>
    <s v="Completed"/>
    <n v="2012"/>
    <s v="Everglades West Coast"/>
    <m/>
    <n v="96.161503999999994"/>
    <n v="0"/>
  </r>
  <r>
    <s v="EWCO"/>
    <n v="2321"/>
    <x v="0"/>
    <s v="N/A"/>
    <s v="BS-06"/>
    <s v="Marni Fields"/>
    <s v="Dry detention."/>
    <s v="Dry Detention Pond"/>
    <x v="2"/>
    <s v="Not provided"/>
    <s v="Prior to 2012"/>
    <n v="6"/>
    <n v="0"/>
    <x v="0"/>
    <n v="16"/>
    <s v="Not provided"/>
    <s v="Not provided"/>
    <s v="City"/>
    <s v="Not provided"/>
    <s v="N/A"/>
    <s v="N/A"/>
    <s v="26.35014829"/>
    <s v="-81.75538095"/>
    <s v="N/A"/>
    <m/>
    <s v="Structural"/>
    <s v="Completed"/>
    <n v="2012"/>
    <s v="Everglades West Coast"/>
    <m/>
    <n v="2.721552"/>
    <n v="0"/>
  </r>
  <r>
    <s v="EWCO"/>
    <n v="2320"/>
    <x v="0"/>
    <s v="N/A"/>
    <s v="BS-07"/>
    <s v="Felts Avenue Stormwater Treatment"/>
    <s v="Dry detention."/>
    <s v="Dry Detention Pond"/>
    <x v="2"/>
    <s v="Not provided"/>
    <s v="Prior to 2012"/>
    <n v="258"/>
    <n v="0"/>
    <x v="0"/>
    <n v="31"/>
    <s v="Not provided"/>
    <s v="Not provided"/>
    <s v="City"/>
    <s v="Not provided"/>
    <s v="N/A"/>
    <s v="N/A"/>
    <s v="26.34206819"/>
    <s v="-81.77807294"/>
    <s v="N/A"/>
    <m/>
    <s v="Structural"/>
    <s v="Completed"/>
    <n v="2012"/>
    <s v="Everglades West Coast"/>
    <m/>
    <n v="117.026736"/>
    <n v="0"/>
  </r>
  <r>
    <s v="EWCO"/>
    <n v="2319"/>
    <x v="0"/>
    <s v="N/A"/>
    <s v="BS-08"/>
    <s v="Street Sweeping"/>
    <s v="Monthly street sweeping."/>
    <s v="Street Sweeping"/>
    <x v="0"/>
    <s v="2010"/>
    <s v="N/A"/>
    <n v="161"/>
    <n v="103"/>
    <x v="0"/>
    <s v="N/A"/>
    <s v="Not provided"/>
    <n v="22000"/>
    <s v="City"/>
    <s v="Not provided"/>
    <s v="N/A"/>
    <s v="Not provided"/>
    <s v="Not provided"/>
    <s v="Not provided"/>
    <s v="N/A"/>
    <m/>
    <s v="Non-structural"/>
    <s v="Ongoing"/>
    <n v="2012"/>
    <s v="Everglades West Coast"/>
    <m/>
    <n v="73"/>
    <n v="47"/>
  </r>
  <r>
    <s v="EWCO"/>
    <n v="2341"/>
    <x v="0"/>
    <s v="DEP/ SFWMD"/>
    <s v="BS-09"/>
    <s v="Felts Avenue Bio-Reactor Project"/>
    <s v="Utilize woodchips in an anaerobic environment to strip nitrogen from incoming stormwater. The 40-acre watershed will be treated on a 2-acre site on Felts Ave."/>
    <s v="BMP Treatment Train"/>
    <x v="2"/>
    <s v="2017"/>
    <s v="2017"/>
    <s v="TBD"/>
    <s v="TBD"/>
    <x v="0"/>
    <n v="40"/>
    <n v="623389"/>
    <s v="Not provided"/>
    <s v="DEP/ SFWMD/ City"/>
    <s v="Not provided"/>
    <s v="SO772"/>
    <s v="Not provided"/>
    <n v="26.338163405500001"/>
    <n v="-81.777278469199999"/>
    <s v="N/A"/>
    <m/>
    <s v="Structural"/>
    <s v="Ongoing"/>
    <n v="2015"/>
    <s v="Everglades West Coast"/>
    <m/>
    <s v="TBD"/>
    <s v="TBD"/>
  </r>
  <r>
    <s v="EWCO"/>
    <n v="2333"/>
    <x v="0"/>
    <s v="Lee County"/>
    <s v="BS-10"/>
    <s v="Pine Lake Preserve Rehydration Project"/>
    <s v="Joint project with Lee County that will rehydrate and reestablish hydraulic connectivity between the Imperial River and the undisturbed Corkscrew Regional Ecosystem Watershed (CREW) wetlands to the east of the preserve on the Corkscrew Swamp."/>
    <s v="Hydrologic Restoration"/>
    <x v="3"/>
    <s v="2017"/>
    <s v="TBD"/>
    <s v="TBD"/>
    <s v="TBD"/>
    <x v="0"/>
    <n v="173"/>
    <s v="Not provided"/>
    <s v="Not provided"/>
    <s v="City"/>
    <s v="Not provided"/>
    <s v="N/A"/>
    <s v="Not provided"/>
    <n v="26.343007029199999"/>
    <n v="-81.742507033899997"/>
    <s v="N/A"/>
    <m/>
    <s v="Structural"/>
    <s v="Ongoing"/>
    <n v="2015"/>
    <s v="Everglades West Coast"/>
    <n v="3"/>
    <s v="TBD"/>
    <s v="TBD"/>
  </r>
  <r>
    <s v="EWCO"/>
    <n v="2334"/>
    <x v="0"/>
    <s v="N/A"/>
    <s v="BS-11"/>
    <s v="Downtown Redevelopment Drainage Project"/>
    <s v="Created two miles of interconnected drainage infrastructure to improve water quality through the use of exfiltration trenches. A total of 8.84 acre feet of exfiltration storage is provided by the project."/>
    <s v="BMP Treatment Train"/>
    <x v="2"/>
    <s v="2016"/>
    <s v="2016"/>
    <s v="Not provided"/>
    <s v="Not provided"/>
    <x v="0"/>
    <n v="83.29"/>
    <n v="6330000"/>
    <s v="Not provided"/>
    <s v="City"/>
    <s v="Not provided"/>
    <s v="N/A"/>
    <s v="N/A"/>
    <n v="26.339023102700001"/>
    <n v="-81.778537318800005"/>
    <s v="N/A"/>
    <m/>
    <s v="Structural"/>
    <m/>
    <n v="2016"/>
    <s v="Everglades West Coast"/>
    <m/>
    <s v="TBD"/>
    <s v="TBD"/>
  </r>
  <r>
    <s v="EWCO"/>
    <n v="2335"/>
    <x v="0"/>
    <s v="N/A"/>
    <s v="BS-12"/>
    <s v="Septic System Removal"/>
    <s v="Conversion of septic systems to central sewer."/>
    <s v="OSTDS Phase Out"/>
    <x v="2"/>
    <s v="2001"/>
    <s v="2016"/>
    <n v="912"/>
    <s v="Not provided"/>
    <x v="0"/>
    <s v="N/A"/>
    <n v="17205"/>
    <s v="Not provided"/>
    <s v="City"/>
    <s v="Not provided"/>
    <s v="N/A"/>
    <s v="N/A"/>
    <n v="26.3388379013"/>
    <n v="-81.765951118100006"/>
    <s v="N/A"/>
    <m/>
    <s v="Structural"/>
    <m/>
    <n v="2016"/>
    <s v="Everglades West Coast"/>
    <m/>
    <s v="TBD"/>
    <s v="TBD"/>
  </r>
  <r>
    <s v="EWCO"/>
    <n v="2336"/>
    <x v="1"/>
    <s v="Agricultural Producers"/>
    <s v="FDACS-01"/>
    <s v="BMP Implementation and Verification"/>
    <s v="Enrollment and verification of BMPs by agricultural producers. Reductions based on FDEP spreadsheet loading model. Acres treated based on FDACS OAWP December 2020 Enrollment and FSAID VII."/>
    <s v="Agricultural BMPs"/>
    <x v="2"/>
    <s v="N/A"/>
    <s v="N/A"/>
    <n v="0"/>
    <s v="N/A"/>
    <x v="1"/>
    <n v="0"/>
    <s v="N/A"/>
    <s v="N/A"/>
    <s v="FDACS"/>
    <s v="TBD"/>
    <s v="N/A"/>
    <s v="N/A"/>
    <s v="Not provided"/>
    <s v="Not provided"/>
    <s v="N/A"/>
    <s v="Y"/>
    <s v="Non-structural"/>
    <s v="Ongoing"/>
    <n v="2016"/>
    <s v="Everglades West Coast"/>
    <m/>
    <n v="0"/>
    <s v="-"/>
  </r>
  <r>
    <s v="EWCO"/>
    <n v="2337"/>
    <x v="1"/>
    <s v="Agricultural Producers"/>
    <s v="FDACS-02"/>
    <s v="BMP Implementation and Verification"/>
    <s v="Enrollment and verification of BMPs by agricultural producers. Reductions based on FDEP spreadsheet loading model. Acres treated based on FDACS OAWP December 2020 Enrollment and FSAID VII."/>
    <s v="Agricultural BMPs"/>
    <x v="2"/>
    <s v="N/A"/>
    <s v="N/A"/>
    <n v="10893"/>
    <s v="N/A"/>
    <x v="0"/>
    <n v="5571.9322286500001"/>
    <s v="N/A"/>
    <s v="N/A"/>
    <s v="FDACS"/>
    <s v="TBD"/>
    <s v="N/A"/>
    <s v="N/A"/>
    <s v="Not provided"/>
    <s v="Not provided"/>
    <s v="N/A"/>
    <s v="Y"/>
    <s v="Non-structural"/>
    <s v="Ongoing"/>
    <n v="2016"/>
    <s v="Everglades West Coast"/>
    <m/>
    <n v="4940.977656"/>
    <s v="-"/>
  </r>
  <r>
    <s v="EWCO"/>
    <n v="2338"/>
    <x v="2"/>
    <s v="N/A"/>
    <s v="HC-FDOT-01"/>
    <s v="Wet Detention Ponds (1, 2, and 3) Facility ID: 12010-3561-01"/>
    <s v="Wet detention."/>
    <s v="Wet Detention Pond"/>
    <x v="2"/>
    <s v="1999"/>
    <s v="Prior to 2012"/>
    <n v="22"/>
    <n v="6"/>
    <x v="1"/>
    <n v="29"/>
    <s v="Not provided"/>
    <s v="Not provided"/>
    <s v="Florida Legislature"/>
    <s v="Not provided"/>
    <s v="N/A"/>
    <s v="N/A"/>
    <s v="26.520472"/>
    <s v="-81.866328"/>
    <s v="N/A"/>
    <m/>
    <s v="Structural"/>
    <s v="Completed"/>
    <n v="2012"/>
    <s v="Everglades West Coast"/>
    <m/>
    <n v="9.979023999999999"/>
    <n v="0"/>
  </r>
  <r>
    <s v="EWCO"/>
    <n v="2240"/>
    <x v="2"/>
    <s v="N/A"/>
    <s v="HC-FDOT-01b"/>
    <s v="Wet Detention Ponds (1, 2, and 3) Facility ID: 12010-3561-02"/>
    <s v="Wet detention."/>
    <s v="Wet Detention Pond"/>
    <x v="2"/>
    <s v="1999"/>
    <s v="Prior to 2012"/>
    <n v="41"/>
    <n v="10"/>
    <x v="1"/>
    <n v="30"/>
    <s v="Not provided"/>
    <s v="Not provided"/>
    <s v="Florida Legislature"/>
    <s v="Not provided"/>
    <s v="N/A"/>
    <s v="N/A"/>
    <s v="26.525118"/>
    <s v="-81.874415"/>
    <s v="N/A"/>
    <m/>
    <s v="Structural"/>
    <s v="Completed"/>
    <n v="2012"/>
    <s v="Everglades West Coast"/>
    <m/>
    <m/>
    <m/>
  </r>
  <r>
    <s v="EWCO"/>
    <n v="2244"/>
    <x v="2"/>
    <s v="N/A"/>
    <s v="HC-FDOT-01c"/>
    <s v="Wet Detention Ponds (1, 2, and 3) Facility ID: 12010-3561-03"/>
    <s v="Wet detention."/>
    <s v="Wet Detention Pond"/>
    <x v="2"/>
    <s v="1999"/>
    <s v="Prior to 2012"/>
    <n v="41"/>
    <n v="11"/>
    <x v="1"/>
    <n v="30"/>
    <s v="Not provided"/>
    <s v="Not provided"/>
    <s v="Florida Legislature"/>
    <s v="Not provided"/>
    <s v="N/A"/>
    <s v="N/A"/>
    <s v="26.538196"/>
    <s v="-81.874039"/>
    <s v="N/A"/>
    <m/>
    <s v="Structural"/>
    <s v="Completed"/>
    <n v="2012"/>
    <s v="Everglades West Coast"/>
    <m/>
    <m/>
    <m/>
  </r>
  <r>
    <s v="EWCO"/>
    <n v="2245"/>
    <x v="2"/>
    <s v="N/A"/>
    <s v="HC-FDOT-02"/>
    <s v="Roadside Swales"/>
    <s v="Swale with ditch blocks."/>
    <s v="Grass swales with swale blocks or raised culverts"/>
    <x v="2"/>
    <s v="N/A"/>
    <s v="Prior to 2012"/>
    <s v="Not provided"/>
    <s v="Not provided"/>
    <x v="1"/>
    <s v="Not provided"/>
    <s v="Not provided"/>
    <s v="Not provided"/>
    <s v="Florida Legislature"/>
    <s v="Not provided"/>
    <s v="N/A"/>
    <s v="N/A"/>
    <s v="Not provided"/>
    <s v="Not provided"/>
    <s v="N/A"/>
    <m/>
    <s v="Structural"/>
    <s v="Completed"/>
    <n v="2012"/>
    <s v="Everglades West Coast"/>
    <m/>
    <s v="TBD"/>
    <s v="TBD"/>
  </r>
  <r>
    <s v="EWCO"/>
    <n v="2246"/>
    <x v="2"/>
    <s v="N/A"/>
    <s v="HC-FDOT-03"/>
    <s v="Street Sweeping"/>
    <s v="Street sweeping."/>
    <s v="Street Sweeping"/>
    <x v="0"/>
    <s v="2002"/>
    <s v="N/A"/>
    <n v="91"/>
    <n v="49"/>
    <x v="1"/>
    <s v="N/A"/>
    <s v="Not provided"/>
    <s v="Not provided"/>
    <s v="Florida Legislature"/>
    <s v="Not provided"/>
    <s v="N/A"/>
    <s v="Not provided"/>
    <s v="Not provided"/>
    <s v="Not provided"/>
    <s v="N/A"/>
    <m/>
    <s v="Non-structural"/>
    <s v="Ongoing"/>
    <n v="2012"/>
    <s v="Everglades West Coast"/>
    <m/>
    <n v="41.276871999999997"/>
    <n v="22.226008"/>
  </r>
  <r>
    <s v="EWCO"/>
    <n v="2242"/>
    <x v="2"/>
    <s v="N/A"/>
    <s v="HC-FDOT-04"/>
    <s v="Education Efforts"/>
    <s v="Pamphlets, PSAs, Illicit Discharge Program."/>
    <s v="Education Efforts"/>
    <x v="0"/>
    <s v="2004"/>
    <s v="N/A"/>
    <n v="3"/>
    <n v="0"/>
    <x v="1"/>
    <s v="N/A"/>
    <s v="Not provided"/>
    <s v="Not provided"/>
    <s v="Florida Legislature"/>
    <s v="Not provided"/>
    <s v="N/A"/>
    <s v="Not provided"/>
    <s v="Not provided"/>
    <s v="Not provided"/>
    <s v="N/A"/>
    <m/>
    <s v="Non-structural"/>
    <s v="Completed"/>
    <n v="2012"/>
    <s v="Everglades West Coast"/>
    <m/>
    <n v="1.360776"/>
    <n v="0"/>
  </r>
  <r>
    <s v="EWCO"/>
    <n v="2247"/>
    <x v="2"/>
    <s v="N/A"/>
    <s v="IR-FDOT-01"/>
    <s v="Wet Detention Ponds (Pond 5D) Facility ID: 12075-3500-02"/>
    <s v="Wet detention."/>
    <s v="Wet Detention Pond"/>
    <x v="2"/>
    <s v="2010"/>
    <s v="2010"/>
    <n v="3"/>
    <n v="0"/>
    <x v="0"/>
    <n v="96"/>
    <s v="Not provided"/>
    <s v="Not provided"/>
    <s v="Florida Legislature"/>
    <s v="Not provided"/>
    <s v="N/A"/>
    <s v="N/A"/>
    <s v="26.334811"/>
    <s v="-81.748673"/>
    <s v="N/A"/>
    <m/>
    <s v="Structural"/>
    <s v="Completed"/>
    <n v="2012"/>
    <s v="Everglades West Coast"/>
    <m/>
    <n v="1.360776"/>
    <n v="0"/>
  </r>
  <r>
    <s v="EWCO"/>
    <n v="2248"/>
    <x v="2"/>
    <s v="N/A"/>
    <s v="IR-FDOT-01b"/>
    <s v="Wet Detention Ponds (Pond 7C) Facility ID: 12075-3500-03"/>
    <s v="Wet detention."/>
    <s v="Wet Detention Pond"/>
    <x v="2"/>
    <s v="2010"/>
    <s v="2010"/>
    <n v="6"/>
    <n v="0"/>
    <x v="0"/>
    <n v="96"/>
    <s v="Not provided"/>
    <s v="Not provided"/>
    <s v="Florida Legislature"/>
    <s v="Not provided"/>
    <s v="N/A"/>
    <s v="N/A"/>
    <s v="26.334832"/>
    <s v="-81.748518"/>
    <s v="N/A"/>
    <m/>
    <s v="Structural"/>
    <s v="Completed"/>
    <n v="2012"/>
    <s v="Everglades West Coast"/>
    <m/>
    <m/>
    <m/>
  </r>
  <r>
    <s v="EWCO"/>
    <n v="2254"/>
    <x v="2"/>
    <s v="N/A"/>
    <s v="IR-FDOT-01c"/>
    <s v="Wet Detention Ponds Pond 9B) Facility ID: 12075-3500-04"/>
    <s v="Wet detention."/>
    <s v="Wet Detention Pond"/>
    <x v="2"/>
    <s v="2010"/>
    <s v="2010"/>
    <n v="9"/>
    <n v="0"/>
    <x v="0"/>
    <n v="96"/>
    <s v="Not provided"/>
    <s v="Not provided"/>
    <s v="Florida Legislature"/>
    <s v="Not provided"/>
    <s v="N/A"/>
    <s v="N/A"/>
    <s v="26.352331"/>
    <s v="-81.753769"/>
    <s v="N/A"/>
    <m/>
    <s v="Structural"/>
    <s v="Completed"/>
    <n v="2012"/>
    <s v="Everglades West Coast"/>
    <m/>
    <m/>
    <m/>
  </r>
  <r>
    <s v="EWCO"/>
    <n v="2253"/>
    <x v="2"/>
    <s v="N/A"/>
    <s v="IR-FDOT-02"/>
    <s v="Roadside Swales"/>
    <s v="Swale with ditch blocks."/>
    <s v="Grass swales with swale blocks or raised culverts"/>
    <x v="2"/>
    <s v="Not provided"/>
    <s v="Prior to 2012"/>
    <s v="Not provided"/>
    <s v="Not provided"/>
    <x v="0"/>
    <s v="N/A"/>
    <s v="Not provided"/>
    <s v="Not provided"/>
    <s v="Florida Legislature"/>
    <s v="Not provided"/>
    <s v="N/A"/>
    <s v="N/A"/>
    <s v="Not provided"/>
    <s v="Not provided"/>
    <s v="N/A"/>
    <m/>
    <s v="Structural"/>
    <s v="Completed"/>
    <n v="2012"/>
    <s v="Everglades West Coast"/>
    <m/>
    <s v="TBD"/>
    <s v="TBD"/>
  </r>
  <r>
    <s v="EWCO"/>
    <n v="2251"/>
    <x v="2"/>
    <s v="N/A"/>
    <s v="IR-FDOT-03"/>
    <s v="Education Efforts"/>
    <s v="Pamphlets, PSAs, Illicit Discharge Program."/>
    <s v="Education Efforts"/>
    <x v="0"/>
    <s v="2004"/>
    <s v="N/A"/>
    <n v="3"/>
    <n v="0"/>
    <x v="0"/>
    <s v="N/A"/>
    <s v="Not provided"/>
    <s v="Not provided"/>
    <s v="Florida Legislature"/>
    <s v="Not provided"/>
    <s v="N/A"/>
    <s v="Not provided"/>
    <s v="Not provided"/>
    <s v="Not provided"/>
    <s v="N/A"/>
    <m/>
    <s v="Non-structural"/>
    <s v="Completed"/>
    <n v="2012"/>
    <s v="Everglades West Coast"/>
    <m/>
    <n v="1.360776"/>
    <n v="0"/>
  </r>
  <r>
    <s v="EWCO"/>
    <n v="2241"/>
    <x v="3"/>
    <s v="DEP/ SFWMD"/>
    <s v="HC-LC-01"/>
    <s v="Lakes Park Water Quality Restoration"/>
    <s v="Retrofit Lakes Park to improve water quality of stormwater runoff by routing flows through a created filter marsh system."/>
    <s v="Constructed Wetland Treatment"/>
    <x v="2"/>
    <s v="Prior to 2012"/>
    <s v="2016"/>
    <n v="4533"/>
    <n v="0"/>
    <x v="1"/>
    <n v="1749"/>
    <n v="3500000"/>
    <n v="59535"/>
    <s v="County/ DEP/ SFWMD"/>
    <s v="DEP - $510,000/ SFWMD - $1,389,659"/>
    <s v="S0604"/>
    <n v="4600002529"/>
    <s v="26.52899611"/>
    <s v="-81.87968159"/>
    <s v="N/A"/>
    <m/>
    <s v="Structural"/>
    <s v="Completed"/>
    <n v="2012"/>
    <s v="Everglades West Coast"/>
    <m/>
    <n v="2056.1325360000001"/>
    <n v="0"/>
  </r>
  <r>
    <s v="EWCO"/>
    <n v="2250"/>
    <x v="3"/>
    <s v="N/A"/>
    <s v="HC-LC-02"/>
    <s v="Street Sweeping"/>
    <s v="Street sweeping."/>
    <s v="Street Sweeping"/>
    <x v="0"/>
    <s v="Prior to 2012"/>
    <s v="N/A"/>
    <n v="167"/>
    <n v="29"/>
    <x v="1"/>
    <s v="N/A"/>
    <n v="694176"/>
    <n v="248572.3"/>
    <s v="County"/>
    <s v="N/A"/>
    <s v="N/A"/>
    <s v="N/A"/>
    <s v="Not provided"/>
    <s v="Not provided"/>
    <s v="N/A"/>
    <m/>
    <s v="Non-structural"/>
    <s v="Ongoing"/>
    <n v="2012"/>
    <s v="Everglades West Coast"/>
    <m/>
    <n v="76"/>
    <n v="0"/>
  </r>
  <r>
    <s v="EWCO"/>
    <n v="2256"/>
    <x v="3"/>
    <s v="N/A"/>
    <s v="HC-LC-03"/>
    <s v="Education/Fertilizer Ordinance"/>
    <s v="Public education on implementation of adopted fertilizer ordinance."/>
    <s v="Education Efforts"/>
    <x v="0"/>
    <s v="Prior to 2012"/>
    <s v="N/A"/>
    <n v="1980"/>
    <n v="0"/>
    <x v="1"/>
    <s v="N/A"/>
    <n v="392441"/>
    <n v="125000"/>
    <s v="County"/>
    <s v="County - $12,000"/>
    <s v="NF060"/>
    <s v="N/A"/>
    <s v="Not provided"/>
    <s v="Not provided"/>
    <s v="N/A"/>
    <m/>
    <s v="Non-structural"/>
    <s v="Completed"/>
    <n v="2012"/>
    <s v="Everglades West Coast"/>
    <m/>
    <n v="898.11216000000002"/>
    <n v="0"/>
  </r>
  <r>
    <s v="EWCO"/>
    <n v="2249"/>
    <x v="3"/>
    <s v="N/A"/>
    <s v="HC-LC-04"/>
    <s v="Island Park Filter Marsh"/>
    <s v="Wetland creation and enhancement that included exotic removal, filter marsh creation, and native replanting."/>
    <s v="Constructed Wetland Treatment"/>
    <x v="2"/>
    <s v="Prior to 2012"/>
    <s v="Prior to 2012"/>
    <s v="TBD"/>
    <s v="TBD"/>
    <x v="1"/>
    <n v="160"/>
    <n v="925000"/>
    <s v="N/A"/>
    <s v="N/A"/>
    <s v="N/A"/>
    <s v="N/A"/>
    <s v="N/A"/>
    <s v="26.483954"/>
    <s v="-81.863409"/>
    <s v="N/A"/>
    <m/>
    <s v="Structural"/>
    <s v="Completed"/>
    <n v="2012"/>
    <s v="Everglades West Coast"/>
    <m/>
    <s v="TBD"/>
    <s v="TBD"/>
  </r>
  <r>
    <s v="EWCO"/>
    <n v="2266"/>
    <x v="3"/>
    <s v="N/A"/>
    <s v="HC-LC-05"/>
    <s v="Lakes Park Littoral Zone Project"/>
    <s v="Creation of littoral shelves with native plantings for nutrient uptake."/>
    <s v="Constructed Wetland Treatment"/>
    <x v="2"/>
    <s v="2017"/>
    <s v="2018"/>
    <n v="79.3"/>
    <s v="N/A"/>
    <x v="1"/>
    <n v="39.4"/>
    <n v="1200000"/>
    <n v="29338"/>
    <s v="County"/>
    <s v="County - $1,200,000"/>
    <s v="N/A"/>
    <s v="N/A"/>
    <s v="26.52899611"/>
    <s v="-81.87968159"/>
    <s v="N/A"/>
    <m/>
    <s v="Structural"/>
    <s v="Future"/>
    <n v="2015"/>
    <s v="Everglades West Coast"/>
    <m/>
    <s v="TBD"/>
    <s v="TBD"/>
  </r>
  <r>
    <s v="EWCO"/>
    <n v="2306"/>
    <x v="3"/>
    <s v="N/A"/>
    <s v="HC-LC-06"/>
    <s v="Hendry Creek West Branch Restoration"/>
    <s v="Create filter marsh on 11-acre site."/>
    <s v="Constructed Wetland Treatment"/>
    <x v="1"/>
    <s v="2020"/>
    <s v="2021"/>
    <s v="N/A"/>
    <s v="N/A"/>
    <x v="1"/>
    <s v="N/A"/>
    <s v="N/A"/>
    <s v="N/A"/>
    <s v="N/A"/>
    <s v="N/A"/>
    <s v="N/A"/>
    <s v="N/A"/>
    <s v="26.52330366"/>
    <s v="-81.87895739"/>
    <s v="N/A"/>
    <m/>
    <s v="Structural"/>
    <s v="Future"/>
    <n v="2015"/>
    <s v="Everglades West Coast"/>
    <m/>
    <e v="#VALUE!"/>
    <n v="0"/>
  </r>
  <r>
    <s v="EWCO"/>
    <n v="5241"/>
    <x v="3"/>
    <s v="DEP"/>
    <s v="HC-LC-07"/>
    <s v="Lakes Park Phase III"/>
    <s v="Filter marsh."/>
    <s v="Constructed Wetland Treatment"/>
    <x v="4"/>
    <s v="2021"/>
    <s v="2022"/>
    <s v="TBD"/>
    <s v="TBD"/>
    <x v="1"/>
    <n v="9.3000000000000007"/>
    <n v="1700000"/>
    <s v="TBD"/>
    <s v="County/ DEP"/>
    <s v="DEP - $475,000"/>
    <s v="LP36022"/>
    <s v="N/A"/>
    <s v="26.52330366"/>
    <s v="-81.87895739"/>
    <s v="N/A"/>
    <m/>
    <s v="Structural"/>
    <s v="Future"/>
    <n v="2015"/>
    <s v="Everglades West Coast"/>
    <m/>
    <m/>
    <m/>
  </r>
  <r>
    <s v="EWCO"/>
    <n v="5242"/>
    <x v="3"/>
    <s v="N/A"/>
    <s v="HC-LC-08"/>
    <s v="Microbial Source Tracking in Lee County Waterways"/>
    <s v="Watershed study to investigate interactions between OSTDS and surface water in the Everglades West Coast BMAP."/>
    <s v="Study"/>
    <x v="3"/>
    <s v="2021"/>
    <s v="2021"/>
    <s v="N/A"/>
    <s v="N/A"/>
    <x v="1"/>
    <s v="N/A"/>
    <n v="645000"/>
    <s v="N/A"/>
    <s v="County"/>
    <s v="N/A"/>
    <s v="N/A"/>
    <s v="N/A"/>
    <n v="26.488350000000001"/>
    <n v="-81.862870000000001"/>
    <s v="N/A"/>
    <m/>
    <s v="Non-structural"/>
    <s v="Underway"/>
    <n v="2019"/>
    <s v="Everglades West Coast"/>
    <n v="2"/>
    <m/>
    <m/>
  </r>
  <r>
    <s v="EWCO"/>
    <n v="5757"/>
    <x v="3"/>
    <s v="N/A"/>
    <s v="HC-LC-09"/>
    <s v="Master Wastewater Treatment Feasibility Analysis"/>
    <s v="Study to support the development of a County-wide Septic Conversion Master Plan (SCMP)."/>
    <s v="Study"/>
    <x v="4"/>
    <s v="2021"/>
    <s v="2023"/>
    <s v="N/A"/>
    <s v="N/A"/>
    <x v="1"/>
    <s v="N/A"/>
    <s v="TBD"/>
    <s v="N/A"/>
    <s v="County"/>
    <s v="N/A"/>
    <s v="N/A"/>
    <s v="N/A"/>
    <s v="TBD"/>
    <s v="TBD"/>
    <s v="N/A"/>
    <m/>
    <s v="Non-structural"/>
    <m/>
    <n v="2020"/>
    <s v="Everglades West Coast"/>
    <m/>
    <m/>
    <m/>
  </r>
  <r>
    <s v="EWCO"/>
    <n v="2349"/>
    <x v="3"/>
    <s v="SFWMD/ FWC/ CREW Land and Water Trust"/>
    <s v="IR-LC-01"/>
    <s v="CREW"/>
    <s v="Land purchase and conversion to conservation land use."/>
    <s v="Land Use Change"/>
    <x v="2"/>
    <s v="Prior to 2012"/>
    <s v="2020"/>
    <n v="0"/>
    <n v="0"/>
    <x v="0"/>
    <n v="15"/>
    <n v="208818"/>
    <s v="TBD"/>
    <s v="County"/>
    <s v="County - $208,818"/>
    <s v="N/A"/>
    <s v="N/A"/>
    <s v="26.381847"/>
    <s v=" -81.720250"/>
    <s v="N/A"/>
    <m/>
    <s v="Non-structural"/>
    <s v="Completed"/>
    <n v="2012"/>
    <s v="Everglades West Coast"/>
    <m/>
    <n v="0"/>
    <n v="0"/>
  </r>
  <r>
    <s v="EWCO"/>
    <n v="2350"/>
    <x v="3"/>
    <s v="N/A"/>
    <s v="IR-LC-02"/>
    <s v="Pine Lake Preserve"/>
    <s v="Land purchase and conversion to conservation land use."/>
    <s v="Land Use Change"/>
    <x v="2"/>
    <s v="Prior to 2012"/>
    <s v="Prior to 2012"/>
    <n v="1"/>
    <n v="0"/>
    <x v="0"/>
    <n v="129"/>
    <n v="2366273"/>
    <n v="42454"/>
    <s v="County"/>
    <s v="County - $2,366,273"/>
    <s v="N/A"/>
    <s v="N/A"/>
    <s v="26.34288154"/>
    <s v="-81.7409264"/>
    <s v="N/A"/>
    <m/>
    <s v="Non-structural"/>
    <s v="Completed"/>
    <n v="2012"/>
    <s v="Everglades West Coast"/>
    <m/>
    <n v="0.453592"/>
    <n v="0"/>
  </r>
  <r>
    <s v="EWCO"/>
    <n v="2351"/>
    <x v="3"/>
    <s v="N/A"/>
    <s v="IR-LC-03"/>
    <s v="Street Sweeping"/>
    <s v="Street sweeping."/>
    <s v="Street Sweeping"/>
    <x v="0"/>
    <s v="Prior to 2012"/>
    <s v="N/A"/>
    <n v="150"/>
    <n v="50"/>
    <x v="0"/>
    <s v="N/A"/>
    <n v="694176"/>
    <n v="248572.3"/>
    <s v="County"/>
    <s v="N/A"/>
    <s v="N/A"/>
    <s v="N/A"/>
    <s v="Not provided"/>
    <s v="Not provided"/>
    <s v="N/A"/>
    <m/>
    <s v="Non-structural"/>
    <s v="Ongoing"/>
    <n v="2012"/>
    <s v="Everglades West Coast"/>
    <m/>
    <n v="111"/>
    <n v="22.679600000000001"/>
  </r>
  <r>
    <s v="EWCO"/>
    <n v="2365"/>
    <x v="3"/>
    <s v="N/A"/>
    <s v="IR-LC-04"/>
    <s v="Imperial Marsh Preserve"/>
    <s v="Land purchase and conversion to conservation land use."/>
    <s v="Land Use Change"/>
    <x v="2"/>
    <s v="Prior to 2012"/>
    <s v="2020"/>
    <n v="1294"/>
    <s v="N/A"/>
    <x v="0"/>
    <n v="481.3"/>
    <n v="14640676"/>
    <s v="N/A"/>
    <s v="County"/>
    <s v="$825,331"/>
    <s v="N/A"/>
    <s v="N/A"/>
    <s v="26.49027685"/>
    <s v="-81.65320744"/>
    <s v="N/A"/>
    <m/>
    <s v="Non-structural"/>
    <s v="Completed"/>
    <n v="2012"/>
    <s v="Everglades West Coast"/>
    <m/>
    <n v="586.94804799999997"/>
    <n v="0"/>
  </r>
  <r>
    <s v="EWCO"/>
    <n v="2353"/>
    <x v="3"/>
    <s v="N/A"/>
    <s v="IR-LC-05"/>
    <s v="Education/Fertilizer Ordinance"/>
    <s v="Public education on implementation of adopted fertilizer ordinance."/>
    <s v="Education Efforts"/>
    <x v="0"/>
    <s v="Prior to 2012"/>
    <s v="N/A"/>
    <n v="6"/>
    <n v="0"/>
    <x v="0"/>
    <s v="N/A"/>
    <n v="392441"/>
    <n v="125000"/>
    <s v="County"/>
    <s v="County - $12,000"/>
    <s v="NF060"/>
    <s v="N/A"/>
    <s v="Not provided"/>
    <s v="Not provided"/>
    <s v="N/A"/>
    <m/>
    <s v="Non-structural"/>
    <s v="Completed"/>
    <n v="2012"/>
    <s v="Everglades West Coast"/>
    <m/>
    <n v="2.721552"/>
    <n v="0"/>
  </r>
  <r>
    <s v="EWCO"/>
    <n v="2342"/>
    <x v="3"/>
    <s v="City of Bonita Springs"/>
    <s v="IR-LC-06"/>
    <s v="Pine Lake Preserve Rehydration Project"/>
    <s v="Joint project with Bonita Springs that will rehydrate and reestablish hydraulic connectivity between the Imperial River and the undisturbed CREW wetlands which lay to the east of the preserve on the Corkscrew Swamp."/>
    <s v="Hydrologic Restoration"/>
    <x v="3"/>
    <s v="2017"/>
    <s v="2022"/>
    <s v="TBD"/>
    <s v="TBD"/>
    <x v="0"/>
    <n v="173"/>
    <n v="900000"/>
    <s v="TBD"/>
    <s v="County/ City of Bonita Springs"/>
    <s v="TBD"/>
    <s v="N/A"/>
    <s v="N/A"/>
    <s v="26.34288154"/>
    <s v="-81.7409264"/>
    <s v="N/A"/>
    <m/>
    <s v="Structural"/>
    <s v="Ongoing"/>
    <n v="2016"/>
    <s v="Everglades West Coast"/>
    <n v="1"/>
    <s v="TBD"/>
    <s v="TBD"/>
  </r>
  <r>
    <s v="EWCO"/>
    <n v="2355"/>
    <x v="3"/>
    <s v="N/A"/>
    <s v="IR-LC-07"/>
    <s v="Larry Kiker Preserve"/>
    <s v="Land purchase and conversion to conservation land use."/>
    <s v="Land Use Change"/>
    <x v="2"/>
    <s v="2017"/>
    <s v="2017"/>
    <n v="149"/>
    <s v="N/A"/>
    <x v="0"/>
    <s v="N/A"/>
    <n v="42435000"/>
    <s v="TBD"/>
    <s v="County"/>
    <s v="County - $42,435,000"/>
    <s v="N/A"/>
    <s v="N/A"/>
    <s v="26.40829073"/>
    <s v="-81.7308365"/>
    <s v="N/A"/>
    <m/>
    <s v="Non-structural"/>
    <s v="N/A"/>
    <n v="2017"/>
    <s v="Everglades West Coast"/>
    <m/>
    <m/>
    <m/>
  </r>
  <r>
    <s v="EWCO"/>
    <n v="5243"/>
    <x v="2"/>
    <s v="N/A"/>
    <s v="IR-FDOT-04"/>
    <s v="Street Sweeping"/>
    <s v="Street sweeping."/>
    <s v="Street Sweeping"/>
    <x v="0"/>
    <s v="Not provided"/>
    <s v="N/A"/>
    <n v="34"/>
    <n v="19"/>
    <x v="0"/>
    <s v="N/A"/>
    <s v="Not provided"/>
    <s v="Not provided"/>
    <s v="Florida Legislature"/>
    <s v="Not provided"/>
    <s v="N/A"/>
    <s v="Not provided"/>
    <s v="Not provided"/>
    <s v="Not provided"/>
    <s v="N/A"/>
    <m/>
    <s v="Non-structural"/>
    <s v="Completed"/>
    <n v="2019"/>
    <s v="Everglades West Coast"/>
    <m/>
    <m/>
    <m/>
  </r>
  <r>
    <s v="EWCO"/>
    <n v="5758"/>
    <x v="0"/>
    <s v="DEP"/>
    <s v="BS-13"/>
    <s v="Felts Avenue Bio-Reactor Project Phase II"/>
    <s v="Continuous Withdrawal and Treatment of water from the Imperial River. Project will connect Felts Ave Bio-Reactor Phase I Project via pump and piping system to create a continuous flow treatment system."/>
    <s v="Regional Stormwater Treatment"/>
    <x v="3"/>
    <s v="2020"/>
    <s v="2022"/>
    <s v="TBD"/>
    <s v="TBD"/>
    <x v="0"/>
    <s v="TBD"/>
    <n v="800000"/>
    <s v="TBD"/>
    <s v="City/ DEP"/>
    <s v="City of Bonita Springs - $400,000/ DEP - $400,000"/>
    <s v="INV005"/>
    <s v="N/A"/>
    <n v="26.333207999999999"/>
    <n v="-81.676259000000002"/>
    <s v="N/A"/>
    <m/>
    <s v="Structural"/>
    <m/>
    <n v="2020"/>
    <s v="Everglades West Coast"/>
    <m/>
    <m/>
    <m/>
  </r>
  <r>
    <s v="EWCO"/>
    <n v="5759"/>
    <x v="3"/>
    <s v="N/A"/>
    <s v="IR-LC-08"/>
    <s v="Master Wastewater Treatment Feasibility Analysis"/>
    <s v="Study to support the development of a County-wide Septic Conversion Master Plan (SCMP)."/>
    <s v="Study"/>
    <x v="4"/>
    <s v="2021"/>
    <s v="2023"/>
    <s v="N/A"/>
    <s v="N/A"/>
    <x v="0"/>
    <s v="N/A"/>
    <s v="TBD"/>
    <s v="N/A"/>
    <s v="County"/>
    <s v="N/A"/>
    <s v="N/A"/>
    <s v="N/A"/>
    <s v="TBD"/>
    <s v="TBD"/>
    <s v="N/A"/>
    <m/>
    <s v="Non-structural"/>
    <m/>
    <n v="2020"/>
    <s v="Everglades West Coast"/>
    <m/>
    <m/>
    <m/>
  </r>
  <r>
    <m/>
    <m/>
    <x v="4"/>
    <m/>
    <m/>
    <m/>
    <m/>
    <m/>
    <x v="5"/>
    <m/>
    <m/>
    <m/>
    <m/>
    <x v="2"/>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DE9569-FE1F-4A31-BC84-2839FE3DC796}" name="PivotTable7"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9:N13" firstHeaderRow="1" firstDataRow="2" firstDataCol="1"/>
  <pivotFields count="27">
    <pivotField showAll="0"/>
    <pivotField showAll="0"/>
    <pivotField showAll="0"/>
    <pivotField showAll="0"/>
    <pivotField showAll="0"/>
    <pivotField showAll="0"/>
    <pivotField axis="axisCol" dataField="1" showAll="0">
      <items count="7">
        <item x="1"/>
        <item x="2"/>
        <item x="4"/>
        <item x="3"/>
        <item x="5"/>
        <item x="0"/>
        <item t="default"/>
      </items>
    </pivotField>
    <pivotField showAll="0"/>
    <pivotField showAll="0"/>
    <pivotField showAll="0"/>
    <pivotField showAll="0"/>
    <pivotField axis="axisRow" showAll="0">
      <items count="4">
        <item x="1"/>
        <item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3">
    <i>
      <x/>
    </i>
    <i>
      <x v="1"/>
    </i>
    <i t="grand">
      <x/>
    </i>
  </rowItems>
  <colFields count="1">
    <field x="6"/>
  </colFields>
  <colItems count="6">
    <i>
      <x/>
    </i>
    <i>
      <x v="1"/>
    </i>
    <i>
      <x v="2"/>
    </i>
    <i>
      <x v="3"/>
    </i>
    <i>
      <x v="5"/>
    </i>
    <i t="grand">
      <x/>
    </i>
  </colItems>
  <dataFields count="1">
    <dataField name="Count of ProjectStatus" fld="6" subtotal="count" baseField="0" baseItem="0"/>
  </dataFields>
  <formats count="12">
    <format dxfId="19">
      <pivotArea outline="0" collapsedLevelsAreSubtotals="1" fieldPosition="0"/>
    </format>
    <format dxfId="18">
      <pivotArea dataOnly="0" labelOnly="1" grandRow="1" outline="0" fieldPosition="0"/>
    </format>
    <format dxfId="17">
      <pivotArea outline="0" collapsedLevelsAreSubtotals="1" fieldPosition="0"/>
    </format>
    <format dxfId="16">
      <pivotArea dataOnly="0" labelOnly="1" grandRow="1" outline="0" fieldPosition="0"/>
    </format>
    <format dxfId="15">
      <pivotArea type="topRight" dataOnly="0" labelOnly="1" outline="0" offset="A1" fieldPosition="0"/>
    </format>
    <format dxfId="14">
      <pivotArea type="topRight" dataOnly="0" labelOnly="1" outline="0" fieldPosition="0"/>
    </format>
    <format dxfId="13">
      <pivotArea dataOnly="0" labelOnly="1" grandCol="1" outline="0" fieldPosition="0"/>
    </format>
    <format dxfId="12">
      <pivotArea field="11" type="button" dataOnly="0" labelOnly="1" outline="0" axis="axisRow" fieldPosition="0"/>
    </format>
    <format dxfId="11">
      <pivotArea collapsedLevelsAreSubtotals="1" fieldPosition="0">
        <references count="1">
          <reference field="11" count="1">
            <x v="0"/>
          </reference>
        </references>
      </pivotArea>
    </format>
    <format dxfId="10">
      <pivotArea dataOnly="0" labelOnly="1" fieldPosition="0">
        <references count="1">
          <reference field="11" count="1">
            <x v="0"/>
          </reference>
        </references>
      </pivotArea>
    </format>
    <format dxfId="9">
      <pivotArea collapsedLevelsAreSubtotals="1" fieldPosition="0">
        <references count="1">
          <reference field="11" count="1">
            <x v="1"/>
          </reference>
        </references>
      </pivotArea>
    </format>
    <format dxfId="8">
      <pivotArea dataOnly="0" labelOnly="1" fieldPosition="0">
        <references count="1">
          <reference field="11"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4E6875B3-EC9E-4B2D-B384-5DD72F3D1941}" name="PivotTable4" cacheId="4"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3:G12" firstHeaderRow="1" firstDataRow="2" firstDataCol="2"/>
  <pivotFields count="32">
    <pivotField compact="0" outline="0" showAll="0" defaultSubtotal="0"/>
    <pivotField compact="0" outline="0" showAll="0" defaultSubtotal="0"/>
    <pivotField axis="axisRow" compact="0" outline="0" showAll="0" defaultSubtotal="0">
      <items count="5">
        <item x="0"/>
        <item x="1"/>
        <item x="2"/>
        <item x="3"/>
        <item x="4"/>
      </items>
    </pivotField>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6">
        <item h="1" x="1"/>
        <item x="2"/>
        <item x="0"/>
        <item x="4"/>
        <item x="3"/>
        <item h="1" x="5"/>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3">
        <item x="1"/>
        <item x="0"/>
        <item x="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2">
    <field x="13"/>
    <field x="2"/>
  </rowFields>
  <rowItems count="8">
    <i>
      <x/>
      <x v="1"/>
    </i>
    <i r="1">
      <x v="2"/>
    </i>
    <i r="1">
      <x v="3"/>
    </i>
    <i>
      <x v="1"/>
      <x/>
    </i>
    <i r="1">
      <x v="1"/>
    </i>
    <i r="1">
      <x v="2"/>
    </i>
    <i r="1">
      <x v="3"/>
    </i>
    <i t="grand">
      <x/>
    </i>
  </rowItems>
  <colFields count="1">
    <field x="8"/>
  </colFields>
  <colItems count="5">
    <i>
      <x v="1"/>
    </i>
    <i>
      <x v="2"/>
    </i>
    <i>
      <x v="3"/>
    </i>
    <i>
      <x v="4"/>
    </i>
    <i t="grand">
      <x/>
    </i>
  </colItems>
  <dataFields count="1">
    <dataField name="Count of ProjectNumb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PivotTable6"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6:C16" firstHeaderRow="0" firstDataRow="1" firstDataCol="1" rowPageCount="1" colPageCount="1"/>
  <pivotFields count="27">
    <pivotField axis="axisRow" showAll="0">
      <items count="6">
        <item x="0"/>
        <item x="1"/>
        <item x="2"/>
        <item x="3"/>
        <item x="4"/>
        <item t="default"/>
      </items>
    </pivotField>
    <pivotField showAll="0"/>
    <pivotField showAll="0"/>
    <pivotField showAll="0"/>
    <pivotField showAll="0"/>
    <pivotField showAll="0"/>
    <pivotField axis="axisPage" multipleItemSelectionAllowed="1" showAll="0">
      <items count="7">
        <item h="1" x="1"/>
        <item x="2"/>
        <item h="1" x="4"/>
        <item h="1" x="3"/>
        <item h="1" x="5"/>
        <item x="0"/>
        <item t="default"/>
      </items>
    </pivotField>
    <pivotField showAll="0"/>
    <pivotField showAll="0"/>
    <pivotField dataField="1" showAll="0"/>
    <pivotField dataField="1" showAll="0"/>
    <pivotField axis="axisRow" showAll="0">
      <items count="4">
        <item x="1"/>
        <item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1"/>
    <field x="0"/>
  </rowFields>
  <rowItems count="10">
    <i>
      <x/>
    </i>
    <i r="1">
      <x v="1"/>
    </i>
    <i r="1">
      <x v="2"/>
    </i>
    <i r="1">
      <x v="3"/>
    </i>
    <i>
      <x v="1"/>
    </i>
    <i r="1">
      <x/>
    </i>
    <i r="1">
      <x v="1"/>
    </i>
    <i r="1">
      <x v="2"/>
    </i>
    <i r="1">
      <x v="3"/>
    </i>
    <i t="grand">
      <x/>
    </i>
  </rowItems>
  <colFields count="1">
    <field x="-2"/>
  </colFields>
  <colItems count="2">
    <i>
      <x/>
    </i>
    <i i="1">
      <x v="1"/>
    </i>
  </colItems>
  <pageFields count="1">
    <pageField fld="6" hier="-1"/>
  </pageFields>
  <dataFields count="2">
    <dataField name="Sum of TNReduction(lbs/yr)" fld="9" baseField="10" baseItem="0"/>
    <dataField name="Sum of TPReduction(lbs/yr)" fld="10" baseField="10" baseItem="0"/>
  </dataFields>
  <formats count="26">
    <format dxfId="45">
      <pivotArea type="all" dataOnly="0" outline="0" fieldPosition="0"/>
    </format>
    <format dxfId="44">
      <pivotArea outline="0" collapsedLevelsAreSubtotals="1" fieldPosition="0"/>
    </format>
    <format dxfId="43">
      <pivotArea field="11" type="button" dataOnly="0" labelOnly="1" outline="0" axis="axisRow" fieldPosition="0"/>
    </format>
    <format dxfId="42">
      <pivotArea dataOnly="0" labelOnly="1" fieldPosition="0">
        <references count="1">
          <reference field="11" count="0"/>
        </references>
      </pivotArea>
    </format>
    <format dxfId="41">
      <pivotArea dataOnly="0" labelOnly="1" grandRow="1" outline="0" fieldPosition="0"/>
    </format>
    <format dxfId="40">
      <pivotArea type="all" dataOnly="0" outline="0" fieldPosition="0"/>
    </format>
    <format dxfId="39">
      <pivotArea outline="0" collapsedLevelsAreSubtotals="1" fieldPosition="0"/>
    </format>
    <format dxfId="38">
      <pivotArea field="11" type="button" dataOnly="0" labelOnly="1" outline="0" axis="axisRow" fieldPosition="0"/>
    </format>
    <format dxfId="37">
      <pivotArea dataOnly="0" labelOnly="1" fieldPosition="0">
        <references count="1">
          <reference field="11" count="0"/>
        </references>
      </pivotArea>
    </format>
    <format dxfId="36">
      <pivotArea dataOnly="0" labelOnly="1" grandRow="1" outline="0" fieldPosition="0"/>
    </format>
    <format dxfId="35">
      <pivotArea outline="0" collapsedLevelsAreSubtotals="1" fieldPosition="0"/>
    </format>
    <format dxfId="34">
      <pivotArea outline="0" collapsedLevelsAreSubtotals="1" fieldPosition="0"/>
    </format>
    <format dxfId="33">
      <pivotArea collapsedLevelsAreSubtotals="1" fieldPosition="0">
        <references count="1">
          <reference field="11" count="1">
            <x v="1"/>
          </reference>
        </references>
      </pivotArea>
    </format>
    <format dxfId="32">
      <pivotArea dataOnly="0" labelOnly="1" fieldPosition="0">
        <references count="1">
          <reference field="11" count="1">
            <x v="1"/>
          </reference>
        </references>
      </pivotArea>
    </format>
    <format dxfId="31">
      <pivotArea collapsedLevelsAreSubtotals="1" fieldPosition="0">
        <references count="1">
          <reference field="11" count="1">
            <x v="0"/>
          </reference>
        </references>
      </pivotArea>
    </format>
    <format dxfId="30">
      <pivotArea dataOnly="0" labelOnly="1" fieldPosition="0">
        <references count="1">
          <reference field="11" count="1">
            <x v="0"/>
          </reference>
        </references>
      </pivotArea>
    </format>
    <format dxfId="29">
      <pivotArea type="all" dataOnly="0" outline="0" fieldPosition="0"/>
    </format>
    <format dxfId="28">
      <pivotArea outline="0" collapsedLevelsAreSubtotals="1" fieldPosition="0"/>
    </format>
    <format dxfId="27">
      <pivotArea field="11" type="button" dataOnly="0" labelOnly="1" outline="0" axis="axisRow" fieldPosition="0"/>
    </format>
    <format dxfId="26">
      <pivotArea dataOnly="0" labelOnly="1" fieldPosition="0">
        <references count="1">
          <reference field="11" count="0"/>
        </references>
      </pivotArea>
    </format>
    <format dxfId="25">
      <pivotArea dataOnly="0" labelOnly="1" grandRow="1" outline="0" fieldPosition="0"/>
    </format>
    <format dxfId="24">
      <pivotArea type="all" dataOnly="0" outline="0" fieldPosition="0"/>
    </format>
    <format dxfId="23">
      <pivotArea outline="0" collapsedLevelsAreSubtotals="1" fieldPosition="0"/>
    </format>
    <format dxfId="22">
      <pivotArea field="11" type="button" dataOnly="0" labelOnly="1" outline="0" axis="axisRow" fieldPosition="0"/>
    </format>
    <format dxfId="21">
      <pivotArea dataOnly="0" labelOnly="1" fieldPosition="0">
        <references count="1">
          <reference field="11" count="0"/>
        </references>
      </pivotArea>
    </format>
    <format dxfId="2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B328D64-BBE8-4D53-9A03-89D4F281FB85}" name="PivotTable4"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6" firstHeaderRow="1" firstDataRow="1" firstDataCol="1" rowPageCount="1" colPageCount="1"/>
  <pivotFields count="29">
    <pivotField showAll="0"/>
    <pivotField showAll="0"/>
    <pivotField showAll="0"/>
    <pivotField showAll="0"/>
    <pivotField showAll="0"/>
    <pivotField showAll="0"/>
    <pivotField showAll="0"/>
    <pivotField showAll="0"/>
    <pivotField axis="axisPage" multipleItemSelectionAllowed="1" showAll="0">
      <items count="7">
        <item h="1" x="1"/>
        <item x="2"/>
        <item x="0"/>
        <item h="1" x="4"/>
        <item h="1" x="3"/>
        <item h="1" x="5"/>
        <item t="default"/>
      </items>
    </pivotField>
    <pivotField showAll="0"/>
    <pivotField axis="axisRow" showAll="0">
      <items count="13">
        <item x="5"/>
        <item x="4"/>
        <item x="2"/>
        <item x="6"/>
        <item x="10"/>
        <item x="7"/>
        <item x="8"/>
        <item x="9"/>
        <item x="0"/>
        <item x="1"/>
        <item x="3"/>
        <item x="11"/>
        <item t="default"/>
      </items>
    </pivotField>
    <pivotField dataField="1"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3"/>
    <field x="10"/>
  </rowFields>
  <rowItems count="13">
    <i>
      <x/>
    </i>
    <i r="1">
      <x v="1"/>
    </i>
    <i r="1">
      <x v="3"/>
    </i>
    <i r="1">
      <x v="8"/>
    </i>
    <i r="1">
      <x v="9"/>
    </i>
    <i>
      <x v="1"/>
    </i>
    <i r="1">
      <x/>
    </i>
    <i r="1">
      <x v="1"/>
    </i>
    <i r="1">
      <x v="2"/>
    </i>
    <i r="1">
      <x v="4"/>
    </i>
    <i r="1">
      <x v="8"/>
    </i>
    <i r="1">
      <x v="9"/>
    </i>
    <i t="grand">
      <x/>
    </i>
  </rowItems>
  <colItems count="1">
    <i/>
  </colItems>
  <pageFields count="1">
    <pageField fld="8" hier="-1"/>
  </pageFields>
  <dataFields count="1">
    <dataField name="Sum of TNReduction(lbs/yr)" fld="11" baseField="13" baseItem="0" numFmtId="3"/>
  </dataFields>
  <formats count="3">
    <format dxfId="7">
      <pivotArea outline="0" collapsedLevelsAreSubtotals="1" fieldPosition="0"/>
    </format>
    <format dxfId="6">
      <pivotArea dataOnly="0" labelOnly="1" outline="0" fieldPosition="0">
        <references count="1">
          <reference field="8" count="0"/>
        </references>
      </pivotArea>
    </format>
    <format dxfId="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82AFB84-97C6-4CB4-886D-7AE055CA443C}" name="PivotTable5"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D13:E19" firstHeaderRow="1" firstDataRow="1" firstDataCol="1"/>
  <pivotFields count="28">
    <pivotField showAll="0"/>
    <pivotField showAll="0"/>
    <pivotField showAll="0"/>
    <pivotField showAll="0"/>
    <pivotField showAll="0"/>
    <pivotField showAll="0"/>
    <pivotField showAll="0"/>
    <pivotField axis="axisRow" dataField="1" showAll="0">
      <items count="7">
        <item x="1"/>
        <item x="2"/>
        <item x="4"/>
        <item x="3"/>
        <item h="1"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6">
    <i>
      <x/>
    </i>
    <i>
      <x v="1"/>
    </i>
    <i>
      <x v="2"/>
    </i>
    <i>
      <x v="3"/>
    </i>
    <i>
      <x v="5"/>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91C361F-CC81-4E7D-B928-21E4D8D5F5FA}" name="PivotTable12" cacheId="3"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I3:M6" firstHeaderRow="0" firstDataRow="1" firstDataCol="1" rowPageCount="1" colPageCount="1"/>
  <pivotFields count="28">
    <pivotField showAll="0"/>
    <pivotField showAll="0"/>
    <pivotField showAll="0"/>
    <pivotField showAll="0"/>
    <pivotField showAll="0"/>
    <pivotField showAll="0"/>
    <pivotField showAll="0"/>
    <pivotField axis="axisPage" multipleItemSelectionAllowed="1" showAll="0">
      <items count="7">
        <item h="1" x="1"/>
        <item h="1" x="2"/>
        <item x="4"/>
        <item x="3"/>
        <item h="1" x="5"/>
        <item h="1" x="0"/>
        <item t="default"/>
      </items>
    </pivotField>
    <pivotField showAll="0"/>
    <pivotField showAll="0"/>
    <pivotField dataField="1" showAll="0"/>
    <pivotField dataField="1" showAll="0"/>
    <pivotField axis="axisRow" showAll="0">
      <items count="4">
        <item x="1"/>
        <item x="0"/>
        <item h="1" x="2"/>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3">
    <i>
      <x/>
    </i>
    <i>
      <x v="1"/>
    </i>
    <i t="grand">
      <x/>
    </i>
  </rowItems>
  <colFields count="1">
    <field x="-2"/>
  </colFields>
  <colItems count="4">
    <i>
      <x/>
    </i>
    <i i="1">
      <x v="1"/>
    </i>
    <i i="2">
      <x v="2"/>
    </i>
    <i i="3">
      <x v="3"/>
    </i>
  </colItems>
  <pageFields count="1">
    <pageField fld="7" hier="-1"/>
  </pageFields>
  <dataFields count="4">
    <dataField name="Sum of CostEstimate" fld="14" baseField="11" baseItem="0" numFmtId="164"/>
    <dataField name="Sum of CostAnnualO&amp;M" fld="15" baseField="11" baseItem="0" numFmtId="164"/>
    <dataField name="Sum of TNReduction(lbs/yr)" fld="10" baseField="11" baseItem="0"/>
    <dataField name="Sum of TPReduction(lbs/yr)" fld="11" baseField="11" baseItem="0"/>
  </dataFields>
  <formats count="1">
    <format dxfId="0">
      <pivotArea outline="0" collapsedLevelsAreSubtotals="1" fieldPosition="0">
        <references count="1">
          <reference field="4294967294" count="2" selected="0">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B729714-ABB4-4F57-90A0-1325E2B41632}" name="PivotTable11" cacheId="3"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F6" firstHeaderRow="0" firstDataRow="1" firstDataCol="1" rowPageCount="1" colPageCount="1"/>
  <pivotFields count="28">
    <pivotField showAll="0"/>
    <pivotField showAll="0"/>
    <pivotField showAll="0"/>
    <pivotField showAll="0"/>
    <pivotField showAll="0"/>
    <pivotField showAll="0"/>
    <pivotField showAll="0"/>
    <pivotField axis="axisPage" dataField="1" multipleItemSelectionAllowed="1" showAll="0">
      <items count="7">
        <item h="1" x="1"/>
        <item x="2"/>
        <item h="1" x="4"/>
        <item h="1" x="3"/>
        <item h="1" x="5"/>
        <item x="0"/>
        <item t="default"/>
      </items>
    </pivotField>
    <pivotField showAll="0"/>
    <pivotField showAll="0"/>
    <pivotField dataField="1" showAll="0"/>
    <pivotField dataField="1" showAll="0"/>
    <pivotField axis="axisRow" showAll="0">
      <items count="4">
        <item x="1"/>
        <item x="0"/>
        <item x="2"/>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3">
    <i>
      <x/>
    </i>
    <i>
      <x v="1"/>
    </i>
    <i t="grand">
      <x/>
    </i>
  </rowItems>
  <colFields count="1">
    <field x="-2"/>
  </colFields>
  <colItems count="5">
    <i>
      <x/>
    </i>
    <i i="1">
      <x v="1"/>
    </i>
    <i i="2">
      <x v="2"/>
    </i>
    <i i="3">
      <x v="3"/>
    </i>
    <i i="4">
      <x v="4"/>
    </i>
  </colItems>
  <pageFields count="1">
    <pageField fld="7" hier="-1"/>
  </pageFields>
  <dataFields count="5">
    <dataField name="Sum of CostEstimate" fld="14" baseField="11" baseItem="0"/>
    <dataField name="Sum of CostAnnualO&amp;M" fld="15" baseField="11" baseItem="0"/>
    <dataField name="Sum of TNReduction(lbs/yr)" fld="10" baseField="11" baseItem="0" numFmtId="3"/>
    <dataField name="Sum of TPReduction(lbs/yr)" fld="11" baseField="11" baseItem="0" numFmtId="3"/>
    <dataField name="Count of ProjectStatus" fld="7" subtotal="count" baseField="0" baseItem="0" numFmtId="3"/>
  </dataFields>
  <formats count="4">
    <format dxfId="4">
      <pivotArea collapsedLevelsAreSubtotals="1" fieldPosition="0">
        <references count="2">
          <reference field="4294967294" count="2" selected="0">
            <x v="0"/>
            <x v="1"/>
          </reference>
          <reference field="12" count="2">
            <x v="0"/>
            <x v="1"/>
          </reference>
        </references>
      </pivotArea>
    </format>
    <format dxfId="3">
      <pivotArea field="12" grandRow="1" outline="0" collapsedLevelsAreSubtotals="1" axis="axisRow" fieldPosition="0">
        <references count="1">
          <reference field="4294967294" count="2" selected="0">
            <x v="0"/>
            <x v="1"/>
          </reference>
        </references>
      </pivotArea>
    </format>
    <format dxfId="2">
      <pivotArea outline="0" collapsedLevelsAreSubtotals="1" fieldPosition="0">
        <references count="1">
          <reference field="4294967294" count="3" selected="0">
            <x v="2"/>
            <x v="3"/>
            <x v="4"/>
          </reference>
        </references>
      </pivotArea>
    </format>
    <format dxfId="1">
      <pivotArea dataOnly="0" labelOnly="1" outline="0" fieldPosition="0">
        <references count="1">
          <reference field="4294967294" count="3">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PivotTable2" cacheId="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3:B31" firstHeaderRow="1" firstDataRow="1" firstDataCol="1"/>
  <pivotFields count="27">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8">
        <item x="0"/>
        <item x="1"/>
        <item x="2"/>
        <item x="5"/>
        <item h="1" x="6"/>
        <item x="3"/>
        <item x="4"/>
        <item t="default"/>
      </items>
    </pivotField>
    <pivotField showAll="0"/>
  </pivotFields>
  <rowFields count="2">
    <field x="25"/>
    <field x="11"/>
  </rowFields>
  <rowItems count="18">
    <i>
      <x/>
    </i>
    <i r="1">
      <x/>
    </i>
    <i r="1">
      <x v="1"/>
    </i>
    <i>
      <x v="1"/>
    </i>
    <i r="1">
      <x/>
    </i>
    <i r="1">
      <x v="1"/>
    </i>
    <i>
      <x v="2"/>
    </i>
    <i r="1">
      <x/>
    </i>
    <i r="1">
      <x v="1"/>
    </i>
    <i>
      <x v="3"/>
    </i>
    <i r="1">
      <x v="1"/>
    </i>
    <i>
      <x v="5"/>
    </i>
    <i r="1">
      <x/>
    </i>
    <i r="1">
      <x v="1"/>
    </i>
    <i>
      <x v="6"/>
    </i>
    <i r="1">
      <x/>
    </i>
    <i r="1">
      <x v="1"/>
    </i>
    <i t="grand">
      <x/>
    </i>
  </rowItems>
  <colItems count="1">
    <i/>
  </colItems>
  <dataFields count="1">
    <dataField name="Count of Year Added" fld="2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2FB4BA6-3434-4069-8101-18CF68F06290}"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C2843AA-ABE0-4344-B6A8-0ACD87F9955D}" name="PivotTable6"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L10" dT="2021-02-19T00:41:10.80" personId="{CA8F95D3-F1B1-4695-BD6A-8E1E78BE23F7}" id="{B534E6F2-85BF-4AAD-8597-57DA11DE2B10}">
    <text>Late submittal, will not be included this year. Need to follow-up w/COBS for verification materials</text>
  </threadedComment>
</ThreadedComments>
</file>

<file path=xl/threadedComments/threadedComment2.xml><?xml version="1.0" encoding="utf-8"?>
<ThreadedComments xmlns="http://schemas.microsoft.com/office/spreadsheetml/2018/threadedcomments" xmlns:x="http://schemas.openxmlformats.org/spreadsheetml/2006/main">
  <threadedComment ref="L10" dT="2021-02-19T00:41:10.80" personId="{CA8F95D3-F1B1-4695-BD6A-8E1E78BE23F7}" id="{8DF2593F-2C1D-4B6E-BC98-524C9051B163}">
    <text>Late submittal, will not be included this year. Need to follow-up w/COBS for verification materials</text>
  </threadedComment>
</ThreadedComments>
</file>

<file path=xl/threadedComments/threadedComment3.xml><?xml version="1.0" encoding="utf-8"?>
<ThreadedComments xmlns="http://schemas.microsoft.com/office/spreadsheetml/2018/threadedcomments" xmlns:x="http://schemas.openxmlformats.org/spreadsheetml/2006/main">
  <threadedComment ref="D64" dT="2019-03-18T14:08:12.18" personId="{71A90850-044A-4F9C-8EEB-686954CA7524}" id="{A8E8E499-58F9-4C70-B07F-9EC8B8701962}">
    <text>Cocoa NIRL,</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364390B-58F5-4DF5-8681-D9D704451316}">
  <we:reference id="wa104379727" version="1.0.0.0" store="en-US" storeType="OMEX"/>
  <we:alternateReferences>
    <we:reference id="wa104379727" version="1.0.0.0" store="wa104379727" storeType="OMEX"/>
  </we:alternateReferences>
  <we:properties/>
  <we:bindings>
    <we:binding id="Range" type="matrix" appref="{4323CB8E-A38D-4F2F-9A68-D2C3236426B1}"/>
  </we:bindings>
  <we:snapshot xmlns:r="http://schemas.openxmlformats.org/officeDocument/2006/relationships"/>
</we:webextension>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3.bin"/><Relationship Id="rId1" Type="http://schemas.openxmlformats.org/officeDocument/2006/relationships/pivotTable" Target="../pivotTables/pivotTable3.xm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customProperty" Target="../customProperty5.bin"/><Relationship Id="rId5" Type="http://schemas.openxmlformats.org/officeDocument/2006/relationships/printerSettings" Target="../printerSettings/printerSettings4.bin"/><Relationship Id="rId4" Type="http://schemas.openxmlformats.org/officeDocument/2006/relationships/pivotTable" Target="../pivotTables/pivotTable7.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microsoft.com/office/2017/10/relationships/threadedComment" Target="../threadedComments/threadedComment3.xml"/><Relationship Id="rId2" Type="http://schemas.openxmlformats.org/officeDocument/2006/relationships/pivotTable" Target="../pivotTables/pivotTable9.xml"/><Relationship Id="rId1" Type="http://schemas.openxmlformats.org/officeDocument/2006/relationships/pivotTable" Target="../pivotTables/pivotTable8.xm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customProperty" Target="../customProperty6.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21"/>
  <sheetViews>
    <sheetView workbookViewId="0">
      <selection activeCell="A22" sqref="A22"/>
    </sheetView>
  </sheetViews>
  <sheetFormatPr defaultRowHeight="15" x14ac:dyDescent="0.25"/>
  <sheetData>
    <row r="1" spans="1:13" x14ac:dyDescent="0.25">
      <c r="A1" s="3"/>
    </row>
    <row r="2" spans="1:13" x14ac:dyDescent="0.25">
      <c r="A2" s="3" t="s">
        <v>57</v>
      </c>
    </row>
    <row r="4" spans="1:13" x14ac:dyDescent="0.25">
      <c r="A4" t="s">
        <v>58</v>
      </c>
    </row>
    <row r="5" spans="1:13" x14ac:dyDescent="0.25">
      <c r="A5" t="s">
        <v>83</v>
      </c>
      <c r="K5" s="10"/>
      <c r="L5" s="10"/>
      <c r="M5" s="10"/>
    </row>
    <row r="6" spans="1:13" x14ac:dyDescent="0.25">
      <c r="A6" s="1" t="s">
        <v>84</v>
      </c>
      <c r="B6" s="11"/>
      <c r="C6" s="12"/>
    </row>
    <row r="7" spans="1:13" x14ac:dyDescent="0.25">
      <c r="A7" t="s">
        <v>85</v>
      </c>
    </row>
    <row r="8" spans="1:13" x14ac:dyDescent="0.25">
      <c r="A8" t="s">
        <v>140</v>
      </c>
    </row>
    <row r="9" spans="1:13" x14ac:dyDescent="0.25">
      <c r="A9" t="s">
        <v>143</v>
      </c>
    </row>
    <row r="10" spans="1:13" x14ac:dyDescent="0.25">
      <c r="A10" t="s">
        <v>145</v>
      </c>
      <c r="F10" s="27"/>
    </row>
    <row r="11" spans="1:13" x14ac:dyDescent="0.25">
      <c r="A11" t="s">
        <v>249</v>
      </c>
      <c r="D11" s="34"/>
    </row>
    <row r="12" spans="1:13" x14ac:dyDescent="0.25">
      <c r="A12" s="41" t="s">
        <v>251</v>
      </c>
      <c r="B12" s="41"/>
      <c r="C12" s="41"/>
      <c r="D12" s="41"/>
      <c r="E12" s="41"/>
      <c r="F12" s="41"/>
    </row>
    <row r="13" spans="1:13" x14ac:dyDescent="0.25">
      <c r="A13" t="s">
        <v>253</v>
      </c>
    </row>
    <row r="14" spans="1:13" x14ac:dyDescent="0.25">
      <c r="A14" t="s">
        <v>268</v>
      </c>
      <c r="D14" s="52"/>
      <c r="E14" s="52"/>
      <c r="F14" s="52"/>
    </row>
    <row r="15" spans="1:13" x14ac:dyDescent="0.25">
      <c r="A15" t="s">
        <v>273</v>
      </c>
    </row>
    <row r="16" spans="1:13" x14ac:dyDescent="0.25">
      <c r="A16" t="s">
        <v>274</v>
      </c>
    </row>
    <row r="17" spans="1:20" x14ac:dyDescent="0.25">
      <c r="A17" s="59" t="s">
        <v>307</v>
      </c>
    </row>
    <row r="18" spans="1:20" x14ac:dyDescent="0.25">
      <c r="A18" s="60" t="s">
        <v>308</v>
      </c>
      <c r="B18" s="60"/>
      <c r="C18" s="60"/>
    </row>
    <row r="19" spans="1:20" x14ac:dyDescent="0.25">
      <c r="A19" s="59" t="s">
        <v>321</v>
      </c>
    </row>
    <row r="20" spans="1:20" x14ac:dyDescent="0.25">
      <c r="A20" t="s">
        <v>332</v>
      </c>
      <c r="P20" s="60"/>
      <c r="T20" s="88"/>
    </row>
    <row r="21" spans="1:20" x14ac:dyDescent="0.25">
      <c r="A21" t="s">
        <v>367</v>
      </c>
    </row>
  </sheetData>
  <pageMargins left="0.7" right="0.7" top="0.75" bottom="0.75" header="0.3" footer="0.3"/>
  <extLst>
    <ext xmlns:x15="http://schemas.microsoft.com/office/spreadsheetml/2010/11/main" uri="{F7C9EE02-42E1-4005-9D12-6889AFFD525C}">
      <x15:webExtensions xmlns:xm="http://schemas.microsoft.com/office/excel/2006/main">
        <x15:webExtension appRef="{4323CB8E-A38D-4F2F-9A68-D2C3236426B1}">
          <xm:f>#REF!</xm:f>
        </x15:webExtension>
      </x15:webExtens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C3B8-F363-4D0B-847C-EE1D1881E4FA}">
  <dimension ref="A1:AF45"/>
  <sheetViews>
    <sheetView zoomScale="90" zoomScaleNormal="90" workbookViewId="0">
      <pane ySplit="1" topLeftCell="A2" activePane="bottomLeft" state="frozen"/>
      <selection pane="bottomLeft" activeCell="F8" sqref="F8"/>
    </sheetView>
  </sheetViews>
  <sheetFormatPr defaultColWidth="15.7109375" defaultRowHeight="15" x14ac:dyDescent="0.25"/>
  <cols>
    <col min="1" max="1" width="15.7109375" style="110"/>
    <col min="2" max="2" width="17.140625" style="110" bestFit="1" customWidth="1"/>
    <col min="3" max="3" width="18.28515625" style="110" bestFit="1" customWidth="1"/>
    <col min="4" max="4" width="15.7109375" style="110"/>
    <col min="5" max="5" width="13.85546875" style="110" customWidth="1"/>
    <col min="6" max="6" width="17.5703125" style="110" customWidth="1"/>
    <col min="7" max="7" width="30.7109375" style="110" customWidth="1"/>
    <col min="8" max="8" width="17.28515625" style="110" customWidth="1"/>
    <col min="9" max="9" width="15.7109375" style="110" customWidth="1"/>
    <col min="10" max="10" width="15.7109375" style="110"/>
    <col min="11" max="11" width="14.28515625" style="127" customWidth="1"/>
    <col min="12" max="13" width="15.7109375" style="119"/>
    <col min="14" max="14" width="15.7109375" style="110"/>
    <col min="15" max="15" width="15.7109375" style="128"/>
    <col min="16" max="17" width="15.7109375" style="129"/>
    <col min="18" max="18" width="15.7109375" style="110"/>
    <col min="19" max="19" width="15.7109375" style="127"/>
    <col min="20" max="21" width="15.7109375" style="110"/>
    <col min="22" max="22" width="19.7109375" style="130" bestFit="1" customWidth="1"/>
    <col min="23" max="23" width="22" style="127" bestFit="1" customWidth="1"/>
    <col min="24" max="25" width="22" style="127" customWidth="1"/>
    <col min="26" max="26" width="15.7109375" style="110"/>
    <col min="27" max="27" width="16.28515625" style="110" bestFit="1" customWidth="1"/>
    <col min="28" max="28" width="13.42578125" style="110" customWidth="1"/>
    <col min="29" max="29" width="15.85546875" style="112" bestFit="1" customWidth="1"/>
    <col min="30" max="30" width="15.7109375" style="110"/>
    <col min="31" max="32" width="0" style="119" hidden="1" customWidth="1"/>
    <col min="33" max="16384" width="15.7109375" style="110"/>
  </cols>
  <sheetData>
    <row r="1" spans="1:32" ht="38.25" x14ac:dyDescent="0.25">
      <c r="A1" s="82" t="s">
        <v>322</v>
      </c>
      <c r="B1" s="82" t="s">
        <v>146</v>
      </c>
      <c r="C1" s="82" t="s">
        <v>224</v>
      </c>
      <c r="D1" s="113" t="s">
        <v>35</v>
      </c>
      <c r="E1" s="82" t="s">
        <v>225</v>
      </c>
      <c r="F1" s="82" t="s">
        <v>226</v>
      </c>
      <c r="G1" s="82" t="s">
        <v>227</v>
      </c>
      <c r="H1" s="82" t="s">
        <v>228</v>
      </c>
      <c r="I1" s="82" t="s">
        <v>229</v>
      </c>
      <c r="J1" s="83" t="s">
        <v>324</v>
      </c>
      <c r="K1" s="83" t="s">
        <v>230</v>
      </c>
      <c r="L1" s="84" t="s">
        <v>231</v>
      </c>
      <c r="M1" s="84" t="s">
        <v>232</v>
      </c>
      <c r="N1" s="82" t="s">
        <v>33</v>
      </c>
      <c r="O1" s="82" t="s">
        <v>233</v>
      </c>
      <c r="P1" s="85" t="s">
        <v>234</v>
      </c>
      <c r="Q1" s="85" t="s">
        <v>235</v>
      </c>
      <c r="R1" s="82" t="s">
        <v>236</v>
      </c>
      <c r="S1" s="83" t="s">
        <v>237</v>
      </c>
      <c r="T1" s="82" t="s">
        <v>238</v>
      </c>
      <c r="U1" s="82" t="s">
        <v>325</v>
      </c>
      <c r="V1" s="82" t="s">
        <v>32</v>
      </c>
      <c r="W1" s="82" t="s">
        <v>34</v>
      </c>
      <c r="X1" s="82" t="s">
        <v>326</v>
      </c>
      <c r="Y1" s="82" t="s">
        <v>327</v>
      </c>
      <c r="Z1" s="107" t="s">
        <v>3</v>
      </c>
      <c r="AA1" s="107" t="s">
        <v>36</v>
      </c>
      <c r="AB1" s="107" t="s">
        <v>94</v>
      </c>
      <c r="AC1" s="108" t="s">
        <v>31</v>
      </c>
      <c r="AD1" s="107" t="s">
        <v>272</v>
      </c>
      <c r="AE1" s="109" t="s">
        <v>29</v>
      </c>
      <c r="AF1" s="109" t="s">
        <v>30</v>
      </c>
    </row>
    <row r="2" spans="1:32" ht="38.25" x14ac:dyDescent="0.25">
      <c r="A2" s="62" t="s">
        <v>323</v>
      </c>
      <c r="B2" s="63">
        <v>2326</v>
      </c>
      <c r="C2" s="62" t="s">
        <v>56</v>
      </c>
      <c r="D2" s="64" t="s">
        <v>55</v>
      </c>
      <c r="E2" s="64" t="s">
        <v>96</v>
      </c>
      <c r="F2" s="64" t="s">
        <v>44</v>
      </c>
      <c r="G2" s="64" t="s">
        <v>141</v>
      </c>
      <c r="H2" s="65" t="s">
        <v>205</v>
      </c>
      <c r="I2" s="64" t="s">
        <v>16</v>
      </c>
      <c r="J2" s="65" t="s">
        <v>139</v>
      </c>
      <c r="K2" s="65" t="s">
        <v>55</v>
      </c>
      <c r="L2" s="66">
        <v>696</v>
      </c>
      <c r="M2" s="67">
        <v>0</v>
      </c>
      <c r="N2" s="64" t="s">
        <v>18</v>
      </c>
      <c r="O2" s="42" t="s">
        <v>55</v>
      </c>
      <c r="P2" s="74" t="s">
        <v>55</v>
      </c>
      <c r="Q2" s="74" t="s">
        <v>55</v>
      </c>
      <c r="R2" s="64" t="s">
        <v>86</v>
      </c>
      <c r="S2" s="65" t="s">
        <v>55</v>
      </c>
      <c r="T2" s="64" t="s">
        <v>55</v>
      </c>
      <c r="U2" s="64" t="s">
        <v>139</v>
      </c>
      <c r="V2" s="68" t="s">
        <v>139</v>
      </c>
      <c r="W2" s="68" t="s">
        <v>139</v>
      </c>
      <c r="X2" s="68" t="s">
        <v>55</v>
      </c>
      <c r="Y2" s="68"/>
      <c r="Z2" s="64" t="s">
        <v>22</v>
      </c>
      <c r="AA2" s="64" t="s">
        <v>0</v>
      </c>
      <c r="AB2" s="64">
        <v>2012</v>
      </c>
      <c r="AC2" s="64" t="s">
        <v>45</v>
      </c>
      <c r="AD2" s="64"/>
      <c r="AE2" s="66">
        <f t="shared" ref="AE2:AE8" si="0">L2*0.453592</f>
        <v>315.70003200000002</v>
      </c>
      <c r="AF2" s="67">
        <v>0</v>
      </c>
    </row>
    <row r="3" spans="1:32" ht="38.25" x14ac:dyDescent="0.25">
      <c r="A3" s="62" t="s">
        <v>323</v>
      </c>
      <c r="B3" s="63">
        <v>2325</v>
      </c>
      <c r="C3" s="62" t="s">
        <v>56</v>
      </c>
      <c r="D3" s="64" t="s">
        <v>55</v>
      </c>
      <c r="E3" s="64" t="s">
        <v>97</v>
      </c>
      <c r="F3" s="64" t="s">
        <v>73</v>
      </c>
      <c r="G3" s="64" t="s">
        <v>74</v>
      </c>
      <c r="H3" s="64" t="s">
        <v>38</v>
      </c>
      <c r="I3" s="64" t="s">
        <v>16</v>
      </c>
      <c r="J3" s="65" t="s">
        <v>357</v>
      </c>
      <c r="K3" s="65" t="s">
        <v>55</v>
      </c>
      <c r="L3" s="66">
        <v>835</v>
      </c>
      <c r="M3" s="67">
        <v>0</v>
      </c>
      <c r="N3" s="64" t="s">
        <v>18</v>
      </c>
      <c r="O3" s="42" t="s">
        <v>55</v>
      </c>
      <c r="P3" s="74" t="s">
        <v>139</v>
      </c>
      <c r="Q3" s="114">
        <v>3000</v>
      </c>
      <c r="R3" s="64" t="s">
        <v>86</v>
      </c>
      <c r="S3" s="65" t="s">
        <v>139</v>
      </c>
      <c r="T3" s="64" t="s">
        <v>55</v>
      </c>
      <c r="U3" s="64" t="s">
        <v>139</v>
      </c>
      <c r="V3" s="68" t="s">
        <v>139</v>
      </c>
      <c r="W3" s="68" t="s">
        <v>139</v>
      </c>
      <c r="X3" s="68" t="s">
        <v>55</v>
      </c>
      <c r="Y3" s="68"/>
      <c r="Z3" s="64" t="s">
        <v>22</v>
      </c>
      <c r="AA3" s="64" t="s">
        <v>16</v>
      </c>
      <c r="AB3" s="64">
        <v>2012</v>
      </c>
      <c r="AC3" s="64" t="s">
        <v>45</v>
      </c>
      <c r="AD3" s="64"/>
      <c r="AE3" s="66">
        <f t="shared" si="0"/>
        <v>378.74932000000001</v>
      </c>
      <c r="AF3" s="67">
        <v>0</v>
      </c>
    </row>
    <row r="4" spans="1:32" ht="38.25" x14ac:dyDescent="0.25">
      <c r="A4" s="62" t="s">
        <v>323</v>
      </c>
      <c r="B4" s="63">
        <v>2324</v>
      </c>
      <c r="C4" s="62" t="s">
        <v>56</v>
      </c>
      <c r="D4" s="64" t="s">
        <v>55</v>
      </c>
      <c r="E4" s="64" t="s">
        <v>98</v>
      </c>
      <c r="F4" s="64" t="s">
        <v>10</v>
      </c>
      <c r="G4" s="64" t="s">
        <v>64</v>
      </c>
      <c r="H4" s="64" t="s">
        <v>148</v>
      </c>
      <c r="I4" s="64" t="s">
        <v>82</v>
      </c>
      <c r="J4" s="65" t="s">
        <v>55</v>
      </c>
      <c r="K4" s="65" t="s">
        <v>55</v>
      </c>
      <c r="L4" s="66" t="s">
        <v>55</v>
      </c>
      <c r="M4" s="66" t="s">
        <v>55</v>
      </c>
      <c r="N4" s="64" t="s">
        <v>18</v>
      </c>
      <c r="O4" s="64" t="s">
        <v>55</v>
      </c>
      <c r="P4" s="74" t="s">
        <v>55</v>
      </c>
      <c r="Q4" s="74" t="s">
        <v>55</v>
      </c>
      <c r="R4" s="64" t="s">
        <v>55</v>
      </c>
      <c r="S4" s="65" t="s">
        <v>55</v>
      </c>
      <c r="T4" s="64" t="s">
        <v>55</v>
      </c>
      <c r="U4" s="64" t="s">
        <v>139</v>
      </c>
      <c r="V4" s="81" t="s">
        <v>306</v>
      </c>
      <c r="W4" s="81" t="s">
        <v>277</v>
      </c>
      <c r="X4" s="68" t="s">
        <v>55</v>
      </c>
      <c r="Y4" s="65"/>
      <c r="Z4" s="64" t="s">
        <v>22</v>
      </c>
      <c r="AA4" s="64" t="s">
        <v>0</v>
      </c>
      <c r="AB4" s="64">
        <v>2012</v>
      </c>
      <c r="AC4" s="64" t="s">
        <v>45</v>
      </c>
      <c r="AD4" s="64"/>
      <c r="AE4" s="66" t="e">
        <f t="shared" si="0"/>
        <v>#VALUE!</v>
      </c>
      <c r="AF4" s="67">
        <v>0</v>
      </c>
    </row>
    <row r="5" spans="1:32" ht="33.75" customHeight="1" x14ac:dyDescent="0.25">
      <c r="A5" s="62" t="s">
        <v>323</v>
      </c>
      <c r="B5" s="63">
        <v>2323</v>
      </c>
      <c r="C5" s="62" t="s">
        <v>56</v>
      </c>
      <c r="D5" s="64" t="s">
        <v>55</v>
      </c>
      <c r="E5" s="64" t="s">
        <v>99</v>
      </c>
      <c r="F5" s="64" t="s">
        <v>11</v>
      </c>
      <c r="G5" s="64" t="s">
        <v>65</v>
      </c>
      <c r="H5" s="64" t="s">
        <v>50</v>
      </c>
      <c r="I5" s="64" t="s">
        <v>0</v>
      </c>
      <c r="J5" s="65" t="s">
        <v>139</v>
      </c>
      <c r="K5" s="65" t="s">
        <v>77</v>
      </c>
      <c r="L5" s="66">
        <v>1</v>
      </c>
      <c r="M5" s="67">
        <v>0</v>
      </c>
      <c r="N5" s="64" t="s">
        <v>18</v>
      </c>
      <c r="O5" s="42">
        <v>4</v>
      </c>
      <c r="P5" s="74" t="s">
        <v>139</v>
      </c>
      <c r="Q5" s="74" t="s">
        <v>139</v>
      </c>
      <c r="R5" s="64" t="s">
        <v>86</v>
      </c>
      <c r="S5" s="65" t="s">
        <v>139</v>
      </c>
      <c r="T5" s="64" t="s">
        <v>55</v>
      </c>
      <c r="U5" s="97" t="s">
        <v>55</v>
      </c>
      <c r="V5" s="65" t="s">
        <v>139</v>
      </c>
      <c r="W5" s="65" t="s">
        <v>139</v>
      </c>
      <c r="X5" s="68" t="s">
        <v>55</v>
      </c>
      <c r="Y5" s="65"/>
      <c r="Z5" s="64" t="s">
        <v>15</v>
      </c>
      <c r="AA5" s="64" t="s">
        <v>0</v>
      </c>
      <c r="AB5" s="64">
        <v>2012</v>
      </c>
      <c r="AC5" s="64" t="s">
        <v>45</v>
      </c>
      <c r="AD5" s="64"/>
      <c r="AE5" s="66">
        <f t="shared" si="0"/>
        <v>0.453592</v>
      </c>
      <c r="AF5" s="67">
        <v>0</v>
      </c>
    </row>
    <row r="6" spans="1:32" ht="53.25" customHeight="1" x14ac:dyDescent="0.25">
      <c r="A6" s="62" t="s">
        <v>323</v>
      </c>
      <c r="B6" s="63">
        <v>2322</v>
      </c>
      <c r="C6" s="62" t="s">
        <v>56</v>
      </c>
      <c r="D6" s="64" t="s">
        <v>55</v>
      </c>
      <c r="E6" s="64" t="s">
        <v>100</v>
      </c>
      <c r="F6" s="64" t="s">
        <v>12</v>
      </c>
      <c r="G6" s="64" t="s">
        <v>66</v>
      </c>
      <c r="H6" s="64" t="s">
        <v>72</v>
      </c>
      <c r="I6" s="64" t="s">
        <v>0</v>
      </c>
      <c r="J6" s="65" t="s">
        <v>139</v>
      </c>
      <c r="K6" s="65" t="s">
        <v>77</v>
      </c>
      <c r="L6" s="66">
        <v>212</v>
      </c>
      <c r="M6" s="67">
        <v>0</v>
      </c>
      <c r="N6" s="64" t="s">
        <v>18</v>
      </c>
      <c r="O6" s="42">
        <v>26</v>
      </c>
      <c r="P6" s="74" t="s">
        <v>139</v>
      </c>
      <c r="Q6" s="74" t="s">
        <v>139</v>
      </c>
      <c r="R6" s="64" t="s">
        <v>86</v>
      </c>
      <c r="S6" s="65" t="s">
        <v>139</v>
      </c>
      <c r="T6" s="64" t="s">
        <v>55</v>
      </c>
      <c r="U6" s="97" t="s">
        <v>55</v>
      </c>
      <c r="V6" s="81" t="s">
        <v>305</v>
      </c>
      <c r="W6" s="81" t="s">
        <v>276</v>
      </c>
      <c r="X6" s="68" t="s">
        <v>55</v>
      </c>
      <c r="Y6" s="65"/>
      <c r="Z6" s="64" t="s">
        <v>15</v>
      </c>
      <c r="AA6" s="64" t="s">
        <v>0</v>
      </c>
      <c r="AB6" s="64">
        <v>2012</v>
      </c>
      <c r="AC6" s="64" t="s">
        <v>45</v>
      </c>
      <c r="AD6" s="64"/>
      <c r="AE6" s="66">
        <f t="shared" si="0"/>
        <v>96.161503999999994</v>
      </c>
      <c r="AF6" s="67">
        <v>0</v>
      </c>
    </row>
    <row r="7" spans="1:32" ht="25.5" x14ac:dyDescent="0.25">
      <c r="A7" s="62" t="s">
        <v>323</v>
      </c>
      <c r="B7" s="63">
        <v>2321</v>
      </c>
      <c r="C7" s="62" t="s">
        <v>56</v>
      </c>
      <c r="D7" s="64" t="s">
        <v>55</v>
      </c>
      <c r="E7" s="64" t="s">
        <v>101</v>
      </c>
      <c r="F7" s="64" t="s">
        <v>13</v>
      </c>
      <c r="G7" s="64" t="s">
        <v>65</v>
      </c>
      <c r="H7" s="64" t="s">
        <v>50</v>
      </c>
      <c r="I7" s="64" t="s">
        <v>0</v>
      </c>
      <c r="J7" s="65" t="s">
        <v>139</v>
      </c>
      <c r="K7" s="65" t="s">
        <v>77</v>
      </c>
      <c r="L7" s="66">
        <v>6</v>
      </c>
      <c r="M7" s="67">
        <v>0</v>
      </c>
      <c r="N7" s="64" t="s">
        <v>18</v>
      </c>
      <c r="O7" s="42">
        <v>16</v>
      </c>
      <c r="P7" s="74" t="s">
        <v>139</v>
      </c>
      <c r="Q7" s="74" t="s">
        <v>139</v>
      </c>
      <c r="R7" s="64" t="s">
        <v>86</v>
      </c>
      <c r="S7" s="65" t="s">
        <v>139</v>
      </c>
      <c r="T7" s="64" t="s">
        <v>55</v>
      </c>
      <c r="U7" s="97" t="s">
        <v>55</v>
      </c>
      <c r="V7" s="81" t="s">
        <v>304</v>
      </c>
      <c r="W7" s="81" t="s">
        <v>278</v>
      </c>
      <c r="X7" s="68" t="s">
        <v>55</v>
      </c>
      <c r="Y7" s="65"/>
      <c r="Z7" s="64" t="s">
        <v>15</v>
      </c>
      <c r="AA7" s="64" t="s">
        <v>0</v>
      </c>
      <c r="AB7" s="64">
        <v>2012</v>
      </c>
      <c r="AC7" s="64" t="s">
        <v>45</v>
      </c>
      <c r="AD7" s="64"/>
      <c r="AE7" s="66">
        <f t="shared" si="0"/>
        <v>2.721552</v>
      </c>
      <c r="AF7" s="67">
        <v>0</v>
      </c>
    </row>
    <row r="8" spans="1:32" ht="38.25" x14ac:dyDescent="0.25">
      <c r="A8" s="62" t="s">
        <v>323</v>
      </c>
      <c r="B8" s="63">
        <v>2320</v>
      </c>
      <c r="C8" s="62" t="s">
        <v>56</v>
      </c>
      <c r="D8" s="64" t="s">
        <v>55</v>
      </c>
      <c r="E8" s="64" t="s">
        <v>102</v>
      </c>
      <c r="F8" s="64" t="s">
        <v>14</v>
      </c>
      <c r="G8" s="64" t="s">
        <v>65</v>
      </c>
      <c r="H8" s="64" t="s">
        <v>50</v>
      </c>
      <c r="I8" s="64" t="s">
        <v>0</v>
      </c>
      <c r="J8" s="65" t="s">
        <v>139</v>
      </c>
      <c r="K8" s="65" t="s">
        <v>77</v>
      </c>
      <c r="L8" s="66">
        <v>258</v>
      </c>
      <c r="M8" s="67">
        <v>0</v>
      </c>
      <c r="N8" s="64" t="s">
        <v>18</v>
      </c>
      <c r="O8" s="42">
        <v>31</v>
      </c>
      <c r="P8" s="74" t="s">
        <v>139</v>
      </c>
      <c r="Q8" s="74" t="s">
        <v>139</v>
      </c>
      <c r="R8" s="64" t="s">
        <v>86</v>
      </c>
      <c r="S8" s="65" t="s">
        <v>139</v>
      </c>
      <c r="T8" s="64" t="s">
        <v>55</v>
      </c>
      <c r="U8" s="97" t="s">
        <v>55</v>
      </c>
      <c r="V8" s="81" t="s">
        <v>303</v>
      </c>
      <c r="W8" s="81" t="s">
        <v>279</v>
      </c>
      <c r="X8" s="68" t="s">
        <v>55</v>
      </c>
      <c r="Y8" s="65"/>
      <c r="Z8" s="64" t="s">
        <v>15</v>
      </c>
      <c r="AA8" s="64" t="s">
        <v>0</v>
      </c>
      <c r="AB8" s="64">
        <v>2012</v>
      </c>
      <c r="AC8" s="64" t="s">
        <v>45</v>
      </c>
      <c r="AD8" s="64"/>
      <c r="AE8" s="66">
        <f t="shared" si="0"/>
        <v>117.026736</v>
      </c>
      <c r="AF8" s="67">
        <v>0</v>
      </c>
    </row>
    <row r="9" spans="1:32" ht="25.5" x14ac:dyDescent="0.25">
      <c r="A9" s="62" t="s">
        <v>323</v>
      </c>
      <c r="B9" s="63">
        <v>2319</v>
      </c>
      <c r="C9" s="62" t="s">
        <v>56</v>
      </c>
      <c r="D9" s="64" t="s">
        <v>55</v>
      </c>
      <c r="E9" s="64" t="s">
        <v>103</v>
      </c>
      <c r="F9" s="64" t="s">
        <v>1</v>
      </c>
      <c r="G9" s="64" t="s">
        <v>67</v>
      </c>
      <c r="H9" s="64" t="s">
        <v>1</v>
      </c>
      <c r="I9" s="64" t="s">
        <v>16</v>
      </c>
      <c r="J9" s="65" t="s">
        <v>358</v>
      </c>
      <c r="K9" s="65" t="s">
        <v>55</v>
      </c>
      <c r="L9" s="69">
        <v>161</v>
      </c>
      <c r="M9" s="69">
        <v>103</v>
      </c>
      <c r="N9" s="64" t="s">
        <v>18</v>
      </c>
      <c r="O9" s="42" t="s">
        <v>55</v>
      </c>
      <c r="P9" s="74" t="s">
        <v>139</v>
      </c>
      <c r="Q9" s="114">
        <v>22000</v>
      </c>
      <c r="R9" s="64" t="s">
        <v>86</v>
      </c>
      <c r="S9" s="65" t="s">
        <v>139</v>
      </c>
      <c r="T9" s="64" t="s">
        <v>55</v>
      </c>
      <c r="U9" s="64" t="s">
        <v>139</v>
      </c>
      <c r="V9" s="65" t="s">
        <v>139</v>
      </c>
      <c r="W9" s="65" t="s">
        <v>139</v>
      </c>
      <c r="X9" s="68" t="s">
        <v>55</v>
      </c>
      <c r="Y9" s="65"/>
      <c r="Z9" s="64" t="s">
        <v>22</v>
      </c>
      <c r="AA9" s="64" t="s">
        <v>16</v>
      </c>
      <c r="AB9" s="64">
        <v>2012</v>
      </c>
      <c r="AC9" s="64" t="s">
        <v>45</v>
      </c>
      <c r="AD9" s="64"/>
      <c r="AE9" s="69">
        <v>73</v>
      </c>
      <c r="AF9" s="69">
        <v>47</v>
      </c>
    </row>
    <row r="10" spans="1:32" ht="75.75" customHeight="1" x14ac:dyDescent="0.25">
      <c r="A10" s="62" t="s">
        <v>323</v>
      </c>
      <c r="B10" s="63">
        <v>2341</v>
      </c>
      <c r="C10" s="62" t="s">
        <v>56</v>
      </c>
      <c r="D10" s="64" t="s">
        <v>132</v>
      </c>
      <c r="E10" s="64" t="s">
        <v>104</v>
      </c>
      <c r="F10" s="64" t="s">
        <v>59</v>
      </c>
      <c r="G10" s="64" t="s">
        <v>75</v>
      </c>
      <c r="H10" s="64" t="s">
        <v>63</v>
      </c>
      <c r="I10" s="64" t="s">
        <v>0</v>
      </c>
      <c r="J10" s="65" t="s">
        <v>93</v>
      </c>
      <c r="K10" s="65" t="s">
        <v>93</v>
      </c>
      <c r="L10" s="86" t="s">
        <v>47</v>
      </c>
      <c r="M10" s="86" t="s">
        <v>47</v>
      </c>
      <c r="N10" s="64" t="s">
        <v>18</v>
      </c>
      <c r="O10" s="69">
        <v>40</v>
      </c>
      <c r="P10" s="114">
        <v>623389</v>
      </c>
      <c r="Q10" s="74" t="s">
        <v>139</v>
      </c>
      <c r="R10" s="64" t="s">
        <v>87</v>
      </c>
      <c r="S10" s="65" t="s">
        <v>139</v>
      </c>
      <c r="T10" s="70" t="s">
        <v>40</v>
      </c>
      <c r="U10" s="97" t="s">
        <v>139</v>
      </c>
      <c r="V10" s="159">
        <v>26.338163405500001</v>
      </c>
      <c r="W10" s="159">
        <v>-81.777278469199999</v>
      </c>
      <c r="X10" s="68" t="s">
        <v>55</v>
      </c>
      <c r="Y10" s="65"/>
      <c r="Z10" s="64" t="s">
        <v>15</v>
      </c>
      <c r="AA10" s="64" t="s">
        <v>16</v>
      </c>
      <c r="AB10" s="64">
        <v>2015</v>
      </c>
      <c r="AC10" s="64" t="s">
        <v>45</v>
      </c>
      <c r="AD10" s="64"/>
      <c r="AE10" s="69" t="s">
        <v>47</v>
      </c>
      <c r="AF10" s="67" t="s">
        <v>47</v>
      </c>
    </row>
    <row r="11" spans="1:32" ht="118.9" customHeight="1" x14ac:dyDescent="0.25">
      <c r="A11" s="62" t="s">
        <v>323</v>
      </c>
      <c r="B11" s="63">
        <v>2333</v>
      </c>
      <c r="C11" s="62" t="s">
        <v>56</v>
      </c>
      <c r="D11" s="64" t="s">
        <v>17</v>
      </c>
      <c r="E11" s="64" t="s">
        <v>28</v>
      </c>
      <c r="F11" s="64" t="s">
        <v>39</v>
      </c>
      <c r="G11" s="64" t="s">
        <v>149</v>
      </c>
      <c r="H11" s="64" t="s">
        <v>62</v>
      </c>
      <c r="I11" s="64" t="s">
        <v>27</v>
      </c>
      <c r="J11" s="65" t="s">
        <v>93</v>
      </c>
      <c r="K11" s="65" t="s">
        <v>47</v>
      </c>
      <c r="L11" s="69" t="s">
        <v>47</v>
      </c>
      <c r="M11" s="69" t="s">
        <v>47</v>
      </c>
      <c r="N11" s="64" t="s">
        <v>18</v>
      </c>
      <c r="O11" s="42">
        <v>173</v>
      </c>
      <c r="P11" s="74" t="s">
        <v>139</v>
      </c>
      <c r="Q11" s="74" t="s">
        <v>139</v>
      </c>
      <c r="R11" s="64" t="s">
        <v>86</v>
      </c>
      <c r="S11" s="65" t="s">
        <v>139</v>
      </c>
      <c r="T11" s="64" t="s">
        <v>55</v>
      </c>
      <c r="U11" s="64" t="s">
        <v>139</v>
      </c>
      <c r="V11" s="159">
        <v>26.343007029199999</v>
      </c>
      <c r="W11" s="159">
        <v>-81.742507033899997</v>
      </c>
      <c r="X11" s="68" t="s">
        <v>55</v>
      </c>
      <c r="Y11" s="65"/>
      <c r="Z11" s="64" t="s">
        <v>15</v>
      </c>
      <c r="AA11" s="64" t="s">
        <v>16</v>
      </c>
      <c r="AB11" s="64">
        <v>2015</v>
      </c>
      <c r="AC11" s="64" t="s">
        <v>45</v>
      </c>
      <c r="AD11" s="64">
        <v>3</v>
      </c>
      <c r="AE11" s="69" t="s">
        <v>47</v>
      </c>
      <c r="AF11" s="69" t="s">
        <v>47</v>
      </c>
    </row>
    <row r="12" spans="1:32" ht="87" customHeight="1" x14ac:dyDescent="0.25">
      <c r="A12" s="62" t="s">
        <v>323</v>
      </c>
      <c r="B12" s="63">
        <v>2334</v>
      </c>
      <c r="C12" s="62" t="s">
        <v>56</v>
      </c>
      <c r="D12" s="64" t="s">
        <v>55</v>
      </c>
      <c r="E12" s="64" t="s">
        <v>41</v>
      </c>
      <c r="F12" s="64" t="s">
        <v>43</v>
      </c>
      <c r="G12" s="64" t="s">
        <v>347</v>
      </c>
      <c r="H12" s="64" t="s">
        <v>63</v>
      </c>
      <c r="I12" s="64" t="s">
        <v>0</v>
      </c>
      <c r="J12" s="65" t="s">
        <v>333</v>
      </c>
      <c r="K12" s="65" t="s">
        <v>333</v>
      </c>
      <c r="L12" s="69" t="s">
        <v>139</v>
      </c>
      <c r="M12" s="69" t="s">
        <v>139</v>
      </c>
      <c r="N12" s="64" t="s">
        <v>18</v>
      </c>
      <c r="O12" s="43">
        <v>83.29</v>
      </c>
      <c r="P12" s="44">
        <v>6330000</v>
      </c>
      <c r="Q12" s="74" t="s">
        <v>139</v>
      </c>
      <c r="R12" s="64" t="s">
        <v>86</v>
      </c>
      <c r="S12" s="65" t="s">
        <v>139</v>
      </c>
      <c r="T12" s="64" t="s">
        <v>55</v>
      </c>
      <c r="U12" s="97" t="s">
        <v>55</v>
      </c>
      <c r="V12" s="159">
        <v>26.339023102700001</v>
      </c>
      <c r="W12" s="159">
        <v>-81.778537318800005</v>
      </c>
      <c r="X12" s="68" t="s">
        <v>55</v>
      </c>
      <c r="Y12" s="65"/>
      <c r="Z12" s="64" t="s">
        <v>15</v>
      </c>
      <c r="AA12" s="64"/>
      <c r="AB12" s="64">
        <v>2016</v>
      </c>
      <c r="AC12" s="64" t="s">
        <v>45</v>
      </c>
      <c r="AD12" s="64"/>
      <c r="AE12" s="69" t="s">
        <v>47</v>
      </c>
      <c r="AF12" s="69" t="s">
        <v>47</v>
      </c>
    </row>
    <row r="13" spans="1:32" ht="25.5" x14ac:dyDescent="0.25">
      <c r="A13" s="62" t="s">
        <v>323</v>
      </c>
      <c r="B13" s="63">
        <v>2335</v>
      </c>
      <c r="C13" s="62" t="s">
        <v>56</v>
      </c>
      <c r="D13" s="64" t="s">
        <v>55</v>
      </c>
      <c r="E13" s="64" t="s">
        <v>42</v>
      </c>
      <c r="F13" s="64" t="s">
        <v>46</v>
      </c>
      <c r="G13" s="64" t="s">
        <v>61</v>
      </c>
      <c r="H13" s="64" t="s">
        <v>202</v>
      </c>
      <c r="I13" s="64" t="s">
        <v>0</v>
      </c>
      <c r="J13" s="65" t="s">
        <v>359</v>
      </c>
      <c r="K13" s="65" t="s">
        <v>333</v>
      </c>
      <c r="L13" s="69">
        <v>912</v>
      </c>
      <c r="M13" s="69" t="s">
        <v>139</v>
      </c>
      <c r="N13" s="64" t="s">
        <v>18</v>
      </c>
      <c r="O13" s="69" t="s">
        <v>55</v>
      </c>
      <c r="P13" s="71">
        <v>17205</v>
      </c>
      <c r="Q13" s="74" t="s">
        <v>139</v>
      </c>
      <c r="R13" s="64" t="s">
        <v>86</v>
      </c>
      <c r="S13" s="65" t="s">
        <v>139</v>
      </c>
      <c r="T13" s="64" t="s">
        <v>55</v>
      </c>
      <c r="U13" s="97" t="s">
        <v>55</v>
      </c>
      <c r="V13" s="159">
        <v>26.3388379013</v>
      </c>
      <c r="W13" s="159">
        <v>-81.765951118100006</v>
      </c>
      <c r="X13" s="136" t="s">
        <v>55</v>
      </c>
      <c r="Y13" s="65"/>
      <c r="Z13" s="64" t="s">
        <v>15</v>
      </c>
      <c r="AA13" s="64"/>
      <c r="AB13" s="64">
        <v>2016</v>
      </c>
      <c r="AC13" s="64" t="s">
        <v>45</v>
      </c>
      <c r="AD13" s="64"/>
      <c r="AE13" s="69" t="s">
        <v>47</v>
      </c>
      <c r="AF13" s="69" t="s">
        <v>47</v>
      </c>
    </row>
    <row r="14" spans="1:32" ht="76.5" x14ac:dyDescent="0.25">
      <c r="A14" s="62" t="s">
        <v>323</v>
      </c>
      <c r="B14" s="62">
        <v>2336</v>
      </c>
      <c r="C14" s="62" t="s">
        <v>48</v>
      </c>
      <c r="D14" s="72" t="s">
        <v>133</v>
      </c>
      <c r="E14" s="64" t="s">
        <v>105</v>
      </c>
      <c r="F14" s="58" t="s">
        <v>344</v>
      </c>
      <c r="G14" s="58" t="s">
        <v>345</v>
      </c>
      <c r="H14" s="64" t="s">
        <v>150</v>
      </c>
      <c r="I14" s="64" t="s">
        <v>0</v>
      </c>
      <c r="J14" s="61" t="s">
        <v>55</v>
      </c>
      <c r="K14" s="61" t="s">
        <v>55</v>
      </c>
      <c r="L14" s="69">
        <v>0</v>
      </c>
      <c r="M14" s="69" t="s">
        <v>55</v>
      </c>
      <c r="N14" s="64" t="s">
        <v>19</v>
      </c>
      <c r="O14" s="69">
        <v>0</v>
      </c>
      <c r="P14" s="111" t="s">
        <v>55</v>
      </c>
      <c r="Q14" s="111" t="s">
        <v>55</v>
      </c>
      <c r="R14" s="64" t="s">
        <v>48</v>
      </c>
      <c r="S14" s="65" t="s">
        <v>47</v>
      </c>
      <c r="T14" s="70" t="s">
        <v>55</v>
      </c>
      <c r="U14" s="97" t="s">
        <v>55</v>
      </c>
      <c r="V14" s="68" t="s">
        <v>139</v>
      </c>
      <c r="W14" s="68" t="s">
        <v>139</v>
      </c>
      <c r="X14" s="68" t="s">
        <v>55</v>
      </c>
      <c r="Y14" s="68" t="s">
        <v>346</v>
      </c>
      <c r="Z14" s="64" t="s">
        <v>22</v>
      </c>
      <c r="AA14" s="64" t="s">
        <v>16</v>
      </c>
      <c r="AB14" s="64">
        <v>2016</v>
      </c>
      <c r="AC14" s="64" t="s">
        <v>45</v>
      </c>
      <c r="AD14" s="64"/>
      <c r="AE14" s="69">
        <f>L14*0.453592</f>
        <v>0</v>
      </c>
      <c r="AF14" s="72" t="s">
        <v>23</v>
      </c>
    </row>
    <row r="15" spans="1:32" ht="76.5" x14ac:dyDescent="0.25">
      <c r="A15" s="62" t="s">
        <v>323</v>
      </c>
      <c r="B15" s="62">
        <v>2337</v>
      </c>
      <c r="C15" s="62" t="s">
        <v>48</v>
      </c>
      <c r="D15" s="72" t="s">
        <v>133</v>
      </c>
      <c r="E15" s="64" t="s">
        <v>106</v>
      </c>
      <c r="F15" s="58" t="s">
        <v>344</v>
      </c>
      <c r="G15" s="58" t="s">
        <v>345</v>
      </c>
      <c r="H15" s="64" t="s">
        <v>150</v>
      </c>
      <c r="I15" s="64" t="s">
        <v>0</v>
      </c>
      <c r="J15" s="61" t="s">
        <v>55</v>
      </c>
      <c r="K15" s="61" t="s">
        <v>55</v>
      </c>
      <c r="L15" s="69">
        <v>10893</v>
      </c>
      <c r="M15" s="69" t="s">
        <v>55</v>
      </c>
      <c r="N15" s="64" t="s">
        <v>18</v>
      </c>
      <c r="O15" s="86">
        <v>5571.9322286500001</v>
      </c>
      <c r="P15" s="111" t="s">
        <v>55</v>
      </c>
      <c r="Q15" s="111" t="s">
        <v>55</v>
      </c>
      <c r="R15" s="64" t="s">
        <v>48</v>
      </c>
      <c r="S15" s="65" t="s">
        <v>47</v>
      </c>
      <c r="T15" s="70" t="s">
        <v>55</v>
      </c>
      <c r="U15" s="97" t="s">
        <v>55</v>
      </c>
      <c r="V15" s="68" t="s">
        <v>139</v>
      </c>
      <c r="W15" s="68" t="s">
        <v>139</v>
      </c>
      <c r="X15" s="68" t="s">
        <v>55</v>
      </c>
      <c r="Y15" s="68" t="s">
        <v>346</v>
      </c>
      <c r="Z15" s="64" t="s">
        <v>22</v>
      </c>
      <c r="AA15" s="64" t="s">
        <v>16</v>
      </c>
      <c r="AB15" s="64">
        <v>2016</v>
      </c>
      <c r="AC15" s="64" t="s">
        <v>45</v>
      </c>
      <c r="AD15" s="64"/>
      <c r="AE15" s="69">
        <f>L15*0.453592</f>
        <v>4940.977656</v>
      </c>
      <c r="AF15" s="72" t="s">
        <v>23</v>
      </c>
    </row>
    <row r="16" spans="1:32" ht="51" x14ac:dyDescent="0.25">
      <c r="A16" s="62" t="s">
        <v>323</v>
      </c>
      <c r="B16" s="62">
        <v>2338</v>
      </c>
      <c r="C16" s="62" t="s">
        <v>147</v>
      </c>
      <c r="D16" s="70" t="s">
        <v>55</v>
      </c>
      <c r="E16" s="70" t="s">
        <v>107</v>
      </c>
      <c r="F16" s="70" t="s">
        <v>151</v>
      </c>
      <c r="G16" s="70" t="s">
        <v>68</v>
      </c>
      <c r="H16" s="64" t="s">
        <v>52</v>
      </c>
      <c r="I16" s="64" t="s">
        <v>0</v>
      </c>
      <c r="J16" s="68" t="s">
        <v>360</v>
      </c>
      <c r="K16" s="65" t="s">
        <v>77</v>
      </c>
      <c r="L16" s="66">
        <v>22</v>
      </c>
      <c r="M16" s="67">
        <v>6</v>
      </c>
      <c r="N16" s="64" t="s">
        <v>19</v>
      </c>
      <c r="O16" s="42">
        <v>29</v>
      </c>
      <c r="P16" s="71" t="s">
        <v>139</v>
      </c>
      <c r="Q16" s="71" t="s">
        <v>139</v>
      </c>
      <c r="R16" s="70" t="s">
        <v>88</v>
      </c>
      <c r="S16" s="68" t="s">
        <v>139</v>
      </c>
      <c r="T16" s="64" t="s">
        <v>55</v>
      </c>
      <c r="U16" s="97" t="s">
        <v>55</v>
      </c>
      <c r="V16" s="103" t="s">
        <v>302</v>
      </c>
      <c r="W16" s="103" t="s">
        <v>280</v>
      </c>
      <c r="X16" s="68" t="s">
        <v>55</v>
      </c>
      <c r="Y16" s="68"/>
      <c r="Z16" s="64" t="s">
        <v>15</v>
      </c>
      <c r="AA16" s="64" t="s">
        <v>0</v>
      </c>
      <c r="AB16" s="64">
        <v>2012</v>
      </c>
      <c r="AC16" s="64" t="s">
        <v>45</v>
      </c>
      <c r="AD16" s="64"/>
      <c r="AE16" s="66">
        <f>L16*0.453592</f>
        <v>9.979023999999999</v>
      </c>
      <c r="AF16" s="67">
        <v>0</v>
      </c>
    </row>
    <row r="17" spans="1:32" ht="51" x14ac:dyDescent="0.25">
      <c r="A17" s="62" t="s">
        <v>323</v>
      </c>
      <c r="B17" s="62">
        <v>2240</v>
      </c>
      <c r="C17" s="62" t="s">
        <v>147</v>
      </c>
      <c r="D17" s="70" t="s">
        <v>55</v>
      </c>
      <c r="E17" s="70" t="s">
        <v>108</v>
      </c>
      <c r="F17" s="70" t="s">
        <v>78</v>
      </c>
      <c r="G17" s="70" t="s">
        <v>68</v>
      </c>
      <c r="H17" s="64" t="s">
        <v>52</v>
      </c>
      <c r="I17" s="64" t="s">
        <v>0</v>
      </c>
      <c r="J17" s="68" t="s">
        <v>360</v>
      </c>
      <c r="K17" s="65" t="s">
        <v>77</v>
      </c>
      <c r="L17" s="66">
        <v>41</v>
      </c>
      <c r="M17" s="67">
        <v>10</v>
      </c>
      <c r="N17" s="64" t="s">
        <v>19</v>
      </c>
      <c r="O17" s="42">
        <v>30</v>
      </c>
      <c r="P17" s="71" t="s">
        <v>139</v>
      </c>
      <c r="Q17" s="71" t="s">
        <v>139</v>
      </c>
      <c r="R17" s="70" t="s">
        <v>88</v>
      </c>
      <c r="S17" s="68" t="s">
        <v>139</v>
      </c>
      <c r="T17" s="64" t="s">
        <v>55</v>
      </c>
      <c r="U17" s="97" t="s">
        <v>55</v>
      </c>
      <c r="V17" s="103" t="s">
        <v>301</v>
      </c>
      <c r="W17" s="103" t="s">
        <v>275</v>
      </c>
      <c r="X17" s="68" t="s">
        <v>55</v>
      </c>
      <c r="Y17" s="68"/>
      <c r="Z17" s="64" t="s">
        <v>15</v>
      </c>
      <c r="AA17" s="64" t="s">
        <v>0</v>
      </c>
      <c r="AB17" s="64">
        <v>2012</v>
      </c>
      <c r="AC17" s="64" t="s">
        <v>45</v>
      </c>
      <c r="AD17" s="64"/>
      <c r="AE17" s="66"/>
      <c r="AF17" s="67"/>
    </row>
    <row r="18" spans="1:32" ht="51" x14ac:dyDescent="0.25">
      <c r="A18" s="62" t="s">
        <v>323</v>
      </c>
      <c r="B18" s="62">
        <v>2244</v>
      </c>
      <c r="C18" s="62" t="s">
        <v>147</v>
      </c>
      <c r="D18" s="70" t="s">
        <v>55</v>
      </c>
      <c r="E18" s="70" t="s">
        <v>109</v>
      </c>
      <c r="F18" s="70" t="s">
        <v>79</v>
      </c>
      <c r="G18" s="70" t="s">
        <v>68</v>
      </c>
      <c r="H18" s="64" t="s">
        <v>52</v>
      </c>
      <c r="I18" s="64" t="s">
        <v>0</v>
      </c>
      <c r="J18" s="68" t="s">
        <v>360</v>
      </c>
      <c r="K18" s="65" t="s">
        <v>77</v>
      </c>
      <c r="L18" s="66">
        <v>41</v>
      </c>
      <c r="M18" s="67">
        <v>11</v>
      </c>
      <c r="N18" s="64" t="s">
        <v>19</v>
      </c>
      <c r="O18" s="42">
        <v>30</v>
      </c>
      <c r="P18" s="71" t="s">
        <v>139</v>
      </c>
      <c r="Q18" s="71" t="s">
        <v>139</v>
      </c>
      <c r="R18" s="70" t="s">
        <v>88</v>
      </c>
      <c r="S18" s="68" t="s">
        <v>139</v>
      </c>
      <c r="T18" s="64" t="s">
        <v>55</v>
      </c>
      <c r="U18" s="97" t="s">
        <v>55</v>
      </c>
      <c r="V18" s="103" t="s">
        <v>300</v>
      </c>
      <c r="W18" s="103" t="s">
        <v>281</v>
      </c>
      <c r="X18" s="68" t="s">
        <v>55</v>
      </c>
      <c r="Y18" s="68"/>
      <c r="Z18" s="64" t="s">
        <v>15</v>
      </c>
      <c r="AA18" s="64" t="s">
        <v>0</v>
      </c>
      <c r="AB18" s="64">
        <v>2012</v>
      </c>
      <c r="AC18" s="64" t="s">
        <v>45</v>
      </c>
      <c r="AD18" s="64"/>
      <c r="AE18" s="66"/>
      <c r="AF18" s="67"/>
    </row>
    <row r="19" spans="1:32" ht="38.25" x14ac:dyDescent="0.25">
      <c r="A19" s="62" t="s">
        <v>323</v>
      </c>
      <c r="B19" s="62">
        <v>2245</v>
      </c>
      <c r="C19" s="62" t="s">
        <v>147</v>
      </c>
      <c r="D19" s="70" t="s">
        <v>55</v>
      </c>
      <c r="E19" s="70" t="s">
        <v>110</v>
      </c>
      <c r="F19" s="70" t="s">
        <v>7</v>
      </c>
      <c r="G19" s="70" t="s">
        <v>69</v>
      </c>
      <c r="H19" s="64" t="s">
        <v>72</v>
      </c>
      <c r="I19" s="64" t="s">
        <v>0</v>
      </c>
      <c r="J19" s="68" t="s">
        <v>55</v>
      </c>
      <c r="K19" s="65" t="s">
        <v>77</v>
      </c>
      <c r="L19" s="66" t="s">
        <v>139</v>
      </c>
      <c r="M19" s="67" t="s">
        <v>139</v>
      </c>
      <c r="N19" s="64" t="s">
        <v>19</v>
      </c>
      <c r="O19" s="42" t="s">
        <v>139</v>
      </c>
      <c r="P19" s="71" t="s">
        <v>139</v>
      </c>
      <c r="Q19" s="71" t="s">
        <v>139</v>
      </c>
      <c r="R19" s="70" t="s">
        <v>88</v>
      </c>
      <c r="S19" s="68" t="s">
        <v>139</v>
      </c>
      <c r="T19" s="64" t="s">
        <v>55</v>
      </c>
      <c r="U19" s="97" t="s">
        <v>55</v>
      </c>
      <c r="V19" s="68" t="s">
        <v>139</v>
      </c>
      <c r="W19" s="68" t="s">
        <v>139</v>
      </c>
      <c r="X19" s="68" t="s">
        <v>55</v>
      </c>
      <c r="Y19" s="68"/>
      <c r="Z19" s="64" t="s">
        <v>15</v>
      </c>
      <c r="AA19" s="64" t="s">
        <v>0</v>
      </c>
      <c r="AB19" s="64">
        <v>2012</v>
      </c>
      <c r="AC19" s="64" t="s">
        <v>45</v>
      </c>
      <c r="AD19" s="64"/>
      <c r="AE19" s="66" t="s">
        <v>47</v>
      </c>
      <c r="AF19" s="67" t="s">
        <v>47</v>
      </c>
    </row>
    <row r="20" spans="1:32" ht="25.5" x14ac:dyDescent="0.25">
      <c r="A20" s="62" t="s">
        <v>323</v>
      </c>
      <c r="B20" s="62">
        <v>2246</v>
      </c>
      <c r="C20" s="62" t="s">
        <v>147</v>
      </c>
      <c r="D20" s="70" t="s">
        <v>55</v>
      </c>
      <c r="E20" s="70" t="s">
        <v>111</v>
      </c>
      <c r="F20" s="70" t="s">
        <v>1</v>
      </c>
      <c r="G20" s="70" t="s">
        <v>70</v>
      </c>
      <c r="H20" s="64" t="s">
        <v>1</v>
      </c>
      <c r="I20" s="64" t="s">
        <v>16</v>
      </c>
      <c r="J20" s="68" t="s">
        <v>361</v>
      </c>
      <c r="K20" s="65" t="s">
        <v>55</v>
      </c>
      <c r="L20" s="66">
        <v>91</v>
      </c>
      <c r="M20" s="67">
        <v>49</v>
      </c>
      <c r="N20" s="64" t="s">
        <v>19</v>
      </c>
      <c r="O20" s="42" t="s">
        <v>55</v>
      </c>
      <c r="P20" s="71" t="s">
        <v>139</v>
      </c>
      <c r="Q20" s="71" t="s">
        <v>139</v>
      </c>
      <c r="R20" s="70" t="s">
        <v>88</v>
      </c>
      <c r="S20" s="68" t="s">
        <v>139</v>
      </c>
      <c r="T20" s="64" t="s">
        <v>55</v>
      </c>
      <c r="U20" s="64" t="s">
        <v>139</v>
      </c>
      <c r="V20" s="68" t="s">
        <v>139</v>
      </c>
      <c r="W20" s="68" t="s">
        <v>139</v>
      </c>
      <c r="X20" s="68" t="s">
        <v>55</v>
      </c>
      <c r="Y20" s="68"/>
      <c r="Z20" s="64" t="s">
        <v>22</v>
      </c>
      <c r="AA20" s="64" t="s">
        <v>16</v>
      </c>
      <c r="AB20" s="64">
        <v>2012</v>
      </c>
      <c r="AC20" s="64" t="s">
        <v>45</v>
      </c>
      <c r="AD20" s="64"/>
      <c r="AE20" s="69">
        <f>L20*0.453592</f>
        <v>41.276871999999997</v>
      </c>
      <c r="AF20" s="69">
        <f>M20*0.453592</f>
        <v>22.226008</v>
      </c>
    </row>
    <row r="21" spans="1:32" ht="30" customHeight="1" x14ac:dyDescent="0.25">
      <c r="A21" s="62" t="s">
        <v>323</v>
      </c>
      <c r="B21" s="62">
        <v>2242</v>
      </c>
      <c r="C21" s="62" t="s">
        <v>147</v>
      </c>
      <c r="D21" s="70" t="s">
        <v>55</v>
      </c>
      <c r="E21" s="70" t="s">
        <v>112</v>
      </c>
      <c r="F21" s="70" t="s">
        <v>38</v>
      </c>
      <c r="G21" s="70" t="s">
        <v>152</v>
      </c>
      <c r="H21" s="64" t="s">
        <v>38</v>
      </c>
      <c r="I21" s="64" t="s">
        <v>16</v>
      </c>
      <c r="J21" s="68" t="s">
        <v>362</v>
      </c>
      <c r="K21" s="65" t="s">
        <v>55</v>
      </c>
      <c r="L21" s="66">
        <v>3</v>
      </c>
      <c r="M21" s="67">
        <v>0</v>
      </c>
      <c r="N21" s="64" t="s">
        <v>19</v>
      </c>
      <c r="O21" s="42" t="s">
        <v>55</v>
      </c>
      <c r="P21" s="71" t="s">
        <v>139</v>
      </c>
      <c r="Q21" s="71" t="s">
        <v>139</v>
      </c>
      <c r="R21" s="70" t="s">
        <v>88</v>
      </c>
      <c r="S21" s="68" t="s">
        <v>139</v>
      </c>
      <c r="T21" s="64" t="s">
        <v>55</v>
      </c>
      <c r="U21" s="64" t="s">
        <v>139</v>
      </c>
      <c r="V21" s="68" t="s">
        <v>139</v>
      </c>
      <c r="W21" s="68" t="s">
        <v>139</v>
      </c>
      <c r="X21" s="68" t="s">
        <v>55</v>
      </c>
      <c r="Y21" s="68"/>
      <c r="Z21" s="64" t="s">
        <v>22</v>
      </c>
      <c r="AA21" s="64" t="s">
        <v>0</v>
      </c>
      <c r="AB21" s="64">
        <v>2012</v>
      </c>
      <c r="AC21" s="64" t="s">
        <v>45</v>
      </c>
      <c r="AD21" s="64"/>
      <c r="AE21" s="66">
        <f>L21*0.453592</f>
        <v>1.360776</v>
      </c>
      <c r="AF21" s="67">
        <v>0</v>
      </c>
    </row>
    <row r="22" spans="1:32" ht="51" x14ac:dyDescent="0.25">
      <c r="A22" s="62" t="s">
        <v>323</v>
      </c>
      <c r="B22" s="62">
        <v>2247</v>
      </c>
      <c r="C22" s="62" t="s">
        <v>147</v>
      </c>
      <c r="D22" s="70" t="s">
        <v>55</v>
      </c>
      <c r="E22" s="70" t="s">
        <v>113</v>
      </c>
      <c r="F22" s="70" t="s">
        <v>153</v>
      </c>
      <c r="G22" s="70" t="s">
        <v>68</v>
      </c>
      <c r="H22" s="64" t="s">
        <v>52</v>
      </c>
      <c r="I22" s="64" t="s">
        <v>0</v>
      </c>
      <c r="J22" s="68" t="s">
        <v>358</v>
      </c>
      <c r="K22" s="65" t="s">
        <v>358</v>
      </c>
      <c r="L22" s="66">
        <v>3</v>
      </c>
      <c r="M22" s="67">
        <v>0</v>
      </c>
      <c r="N22" s="64" t="s">
        <v>18</v>
      </c>
      <c r="O22" s="42">
        <v>96</v>
      </c>
      <c r="P22" s="71" t="s">
        <v>139</v>
      </c>
      <c r="Q22" s="71" t="s">
        <v>139</v>
      </c>
      <c r="R22" s="70" t="s">
        <v>88</v>
      </c>
      <c r="S22" s="68" t="s">
        <v>139</v>
      </c>
      <c r="T22" s="64" t="s">
        <v>55</v>
      </c>
      <c r="U22" s="97" t="s">
        <v>55</v>
      </c>
      <c r="V22" s="103" t="s">
        <v>299</v>
      </c>
      <c r="W22" s="103" t="s">
        <v>282</v>
      </c>
      <c r="X22" s="68" t="s">
        <v>55</v>
      </c>
      <c r="Y22" s="68"/>
      <c r="Z22" s="64" t="s">
        <v>15</v>
      </c>
      <c r="AA22" s="64" t="s">
        <v>0</v>
      </c>
      <c r="AB22" s="64">
        <v>2012</v>
      </c>
      <c r="AC22" s="64" t="s">
        <v>45</v>
      </c>
      <c r="AD22" s="64"/>
      <c r="AE22" s="66">
        <f>L22*0.453592</f>
        <v>1.360776</v>
      </c>
      <c r="AF22" s="67">
        <v>0</v>
      </c>
    </row>
    <row r="23" spans="1:32" ht="51" x14ac:dyDescent="0.25">
      <c r="A23" s="62" t="s">
        <v>323</v>
      </c>
      <c r="B23" s="62">
        <v>2248</v>
      </c>
      <c r="C23" s="62" t="s">
        <v>147</v>
      </c>
      <c r="D23" s="70" t="s">
        <v>55</v>
      </c>
      <c r="E23" s="70" t="s">
        <v>114</v>
      </c>
      <c r="F23" s="70" t="s">
        <v>80</v>
      </c>
      <c r="G23" s="70" t="s">
        <v>68</v>
      </c>
      <c r="H23" s="64" t="s">
        <v>52</v>
      </c>
      <c r="I23" s="64" t="s">
        <v>0</v>
      </c>
      <c r="J23" s="68" t="s">
        <v>358</v>
      </c>
      <c r="K23" s="65" t="s">
        <v>358</v>
      </c>
      <c r="L23" s="66">
        <v>6</v>
      </c>
      <c r="M23" s="67">
        <v>0</v>
      </c>
      <c r="N23" s="64" t="s">
        <v>18</v>
      </c>
      <c r="O23" s="42">
        <v>96</v>
      </c>
      <c r="P23" s="71" t="s">
        <v>139</v>
      </c>
      <c r="Q23" s="71" t="s">
        <v>139</v>
      </c>
      <c r="R23" s="70" t="s">
        <v>88</v>
      </c>
      <c r="S23" s="68" t="s">
        <v>139</v>
      </c>
      <c r="T23" s="64" t="s">
        <v>55</v>
      </c>
      <c r="U23" s="97" t="s">
        <v>55</v>
      </c>
      <c r="V23" s="103" t="s">
        <v>298</v>
      </c>
      <c r="W23" s="103" t="s">
        <v>283</v>
      </c>
      <c r="X23" s="68" t="s">
        <v>55</v>
      </c>
      <c r="Y23" s="68"/>
      <c r="Z23" s="64" t="s">
        <v>15</v>
      </c>
      <c r="AA23" s="64" t="s">
        <v>0</v>
      </c>
      <c r="AB23" s="64">
        <v>2012</v>
      </c>
      <c r="AC23" s="64" t="s">
        <v>45</v>
      </c>
      <c r="AD23" s="64"/>
      <c r="AE23" s="66"/>
      <c r="AF23" s="67"/>
    </row>
    <row r="24" spans="1:32" ht="51" x14ac:dyDescent="0.25">
      <c r="A24" s="62" t="s">
        <v>323</v>
      </c>
      <c r="B24" s="62">
        <v>2254</v>
      </c>
      <c r="C24" s="62" t="s">
        <v>147</v>
      </c>
      <c r="D24" s="70" t="s">
        <v>55</v>
      </c>
      <c r="E24" s="70" t="s">
        <v>115</v>
      </c>
      <c r="F24" s="70" t="s">
        <v>81</v>
      </c>
      <c r="G24" s="70" t="s">
        <v>68</v>
      </c>
      <c r="H24" s="64" t="s">
        <v>52</v>
      </c>
      <c r="I24" s="64" t="s">
        <v>0</v>
      </c>
      <c r="J24" s="68" t="s">
        <v>358</v>
      </c>
      <c r="K24" s="65" t="s">
        <v>358</v>
      </c>
      <c r="L24" s="66">
        <v>9</v>
      </c>
      <c r="M24" s="67">
        <v>0</v>
      </c>
      <c r="N24" s="64" t="s">
        <v>18</v>
      </c>
      <c r="O24" s="42">
        <v>96</v>
      </c>
      <c r="P24" s="71" t="s">
        <v>139</v>
      </c>
      <c r="Q24" s="71" t="s">
        <v>139</v>
      </c>
      <c r="R24" s="70" t="s">
        <v>88</v>
      </c>
      <c r="S24" s="68" t="s">
        <v>139</v>
      </c>
      <c r="T24" s="64" t="s">
        <v>55</v>
      </c>
      <c r="U24" s="97" t="s">
        <v>55</v>
      </c>
      <c r="V24" s="103" t="s">
        <v>297</v>
      </c>
      <c r="W24" s="103" t="s">
        <v>284</v>
      </c>
      <c r="X24" s="68" t="s">
        <v>55</v>
      </c>
      <c r="Y24" s="68"/>
      <c r="Z24" s="64" t="s">
        <v>15</v>
      </c>
      <c r="AA24" s="64" t="s">
        <v>0</v>
      </c>
      <c r="AB24" s="64">
        <v>2012</v>
      </c>
      <c r="AC24" s="64" t="s">
        <v>45</v>
      </c>
      <c r="AD24" s="64"/>
      <c r="AE24" s="66"/>
      <c r="AF24" s="67"/>
    </row>
    <row r="25" spans="1:32" ht="38.25" x14ac:dyDescent="0.25">
      <c r="A25" s="62" t="s">
        <v>323</v>
      </c>
      <c r="B25" s="62">
        <v>2253</v>
      </c>
      <c r="C25" s="62" t="s">
        <v>147</v>
      </c>
      <c r="D25" s="70" t="s">
        <v>55</v>
      </c>
      <c r="E25" s="70" t="s">
        <v>116</v>
      </c>
      <c r="F25" s="70" t="s">
        <v>7</v>
      </c>
      <c r="G25" s="70" t="s">
        <v>69</v>
      </c>
      <c r="H25" s="64" t="s">
        <v>72</v>
      </c>
      <c r="I25" s="64" t="s">
        <v>0</v>
      </c>
      <c r="J25" s="68" t="s">
        <v>139</v>
      </c>
      <c r="K25" s="65" t="s">
        <v>77</v>
      </c>
      <c r="L25" s="66" t="s">
        <v>139</v>
      </c>
      <c r="M25" s="66" t="s">
        <v>139</v>
      </c>
      <c r="N25" s="64" t="s">
        <v>18</v>
      </c>
      <c r="O25" s="42" t="s">
        <v>55</v>
      </c>
      <c r="P25" s="71" t="s">
        <v>139</v>
      </c>
      <c r="Q25" s="71" t="s">
        <v>139</v>
      </c>
      <c r="R25" s="70" t="s">
        <v>88</v>
      </c>
      <c r="S25" s="68" t="s">
        <v>139</v>
      </c>
      <c r="T25" s="64" t="s">
        <v>55</v>
      </c>
      <c r="U25" s="97" t="s">
        <v>55</v>
      </c>
      <c r="V25" s="68" t="s">
        <v>139</v>
      </c>
      <c r="W25" s="68" t="s">
        <v>139</v>
      </c>
      <c r="X25" s="68" t="s">
        <v>55</v>
      </c>
      <c r="Y25" s="68"/>
      <c r="Z25" s="64" t="s">
        <v>15</v>
      </c>
      <c r="AA25" s="64" t="s">
        <v>0</v>
      </c>
      <c r="AB25" s="64">
        <v>2012</v>
      </c>
      <c r="AC25" s="64" t="s">
        <v>45</v>
      </c>
      <c r="AD25" s="64"/>
      <c r="AE25" s="66" t="s">
        <v>47</v>
      </c>
      <c r="AF25" s="67" t="s">
        <v>47</v>
      </c>
    </row>
    <row r="26" spans="1:32" ht="27.75" customHeight="1" x14ac:dyDescent="0.25">
      <c r="A26" s="62" t="s">
        <v>323</v>
      </c>
      <c r="B26" s="62">
        <v>2251</v>
      </c>
      <c r="C26" s="62" t="s">
        <v>147</v>
      </c>
      <c r="D26" s="64" t="s">
        <v>55</v>
      </c>
      <c r="E26" s="64" t="s">
        <v>117</v>
      </c>
      <c r="F26" s="64" t="s">
        <v>38</v>
      </c>
      <c r="G26" s="64" t="s">
        <v>152</v>
      </c>
      <c r="H26" s="64" t="s">
        <v>38</v>
      </c>
      <c r="I26" s="64" t="s">
        <v>16</v>
      </c>
      <c r="J26" s="68" t="s">
        <v>362</v>
      </c>
      <c r="K26" s="65" t="s">
        <v>55</v>
      </c>
      <c r="L26" s="66">
        <v>3</v>
      </c>
      <c r="M26" s="67">
        <v>0</v>
      </c>
      <c r="N26" s="64" t="s">
        <v>18</v>
      </c>
      <c r="O26" s="42" t="s">
        <v>55</v>
      </c>
      <c r="P26" s="71" t="s">
        <v>139</v>
      </c>
      <c r="Q26" s="71" t="s">
        <v>139</v>
      </c>
      <c r="R26" s="70" t="s">
        <v>88</v>
      </c>
      <c r="S26" s="68" t="s">
        <v>139</v>
      </c>
      <c r="T26" s="64" t="s">
        <v>55</v>
      </c>
      <c r="U26" s="64" t="s">
        <v>139</v>
      </c>
      <c r="V26" s="68" t="s">
        <v>139</v>
      </c>
      <c r="W26" s="68" t="s">
        <v>139</v>
      </c>
      <c r="X26" s="68" t="s">
        <v>55</v>
      </c>
      <c r="Y26" s="68"/>
      <c r="Z26" s="64" t="s">
        <v>22</v>
      </c>
      <c r="AA26" s="64" t="s">
        <v>0</v>
      </c>
      <c r="AB26" s="64">
        <v>2012</v>
      </c>
      <c r="AC26" s="64" t="s">
        <v>45</v>
      </c>
      <c r="AD26" s="64"/>
      <c r="AE26" s="66">
        <f>L26*0.453592</f>
        <v>1.360776</v>
      </c>
      <c r="AF26" s="67">
        <v>0</v>
      </c>
    </row>
    <row r="27" spans="1:32" ht="51" x14ac:dyDescent="0.25">
      <c r="A27" s="62" t="s">
        <v>323</v>
      </c>
      <c r="B27" s="62">
        <v>2241</v>
      </c>
      <c r="C27" s="62" t="s">
        <v>17</v>
      </c>
      <c r="D27" s="64" t="s">
        <v>132</v>
      </c>
      <c r="E27" s="64" t="s">
        <v>118</v>
      </c>
      <c r="F27" s="64" t="s">
        <v>4</v>
      </c>
      <c r="G27" s="131" t="s">
        <v>350</v>
      </c>
      <c r="H27" s="64" t="s">
        <v>311</v>
      </c>
      <c r="I27" s="64" t="s">
        <v>0</v>
      </c>
      <c r="J27" s="65" t="s">
        <v>77</v>
      </c>
      <c r="K27" s="104" t="s">
        <v>333</v>
      </c>
      <c r="L27" s="66">
        <v>4533</v>
      </c>
      <c r="M27" s="67">
        <v>0</v>
      </c>
      <c r="N27" s="64" t="s">
        <v>19</v>
      </c>
      <c r="O27" s="42">
        <v>1749</v>
      </c>
      <c r="P27" s="114">
        <v>3500000</v>
      </c>
      <c r="Q27" s="71">
        <v>59535</v>
      </c>
      <c r="R27" s="64" t="s">
        <v>89</v>
      </c>
      <c r="S27" s="50" t="s">
        <v>223</v>
      </c>
      <c r="T27" s="64" t="s">
        <v>76</v>
      </c>
      <c r="U27" s="58">
        <v>4600002529</v>
      </c>
      <c r="V27" s="115" t="s">
        <v>295</v>
      </c>
      <c r="W27" s="115" t="s">
        <v>285</v>
      </c>
      <c r="X27" s="68" t="s">
        <v>55</v>
      </c>
      <c r="Y27" s="116"/>
      <c r="Z27" s="64" t="s">
        <v>15</v>
      </c>
      <c r="AA27" s="64" t="s">
        <v>0</v>
      </c>
      <c r="AB27" s="64">
        <v>2012</v>
      </c>
      <c r="AC27" s="64" t="s">
        <v>45</v>
      </c>
      <c r="AD27" s="64"/>
      <c r="AE27" s="66">
        <f>L27*0.453592</f>
        <v>2056.1325360000001</v>
      </c>
      <c r="AF27" s="67">
        <v>0</v>
      </c>
    </row>
    <row r="28" spans="1:32" ht="25.5" x14ac:dyDescent="0.25">
      <c r="A28" s="62" t="s">
        <v>323</v>
      </c>
      <c r="B28" s="62">
        <v>2250</v>
      </c>
      <c r="C28" s="62" t="s">
        <v>17</v>
      </c>
      <c r="D28" s="64" t="s">
        <v>55</v>
      </c>
      <c r="E28" s="64" t="s">
        <v>119</v>
      </c>
      <c r="F28" s="64" t="s">
        <v>1</v>
      </c>
      <c r="G28" s="64" t="s">
        <v>70</v>
      </c>
      <c r="H28" s="64" t="s">
        <v>1</v>
      </c>
      <c r="I28" s="64" t="s">
        <v>16</v>
      </c>
      <c r="J28" s="65" t="s">
        <v>77</v>
      </c>
      <c r="K28" s="65" t="s">
        <v>55</v>
      </c>
      <c r="L28" s="66">
        <v>167</v>
      </c>
      <c r="M28" s="67">
        <v>29</v>
      </c>
      <c r="N28" s="64" t="s">
        <v>19</v>
      </c>
      <c r="O28" s="42" t="s">
        <v>55</v>
      </c>
      <c r="P28" s="87">
        <v>694176</v>
      </c>
      <c r="Q28" s="87">
        <v>248572.3</v>
      </c>
      <c r="R28" s="58" t="s">
        <v>92</v>
      </c>
      <c r="S28" s="61" t="s">
        <v>55</v>
      </c>
      <c r="T28" s="64" t="s">
        <v>55</v>
      </c>
      <c r="U28" s="58" t="s">
        <v>55</v>
      </c>
      <c r="V28" s="65" t="s">
        <v>139</v>
      </c>
      <c r="W28" s="65" t="s">
        <v>139</v>
      </c>
      <c r="X28" s="68" t="s">
        <v>55</v>
      </c>
      <c r="Y28" s="65"/>
      <c r="Z28" s="64" t="s">
        <v>22</v>
      </c>
      <c r="AA28" s="64" t="s">
        <v>16</v>
      </c>
      <c r="AB28" s="64">
        <v>2012</v>
      </c>
      <c r="AC28" s="64" t="s">
        <v>45</v>
      </c>
      <c r="AD28" s="64"/>
      <c r="AE28" s="66">
        <v>76</v>
      </c>
      <c r="AF28" s="67">
        <v>0</v>
      </c>
    </row>
    <row r="29" spans="1:32" ht="25.5" x14ac:dyDescent="0.25">
      <c r="A29" s="62" t="s">
        <v>323</v>
      </c>
      <c r="B29" s="62">
        <v>2256</v>
      </c>
      <c r="C29" s="62" t="s">
        <v>17</v>
      </c>
      <c r="D29" s="64" t="s">
        <v>55</v>
      </c>
      <c r="E29" s="64" t="s">
        <v>120</v>
      </c>
      <c r="F29" s="64" t="s">
        <v>5</v>
      </c>
      <c r="G29" s="64" t="s">
        <v>60</v>
      </c>
      <c r="H29" s="64" t="s">
        <v>38</v>
      </c>
      <c r="I29" s="64" t="s">
        <v>16</v>
      </c>
      <c r="J29" s="65" t="s">
        <v>77</v>
      </c>
      <c r="K29" s="65" t="s">
        <v>55</v>
      </c>
      <c r="L29" s="66">
        <v>1980</v>
      </c>
      <c r="M29" s="67">
        <v>0</v>
      </c>
      <c r="N29" s="64" t="s">
        <v>19</v>
      </c>
      <c r="O29" s="42" t="s">
        <v>55</v>
      </c>
      <c r="P29" s="87">
        <v>392441</v>
      </c>
      <c r="Q29" s="87">
        <v>125000</v>
      </c>
      <c r="R29" s="64" t="s">
        <v>92</v>
      </c>
      <c r="S29" s="61" t="s">
        <v>338</v>
      </c>
      <c r="T29" s="58" t="s">
        <v>339</v>
      </c>
      <c r="U29" s="58" t="s">
        <v>55</v>
      </c>
      <c r="V29" s="65" t="s">
        <v>139</v>
      </c>
      <c r="W29" s="65" t="s">
        <v>139</v>
      </c>
      <c r="X29" s="68" t="s">
        <v>55</v>
      </c>
      <c r="Y29" s="65"/>
      <c r="Z29" s="64" t="s">
        <v>22</v>
      </c>
      <c r="AA29" s="64" t="s">
        <v>0</v>
      </c>
      <c r="AB29" s="64">
        <v>2012</v>
      </c>
      <c r="AC29" s="64" t="s">
        <v>45</v>
      </c>
      <c r="AD29" s="64"/>
      <c r="AE29" s="66">
        <f>L29*0.453592</f>
        <v>898.11216000000002</v>
      </c>
      <c r="AF29" s="67">
        <v>0</v>
      </c>
    </row>
    <row r="30" spans="1:32" ht="55.5" customHeight="1" x14ac:dyDescent="0.25">
      <c r="A30" s="62" t="s">
        <v>323</v>
      </c>
      <c r="B30" s="62">
        <v>2249</v>
      </c>
      <c r="C30" s="62" t="s">
        <v>17</v>
      </c>
      <c r="D30" s="64" t="s">
        <v>55</v>
      </c>
      <c r="E30" s="64" t="s">
        <v>121</v>
      </c>
      <c r="F30" s="64" t="s">
        <v>6</v>
      </c>
      <c r="G30" s="64" t="s">
        <v>154</v>
      </c>
      <c r="H30" s="64" t="s">
        <v>311</v>
      </c>
      <c r="I30" s="64" t="s">
        <v>0</v>
      </c>
      <c r="J30" s="65" t="s">
        <v>77</v>
      </c>
      <c r="K30" s="65" t="s">
        <v>77</v>
      </c>
      <c r="L30" s="66" t="s">
        <v>47</v>
      </c>
      <c r="M30" s="86" t="s">
        <v>47</v>
      </c>
      <c r="N30" s="64" t="s">
        <v>19</v>
      </c>
      <c r="O30" s="42">
        <v>160</v>
      </c>
      <c r="P30" s="114">
        <v>925000</v>
      </c>
      <c r="Q30" s="87" t="s">
        <v>55</v>
      </c>
      <c r="R30" s="87" t="s">
        <v>55</v>
      </c>
      <c r="S30" s="61" t="s">
        <v>55</v>
      </c>
      <c r="T30" s="64" t="s">
        <v>55</v>
      </c>
      <c r="U30" s="58" t="s">
        <v>55</v>
      </c>
      <c r="V30" s="81" t="s">
        <v>296</v>
      </c>
      <c r="W30" s="81" t="s">
        <v>286</v>
      </c>
      <c r="X30" s="68" t="s">
        <v>55</v>
      </c>
      <c r="Y30" s="65"/>
      <c r="Z30" s="64" t="s">
        <v>15</v>
      </c>
      <c r="AA30" s="64" t="s">
        <v>0</v>
      </c>
      <c r="AB30" s="64">
        <v>2012</v>
      </c>
      <c r="AC30" s="64" t="s">
        <v>45</v>
      </c>
      <c r="AD30" s="64"/>
      <c r="AE30" s="66" t="s">
        <v>47</v>
      </c>
      <c r="AF30" s="67" t="s">
        <v>47</v>
      </c>
    </row>
    <row r="31" spans="1:32" ht="36.75" customHeight="1" x14ac:dyDescent="0.25">
      <c r="A31" s="62" t="s">
        <v>323</v>
      </c>
      <c r="B31" s="62">
        <v>2266</v>
      </c>
      <c r="C31" s="62" t="s">
        <v>17</v>
      </c>
      <c r="D31" s="64" t="s">
        <v>55</v>
      </c>
      <c r="E31" s="64" t="s">
        <v>122</v>
      </c>
      <c r="F31" s="64" t="s">
        <v>24</v>
      </c>
      <c r="G31" s="64" t="s">
        <v>71</v>
      </c>
      <c r="H31" s="64" t="s">
        <v>311</v>
      </c>
      <c r="I31" s="64" t="s">
        <v>0</v>
      </c>
      <c r="J31" s="81" t="s">
        <v>93</v>
      </c>
      <c r="K31" s="81" t="s">
        <v>90</v>
      </c>
      <c r="L31" s="101">
        <v>79.3</v>
      </c>
      <c r="M31" s="96" t="s">
        <v>55</v>
      </c>
      <c r="N31" s="64" t="s">
        <v>19</v>
      </c>
      <c r="O31" s="99">
        <v>39.4</v>
      </c>
      <c r="P31" s="114">
        <v>1200000</v>
      </c>
      <c r="Q31" s="117">
        <v>29338</v>
      </c>
      <c r="R31" s="64" t="s">
        <v>92</v>
      </c>
      <c r="S31" s="65" t="s">
        <v>263</v>
      </c>
      <c r="T31" s="64" t="s">
        <v>55</v>
      </c>
      <c r="U31" s="58" t="s">
        <v>55</v>
      </c>
      <c r="V31" s="115" t="s">
        <v>295</v>
      </c>
      <c r="W31" s="115" t="s">
        <v>285</v>
      </c>
      <c r="X31" s="68" t="s">
        <v>55</v>
      </c>
      <c r="Y31" s="116"/>
      <c r="Z31" s="64" t="s">
        <v>15</v>
      </c>
      <c r="AA31" s="64" t="s">
        <v>26</v>
      </c>
      <c r="AB31" s="64">
        <v>2015</v>
      </c>
      <c r="AC31" s="64" t="s">
        <v>45</v>
      </c>
      <c r="AD31" s="64"/>
      <c r="AE31" s="66" t="s">
        <v>47</v>
      </c>
      <c r="AF31" s="67" t="s">
        <v>47</v>
      </c>
    </row>
    <row r="32" spans="1:32" ht="25.5" x14ac:dyDescent="0.25">
      <c r="A32" s="62" t="s">
        <v>323</v>
      </c>
      <c r="B32" s="62">
        <v>2306</v>
      </c>
      <c r="C32" s="62" t="s">
        <v>17</v>
      </c>
      <c r="D32" s="64" t="s">
        <v>55</v>
      </c>
      <c r="E32" s="64" t="s">
        <v>123</v>
      </c>
      <c r="F32" s="64" t="s">
        <v>25</v>
      </c>
      <c r="G32" s="64" t="s">
        <v>134</v>
      </c>
      <c r="H32" s="64" t="s">
        <v>311</v>
      </c>
      <c r="I32" s="64" t="s">
        <v>82</v>
      </c>
      <c r="J32" s="81" t="s">
        <v>91</v>
      </c>
      <c r="K32" s="81" t="s">
        <v>363</v>
      </c>
      <c r="L32" s="66" t="s">
        <v>55</v>
      </c>
      <c r="M32" s="66" t="s">
        <v>55</v>
      </c>
      <c r="N32" s="64" t="s">
        <v>19</v>
      </c>
      <c r="O32" s="42" t="s">
        <v>55</v>
      </c>
      <c r="P32" s="114" t="s">
        <v>55</v>
      </c>
      <c r="Q32" s="71" t="s">
        <v>55</v>
      </c>
      <c r="R32" s="64" t="s">
        <v>55</v>
      </c>
      <c r="S32" s="65" t="s">
        <v>55</v>
      </c>
      <c r="T32" s="110" t="s">
        <v>55</v>
      </c>
      <c r="U32" s="58" t="s">
        <v>55</v>
      </c>
      <c r="V32" s="81" t="s">
        <v>294</v>
      </c>
      <c r="W32" s="115" t="s">
        <v>287</v>
      </c>
      <c r="X32" s="68" t="s">
        <v>55</v>
      </c>
      <c r="Y32" s="116"/>
      <c r="Z32" s="64" t="s">
        <v>15</v>
      </c>
      <c r="AA32" s="64" t="s">
        <v>26</v>
      </c>
      <c r="AB32" s="64">
        <v>2015</v>
      </c>
      <c r="AC32" s="64" t="s">
        <v>45</v>
      </c>
      <c r="AD32" s="64"/>
      <c r="AE32" s="66" t="e">
        <f>L32*0.453592</f>
        <v>#VALUE!</v>
      </c>
      <c r="AF32" s="67">
        <v>0</v>
      </c>
    </row>
    <row r="33" spans="1:32" ht="30" x14ac:dyDescent="0.25">
      <c r="A33" s="62" t="s">
        <v>323</v>
      </c>
      <c r="B33" s="62">
        <v>5241</v>
      </c>
      <c r="C33" s="62" t="s">
        <v>17</v>
      </c>
      <c r="D33" s="64" t="s">
        <v>155</v>
      </c>
      <c r="E33" s="64" t="s">
        <v>254</v>
      </c>
      <c r="F33" s="75" t="s">
        <v>255</v>
      </c>
      <c r="G33" s="76" t="s">
        <v>256</v>
      </c>
      <c r="H33" s="64" t="s">
        <v>311</v>
      </c>
      <c r="I33" s="64" t="s">
        <v>37</v>
      </c>
      <c r="J33" s="104" t="s">
        <v>363</v>
      </c>
      <c r="K33" s="81" t="s">
        <v>330</v>
      </c>
      <c r="L33" s="73" t="s">
        <v>47</v>
      </c>
      <c r="M33" s="73" t="s">
        <v>47</v>
      </c>
      <c r="N33" s="64" t="s">
        <v>19</v>
      </c>
      <c r="O33" s="42">
        <v>9.3000000000000007</v>
      </c>
      <c r="P33" s="77">
        <v>1700000</v>
      </c>
      <c r="Q33" s="77" t="s">
        <v>47</v>
      </c>
      <c r="R33" s="64" t="s">
        <v>135</v>
      </c>
      <c r="S33" s="65" t="s">
        <v>136</v>
      </c>
      <c r="T33" s="75" t="s">
        <v>257</v>
      </c>
      <c r="U33" s="58" t="s">
        <v>55</v>
      </c>
      <c r="V33" s="81" t="s">
        <v>294</v>
      </c>
      <c r="W33" s="115" t="s">
        <v>287</v>
      </c>
      <c r="X33" s="68" t="s">
        <v>55</v>
      </c>
      <c r="Y33" s="116"/>
      <c r="Z33" s="64" t="s">
        <v>15</v>
      </c>
      <c r="AA33" s="64" t="s">
        <v>26</v>
      </c>
      <c r="AB33" s="64">
        <v>2015</v>
      </c>
      <c r="AC33" s="64" t="s">
        <v>45</v>
      </c>
      <c r="AD33" s="64"/>
      <c r="AE33" s="66"/>
      <c r="AF33" s="67"/>
    </row>
    <row r="34" spans="1:32" ht="51" x14ac:dyDescent="0.25">
      <c r="A34" s="62" t="s">
        <v>323</v>
      </c>
      <c r="B34" s="62">
        <v>5242</v>
      </c>
      <c r="C34" s="62" t="s">
        <v>17</v>
      </c>
      <c r="D34" s="64" t="s">
        <v>55</v>
      </c>
      <c r="E34" s="64" t="s">
        <v>258</v>
      </c>
      <c r="F34" s="64" t="s">
        <v>259</v>
      </c>
      <c r="G34" s="78" t="s">
        <v>260</v>
      </c>
      <c r="H34" s="64" t="s">
        <v>215</v>
      </c>
      <c r="I34" s="64" t="s">
        <v>27</v>
      </c>
      <c r="J34" s="61" t="s">
        <v>363</v>
      </c>
      <c r="K34" s="61" t="s">
        <v>363</v>
      </c>
      <c r="L34" s="66" t="s">
        <v>55</v>
      </c>
      <c r="M34" s="66" t="s">
        <v>55</v>
      </c>
      <c r="N34" s="64" t="s">
        <v>19</v>
      </c>
      <c r="O34" s="64" t="s">
        <v>55</v>
      </c>
      <c r="P34" s="74">
        <v>645000</v>
      </c>
      <c r="Q34" s="74" t="s">
        <v>55</v>
      </c>
      <c r="R34" s="64" t="s">
        <v>92</v>
      </c>
      <c r="S34" s="65" t="s">
        <v>55</v>
      </c>
      <c r="T34" s="64" t="s">
        <v>55</v>
      </c>
      <c r="U34" s="58" t="s">
        <v>55</v>
      </c>
      <c r="V34" s="157">
        <v>26.488350000000001</v>
      </c>
      <c r="W34" s="157">
        <v>-81.862870000000001</v>
      </c>
      <c r="X34" s="68" t="s">
        <v>55</v>
      </c>
      <c r="Y34" s="65"/>
      <c r="Z34" s="64" t="s">
        <v>22</v>
      </c>
      <c r="AA34" s="64" t="s">
        <v>27</v>
      </c>
      <c r="AB34" s="64">
        <v>2019</v>
      </c>
      <c r="AC34" s="64" t="s">
        <v>45</v>
      </c>
      <c r="AD34" s="64">
        <v>2</v>
      </c>
      <c r="AE34" s="110"/>
      <c r="AF34" s="110"/>
    </row>
    <row r="35" spans="1:32" ht="38.25" x14ac:dyDescent="0.25">
      <c r="A35" s="89" t="s">
        <v>323</v>
      </c>
      <c r="B35" s="89">
        <v>5757</v>
      </c>
      <c r="C35" s="89" t="s">
        <v>17</v>
      </c>
      <c r="D35" s="58" t="s">
        <v>55</v>
      </c>
      <c r="E35" s="58" t="s">
        <v>337</v>
      </c>
      <c r="F35" s="58" t="s">
        <v>335</v>
      </c>
      <c r="G35" s="95" t="s">
        <v>348</v>
      </c>
      <c r="H35" s="58" t="s">
        <v>215</v>
      </c>
      <c r="I35" s="58" t="s">
        <v>37</v>
      </c>
      <c r="J35" s="61" t="s">
        <v>363</v>
      </c>
      <c r="K35" s="104" t="s">
        <v>336</v>
      </c>
      <c r="L35" s="86" t="s">
        <v>55</v>
      </c>
      <c r="M35" s="86" t="s">
        <v>55</v>
      </c>
      <c r="N35" s="58" t="s">
        <v>19</v>
      </c>
      <c r="O35" s="58" t="s">
        <v>55</v>
      </c>
      <c r="P35" s="87" t="s">
        <v>47</v>
      </c>
      <c r="Q35" s="87" t="s">
        <v>55</v>
      </c>
      <c r="R35" s="58" t="s">
        <v>92</v>
      </c>
      <c r="S35" s="61" t="s">
        <v>55</v>
      </c>
      <c r="T35" s="58" t="s">
        <v>55</v>
      </c>
      <c r="U35" s="58" t="s">
        <v>55</v>
      </c>
      <c r="V35" s="61" t="s">
        <v>47</v>
      </c>
      <c r="W35" s="61" t="s">
        <v>47</v>
      </c>
      <c r="X35" s="137" t="s">
        <v>55</v>
      </c>
      <c r="Y35" s="65"/>
      <c r="Z35" s="64" t="s">
        <v>22</v>
      </c>
      <c r="AA35" s="64"/>
      <c r="AB35" s="131">
        <v>2020</v>
      </c>
      <c r="AC35" s="97" t="s">
        <v>45</v>
      </c>
      <c r="AD35" s="64"/>
      <c r="AE35" s="110"/>
      <c r="AF35" s="110"/>
    </row>
    <row r="36" spans="1:32" ht="38.25" x14ac:dyDescent="0.25">
      <c r="A36" s="62" t="s">
        <v>323</v>
      </c>
      <c r="B36" s="62">
        <v>2349</v>
      </c>
      <c r="C36" s="62" t="s">
        <v>17</v>
      </c>
      <c r="D36" s="64" t="s">
        <v>239</v>
      </c>
      <c r="E36" s="64" t="s">
        <v>124</v>
      </c>
      <c r="F36" s="64" t="s">
        <v>8</v>
      </c>
      <c r="G36" s="64" t="s">
        <v>49</v>
      </c>
      <c r="H36" s="64" t="s">
        <v>189</v>
      </c>
      <c r="I36" s="64" t="s">
        <v>0</v>
      </c>
      <c r="J36" s="61" t="s">
        <v>77</v>
      </c>
      <c r="K36" s="104" t="s">
        <v>91</v>
      </c>
      <c r="L36" s="66">
        <v>0</v>
      </c>
      <c r="M36" s="67">
        <v>0</v>
      </c>
      <c r="N36" s="64" t="s">
        <v>18</v>
      </c>
      <c r="O36" s="42">
        <v>15</v>
      </c>
      <c r="P36" s="74">
        <v>208818</v>
      </c>
      <c r="Q36" s="71" t="s">
        <v>47</v>
      </c>
      <c r="R36" s="64" t="s">
        <v>92</v>
      </c>
      <c r="S36" s="65" t="s">
        <v>264</v>
      </c>
      <c r="T36" s="64" t="s">
        <v>55</v>
      </c>
      <c r="U36" s="58" t="s">
        <v>55</v>
      </c>
      <c r="V36" s="104" t="s">
        <v>342</v>
      </c>
      <c r="W36" s="104" t="s">
        <v>343</v>
      </c>
      <c r="X36" s="68" t="s">
        <v>55</v>
      </c>
      <c r="Y36" s="65"/>
      <c r="Z36" s="64" t="s">
        <v>22</v>
      </c>
      <c r="AA36" s="64" t="s">
        <v>0</v>
      </c>
      <c r="AB36" s="64">
        <v>2012</v>
      </c>
      <c r="AC36" s="64" t="s">
        <v>45</v>
      </c>
      <c r="AD36" s="64"/>
      <c r="AE36" s="66">
        <f>L36*0.453592</f>
        <v>0</v>
      </c>
      <c r="AF36" s="67">
        <v>0</v>
      </c>
    </row>
    <row r="37" spans="1:32" ht="25.5" x14ac:dyDescent="0.25">
      <c r="A37" s="62" t="s">
        <v>323</v>
      </c>
      <c r="B37" s="62">
        <v>2350</v>
      </c>
      <c r="C37" s="62" t="s">
        <v>17</v>
      </c>
      <c r="D37" s="64" t="s">
        <v>55</v>
      </c>
      <c r="E37" s="64" t="s">
        <v>125</v>
      </c>
      <c r="F37" s="64" t="s">
        <v>9</v>
      </c>
      <c r="G37" s="64" t="s">
        <v>49</v>
      </c>
      <c r="H37" s="64" t="s">
        <v>189</v>
      </c>
      <c r="I37" s="64" t="s">
        <v>0</v>
      </c>
      <c r="J37" s="65" t="s">
        <v>77</v>
      </c>
      <c r="K37" s="65" t="s">
        <v>77</v>
      </c>
      <c r="L37" s="66">
        <v>1</v>
      </c>
      <c r="M37" s="67">
        <v>0</v>
      </c>
      <c r="N37" s="64" t="s">
        <v>18</v>
      </c>
      <c r="O37" s="42">
        <v>129</v>
      </c>
      <c r="P37" s="74">
        <v>2366273</v>
      </c>
      <c r="Q37" s="71">
        <v>42454</v>
      </c>
      <c r="R37" s="64" t="s">
        <v>92</v>
      </c>
      <c r="S37" s="65" t="s">
        <v>265</v>
      </c>
      <c r="T37" s="64" t="s">
        <v>55</v>
      </c>
      <c r="U37" s="58" t="s">
        <v>55</v>
      </c>
      <c r="V37" s="105" t="s">
        <v>292</v>
      </c>
      <c r="W37" s="105" t="s">
        <v>288</v>
      </c>
      <c r="X37" s="68" t="s">
        <v>55</v>
      </c>
      <c r="Y37" s="79"/>
      <c r="Z37" s="64" t="s">
        <v>22</v>
      </c>
      <c r="AA37" s="64" t="s">
        <v>0</v>
      </c>
      <c r="AB37" s="64">
        <v>2012</v>
      </c>
      <c r="AC37" s="64" t="s">
        <v>45</v>
      </c>
      <c r="AD37" s="64"/>
      <c r="AE37" s="66">
        <f>L37*0.453592</f>
        <v>0.453592</v>
      </c>
      <c r="AF37" s="67">
        <v>0</v>
      </c>
    </row>
    <row r="38" spans="1:32" ht="25.5" x14ac:dyDescent="0.25">
      <c r="A38" s="62" t="s">
        <v>323</v>
      </c>
      <c r="B38" s="62">
        <v>2351</v>
      </c>
      <c r="C38" s="62" t="s">
        <v>17</v>
      </c>
      <c r="D38" s="64" t="s">
        <v>55</v>
      </c>
      <c r="E38" s="64" t="s">
        <v>126</v>
      </c>
      <c r="F38" s="64" t="s">
        <v>1</v>
      </c>
      <c r="G38" s="64" t="s">
        <v>70</v>
      </c>
      <c r="H38" s="64" t="s">
        <v>1</v>
      </c>
      <c r="I38" s="64" t="s">
        <v>16</v>
      </c>
      <c r="J38" s="65" t="s">
        <v>77</v>
      </c>
      <c r="K38" s="65" t="s">
        <v>55</v>
      </c>
      <c r="L38" s="66">
        <v>150</v>
      </c>
      <c r="M38" s="67">
        <v>50</v>
      </c>
      <c r="N38" s="64" t="s">
        <v>18</v>
      </c>
      <c r="O38" s="42" t="s">
        <v>55</v>
      </c>
      <c r="P38" s="87">
        <v>694176</v>
      </c>
      <c r="Q38" s="87">
        <v>248572.3</v>
      </c>
      <c r="R38" s="64" t="s">
        <v>92</v>
      </c>
      <c r="S38" s="61" t="s">
        <v>55</v>
      </c>
      <c r="T38" s="64" t="s">
        <v>55</v>
      </c>
      <c r="U38" s="58" t="s">
        <v>55</v>
      </c>
      <c r="V38" s="65" t="s">
        <v>139</v>
      </c>
      <c r="W38" s="65" t="s">
        <v>139</v>
      </c>
      <c r="X38" s="68" t="s">
        <v>55</v>
      </c>
      <c r="Y38" s="65"/>
      <c r="Z38" s="64" t="s">
        <v>22</v>
      </c>
      <c r="AA38" s="64" t="s">
        <v>16</v>
      </c>
      <c r="AB38" s="64">
        <v>2012</v>
      </c>
      <c r="AC38" s="64" t="s">
        <v>45</v>
      </c>
      <c r="AD38" s="64"/>
      <c r="AE38" s="66">
        <v>111</v>
      </c>
      <c r="AF38" s="67">
        <f>M38*0.453592</f>
        <v>22.679600000000001</v>
      </c>
    </row>
    <row r="39" spans="1:32" ht="30" x14ac:dyDescent="0.25">
      <c r="A39" s="62" t="s">
        <v>323</v>
      </c>
      <c r="B39" s="62">
        <v>2365</v>
      </c>
      <c r="C39" s="62" t="s">
        <v>17</v>
      </c>
      <c r="D39" s="64" t="s">
        <v>55</v>
      </c>
      <c r="E39" s="64" t="s">
        <v>127</v>
      </c>
      <c r="F39" s="76" t="s">
        <v>261</v>
      </c>
      <c r="G39" s="64" t="s">
        <v>49</v>
      </c>
      <c r="H39" s="64" t="s">
        <v>189</v>
      </c>
      <c r="I39" s="64" t="s">
        <v>0</v>
      </c>
      <c r="J39" s="65" t="s">
        <v>77</v>
      </c>
      <c r="K39" s="104" t="s">
        <v>91</v>
      </c>
      <c r="L39" s="100">
        <v>1294</v>
      </c>
      <c r="M39" s="96" t="s">
        <v>55</v>
      </c>
      <c r="N39" s="64" t="s">
        <v>18</v>
      </c>
      <c r="O39" s="99">
        <v>481.3</v>
      </c>
      <c r="P39" s="87">
        <v>14640676</v>
      </c>
      <c r="Q39" s="71" t="s">
        <v>55</v>
      </c>
      <c r="R39" s="64" t="s">
        <v>92</v>
      </c>
      <c r="S39" s="61" t="s">
        <v>365</v>
      </c>
      <c r="T39" s="64" t="s">
        <v>55</v>
      </c>
      <c r="U39" s="58" t="s">
        <v>55</v>
      </c>
      <c r="V39" s="105" t="s">
        <v>293</v>
      </c>
      <c r="W39" s="105" t="s">
        <v>289</v>
      </c>
      <c r="X39" s="68" t="s">
        <v>55</v>
      </c>
      <c r="Y39" s="105"/>
      <c r="Z39" s="64" t="s">
        <v>22</v>
      </c>
      <c r="AA39" s="64" t="s">
        <v>0</v>
      </c>
      <c r="AB39" s="64">
        <v>2012</v>
      </c>
      <c r="AC39" s="64" t="s">
        <v>45</v>
      </c>
      <c r="AD39" s="64"/>
      <c r="AE39" s="66">
        <f>L39*0.453592</f>
        <v>586.94804799999997</v>
      </c>
      <c r="AF39" s="67">
        <v>0</v>
      </c>
    </row>
    <row r="40" spans="1:32" ht="25.5" x14ac:dyDescent="0.25">
      <c r="A40" s="62" t="s">
        <v>323</v>
      </c>
      <c r="B40" s="62">
        <v>2353</v>
      </c>
      <c r="C40" s="62" t="s">
        <v>17</v>
      </c>
      <c r="D40" s="64" t="s">
        <v>55</v>
      </c>
      <c r="E40" s="64" t="s">
        <v>128</v>
      </c>
      <c r="F40" s="64" t="s">
        <v>5</v>
      </c>
      <c r="G40" s="64" t="s">
        <v>60</v>
      </c>
      <c r="H40" s="64" t="s">
        <v>38</v>
      </c>
      <c r="I40" s="64" t="s">
        <v>16</v>
      </c>
      <c r="J40" s="65" t="s">
        <v>77</v>
      </c>
      <c r="K40" s="65" t="s">
        <v>55</v>
      </c>
      <c r="L40" s="66">
        <v>6</v>
      </c>
      <c r="M40" s="67">
        <v>0</v>
      </c>
      <c r="N40" s="64" t="s">
        <v>18</v>
      </c>
      <c r="O40" s="42" t="s">
        <v>55</v>
      </c>
      <c r="P40" s="87">
        <v>392441</v>
      </c>
      <c r="Q40" s="87">
        <v>125000</v>
      </c>
      <c r="R40" s="64" t="s">
        <v>92</v>
      </c>
      <c r="S40" s="61" t="s">
        <v>338</v>
      </c>
      <c r="T40" s="58" t="s">
        <v>339</v>
      </c>
      <c r="U40" s="58" t="s">
        <v>55</v>
      </c>
      <c r="V40" s="65" t="s">
        <v>139</v>
      </c>
      <c r="W40" s="65" t="s">
        <v>139</v>
      </c>
      <c r="X40" s="68" t="s">
        <v>55</v>
      </c>
      <c r="Y40" s="65"/>
      <c r="Z40" s="64" t="s">
        <v>22</v>
      </c>
      <c r="AA40" s="64" t="s">
        <v>0</v>
      </c>
      <c r="AB40" s="64">
        <v>2012</v>
      </c>
      <c r="AC40" s="64" t="s">
        <v>45</v>
      </c>
      <c r="AD40" s="64"/>
      <c r="AE40" s="66">
        <f>L40*0.453592</f>
        <v>2.721552</v>
      </c>
      <c r="AF40" s="67">
        <v>0</v>
      </c>
    </row>
    <row r="41" spans="1:32" ht="89.25" x14ac:dyDescent="0.25">
      <c r="A41" s="62" t="s">
        <v>323</v>
      </c>
      <c r="B41" s="62">
        <v>2342</v>
      </c>
      <c r="C41" s="62" t="s">
        <v>17</v>
      </c>
      <c r="D41" s="80" t="s">
        <v>56</v>
      </c>
      <c r="E41" s="62" t="s">
        <v>129</v>
      </c>
      <c r="F41" s="64" t="s">
        <v>39</v>
      </c>
      <c r="G41" s="64" t="s">
        <v>156</v>
      </c>
      <c r="H41" s="64" t="s">
        <v>62</v>
      </c>
      <c r="I41" s="64" t="s">
        <v>27</v>
      </c>
      <c r="J41" s="121" t="s">
        <v>93</v>
      </c>
      <c r="K41" s="104" t="s">
        <v>330</v>
      </c>
      <c r="L41" s="67" t="s">
        <v>47</v>
      </c>
      <c r="M41" s="67" t="s">
        <v>47</v>
      </c>
      <c r="N41" s="64" t="s">
        <v>18</v>
      </c>
      <c r="O41" s="42">
        <v>173</v>
      </c>
      <c r="P41" s="71">
        <v>900000</v>
      </c>
      <c r="Q41" s="71" t="s">
        <v>47</v>
      </c>
      <c r="R41" s="64" t="s">
        <v>137</v>
      </c>
      <c r="S41" s="65" t="s">
        <v>47</v>
      </c>
      <c r="T41" s="64" t="s">
        <v>55</v>
      </c>
      <c r="U41" s="58" t="s">
        <v>55</v>
      </c>
      <c r="V41" s="105" t="s">
        <v>292</v>
      </c>
      <c r="W41" s="105" t="s">
        <v>288</v>
      </c>
      <c r="X41" s="68" t="s">
        <v>55</v>
      </c>
      <c r="Y41" s="79"/>
      <c r="Z41" s="64" t="s">
        <v>15</v>
      </c>
      <c r="AA41" s="64" t="s">
        <v>16</v>
      </c>
      <c r="AB41" s="64">
        <v>2016</v>
      </c>
      <c r="AC41" s="64" t="s">
        <v>45</v>
      </c>
      <c r="AD41" s="64">
        <v>1</v>
      </c>
      <c r="AE41" s="67" t="s">
        <v>47</v>
      </c>
      <c r="AF41" s="67" t="s">
        <v>47</v>
      </c>
    </row>
    <row r="42" spans="1:32" ht="25.5" x14ac:dyDescent="0.25">
      <c r="A42" s="62" t="s">
        <v>323</v>
      </c>
      <c r="B42" s="62">
        <v>2355</v>
      </c>
      <c r="C42" s="62" t="s">
        <v>17</v>
      </c>
      <c r="D42" s="80" t="s">
        <v>55</v>
      </c>
      <c r="E42" s="62" t="s">
        <v>130</v>
      </c>
      <c r="F42" s="64" t="s">
        <v>262</v>
      </c>
      <c r="G42" s="64" t="s">
        <v>49</v>
      </c>
      <c r="H42" s="64" t="s">
        <v>189</v>
      </c>
      <c r="I42" s="64" t="s">
        <v>0</v>
      </c>
      <c r="J42" s="65" t="s">
        <v>93</v>
      </c>
      <c r="K42" s="81" t="s">
        <v>93</v>
      </c>
      <c r="L42" s="67">
        <v>149</v>
      </c>
      <c r="M42" s="67" t="s">
        <v>55</v>
      </c>
      <c r="N42" s="64" t="s">
        <v>18</v>
      </c>
      <c r="O42" s="67" t="s">
        <v>55</v>
      </c>
      <c r="P42" s="74">
        <v>42435000</v>
      </c>
      <c r="Q42" s="118" t="s">
        <v>47</v>
      </c>
      <c r="R42" s="64" t="s">
        <v>92</v>
      </c>
      <c r="S42" s="65" t="s">
        <v>266</v>
      </c>
      <c r="T42" s="64" t="s">
        <v>55</v>
      </c>
      <c r="U42" s="58" t="s">
        <v>55</v>
      </c>
      <c r="V42" s="115" t="s">
        <v>291</v>
      </c>
      <c r="W42" s="115" t="s">
        <v>290</v>
      </c>
      <c r="X42" s="68" t="s">
        <v>55</v>
      </c>
      <c r="Y42" s="116"/>
      <c r="Z42" s="64" t="s">
        <v>22</v>
      </c>
      <c r="AA42" s="80" t="s">
        <v>55</v>
      </c>
      <c r="AB42" s="64">
        <v>2017</v>
      </c>
      <c r="AC42" s="64" t="s">
        <v>45</v>
      </c>
      <c r="AD42" s="64"/>
    </row>
    <row r="43" spans="1:32" ht="25.5" x14ac:dyDescent="0.25">
      <c r="A43" s="62" t="s">
        <v>323</v>
      </c>
      <c r="B43" s="64">
        <v>5243</v>
      </c>
      <c r="C43" s="62" t="s">
        <v>147</v>
      </c>
      <c r="D43" s="64" t="s">
        <v>55</v>
      </c>
      <c r="E43" s="64" t="s">
        <v>252</v>
      </c>
      <c r="F43" s="70" t="s">
        <v>1</v>
      </c>
      <c r="G43" s="132" t="s">
        <v>70</v>
      </c>
      <c r="H43" s="70" t="s">
        <v>1</v>
      </c>
      <c r="I43" s="64" t="s">
        <v>16</v>
      </c>
      <c r="J43" s="68" t="s">
        <v>139</v>
      </c>
      <c r="K43" s="65" t="s">
        <v>55</v>
      </c>
      <c r="L43" s="66">
        <v>34</v>
      </c>
      <c r="M43" s="67">
        <v>19</v>
      </c>
      <c r="N43" s="64" t="s">
        <v>18</v>
      </c>
      <c r="O43" s="42" t="s">
        <v>55</v>
      </c>
      <c r="P43" s="71" t="s">
        <v>139</v>
      </c>
      <c r="Q43" s="71" t="s">
        <v>139</v>
      </c>
      <c r="R43" s="70" t="s">
        <v>88</v>
      </c>
      <c r="S43" s="68" t="s">
        <v>139</v>
      </c>
      <c r="T43" s="64" t="s">
        <v>55</v>
      </c>
      <c r="U43" s="64" t="s">
        <v>139</v>
      </c>
      <c r="V43" s="68" t="s">
        <v>139</v>
      </c>
      <c r="W43" s="68" t="s">
        <v>139</v>
      </c>
      <c r="X43" s="68" t="s">
        <v>55</v>
      </c>
      <c r="Y43" s="68"/>
      <c r="Z43" s="64" t="s">
        <v>22</v>
      </c>
      <c r="AA43" s="64" t="s">
        <v>0</v>
      </c>
      <c r="AB43" s="80">
        <v>2019</v>
      </c>
      <c r="AC43" s="64" t="s">
        <v>45</v>
      </c>
      <c r="AD43" s="64"/>
    </row>
    <row r="44" spans="1:32" ht="76.5" x14ac:dyDescent="0.25">
      <c r="A44" s="90" t="s">
        <v>323</v>
      </c>
      <c r="B44" s="120">
        <v>5758</v>
      </c>
      <c r="C44" s="91" t="s">
        <v>56</v>
      </c>
      <c r="D44" s="91" t="s">
        <v>155</v>
      </c>
      <c r="E44" s="91" t="s">
        <v>328</v>
      </c>
      <c r="F44" s="91" t="s">
        <v>329</v>
      </c>
      <c r="G44" s="91" t="s">
        <v>349</v>
      </c>
      <c r="H44" s="91" t="s">
        <v>204</v>
      </c>
      <c r="I44" s="91" t="s">
        <v>27</v>
      </c>
      <c r="J44" s="92" t="s">
        <v>91</v>
      </c>
      <c r="K44" s="106" t="s">
        <v>330</v>
      </c>
      <c r="L44" s="93" t="s">
        <v>47</v>
      </c>
      <c r="M44" s="93" t="s">
        <v>47</v>
      </c>
      <c r="N44" s="91" t="s">
        <v>18</v>
      </c>
      <c r="O44" s="93" t="s">
        <v>47</v>
      </c>
      <c r="P44" s="94">
        <v>800000</v>
      </c>
      <c r="Q44" s="94" t="s">
        <v>47</v>
      </c>
      <c r="R44" s="134" t="s">
        <v>364</v>
      </c>
      <c r="S44" s="135" t="s">
        <v>366</v>
      </c>
      <c r="T44" s="91" t="s">
        <v>331</v>
      </c>
      <c r="U44" s="102" t="s">
        <v>55</v>
      </c>
      <c r="V44" s="158">
        <v>26.333207999999999</v>
      </c>
      <c r="W44" s="158">
        <v>-81.676259000000002</v>
      </c>
      <c r="X44" s="92" t="s">
        <v>55</v>
      </c>
      <c r="Y44" s="121"/>
      <c r="Z44" s="80" t="s">
        <v>15</v>
      </c>
      <c r="AA44" s="80"/>
      <c r="AB44" s="131">
        <v>2020</v>
      </c>
      <c r="AC44" s="97" t="s">
        <v>45</v>
      </c>
      <c r="AD44" s="80"/>
    </row>
    <row r="45" spans="1:32" ht="60" x14ac:dyDescent="0.25">
      <c r="A45" s="89" t="s">
        <v>323</v>
      </c>
      <c r="B45" s="122">
        <v>5759</v>
      </c>
      <c r="C45" s="122" t="s">
        <v>17</v>
      </c>
      <c r="D45" s="122" t="s">
        <v>55</v>
      </c>
      <c r="E45" s="122" t="s">
        <v>334</v>
      </c>
      <c r="F45" s="122" t="s">
        <v>335</v>
      </c>
      <c r="G45" s="122" t="s">
        <v>348</v>
      </c>
      <c r="H45" s="122" t="s">
        <v>215</v>
      </c>
      <c r="I45" s="122" t="s">
        <v>37</v>
      </c>
      <c r="J45" s="133" t="s">
        <v>363</v>
      </c>
      <c r="K45" s="123" t="s">
        <v>336</v>
      </c>
      <c r="L45" s="124" t="s">
        <v>55</v>
      </c>
      <c r="M45" s="124" t="s">
        <v>55</v>
      </c>
      <c r="N45" s="122" t="s">
        <v>18</v>
      </c>
      <c r="O45" s="125" t="s">
        <v>55</v>
      </c>
      <c r="P45" s="126" t="s">
        <v>47</v>
      </c>
      <c r="Q45" s="126" t="s">
        <v>55</v>
      </c>
      <c r="R45" s="122" t="s">
        <v>92</v>
      </c>
      <c r="S45" s="133" t="s">
        <v>55</v>
      </c>
      <c r="T45" s="122" t="s">
        <v>55</v>
      </c>
      <c r="U45" s="58" t="s">
        <v>55</v>
      </c>
      <c r="V45" s="61" t="s">
        <v>47</v>
      </c>
      <c r="W45" s="61" t="s">
        <v>47</v>
      </c>
      <c r="X45" s="136" t="s">
        <v>55</v>
      </c>
      <c r="Y45" s="121"/>
      <c r="Z45" s="80" t="s">
        <v>22</v>
      </c>
      <c r="AA45" s="80"/>
      <c r="AB45" s="131">
        <v>2020</v>
      </c>
      <c r="AC45" s="97" t="s">
        <v>45</v>
      </c>
      <c r="AD45" s="80"/>
    </row>
  </sheetData>
  <autoFilter ref="B1:AD45" xr:uid="{E8F55C3B-B157-4B8D-9266-E07F9064A0A0}"/>
  <phoneticPr fontId="13" type="noConversion"/>
  <pageMargins left="0.7" right="0.7" top="0.75" bottom="0.75" header="0.3" footer="0.3"/>
  <pageSetup scale="39" fitToHeight="3" orientation="landscape" horizontalDpi="4294967295" verticalDpi="4294967295" r:id="rId1"/>
  <customProperties>
    <customPr name="LastActive" r:id="rId2"/>
  </customPropertie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2B7A41A-6000-4A8C-AB8A-149C0801306D}">
          <x14:formula1>
            <xm:f>'Z:\FileServer Data\FDEP LSJR Main Stem BMAP\11 2018 Progress Report Items\Received\CCUA\[LSJM_CCUA Aggregate Revised.xlsx]Drop Downs'!#REF!</xm:f>
          </x14:formula1>
          <xm:sqref>H1:I1</xm:sqref>
        </x14:dataValidation>
        <x14:dataValidation type="list" allowBlank="1" showInputMessage="1" showErrorMessage="1" xr:uid="{31F53B42-658C-4FBF-A0CE-E0198E032110}">
          <x14:formula1>
            <xm:f>'C:\Users\Rossiter_B\Desktop\STAR\2020 STAR\EWCO\[Bonita Springs EWCO_ver2.xlsx]DropDowns'!#REF!</xm:f>
          </x14:formula1>
          <xm:sqref>H44:I44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067A-BAF7-43D7-8E8B-9466D59E1EC6}">
  <dimension ref="A1:Y42"/>
  <sheetViews>
    <sheetView workbookViewId="0"/>
  </sheetViews>
  <sheetFormatPr defaultRowHeight="15" x14ac:dyDescent="0.25"/>
  <cols>
    <col min="2" max="2" width="9.28515625" style="156" bestFit="1" customWidth="1"/>
    <col min="12" max="13" width="9.28515625" bestFit="1" customWidth="1"/>
    <col min="15" max="15" width="10" bestFit="1" customWidth="1"/>
    <col min="16" max="17" width="9.28515625" bestFit="1" customWidth="1"/>
    <col min="21" max="21" width="9.5703125" bestFit="1" customWidth="1"/>
  </cols>
  <sheetData>
    <row r="1" spans="1:25" ht="51" x14ac:dyDescent="0.25">
      <c r="A1" s="83" t="s">
        <v>322</v>
      </c>
      <c r="B1" s="152" t="s">
        <v>146</v>
      </c>
      <c r="C1" s="83" t="s">
        <v>224</v>
      </c>
      <c r="D1" s="138" t="s">
        <v>35</v>
      </c>
      <c r="E1" s="83" t="s">
        <v>225</v>
      </c>
      <c r="F1" s="83" t="s">
        <v>226</v>
      </c>
      <c r="G1" s="83" t="s">
        <v>227</v>
      </c>
      <c r="H1" s="83" t="s">
        <v>228</v>
      </c>
      <c r="I1" s="83" t="s">
        <v>229</v>
      </c>
      <c r="J1" s="83" t="s">
        <v>324</v>
      </c>
      <c r="K1" s="83" t="s">
        <v>230</v>
      </c>
      <c r="L1" s="83" t="s">
        <v>231</v>
      </c>
      <c r="M1" s="83" t="s">
        <v>232</v>
      </c>
      <c r="N1" s="83" t="s">
        <v>33</v>
      </c>
      <c r="O1" s="83" t="s">
        <v>233</v>
      </c>
      <c r="P1" s="83" t="s">
        <v>234</v>
      </c>
      <c r="Q1" s="83" t="s">
        <v>235</v>
      </c>
      <c r="R1" s="83" t="s">
        <v>236</v>
      </c>
      <c r="S1" s="83" t="s">
        <v>237</v>
      </c>
      <c r="T1" s="83" t="s">
        <v>238</v>
      </c>
      <c r="U1" s="83" t="s">
        <v>325</v>
      </c>
      <c r="V1" s="83" t="s">
        <v>32</v>
      </c>
      <c r="W1" s="83" t="s">
        <v>34</v>
      </c>
      <c r="X1" s="83" t="s">
        <v>326</v>
      </c>
      <c r="Y1" s="83" t="s">
        <v>327</v>
      </c>
    </row>
    <row r="2" spans="1:25" ht="63.75" x14ac:dyDescent="0.25">
      <c r="A2" s="116" t="s">
        <v>323</v>
      </c>
      <c r="B2" s="153">
        <v>2326</v>
      </c>
      <c r="C2" s="116" t="s">
        <v>56</v>
      </c>
      <c r="D2" s="65" t="s">
        <v>55</v>
      </c>
      <c r="E2" s="65" t="s">
        <v>96</v>
      </c>
      <c r="F2" s="65" t="s">
        <v>44</v>
      </c>
      <c r="G2" s="65" t="s">
        <v>141</v>
      </c>
      <c r="H2" s="65" t="s">
        <v>205</v>
      </c>
      <c r="I2" s="65" t="s">
        <v>16</v>
      </c>
      <c r="J2" s="65" t="s">
        <v>139</v>
      </c>
      <c r="K2" s="65" t="s">
        <v>55</v>
      </c>
      <c r="L2" s="65">
        <v>696</v>
      </c>
      <c r="M2" s="116">
        <v>0</v>
      </c>
      <c r="N2" s="65" t="s">
        <v>18</v>
      </c>
      <c r="O2" s="139" t="s">
        <v>55</v>
      </c>
      <c r="P2" s="65" t="s">
        <v>55</v>
      </c>
      <c r="Q2" s="65" t="s">
        <v>55</v>
      </c>
      <c r="R2" s="65" t="s">
        <v>86</v>
      </c>
      <c r="S2" s="65" t="s">
        <v>55</v>
      </c>
      <c r="T2" s="65" t="s">
        <v>55</v>
      </c>
      <c r="U2" s="65" t="s">
        <v>139</v>
      </c>
      <c r="V2" s="68" t="s">
        <v>55</v>
      </c>
      <c r="W2" s="68" t="s">
        <v>55</v>
      </c>
      <c r="X2" s="68" t="s">
        <v>55</v>
      </c>
      <c r="Y2" s="68"/>
    </row>
    <row r="3" spans="1:25" ht="63.75" x14ac:dyDescent="0.25">
      <c r="A3" s="116" t="s">
        <v>323</v>
      </c>
      <c r="B3" s="153">
        <v>2325</v>
      </c>
      <c r="C3" s="116" t="s">
        <v>56</v>
      </c>
      <c r="D3" s="65" t="s">
        <v>55</v>
      </c>
      <c r="E3" s="65" t="s">
        <v>97</v>
      </c>
      <c r="F3" s="65" t="s">
        <v>73</v>
      </c>
      <c r="G3" s="65" t="s">
        <v>74</v>
      </c>
      <c r="H3" s="65" t="s">
        <v>38</v>
      </c>
      <c r="I3" s="65" t="s">
        <v>16</v>
      </c>
      <c r="J3" s="65" t="s">
        <v>357</v>
      </c>
      <c r="K3" s="65" t="s">
        <v>55</v>
      </c>
      <c r="L3" s="65">
        <v>835</v>
      </c>
      <c r="M3" s="116">
        <v>0</v>
      </c>
      <c r="N3" s="65" t="s">
        <v>18</v>
      </c>
      <c r="O3" s="139" t="s">
        <v>55</v>
      </c>
      <c r="P3" s="65" t="s">
        <v>139</v>
      </c>
      <c r="Q3" s="50">
        <v>3000</v>
      </c>
      <c r="R3" s="65" t="s">
        <v>86</v>
      </c>
      <c r="S3" s="65" t="s">
        <v>139</v>
      </c>
      <c r="T3" s="65" t="s">
        <v>55</v>
      </c>
      <c r="U3" s="65" t="s">
        <v>139</v>
      </c>
      <c r="V3" s="68" t="s">
        <v>55</v>
      </c>
      <c r="W3" s="68" t="s">
        <v>55</v>
      </c>
      <c r="X3" s="68" t="s">
        <v>55</v>
      </c>
      <c r="Y3" s="68"/>
    </row>
    <row r="4" spans="1:25" ht="63.75" x14ac:dyDescent="0.25">
      <c r="A4" s="116" t="s">
        <v>323</v>
      </c>
      <c r="B4" s="153">
        <v>2324</v>
      </c>
      <c r="C4" s="116" t="s">
        <v>56</v>
      </c>
      <c r="D4" s="65" t="s">
        <v>55</v>
      </c>
      <c r="E4" s="65" t="s">
        <v>98</v>
      </c>
      <c r="F4" s="65" t="s">
        <v>10</v>
      </c>
      <c r="G4" s="65" t="s">
        <v>64</v>
      </c>
      <c r="H4" s="65" t="s">
        <v>148</v>
      </c>
      <c r="I4" s="65" t="s">
        <v>82</v>
      </c>
      <c r="J4" s="65" t="s">
        <v>55</v>
      </c>
      <c r="K4" s="65" t="s">
        <v>55</v>
      </c>
      <c r="L4" s="65" t="s">
        <v>55</v>
      </c>
      <c r="M4" s="65" t="s">
        <v>55</v>
      </c>
      <c r="N4" s="65" t="s">
        <v>18</v>
      </c>
      <c r="O4" s="65" t="s">
        <v>55</v>
      </c>
      <c r="P4" s="65" t="s">
        <v>55</v>
      </c>
      <c r="Q4" s="65" t="s">
        <v>55</v>
      </c>
      <c r="R4" s="65" t="s">
        <v>55</v>
      </c>
      <c r="S4" s="65" t="s">
        <v>55</v>
      </c>
      <c r="T4" s="65" t="s">
        <v>55</v>
      </c>
      <c r="U4" s="65" t="s">
        <v>139</v>
      </c>
      <c r="V4" s="81" t="s">
        <v>306</v>
      </c>
      <c r="W4" s="81" t="s">
        <v>277</v>
      </c>
      <c r="X4" s="68" t="s">
        <v>55</v>
      </c>
      <c r="Y4" s="65"/>
    </row>
    <row r="5" spans="1:25" ht="38.25" x14ac:dyDescent="0.25">
      <c r="A5" s="116" t="s">
        <v>323</v>
      </c>
      <c r="B5" s="153">
        <v>2323</v>
      </c>
      <c r="C5" s="116" t="s">
        <v>56</v>
      </c>
      <c r="D5" s="65" t="s">
        <v>55</v>
      </c>
      <c r="E5" s="65" t="s">
        <v>99</v>
      </c>
      <c r="F5" s="65" t="s">
        <v>11</v>
      </c>
      <c r="G5" s="65" t="s">
        <v>65</v>
      </c>
      <c r="H5" s="65" t="s">
        <v>50</v>
      </c>
      <c r="I5" s="65" t="s">
        <v>0</v>
      </c>
      <c r="J5" s="65" t="s">
        <v>139</v>
      </c>
      <c r="K5" s="65" t="s">
        <v>77</v>
      </c>
      <c r="L5" s="65">
        <v>1</v>
      </c>
      <c r="M5" s="116">
        <v>0</v>
      </c>
      <c r="N5" s="65" t="s">
        <v>18</v>
      </c>
      <c r="O5" s="139">
        <v>4</v>
      </c>
      <c r="P5" s="65" t="s">
        <v>139</v>
      </c>
      <c r="Q5" s="65" t="s">
        <v>139</v>
      </c>
      <c r="R5" s="65" t="s">
        <v>86</v>
      </c>
      <c r="S5" s="65" t="s">
        <v>139</v>
      </c>
      <c r="T5" s="65" t="s">
        <v>55</v>
      </c>
      <c r="U5" s="140" t="s">
        <v>55</v>
      </c>
      <c r="V5" s="65" t="s">
        <v>139</v>
      </c>
      <c r="W5" s="65" t="s">
        <v>139</v>
      </c>
      <c r="X5" s="68" t="s">
        <v>55</v>
      </c>
      <c r="Y5" s="65"/>
    </row>
    <row r="6" spans="1:25" ht="76.5" x14ac:dyDescent="0.25">
      <c r="A6" s="116" t="s">
        <v>323</v>
      </c>
      <c r="B6" s="153">
        <v>2322</v>
      </c>
      <c r="C6" s="116" t="s">
        <v>56</v>
      </c>
      <c r="D6" s="65" t="s">
        <v>55</v>
      </c>
      <c r="E6" s="65" t="s">
        <v>100</v>
      </c>
      <c r="F6" s="65" t="s">
        <v>12</v>
      </c>
      <c r="G6" s="65" t="s">
        <v>66</v>
      </c>
      <c r="H6" s="65" t="s">
        <v>72</v>
      </c>
      <c r="I6" s="65" t="s">
        <v>0</v>
      </c>
      <c r="J6" s="65" t="s">
        <v>139</v>
      </c>
      <c r="K6" s="65" t="s">
        <v>77</v>
      </c>
      <c r="L6" s="65">
        <v>212</v>
      </c>
      <c r="M6" s="116">
        <v>0</v>
      </c>
      <c r="N6" s="65" t="s">
        <v>18</v>
      </c>
      <c r="O6" s="139">
        <v>26</v>
      </c>
      <c r="P6" s="65" t="s">
        <v>139</v>
      </c>
      <c r="Q6" s="65" t="s">
        <v>139</v>
      </c>
      <c r="R6" s="65" t="s">
        <v>86</v>
      </c>
      <c r="S6" s="65" t="s">
        <v>139</v>
      </c>
      <c r="T6" s="65" t="s">
        <v>55</v>
      </c>
      <c r="U6" s="140" t="s">
        <v>55</v>
      </c>
      <c r="V6" s="81" t="s">
        <v>305</v>
      </c>
      <c r="W6" s="81" t="s">
        <v>276</v>
      </c>
      <c r="X6" s="68" t="s">
        <v>55</v>
      </c>
      <c r="Y6" s="65"/>
    </row>
    <row r="7" spans="1:25" ht="38.25" x14ac:dyDescent="0.25">
      <c r="A7" s="116" t="s">
        <v>323</v>
      </c>
      <c r="B7" s="153">
        <v>2321</v>
      </c>
      <c r="C7" s="116" t="s">
        <v>56</v>
      </c>
      <c r="D7" s="65" t="s">
        <v>55</v>
      </c>
      <c r="E7" s="65" t="s">
        <v>101</v>
      </c>
      <c r="F7" s="65" t="s">
        <v>13</v>
      </c>
      <c r="G7" s="65" t="s">
        <v>65</v>
      </c>
      <c r="H7" s="65" t="s">
        <v>50</v>
      </c>
      <c r="I7" s="65" t="s">
        <v>0</v>
      </c>
      <c r="J7" s="65" t="s">
        <v>139</v>
      </c>
      <c r="K7" s="65" t="s">
        <v>77</v>
      </c>
      <c r="L7" s="65">
        <v>6</v>
      </c>
      <c r="M7" s="116">
        <v>0</v>
      </c>
      <c r="N7" s="65" t="s">
        <v>18</v>
      </c>
      <c r="O7" s="139">
        <v>16</v>
      </c>
      <c r="P7" s="65" t="s">
        <v>139</v>
      </c>
      <c r="Q7" s="65" t="s">
        <v>139</v>
      </c>
      <c r="R7" s="65" t="s">
        <v>86</v>
      </c>
      <c r="S7" s="65" t="s">
        <v>139</v>
      </c>
      <c r="T7" s="65" t="s">
        <v>55</v>
      </c>
      <c r="U7" s="140" t="s">
        <v>55</v>
      </c>
      <c r="V7" s="81" t="s">
        <v>304</v>
      </c>
      <c r="W7" s="81" t="s">
        <v>278</v>
      </c>
      <c r="X7" s="68" t="s">
        <v>55</v>
      </c>
      <c r="Y7" s="65"/>
    </row>
    <row r="8" spans="1:25" ht="63.75" x14ac:dyDescent="0.25">
      <c r="A8" s="116" t="s">
        <v>323</v>
      </c>
      <c r="B8" s="153">
        <v>2320</v>
      </c>
      <c r="C8" s="116" t="s">
        <v>56</v>
      </c>
      <c r="D8" s="65" t="s">
        <v>55</v>
      </c>
      <c r="E8" s="65" t="s">
        <v>102</v>
      </c>
      <c r="F8" s="65" t="s">
        <v>14</v>
      </c>
      <c r="G8" s="65" t="s">
        <v>65</v>
      </c>
      <c r="H8" s="65" t="s">
        <v>50</v>
      </c>
      <c r="I8" s="65" t="s">
        <v>0</v>
      </c>
      <c r="J8" s="65" t="s">
        <v>139</v>
      </c>
      <c r="K8" s="65" t="s">
        <v>77</v>
      </c>
      <c r="L8" s="65">
        <v>258</v>
      </c>
      <c r="M8" s="116">
        <v>0</v>
      </c>
      <c r="N8" s="65" t="s">
        <v>18</v>
      </c>
      <c r="O8" s="139">
        <v>31</v>
      </c>
      <c r="P8" s="65" t="s">
        <v>139</v>
      </c>
      <c r="Q8" s="65" t="s">
        <v>139</v>
      </c>
      <c r="R8" s="65" t="s">
        <v>86</v>
      </c>
      <c r="S8" s="65" t="s">
        <v>139</v>
      </c>
      <c r="T8" s="65" t="s">
        <v>55</v>
      </c>
      <c r="U8" s="140" t="s">
        <v>55</v>
      </c>
      <c r="V8" s="81" t="s">
        <v>303</v>
      </c>
      <c r="W8" s="81" t="s">
        <v>279</v>
      </c>
      <c r="X8" s="68" t="s">
        <v>55</v>
      </c>
      <c r="Y8" s="65"/>
    </row>
    <row r="9" spans="1:25" ht="38.25" x14ac:dyDescent="0.25">
      <c r="A9" s="116" t="s">
        <v>323</v>
      </c>
      <c r="B9" s="153">
        <v>2319</v>
      </c>
      <c r="C9" s="116" t="s">
        <v>56</v>
      </c>
      <c r="D9" s="65" t="s">
        <v>55</v>
      </c>
      <c r="E9" s="65" t="s">
        <v>103</v>
      </c>
      <c r="F9" s="65" t="s">
        <v>1</v>
      </c>
      <c r="G9" s="65" t="s">
        <v>67</v>
      </c>
      <c r="H9" s="65" t="s">
        <v>1</v>
      </c>
      <c r="I9" s="65" t="s">
        <v>16</v>
      </c>
      <c r="J9" s="65" t="s">
        <v>358</v>
      </c>
      <c r="K9" s="65" t="s">
        <v>55</v>
      </c>
      <c r="L9" s="68">
        <v>161</v>
      </c>
      <c r="M9" s="68">
        <v>103</v>
      </c>
      <c r="N9" s="65" t="s">
        <v>18</v>
      </c>
      <c r="O9" s="139" t="s">
        <v>55</v>
      </c>
      <c r="P9" s="65" t="s">
        <v>139</v>
      </c>
      <c r="Q9" s="50">
        <v>22000</v>
      </c>
      <c r="R9" s="65" t="s">
        <v>86</v>
      </c>
      <c r="S9" s="65" t="s">
        <v>139</v>
      </c>
      <c r="T9" s="65" t="s">
        <v>55</v>
      </c>
      <c r="U9" s="65" t="s">
        <v>139</v>
      </c>
      <c r="V9" s="65" t="s">
        <v>55</v>
      </c>
      <c r="W9" s="65" t="s">
        <v>55</v>
      </c>
      <c r="X9" s="68" t="s">
        <v>55</v>
      </c>
      <c r="Y9" s="65"/>
    </row>
    <row r="10" spans="1:25" ht="229.5" x14ac:dyDescent="0.25">
      <c r="A10" s="116" t="s">
        <v>323</v>
      </c>
      <c r="B10" s="153">
        <v>2341</v>
      </c>
      <c r="C10" s="116" t="s">
        <v>56</v>
      </c>
      <c r="D10" s="65" t="s">
        <v>132</v>
      </c>
      <c r="E10" s="65" t="s">
        <v>104</v>
      </c>
      <c r="F10" s="65" t="s">
        <v>59</v>
      </c>
      <c r="G10" s="65" t="s">
        <v>75</v>
      </c>
      <c r="H10" s="65" t="s">
        <v>63</v>
      </c>
      <c r="I10" s="65" t="s">
        <v>0</v>
      </c>
      <c r="J10" s="65" t="s">
        <v>93</v>
      </c>
      <c r="K10" s="65" t="s">
        <v>93</v>
      </c>
      <c r="L10" s="61" t="s">
        <v>47</v>
      </c>
      <c r="M10" s="61" t="s">
        <v>47</v>
      </c>
      <c r="N10" s="65" t="s">
        <v>18</v>
      </c>
      <c r="O10" s="68">
        <v>40</v>
      </c>
      <c r="P10" s="50">
        <v>623389</v>
      </c>
      <c r="Q10" s="65" t="s">
        <v>139</v>
      </c>
      <c r="R10" s="65" t="s">
        <v>87</v>
      </c>
      <c r="S10" s="65" t="s">
        <v>139</v>
      </c>
      <c r="T10" s="68" t="s">
        <v>40</v>
      </c>
      <c r="U10" s="140" t="s">
        <v>139</v>
      </c>
      <c r="V10" s="65" t="s">
        <v>139</v>
      </c>
      <c r="W10" s="65" t="s">
        <v>139</v>
      </c>
      <c r="X10" s="68" t="s">
        <v>55</v>
      </c>
      <c r="Y10" s="65"/>
    </row>
    <row r="11" spans="1:25" ht="408" x14ac:dyDescent="0.25">
      <c r="A11" s="116" t="s">
        <v>323</v>
      </c>
      <c r="B11" s="153">
        <v>2333</v>
      </c>
      <c r="C11" s="116" t="s">
        <v>56</v>
      </c>
      <c r="D11" s="65" t="s">
        <v>17</v>
      </c>
      <c r="E11" s="65" t="s">
        <v>28</v>
      </c>
      <c r="F11" s="65" t="s">
        <v>39</v>
      </c>
      <c r="G11" s="65" t="s">
        <v>149</v>
      </c>
      <c r="H11" s="65" t="s">
        <v>62</v>
      </c>
      <c r="I11" s="65" t="s">
        <v>27</v>
      </c>
      <c r="J11" s="65" t="s">
        <v>93</v>
      </c>
      <c r="K11" s="65" t="s">
        <v>47</v>
      </c>
      <c r="L11" s="68" t="s">
        <v>47</v>
      </c>
      <c r="M11" s="68" t="s">
        <v>47</v>
      </c>
      <c r="N11" s="65" t="s">
        <v>18</v>
      </c>
      <c r="O11" s="139">
        <v>173</v>
      </c>
      <c r="P11" s="65" t="s">
        <v>139</v>
      </c>
      <c r="Q11" s="65" t="s">
        <v>139</v>
      </c>
      <c r="R11" s="65" t="s">
        <v>86</v>
      </c>
      <c r="S11" s="65" t="s">
        <v>139</v>
      </c>
      <c r="T11" s="65" t="s">
        <v>55</v>
      </c>
      <c r="U11" s="65" t="s">
        <v>139</v>
      </c>
      <c r="V11" s="65" t="s">
        <v>139</v>
      </c>
      <c r="W11" s="65" t="s">
        <v>139</v>
      </c>
      <c r="X11" s="68" t="s">
        <v>55</v>
      </c>
      <c r="Y11" s="65"/>
    </row>
    <row r="12" spans="1:25" ht="293.25" x14ac:dyDescent="0.25">
      <c r="A12" s="116" t="s">
        <v>323</v>
      </c>
      <c r="B12" s="153">
        <v>2334</v>
      </c>
      <c r="C12" s="116" t="s">
        <v>56</v>
      </c>
      <c r="D12" s="65" t="s">
        <v>55</v>
      </c>
      <c r="E12" s="65" t="s">
        <v>41</v>
      </c>
      <c r="F12" s="65" t="s">
        <v>43</v>
      </c>
      <c r="G12" s="65" t="s">
        <v>347</v>
      </c>
      <c r="H12" s="65" t="s">
        <v>63</v>
      </c>
      <c r="I12" s="65" t="s">
        <v>0</v>
      </c>
      <c r="J12" s="65" t="s">
        <v>333</v>
      </c>
      <c r="K12" s="65" t="s">
        <v>333</v>
      </c>
      <c r="L12" s="68" t="s">
        <v>139</v>
      </c>
      <c r="M12" s="68" t="s">
        <v>139</v>
      </c>
      <c r="N12" s="65" t="s">
        <v>18</v>
      </c>
      <c r="O12" s="141">
        <v>83.29</v>
      </c>
      <c r="P12" s="142">
        <v>6330000</v>
      </c>
      <c r="Q12" s="65" t="s">
        <v>139</v>
      </c>
      <c r="R12" s="65" t="s">
        <v>86</v>
      </c>
      <c r="S12" s="65" t="s">
        <v>139</v>
      </c>
      <c r="T12" s="65" t="s">
        <v>55</v>
      </c>
      <c r="U12" s="140" t="s">
        <v>55</v>
      </c>
      <c r="V12" s="65" t="s">
        <v>139</v>
      </c>
      <c r="W12" s="65" t="s">
        <v>139</v>
      </c>
      <c r="X12" s="68" t="s">
        <v>55</v>
      </c>
      <c r="Y12" s="65"/>
    </row>
    <row r="13" spans="1:25" ht="63.75" x14ac:dyDescent="0.25">
      <c r="A13" s="116" t="s">
        <v>323</v>
      </c>
      <c r="B13" s="153">
        <v>2335</v>
      </c>
      <c r="C13" s="116" t="s">
        <v>56</v>
      </c>
      <c r="D13" s="65" t="s">
        <v>55</v>
      </c>
      <c r="E13" s="65" t="s">
        <v>42</v>
      </c>
      <c r="F13" s="65" t="s">
        <v>46</v>
      </c>
      <c r="G13" s="65" t="s">
        <v>61</v>
      </c>
      <c r="H13" s="65" t="s">
        <v>202</v>
      </c>
      <c r="I13" s="65" t="s">
        <v>0</v>
      </c>
      <c r="J13" s="65" t="s">
        <v>359</v>
      </c>
      <c r="K13" s="65" t="s">
        <v>333</v>
      </c>
      <c r="L13" s="68">
        <v>912</v>
      </c>
      <c r="M13" s="68" t="s">
        <v>139</v>
      </c>
      <c r="N13" s="65" t="s">
        <v>18</v>
      </c>
      <c r="O13" s="68" t="s">
        <v>55</v>
      </c>
      <c r="P13" s="68">
        <v>17205</v>
      </c>
      <c r="Q13" s="65" t="s">
        <v>139</v>
      </c>
      <c r="R13" s="65" t="s">
        <v>86</v>
      </c>
      <c r="S13" s="65" t="s">
        <v>139</v>
      </c>
      <c r="T13" s="65" t="s">
        <v>55</v>
      </c>
      <c r="U13" s="140" t="s">
        <v>55</v>
      </c>
      <c r="V13" s="65" t="s">
        <v>139</v>
      </c>
      <c r="W13" s="65" t="s">
        <v>139</v>
      </c>
      <c r="X13" s="136" t="s">
        <v>55</v>
      </c>
      <c r="Y13" s="65"/>
    </row>
    <row r="14" spans="1:25" ht="318.75" x14ac:dyDescent="0.25">
      <c r="A14" s="116" t="s">
        <v>323</v>
      </c>
      <c r="B14" s="154">
        <v>2336</v>
      </c>
      <c r="C14" s="116" t="s">
        <v>48</v>
      </c>
      <c r="D14" s="68" t="s">
        <v>133</v>
      </c>
      <c r="E14" s="65" t="s">
        <v>105</v>
      </c>
      <c r="F14" s="61" t="s">
        <v>344</v>
      </c>
      <c r="G14" s="61" t="s">
        <v>345</v>
      </c>
      <c r="H14" s="65" t="s">
        <v>150</v>
      </c>
      <c r="I14" s="65" t="s">
        <v>0</v>
      </c>
      <c r="J14" s="61" t="s">
        <v>55</v>
      </c>
      <c r="K14" s="61" t="s">
        <v>55</v>
      </c>
      <c r="L14" s="68">
        <v>0</v>
      </c>
      <c r="M14" s="68" t="s">
        <v>55</v>
      </c>
      <c r="N14" s="65" t="s">
        <v>19</v>
      </c>
      <c r="O14" s="68">
        <v>0</v>
      </c>
      <c r="P14" s="143" t="s">
        <v>55</v>
      </c>
      <c r="Q14" s="143" t="s">
        <v>55</v>
      </c>
      <c r="R14" s="65" t="s">
        <v>48</v>
      </c>
      <c r="S14" s="65" t="s">
        <v>47</v>
      </c>
      <c r="T14" s="68" t="s">
        <v>55</v>
      </c>
      <c r="U14" s="140" t="s">
        <v>55</v>
      </c>
      <c r="V14" s="68" t="s">
        <v>55</v>
      </c>
      <c r="W14" s="68" t="s">
        <v>55</v>
      </c>
      <c r="X14" s="68" t="s">
        <v>55</v>
      </c>
      <c r="Y14" s="68" t="s">
        <v>346</v>
      </c>
    </row>
    <row r="15" spans="1:25" ht="318.75" x14ac:dyDescent="0.25">
      <c r="A15" s="116" t="s">
        <v>323</v>
      </c>
      <c r="B15" s="154">
        <v>2337</v>
      </c>
      <c r="C15" s="116" t="s">
        <v>48</v>
      </c>
      <c r="D15" s="68" t="s">
        <v>133</v>
      </c>
      <c r="E15" s="65" t="s">
        <v>106</v>
      </c>
      <c r="F15" s="61" t="s">
        <v>344</v>
      </c>
      <c r="G15" s="61" t="s">
        <v>345</v>
      </c>
      <c r="H15" s="65" t="s">
        <v>150</v>
      </c>
      <c r="I15" s="65" t="s">
        <v>0</v>
      </c>
      <c r="J15" s="61" t="s">
        <v>55</v>
      </c>
      <c r="K15" s="61" t="s">
        <v>55</v>
      </c>
      <c r="L15" s="68">
        <v>10893</v>
      </c>
      <c r="M15" s="68" t="s">
        <v>55</v>
      </c>
      <c r="N15" s="65" t="s">
        <v>18</v>
      </c>
      <c r="O15" s="61">
        <v>5571.9322286500001</v>
      </c>
      <c r="P15" s="143" t="s">
        <v>55</v>
      </c>
      <c r="Q15" s="143" t="s">
        <v>55</v>
      </c>
      <c r="R15" s="65" t="s">
        <v>48</v>
      </c>
      <c r="S15" s="65" t="s">
        <v>47</v>
      </c>
      <c r="T15" s="68" t="s">
        <v>55</v>
      </c>
      <c r="U15" s="140" t="s">
        <v>55</v>
      </c>
      <c r="V15" s="68" t="s">
        <v>55</v>
      </c>
      <c r="W15" s="68" t="s">
        <v>55</v>
      </c>
      <c r="X15" s="68" t="s">
        <v>55</v>
      </c>
      <c r="Y15" s="68" t="s">
        <v>346</v>
      </c>
    </row>
    <row r="16" spans="1:25" ht="89.25" x14ac:dyDescent="0.25">
      <c r="A16" s="116" t="s">
        <v>323</v>
      </c>
      <c r="B16" s="154">
        <v>2338</v>
      </c>
      <c r="C16" s="116" t="s">
        <v>147</v>
      </c>
      <c r="D16" s="68" t="s">
        <v>55</v>
      </c>
      <c r="E16" s="68" t="s">
        <v>107</v>
      </c>
      <c r="F16" s="68" t="s">
        <v>151</v>
      </c>
      <c r="G16" s="68" t="s">
        <v>68</v>
      </c>
      <c r="H16" s="65" t="s">
        <v>52</v>
      </c>
      <c r="I16" s="65" t="s">
        <v>0</v>
      </c>
      <c r="J16" s="68" t="s">
        <v>360</v>
      </c>
      <c r="K16" s="65" t="s">
        <v>77</v>
      </c>
      <c r="L16" s="65">
        <v>22</v>
      </c>
      <c r="M16" s="116">
        <v>6</v>
      </c>
      <c r="N16" s="65" t="s">
        <v>19</v>
      </c>
      <c r="O16" s="139">
        <v>29</v>
      </c>
      <c r="P16" s="68" t="s">
        <v>139</v>
      </c>
      <c r="Q16" s="68" t="s">
        <v>139</v>
      </c>
      <c r="R16" s="68" t="s">
        <v>88</v>
      </c>
      <c r="S16" s="68" t="s">
        <v>139</v>
      </c>
      <c r="T16" s="65" t="s">
        <v>55</v>
      </c>
      <c r="U16" s="140" t="s">
        <v>55</v>
      </c>
      <c r="V16" s="103" t="s">
        <v>302</v>
      </c>
      <c r="W16" s="103" t="s">
        <v>280</v>
      </c>
      <c r="X16" s="68" t="s">
        <v>55</v>
      </c>
      <c r="Y16" s="68"/>
    </row>
    <row r="17" spans="1:25" ht="89.25" x14ac:dyDescent="0.25">
      <c r="A17" s="116" t="s">
        <v>323</v>
      </c>
      <c r="B17" s="154">
        <v>2240</v>
      </c>
      <c r="C17" s="116" t="s">
        <v>147</v>
      </c>
      <c r="D17" s="68" t="s">
        <v>55</v>
      </c>
      <c r="E17" s="68" t="s">
        <v>108</v>
      </c>
      <c r="F17" s="68" t="s">
        <v>78</v>
      </c>
      <c r="G17" s="68" t="s">
        <v>68</v>
      </c>
      <c r="H17" s="65" t="s">
        <v>52</v>
      </c>
      <c r="I17" s="65" t="s">
        <v>0</v>
      </c>
      <c r="J17" s="68" t="s">
        <v>360</v>
      </c>
      <c r="K17" s="65" t="s">
        <v>77</v>
      </c>
      <c r="L17" s="65">
        <v>41</v>
      </c>
      <c r="M17" s="116">
        <v>10</v>
      </c>
      <c r="N17" s="65" t="s">
        <v>19</v>
      </c>
      <c r="O17" s="139">
        <v>30</v>
      </c>
      <c r="P17" s="68" t="s">
        <v>139</v>
      </c>
      <c r="Q17" s="68" t="s">
        <v>139</v>
      </c>
      <c r="R17" s="68" t="s">
        <v>88</v>
      </c>
      <c r="S17" s="68" t="s">
        <v>139</v>
      </c>
      <c r="T17" s="65" t="s">
        <v>55</v>
      </c>
      <c r="U17" s="140" t="s">
        <v>55</v>
      </c>
      <c r="V17" s="103" t="s">
        <v>301</v>
      </c>
      <c r="W17" s="103" t="s">
        <v>275</v>
      </c>
      <c r="X17" s="68" t="s">
        <v>55</v>
      </c>
      <c r="Y17" s="68"/>
    </row>
    <row r="18" spans="1:25" ht="89.25" x14ac:dyDescent="0.25">
      <c r="A18" s="116" t="s">
        <v>323</v>
      </c>
      <c r="B18" s="154">
        <v>2244</v>
      </c>
      <c r="C18" s="116" t="s">
        <v>147</v>
      </c>
      <c r="D18" s="68" t="s">
        <v>55</v>
      </c>
      <c r="E18" s="68" t="s">
        <v>109</v>
      </c>
      <c r="F18" s="68" t="s">
        <v>79</v>
      </c>
      <c r="G18" s="68" t="s">
        <v>68</v>
      </c>
      <c r="H18" s="65" t="s">
        <v>52</v>
      </c>
      <c r="I18" s="65" t="s">
        <v>0</v>
      </c>
      <c r="J18" s="68" t="s">
        <v>360</v>
      </c>
      <c r="K18" s="65" t="s">
        <v>77</v>
      </c>
      <c r="L18" s="65">
        <v>41</v>
      </c>
      <c r="M18" s="116">
        <v>11</v>
      </c>
      <c r="N18" s="65" t="s">
        <v>19</v>
      </c>
      <c r="O18" s="139">
        <v>30</v>
      </c>
      <c r="P18" s="68" t="s">
        <v>139</v>
      </c>
      <c r="Q18" s="68" t="s">
        <v>139</v>
      </c>
      <c r="R18" s="68" t="s">
        <v>88</v>
      </c>
      <c r="S18" s="68" t="s">
        <v>139</v>
      </c>
      <c r="T18" s="65" t="s">
        <v>55</v>
      </c>
      <c r="U18" s="140" t="s">
        <v>55</v>
      </c>
      <c r="V18" s="103" t="s">
        <v>300</v>
      </c>
      <c r="W18" s="103" t="s">
        <v>281</v>
      </c>
      <c r="X18" s="68" t="s">
        <v>55</v>
      </c>
      <c r="Y18" s="68"/>
    </row>
    <row r="19" spans="1:25" ht="76.5" x14ac:dyDescent="0.25">
      <c r="A19" s="116" t="s">
        <v>323</v>
      </c>
      <c r="B19" s="154">
        <v>2245</v>
      </c>
      <c r="C19" s="116" t="s">
        <v>147</v>
      </c>
      <c r="D19" s="68" t="s">
        <v>55</v>
      </c>
      <c r="E19" s="68" t="s">
        <v>110</v>
      </c>
      <c r="F19" s="68" t="s">
        <v>7</v>
      </c>
      <c r="G19" s="68" t="s">
        <v>69</v>
      </c>
      <c r="H19" s="65" t="s">
        <v>72</v>
      </c>
      <c r="I19" s="65" t="s">
        <v>0</v>
      </c>
      <c r="J19" s="68" t="s">
        <v>55</v>
      </c>
      <c r="K19" s="65" t="s">
        <v>77</v>
      </c>
      <c r="L19" s="65" t="s">
        <v>139</v>
      </c>
      <c r="M19" s="116" t="s">
        <v>139</v>
      </c>
      <c r="N19" s="65" t="s">
        <v>19</v>
      </c>
      <c r="O19" s="139" t="s">
        <v>139</v>
      </c>
      <c r="P19" s="68" t="s">
        <v>139</v>
      </c>
      <c r="Q19" s="68" t="s">
        <v>139</v>
      </c>
      <c r="R19" s="68" t="s">
        <v>88</v>
      </c>
      <c r="S19" s="68" t="s">
        <v>139</v>
      </c>
      <c r="T19" s="65" t="s">
        <v>55</v>
      </c>
      <c r="U19" s="140" t="s">
        <v>55</v>
      </c>
      <c r="V19" s="68" t="s">
        <v>139</v>
      </c>
      <c r="W19" s="68" t="s">
        <v>139</v>
      </c>
      <c r="X19" s="68" t="s">
        <v>55</v>
      </c>
      <c r="Y19" s="68"/>
    </row>
    <row r="20" spans="1:25" ht="38.25" x14ac:dyDescent="0.25">
      <c r="A20" s="116" t="s">
        <v>323</v>
      </c>
      <c r="B20" s="154">
        <v>2246</v>
      </c>
      <c r="C20" s="116" t="s">
        <v>147</v>
      </c>
      <c r="D20" s="68" t="s">
        <v>55</v>
      </c>
      <c r="E20" s="68" t="s">
        <v>111</v>
      </c>
      <c r="F20" s="68" t="s">
        <v>1</v>
      </c>
      <c r="G20" s="68" t="s">
        <v>70</v>
      </c>
      <c r="H20" s="65" t="s">
        <v>1</v>
      </c>
      <c r="I20" s="65" t="s">
        <v>16</v>
      </c>
      <c r="J20" s="68" t="s">
        <v>361</v>
      </c>
      <c r="K20" s="65" t="s">
        <v>55</v>
      </c>
      <c r="L20" s="65">
        <v>91</v>
      </c>
      <c r="M20" s="116">
        <v>49</v>
      </c>
      <c r="N20" s="65" t="s">
        <v>19</v>
      </c>
      <c r="O20" s="139" t="s">
        <v>55</v>
      </c>
      <c r="P20" s="68" t="s">
        <v>139</v>
      </c>
      <c r="Q20" s="68" t="s">
        <v>139</v>
      </c>
      <c r="R20" s="68" t="s">
        <v>88</v>
      </c>
      <c r="S20" s="68" t="s">
        <v>139</v>
      </c>
      <c r="T20" s="65" t="s">
        <v>55</v>
      </c>
      <c r="U20" s="65" t="s">
        <v>139</v>
      </c>
      <c r="V20" s="68" t="s">
        <v>55</v>
      </c>
      <c r="W20" s="68" t="s">
        <v>55</v>
      </c>
      <c r="X20" s="68" t="s">
        <v>55</v>
      </c>
      <c r="Y20" s="68"/>
    </row>
    <row r="21" spans="1:25" ht="63.75" x14ac:dyDescent="0.25">
      <c r="A21" s="116" t="s">
        <v>323</v>
      </c>
      <c r="B21" s="154">
        <v>2242</v>
      </c>
      <c r="C21" s="116" t="s">
        <v>147</v>
      </c>
      <c r="D21" s="68" t="s">
        <v>55</v>
      </c>
      <c r="E21" s="68" t="s">
        <v>112</v>
      </c>
      <c r="F21" s="68" t="s">
        <v>38</v>
      </c>
      <c r="G21" s="68" t="s">
        <v>152</v>
      </c>
      <c r="H21" s="65" t="s">
        <v>38</v>
      </c>
      <c r="I21" s="65" t="s">
        <v>16</v>
      </c>
      <c r="J21" s="68" t="s">
        <v>362</v>
      </c>
      <c r="K21" s="65" t="s">
        <v>55</v>
      </c>
      <c r="L21" s="65">
        <v>3</v>
      </c>
      <c r="M21" s="116">
        <v>0</v>
      </c>
      <c r="N21" s="65" t="s">
        <v>19</v>
      </c>
      <c r="O21" s="139" t="s">
        <v>55</v>
      </c>
      <c r="P21" s="68" t="s">
        <v>139</v>
      </c>
      <c r="Q21" s="68" t="s">
        <v>139</v>
      </c>
      <c r="R21" s="68" t="s">
        <v>88</v>
      </c>
      <c r="S21" s="68" t="s">
        <v>139</v>
      </c>
      <c r="T21" s="65" t="s">
        <v>55</v>
      </c>
      <c r="U21" s="65" t="s">
        <v>139</v>
      </c>
      <c r="V21" s="68" t="s">
        <v>55</v>
      </c>
      <c r="W21" s="68" t="s">
        <v>55</v>
      </c>
      <c r="X21" s="68" t="s">
        <v>55</v>
      </c>
      <c r="Y21" s="68"/>
    </row>
    <row r="22" spans="1:25" ht="89.25" x14ac:dyDescent="0.25">
      <c r="A22" s="116" t="s">
        <v>323</v>
      </c>
      <c r="B22" s="154">
        <v>2247</v>
      </c>
      <c r="C22" s="116" t="s">
        <v>147</v>
      </c>
      <c r="D22" s="68" t="s">
        <v>55</v>
      </c>
      <c r="E22" s="68" t="s">
        <v>113</v>
      </c>
      <c r="F22" s="68" t="s">
        <v>153</v>
      </c>
      <c r="G22" s="68" t="s">
        <v>68</v>
      </c>
      <c r="H22" s="65" t="s">
        <v>52</v>
      </c>
      <c r="I22" s="65" t="s">
        <v>0</v>
      </c>
      <c r="J22" s="68" t="s">
        <v>358</v>
      </c>
      <c r="K22" s="65" t="s">
        <v>358</v>
      </c>
      <c r="L22" s="65">
        <v>3</v>
      </c>
      <c r="M22" s="116">
        <v>0</v>
      </c>
      <c r="N22" s="65" t="s">
        <v>18</v>
      </c>
      <c r="O22" s="139">
        <v>96</v>
      </c>
      <c r="P22" s="68" t="s">
        <v>139</v>
      </c>
      <c r="Q22" s="68" t="s">
        <v>139</v>
      </c>
      <c r="R22" s="68" t="s">
        <v>88</v>
      </c>
      <c r="S22" s="68" t="s">
        <v>139</v>
      </c>
      <c r="T22" s="65" t="s">
        <v>55</v>
      </c>
      <c r="U22" s="140" t="s">
        <v>55</v>
      </c>
      <c r="V22" s="103" t="s">
        <v>299</v>
      </c>
      <c r="W22" s="103" t="s">
        <v>282</v>
      </c>
      <c r="X22" s="68" t="s">
        <v>55</v>
      </c>
      <c r="Y22" s="68"/>
    </row>
    <row r="23" spans="1:25" ht="89.25" x14ac:dyDescent="0.25">
      <c r="A23" s="116" t="s">
        <v>323</v>
      </c>
      <c r="B23" s="154">
        <v>2248</v>
      </c>
      <c r="C23" s="116" t="s">
        <v>147</v>
      </c>
      <c r="D23" s="68" t="s">
        <v>55</v>
      </c>
      <c r="E23" s="68" t="s">
        <v>114</v>
      </c>
      <c r="F23" s="68" t="s">
        <v>80</v>
      </c>
      <c r="G23" s="68" t="s">
        <v>68</v>
      </c>
      <c r="H23" s="65" t="s">
        <v>52</v>
      </c>
      <c r="I23" s="65" t="s">
        <v>0</v>
      </c>
      <c r="J23" s="68" t="s">
        <v>358</v>
      </c>
      <c r="K23" s="65" t="s">
        <v>358</v>
      </c>
      <c r="L23" s="65">
        <v>6</v>
      </c>
      <c r="M23" s="116">
        <v>0</v>
      </c>
      <c r="N23" s="65" t="s">
        <v>18</v>
      </c>
      <c r="O23" s="139">
        <v>96</v>
      </c>
      <c r="P23" s="68" t="s">
        <v>139</v>
      </c>
      <c r="Q23" s="68" t="s">
        <v>139</v>
      </c>
      <c r="R23" s="68" t="s">
        <v>88</v>
      </c>
      <c r="S23" s="68" t="s">
        <v>139</v>
      </c>
      <c r="T23" s="65" t="s">
        <v>55</v>
      </c>
      <c r="U23" s="140" t="s">
        <v>55</v>
      </c>
      <c r="V23" s="103" t="s">
        <v>298</v>
      </c>
      <c r="W23" s="103" t="s">
        <v>283</v>
      </c>
      <c r="X23" s="68" t="s">
        <v>55</v>
      </c>
      <c r="Y23" s="68"/>
    </row>
    <row r="24" spans="1:25" ht="89.25" x14ac:dyDescent="0.25">
      <c r="A24" s="116" t="s">
        <v>323</v>
      </c>
      <c r="B24" s="154">
        <v>2254</v>
      </c>
      <c r="C24" s="116" t="s">
        <v>147</v>
      </c>
      <c r="D24" s="68" t="s">
        <v>55</v>
      </c>
      <c r="E24" s="68" t="s">
        <v>115</v>
      </c>
      <c r="F24" s="68" t="s">
        <v>81</v>
      </c>
      <c r="G24" s="68" t="s">
        <v>68</v>
      </c>
      <c r="H24" s="65" t="s">
        <v>52</v>
      </c>
      <c r="I24" s="65" t="s">
        <v>0</v>
      </c>
      <c r="J24" s="68" t="s">
        <v>358</v>
      </c>
      <c r="K24" s="65" t="s">
        <v>358</v>
      </c>
      <c r="L24" s="65">
        <v>9</v>
      </c>
      <c r="M24" s="116">
        <v>0</v>
      </c>
      <c r="N24" s="65" t="s">
        <v>18</v>
      </c>
      <c r="O24" s="139">
        <v>96</v>
      </c>
      <c r="P24" s="68" t="s">
        <v>139</v>
      </c>
      <c r="Q24" s="68" t="s">
        <v>139</v>
      </c>
      <c r="R24" s="68" t="s">
        <v>88</v>
      </c>
      <c r="S24" s="68" t="s">
        <v>139</v>
      </c>
      <c r="T24" s="65" t="s">
        <v>55</v>
      </c>
      <c r="U24" s="140" t="s">
        <v>55</v>
      </c>
      <c r="V24" s="103" t="s">
        <v>297</v>
      </c>
      <c r="W24" s="103" t="s">
        <v>284</v>
      </c>
      <c r="X24" s="68" t="s">
        <v>55</v>
      </c>
      <c r="Y24" s="68"/>
    </row>
    <row r="25" spans="1:25" ht="76.5" x14ac:dyDescent="0.25">
      <c r="A25" s="116" t="s">
        <v>323</v>
      </c>
      <c r="B25" s="154">
        <v>2253</v>
      </c>
      <c r="C25" s="116" t="s">
        <v>147</v>
      </c>
      <c r="D25" s="68" t="s">
        <v>55</v>
      </c>
      <c r="E25" s="68" t="s">
        <v>116</v>
      </c>
      <c r="F25" s="68" t="s">
        <v>7</v>
      </c>
      <c r="G25" s="68" t="s">
        <v>69</v>
      </c>
      <c r="H25" s="65" t="s">
        <v>72</v>
      </c>
      <c r="I25" s="65" t="s">
        <v>0</v>
      </c>
      <c r="J25" s="68" t="s">
        <v>139</v>
      </c>
      <c r="K25" s="65" t="s">
        <v>77</v>
      </c>
      <c r="L25" s="65" t="s">
        <v>139</v>
      </c>
      <c r="M25" s="65" t="s">
        <v>139</v>
      </c>
      <c r="N25" s="65" t="s">
        <v>18</v>
      </c>
      <c r="O25" s="139" t="s">
        <v>55</v>
      </c>
      <c r="P25" s="68" t="s">
        <v>139</v>
      </c>
      <c r="Q25" s="68" t="s">
        <v>139</v>
      </c>
      <c r="R25" s="68" t="s">
        <v>88</v>
      </c>
      <c r="S25" s="68" t="s">
        <v>139</v>
      </c>
      <c r="T25" s="65" t="s">
        <v>55</v>
      </c>
      <c r="U25" s="140" t="s">
        <v>55</v>
      </c>
      <c r="V25" s="68" t="s">
        <v>139</v>
      </c>
      <c r="W25" s="68" t="s">
        <v>139</v>
      </c>
      <c r="X25" s="68" t="s">
        <v>55</v>
      </c>
      <c r="Y25" s="68"/>
    </row>
    <row r="26" spans="1:25" ht="63.75" x14ac:dyDescent="0.25">
      <c r="A26" s="116" t="s">
        <v>323</v>
      </c>
      <c r="B26" s="154">
        <v>2251</v>
      </c>
      <c r="C26" s="116" t="s">
        <v>147</v>
      </c>
      <c r="D26" s="65" t="s">
        <v>55</v>
      </c>
      <c r="E26" s="65" t="s">
        <v>117</v>
      </c>
      <c r="F26" s="65" t="s">
        <v>38</v>
      </c>
      <c r="G26" s="65" t="s">
        <v>152</v>
      </c>
      <c r="H26" s="65" t="s">
        <v>38</v>
      </c>
      <c r="I26" s="65" t="s">
        <v>16</v>
      </c>
      <c r="J26" s="68" t="s">
        <v>362</v>
      </c>
      <c r="K26" s="65" t="s">
        <v>55</v>
      </c>
      <c r="L26" s="65">
        <v>3</v>
      </c>
      <c r="M26" s="116">
        <v>0</v>
      </c>
      <c r="N26" s="65" t="s">
        <v>18</v>
      </c>
      <c r="O26" s="139" t="s">
        <v>55</v>
      </c>
      <c r="P26" s="68" t="s">
        <v>139</v>
      </c>
      <c r="Q26" s="68" t="s">
        <v>139</v>
      </c>
      <c r="R26" s="68" t="s">
        <v>88</v>
      </c>
      <c r="S26" s="68" t="s">
        <v>139</v>
      </c>
      <c r="T26" s="65" t="s">
        <v>55</v>
      </c>
      <c r="U26" s="65" t="s">
        <v>139</v>
      </c>
      <c r="V26" s="68" t="s">
        <v>55</v>
      </c>
      <c r="W26" s="68" t="s">
        <v>55</v>
      </c>
      <c r="X26" s="68" t="s">
        <v>55</v>
      </c>
      <c r="Y26" s="68"/>
    </row>
    <row r="27" spans="1:25" ht="178.5" x14ac:dyDescent="0.25">
      <c r="A27" s="116" t="s">
        <v>323</v>
      </c>
      <c r="B27" s="154">
        <v>2241</v>
      </c>
      <c r="C27" s="116" t="s">
        <v>17</v>
      </c>
      <c r="D27" s="65" t="s">
        <v>132</v>
      </c>
      <c r="E27" s="65" t="s">
        <v>118</v>
      </c>
      <c r="F27" s="65" t="s">
        <v>4</v>
      </c>
      <c r="G27" s="136" t="s">
        <v>350</v>
      </c>
      <c r="H27" s="65" t="s">
        <v>311</v>
      </c>
      <c r="I27" s="65" t="s">
        <v>0</v>
      </c>
      <c r="J27" s="65" t="s">
        <v>77</v>
      </c>
      <c r="K27" s="104" t="s">
        <v>333</v>
      </c>
      <c r="L27" s="65">
        <v>4533</v>
      </c>
      <c r="M27" s="116">
        <v>0</v>
      </c>
      <c r="N27" s="65" t="s">
        <v>19</v>
      </c>
      <c r="O27" s="139">
        <v>1749</v>
      </c>
      <c r="P27" s="50">
        <v>3500000</v>
      </c>
      <c r="Q27" s="68">
        <v>59535</v>
      </c>
      <c r="R27" s="65" t="s">
        <v>89</v>
      </c>
      <c r="S27" s="50" t="s">
        <v>223</v>
      </c>
      <c r="T27" s="65" t="s">
        <v>76</v>
      </c>
      <c r="U27" s="61">
        <v>4600002529</v>
      </c>
      <c r="V27" s="115" t="s">
        <v>295</v>
      </c>
      <c r="W27" s="115" t="s">
        <v>285</v>
      </c>
      <c r="X27" s="68" t="s">
        <v>55</v>
      </c>
      <c r="Y27" s="116"/>
    </row>
    <row r="28" spans="1:25" ht="25.5" x14ac:dyDescent="0.25">
      <c r="A28" s="116" t="s">
        <v>323</v>
      </c>
      <c r="B28" s="154">
        <v>2250</v>
      </c>
      <c r="C28" s="116" t="s">
        <v>17</v>
      </c>
      <c r="D28" s="65" t="s">
        <v>55</v>
      </c>
      <c r="E28" s="65" t="s">
        <v>119</v>
      </c>
      <c r="F28" s="65" t="s">
        <v>1</v>
      </c>
      <c r="G28" s="65" t="s">
        <v>70</v>
      </c>
      <c r="H28" s="65" t="s">
        <v>1</v>
      </c>
      <c r="I28" s="65" t="s">
        <v>16</v>
      </c>
      <c r="J28" s="65" t="s">
        <v>77</v>
      </c>
      <c r="K28" s="65" t="s">
        <v>55</v>
      </c>
      <c r="L28" s="65">
        <v>167</v>
      </c>
      <c r="M28" s="116">
        <v>29</v>
      </c>
      <c r="N28" s="65" t="s">
        <v>19</v>
      </c>
      <c r="O28" s="139" t="s">
        <v>55</v>
      </c>
      <c r="P28" s="61">
        <v>694176</v>
      </c>
      <c r="Q28" s="61">
        <v>248572.3</v>
      </c>
      <c r="R28" s="61" t="s">
        <v>92</v>
      </c>
      <c r="S28" s="61" t="s">
        <v>55</v>
      </c>
      <c r="T28" s="65" t="s">
        <v>55</v>
      </c>
      <c r="U28" s="61" t="s">
        <v>55</v>
      </c>
      <c r="V28" s="65" t="s">
        <v>55</v>
      </c>
      <c r="W28" s="65" t="s">
        <v>55</v>
      </c>
      <c r="X28" s="68" t="s">
        <v>55</v>
      </c>
      <c r="Y28" s="65"/>
    </row>
    <row r="29" spans="1:25" ht="102" x14ac:dyDescent="0.25">
      <c r="A29" s="116" t="s">
        <v>323</v>
      </c>
      <c r="B29" s="154">
        <v>2256</v>
      </c>
      <c r="C29" s="116" t="s">
        <v>17</v>
      </c>
      <c r="D29" s="65" t="s">
        <v>55</v>
      </c>
      <c r="E29" s="65" t="s">
        <v>120</v>
      </c>
      <c r="F29" s="65" t="s">
        <v>5</v>
      </c>
      <c r="G29" s="65" t="s">
        <v>60</v>
      </c>
      <c r="H29" s="65" t="s">
        <v>38</v>
      </c>
      <c r="I29" s="65" t="s">
        <v>16</v>
      </c>
      <c r="J29" s="65" t="s">
        <v>77</v>
      </c>
      <c r="K29" s="65" t="s">
        <v>55</v>
      </c>
      <c r="L29" s="65">
        <v>1980</v>
      </c>
      <c r="M29" s="116">
        <v>0</v>
      </c>
      <c r="N29" s="65" t="s">
        <v>19</v>
      </c>
      <c r="O29" s="139" t="s">
        <v>55</v>
      </c>
      <c r="P29" s="61">
        <v>392441</v>
      </c>
      <c r="Q29" s="61">
        <v>125000</v>
      </c>
      <c r="R29" s="65" t="s">
        <v>92</v>
      </c>
      <c r="S29" s="61" t="s">
        <v>338</v>
      </c>
      <c r="T29" s="61" t="s">
        <v>339</v>
      </c>
      <c r="U29" s="61" t="s">
        <v>55</v>
      </c>
      <c r="V29" s="65" t="s">
        <v>55</v>
      </c>
      <c r="W29" s="65" t="s">
        <v>55</v>
      </c>
      <c r="X29" s="68" t="s">
        <v>55</v>
      </c>
      <c r="Y29" s="65"/>
    </row>
    <row r="30" spans="1:25" ht="165.75" x14ac:dyDescent="0.25">
      <c r="A30" s="116" t="s">
        <v>323</v>
      </c>
      <c r="B30" s="154">
        <v>2249</v>
      </c>
      <c r="C30" s="116" t="s">
        <v>17</v>
      </c>
      <c r="D30" s="65" t="s">
        <v>55</v>
      </c>
      <c r="E30" s="65" t="s">
        <v>121</v>
      </c>
      <c r="F30" s="65" t="s">
        <v>6</v>
      </c>
      <c r="G30" s="65" t="s">
        <v>154</v>
      </c>
      <c r="H30" s="65" t="s">
        <v>311</v>
      </c>
      <c r="I30" s="65" t="s">
        <v>0</v>
      </c>
      <c r="J30" s="65" t="s">
        <v>77</v>
      </c>
      <c r="K30" s="65" t="s">
        <v>77</v>
      </c>
      <c r="L30" s="65" t="s">
        <v>47</v>
      </c>
      <c r="M30" s="61" t="s">
        <v>47</v>
      </c>
      <c r="N30" s="65" t="s">
        <v>19</v>
      </c>
      <c r="O30" s="139">
        <v>160</v>
      </c>
      <c r="P30" s="50">
        <v>925000</v>
      </c>
      <c r="Q30" s="61" t="s">
        <v>55</v>
      </c>
      <c r="R30" s="61" t="s">
        <v>55</v>
      </c>
      <c r="S30" s="61" t="s">
        <v>55</v>
      </c>
      <c r="T30" s="65" t="s">
        <v>55</v>
      </c>
      <c r="U30" s="61" t="s">
        <v>55</v>
      </c>
      <c r="V30" s="81" t="s">
        <v>296</v>
      </c>
      <c r="W30" s="81" t="s">
        <v>286</v>
      </c>
      <c r="X30" s="68" t="s">
        <v>55</v>
      </c>
      <c r="Y30" s="65"/>
    </row>
    <row r="31" spans="1:25" ht="114.75" x14ac:dyDescent="0.25">
      <c r="A31" s="116" t="s">
        <v>323</v>
      </c>
      <c r="B31" s="154">
        <v>2266</v>
      </c>
      <c r="C31" s="116" t="s">
        <v>17</v>
      </c>
      <c r="D31" s="65" t="s">
        <v>55</v>
      </c>
      <c r="E31" s="65" t="s">
        <v>122</v>
      </c>
      <c r="F31" s="65" t="s">
        <v>24</v>
      </c>
      <c r="G31" s="65" t="s">
        <v>71</v>
      </c>
      <c r="H31" s="65" t="s">
        <v>311</v>
      </c>
      <c r="I31" s="65" t="s">
        <v>0</v>
      </c>
      <c r="J31" s="81" t="s">
        <v>93</v>
      </c>
      <c r="K31" s="81" t="s">
        <v>90</v>
      </c>
      <c r="L31" s="144">
        <v>79.3</v>
      </c>
      <c r="M31" s="145" t="s">
        <v>55</v>
      </c>
      <c r="N31" s="65" t="s">
        <v>19</v>
      </c>
      <c r="O31" s="146">
        <v>39.4</v>
      </c>
      <c r="P31" s="50">
        <v>1200000</v>
      </c>
      <c r="Q31" s="147">
        <v>29338</v>
      </c>
      <c r="R31" s="65" t="s">
        <v>92</v>
      </c>
      <c r="S31" s="65" t="s">
        <v>263</v>
      </c>
      <c r="T31" s="65" t="s">
        <v>55</v>
      </c>
      <c r="U31" s="61" t="s">
        <v>55</v>
      </c>
      <c r="V31" s="115" t="s">
        <v>295</v>
      </c>
      <c r="W31" s="115" t="s">
        <v>285</v>
      </c>
      <c r="X31" s="68" t="s">
        <v>55</v>
      </c>
      <c r="Y31" s="116"/>
    </row>
    <row r="32" spans="1:25" ht="76.5" x14ac:dyDescent="0.25">
      <c r="A32" s="116" t="s">
        <v>323</v>
      </c>
      <c r="B32" s="154">
        <v>2306</v>
      </c>
      <c r="C32" s="116" t="s">
        <v>17</v>
      </c>
      <c r="D32" s="65" t="s">
        <v>55</v>
      </c>
      <c r="E32" s="65" t="s">
        <v>123</v>
      </c>
      <c r="F32" s="65" t="s">
        <v>25</v>
      </c>
      <c r="G32" s="65" t="s">
        <v>134</v>
      </c>
      <c r="H32" s="65" t="s">
        <v>311</v>
      </c>
      <c r="I32" s="65" t="s">
        <v>82</v>
      </c>
      <c r="J32" s="81" t="s">
        <v>91</v>
      </c>
      <c r="K32" s="81" t="s">
        <v>363</v>
      </c>
      <c r="L32" s="65" t="s">
        <v>55</v>
      </c>
      <c r="M32" s="65" t="s">
        <v>55</v>
      </c>
      <c r="N32" s="65" t="s">
        <v>19</v>
      </c>
      <c r="O32" s="139" t="s">
        <v>55</v>
      </c>
      <c r="P32" s="50" t="s">
        <v>55</v>
      </c>
      <c r="Q32" s="68" t="s">
        <v>55</v>
      </c>
      <c r="R32" s="65" t="s">
        <v>55</v>
      </c>
      <c r="S32" s="65" t="s">
        <v>55</v>
      </c>
      <c r="T32" s="127" t="s">
        <v>55</v>
      </c>
      <c r="U32" s="61" t="s">
        <v>55</v>
      </c>
      <c r="V32" s="81" t="s">
        <v>294</v>
      </c>
      <c r="W32" s="115" t="s">
        <v>287</v>
      </c>
      <c r="X32" s="68" t="s">
        <v>55</v>
      </c>
      <c r="Y32" s="116"/>
    </row>
    <row r="33" spans="1:25" ht="51" x14ac:dyDescent="0.25">
      <c r="A33" s="116" t="s">
        <v>323</v>
      </c>
      <c r="B33" s="154">
        <v>5241</v>
      </c>
      <c r="C33" s="116" t="s">
        <v>17</v>
      </c>
      <c r="D33" s="65" t="s">
        <v>155</v>
      </c>
      <c r="E33" s="65" t="s">
        <v>254</v>
      </c>
      <c r="F33" s="148" t="s">
        <v>255</v>
      </c>
      <c r="G33" s="149" t="s">
        <v>256</v>
      </c>
      <c r="H33" s="65" t="s">
        <v>311</v>
      </c>
      <c r="I33" s="65" t="s">
        <v>37</v>
      </c>
      <c r="J33" s="104" t="s">
        <v>363</v>
      </c>
      <c r="K33" s="81" t="s">
        <v>330</v>
      </c>
      <c r="L33" s="149" t="s">
        <v>47</v>
      </c>
      <c r="M33" s="149" t="s">
        <v>47</v>
      </c>
      <c r="N33" s="65" t="s">
        <v>19</v>
      </c>
      <c r="O33" s="139">
        <v>9.3000000000000007</v>
      </c>
      <c r="P33" s="150">
        <v>1700000</v>
      </c>
      <c r="Q33" s="150" t="s">
        <v>47</v>
      </c>
      <c r="R33" s="65" t="s">
        <v>135</v>
      </c>
      <c r="S33" s="65" t="s">
        <v>136</v>
      </c>
      <c r="T33" s="148" t="s">
        <v>257</v>
      </c>
      <c r="U33" s="61" t="s">
        <v>55</v>
      </c>
      <c r="V33" s="81" t="s">
        <v>294</v>
      </c>
      <c r="W33" s="115" t="s">
        <v>287</v>
      </c>
      <c r="X33" s="68" t="s">
        <v>55</v>
      </c>
      <c r="Y33" s="116"/>
    </row>
    <row r="34" spans="1:25" ht="191.25" x14ac:dyDescent="0.25">
      <c r="A34" s="116" t="s">
        <v>323</v>
      </c>
      <c r="B34" s="154">
        <v>5242</v>
      </c>
      <c r="C34" s="116" t="s">
        <v>17</v>
      </c>
      <c r="D34" s="65" t="s">
        <v>55</v>
      </c>
      <c r="E34" s="65" t="s">
        <v>258</v>
      </c>
      <c r="F34" s="65" t="s">
        <v>259</v>
      </c>
      <c r="G34" s="151" t="s">
        <v>260</v>
      </c>
      <c r="H34" s="65" t="s">
        <v>215</v>
      </c>
      <c r="I34" s="65" t="s">
        <v>27</v>
      </c>
      <c r="J34" s="61" t="s">
        <v>363</v>
      </c>
      <c r="K34" s="61" t="s">
        <v>363</v>
      </c>
      <c r="L34" s="65" t="s">
        <v>55</v>
      </c>
      <c r="M34" s="65" t="s">
        <v>55</v>
      </c>
      <c r="N34" s="65" t="s">
        <v>19</v>
      </c>
      <c r="O34" s="65" t="s">
        <v>55</v>
      </c>
      <c r="P34" s="65">
        <v>645000</v>
      </c>
      <c r="Q34" s="65" t="s">
        <v>55</v>
      </c>
      <c r="R34" s="65" t="s">
        <v>92</v>
      </c>
      <c r="S34" s="65" t="s">
        <v>55</v>
      </c>
      <c r="T34" s="65" t="s">
        <v>55</v>
      </c>
      <c r="U34" s="61" t="s">
        <v>55</v>
      </c>
      <c r="V34" s="104" t="s">
        <v>340</v>
      </c>
      <c r="W34" s="104" t="s">
        <v>341</v>
      </c>
      <c r="X34" s="68" t="s">
        <v>55</v>
      </c>
      <c r="Y34" s="65"/>
    </row>
    <row r="35" spans="1:25" ht="102" x14ac:dyDescent="0.25">
      <c r="A35" s="116" t="s">
        <v>323</v>
      </c>
      <c r="B35" s="154">
        <v>2349</v>
      </c>
      <c r="C35" s="116" t="s">
        <v>17</v>
      </c>
      <c r="D35" s="65" t="s">
        <v>239</v>
      </c>
      <c r="E35" s="65" t="s">
        <v>124</v>
      </c>
      <c r="F35" s="65" t="s">
        <v>8</v>
      </c>
      <c r="G35" s="65" t="s">
        <v>49</v>
      </c>
      <c r="H35" s="65" t="s">
        <v>189</v>
      </c>
      <c r="I35" s="65" t="s">
        <v>0</v>
      </c>
      <c r="J35" s="61" t="s">
        <v>77</v>
      </c>
      <c r="K35" s="104" t="s">
        <v>91</v>
      </c>
      <c r="L35" s="65">
        <v>0</v>
      </c>
      <c r="M35" s="116">
        <v>0</v>
      </c>
      <c r="N35" s="65" t="s">
        <v>18</v>
      </c>
      <c r="O35" s="139">
        <v>15</v>
      </c>
      <c r="P35" s="65">
        <v>208818</v>
      </c>
      <c r="Q35" s="68" t="s">
        <v>47</v>
      </c>
      <c r="R35" s="65" t="s">
        <v>92</v>
      </c>
      <c r="S35" s="65" t="s">
        <v>264</v>
      </c>
      <c r="T35" s="65" t="s">
        <v>55</v>
      </c>
      <c r="U35" s="61" t="s">
        <v>55</v>
      </c>
      <c r="V35" s="104" t="s">
        <v>342</v>
      </c>
      <c r="W35" s="104" t="s">
        <v>343</v>
      </c>
      <c r="X35" s="68" t="s">
        <v>55</v>
      </c>
      <c r="Y35" s="65"/>
    </row>
    <row r="36" spans="1:25" ht="102" x14ac:dyDescent="0.25">
      <c r="A36" s="116" t="s">
        <v>323</v>
      </c>
      <c r="B36" s="154">
        <v>2350</v>
      </c>
      <c r="C36" s="116" t="s">
        <v>17</v>
      </c>
      <c r="D36" s="65" t="s">
        <v>55</v>
      </c>
      <c r="E36" s="65" t="s">
        <v>125</v>
      </c>
      <c r="F36" s="65" t="s">
        <v>9</v>
      </c>
      <c r="G36" s="65" t="s">
        <v>49</v>
      </c>
      <c r="H36" s="65" t="s">
        <v>189</v>
      </c>
      <c r="I36" s="65" t="s">
        <v>0</v>
      </c>
      <c r="J36" s="65" t="s">
        <v>77</v>
      </c>
      <c r="K36" s="65" t="s">
        <v>77</v>
      </c>
      <c r="L36" s="65">
        <v>1</v>
      </c>
      <c r="M36" s="116">
        <v>0</v>
      </c>
      <c r="N36" s="65" t="s">
        <v>18</v>
      </c>
      <c r="O36" s="139">
        <v>129</v>
      </c>
      <c r="P36" s="65">
        <v>2366273</v>
      </c>
      <c r="Q36" s="68">
        <v>42454</v>
      </c>
      <c r="R36" s="65" t="s">
        <v>92</v>
      </c>
      <c r="S36" s="65" t="s">
        <v>265</v>
      </c>
      <c r="T36" s="65" t="s">
        <v>55</v>
      </c>
      <c r="U36" s="61" t="s">
        <v>55</v>
      </c>
      <c r="V36" s="105" t="s">
        <v>292</v>
      </c>
      <c r="W36" s="105" t="s">
        <v>288</v>
      </c>
      <c r="X36" s="68" t="s">
        <v>55</v>
      </c>
      <c r="Y36" s="79"/>
    </row>
    <row r="37" spans="1:25" ht="25.5" x14ac:dyDescent="0.25">
      <c r="A37" s="116" t="s">
        <v>323</v>
      </c>
      <c r="B37" s="154">
        <v>2351</v>
      </c>
      <c r="C37" s="116" t="s">
        <v>17</v>
      </c>
      <c r="D37" s="65" t="s">
        <v>55</v>
      </c>
      <c r="E37" s="65" t="s">
        <v>126</v>
      </c>
      <c r="F37" s="65" t="s">
        <v>1</v>
      </c>
      <c r="G37" s="65" t="s">
        <v>70</v>
      </c>
      <c r="H37" s="65" t="s">
        <v>1</v>
      </c>
      <c r="I37" s="65" t="s">
        <v>16</v>
      </c>
      <c r="J37" s="65" t="s">
        <v>77</v>
      </c>
      <c r="K37" s="65" t="s">
        <v>55</v>
      </c>
      <c r="L37" s="65">
        <v>150</v>
      </c>
      <c r="M37" s="116">
        <v>50</v>
      </c>
      <c r="N37" s="65" t="s">
        <v>18</v>
      </c>
      <c r="O37" s="139" t="s">
        <v>55</v>
      </c>
      <c r="P37" s="61">
        <v>694176</v>
      </c>
      <c r="Q37" s="61">
        <v>248572.3</v>
      </c>
      <c r="R37" s="65" t="s">
        <v>92</v>
      </c>
      <c r="S37" s="61" t="s">
        <v>55</v>
      </c>
      <c r="T37" s="65" t="s">
        <v>55</v>
      </c>
      <c r="U37" s="61" t="s">
        <v>55</v>
      </c>
      <c r="V37" s="65" t="s">
        <v>55</v>
      </c>
      <c r="W37" s="65" t="s">
        <v>55</v>
      </c>
      <c r="X37" s="68" t="s">
        <v>55</v>
      </c>
      <c r="Y37" s="65"/>
    </row>
    <row r="38" spans="1:25" ht="102" x14ac:dyDescent="0.25">
      <c r="A38" s="116" t="s">
        <v>323</v>
      </c>
      <c r="B38" s="154">
        <v>2365</v>
      </c>
      <c r="C38" s="116" t="s">
        <v>17</v>
      </c>
      <c r="D38" s="65" t="s">
        <v>55</v>
      </c>
      <c r="E38" s="65" t="s">
        <v>127</v>
      </c>
      <c r="F38" s="149" t="s">
        <v>261</v>
      </c>
      <c r="G38" s="65" t="s">
        <v>49</v>
      </c>
      <c r="H38" s="65" t="s">
        <v>189</v>
      </c>
      <c r="I38" s="65" t="s">
        <v>0</v>
      </c>
      <c r="J38" s="65" t="s">
        <v>77</v>
      </c>
      <c r="K38" s="104" t="s">
        <v>91</v>
      </c>
      <c r="L38" s="140">
        <v>1294</v>
      </c>
      <c r="M38" s="145" t="s">
        <v>55</v>
      </c>
      <c r="N38" s="65" t="s">
        <v>18</v>
      </c>
      <c r="O38" s="146">
        <v>481.3</v>
      </c>
      <c r="P38" s="61">
        <v>14640676</v>
      </c>
      <c r="Q38" s="68" t="s">
        <v>55</v>
      </c>
      <c r="R38" s="65" t="s">
        <v>92</v>
      </c>
      <c r="S38" s="61" t="s">
        <v>365</v>
      </c>
      <c r="T38" s="65" t="s">
        <v>55</v>
      </c>
      <c r="U38" s="61" t="s">
        <v>55</v>
      </c>
      <c r="V38" s="105" t="s">
        <v>293</v>
      </c>
      <c r="W38" s="105" t="s">
        <v>289</v>
      </c>
      <c r="X38" s="68" t="s">
        <v>55</v>
      </c>
      <c r="Y38" s="105"/>
    </row>
    <row r="39" spans="1:25" ht="102" x14ac:dyDescent="0.25">
      <c r="A39" s="116" t="s">
        <v>323</v>
      </c>
      <c r="B39" s="154">
        <v>2353</v>
      </c>
      <c r="C39" s="116" t="s">
        <v>17</v>
      </c>
      <c r="D39" s="65" t="s">
        <v>55</v>
      </c>
      <c r="E39" s="65" t="s">
        <v>128</v>
      </c>
      <c r="F39" s="65" t="s">
        <v>5</v>
      </c>
      <c r="G39" s="65" t="s">
        <v>60</v>
      </c>
      <c r="H39" s="65" t="s">
        <v>38</v>
      </c>
      <c r="I39" s="65" t="s">
        <v>16</v>
      </c>
      <c r="J39" s="65" t="s">
        <v>77</v>
      </c>
      <c r="K39" s="65" t="s">
        <v>55</v>
      </c>
      <c r="L39" s="65">
        <v>6</v>
      </c>
      <c r="M39" s="116">
        <v>0</v>
      </c>
      <c r="N39" s="65" t="s">
        <v>18</v>
      </c>
      <c r="O39" s="139" t="s">
        <v>55</v>
      </c>
      <c r="P39" s="61">
        <v>392441</v>
      </c>
      <c r="Q39" s="61">
        <v>125000</v>
      </c>
      <c r="R39" s="65" t="s">
        <v>92</v>
      </c>
      <c r="S39" s="61" t="s">
        <v>338</v>
      </c>
      <c r="T39" s="61" t="s">
        <v>339</v>
      </c>
      <c r="U39" s="61" t="s">
        <v>55</v>
      </c>
      <c r="V39" s="65" t="s">
        <v>55</v>
      </c>
      <c r="W39" s="65" t="s">
        <v>55</v>
      </c>
      <c r="X39" s="68" t="s">
        <v>55</v>
      </c>
      <c r="Y39" s="65"/>
    </row>
    <row r="40" spans="1:25" ht="357" x14ac:dyDescent="0.25">
      <c r="A40" s="116" t="s">
        <v>323</v>
      </c>
      <c r="B40" s="154">
        <v>2342</v>
      </c>
      <c r="C40" s="116" t="s">
        <v>17</v>
      </c>
      <c r="D40" s="121" t="s">
        <v>56</v>
      </c>
      <c r="E40" s="116" t="s">
        <v>129</v>
      </c>
      <c r="F40" s="65" t="s">
        <v>39</v>
      </c>
      <c r="G40" s="65" t="s">
        <v>156</v>
      </c>
      <c r="H40" s="65" t="s">
        <v>62</v>
      </c>
      <c r="I40" s="65" t="s">
        <v>27</v>
      </c>
      <c r="J40" s="121" t="s">
        <v>93</v>
      </c>
      <c r="K40" s="104" t="s">
        <v>330</v>
      </c>
      <c r="L40" s="116" t="s">
        <v>47</v>
      </c>
      <c r="M40" s="116" t="s">
        <v>47</v>
      </c>
      <c r="N40" s="65" t="s">
        <v>18</v>
      </c>
      <c r="O40" s="139">
        <v>173</v>
      </c>
      <c r="P40" s="68">
        <v>900000</v>
      </c>
      <c r="Q40" s="68" t="s">
        <v>47</v>
      </c>
      <c r="R40" s="65" t="s">
        <v>137</v>
      </c>
      <c r="S40" s="65" t="s">
        <v>47</v>
      </c>
      <c r="T40" s="65" t="s">
        <v>55</v>
      </c>
      <c r="U40" s="61" t="s">
        <v>55</v>
      </c>
      <c r="V40" s="105" t="s">
        <v>292</v>
      </c>
      <c r="W40" s="105" t="s">
        <v>288</v>
      </c>
      <c r="X40" s="68" t="s">
        <v>55</v>
      </c>
      <c r="Y40" s="79"/>
    </row>
    <row r="41" spans="1:25" ht="102" x14ac:dyDescent="0.25">
      <c r="A41" s="116" t="s">
        <v>323</v>
      </c>
      <c r="B41" s="154">
        <v>2355</v>
      </c>
      <c r="C41" s="116" t="s">
        <v>17</v>
      </c>
      <c r="D41" s="121" t="s">
        <v>55</v>
      </c>
      <c r="E41" s="116" t="s">
        <v>130</v>
      </c>
      <c r="F41" s="65" t="s">
        <v>262</v>
      </c>
      <c r="G41" s="65" t="s">
        <v>49</v>
      </c>
      <c r="H41" s="65" t="s">
        <v>189</v>
      </c>
      <c r="I41" s="65" t="s">
        <v>0</v>
      </c>
      <c r="J41" s="65" t="s">
        <v>93</v>
      </c>
      <c r="K41" s="81" t="s">
        <v>93</v>
      </c>
      <c r="L41" s="116">
        <v>149</v>
      </c>
      <c r="M41" s="116" t="s">
        <v>55</v>
      </c>
      <c r="N41" s="65" t="s">
        <v>18</v>
      </c>
      <c r="O41" s="116" t="s">
        <v>55</v>
      </c>
      <c r="P41" s="65">
        <v>42435000</v>
      </c>
      <c r="Q41" s="149" t="s">
        <v>47</v>
      </c>
      <c r="R41" s="65" t="s">
        <v>92</v>
      </c>
      <c r="S41" s="65" t="s">
        <v>266</v>
      </c>
      <c r="T41" s="65" t="s">
        <v>55</v>
      </c>
      <c r="U41" s="61" t="s">
        <v>55</v>
      </c>
      <c r="V41" s="115" t="s">
        <v>291</v>
      </c>
      <c r="W41" s="115" t="s">
        <v>290</v>
      </c>
      <c r="X41" s="68" t="s">
        <v>55</v>
      </c>
      <c r="Y41" s="116"/>
    </row>
    <row r="42" spans="1:25" ht="38.25" x14ac:dyDescent="0.25">
      <c r="A42" s="116" t="s">
        <v>323</v>
      </c>
      <c r="B42" s="155">
        <v>5243</v>
      </c>
      <c r="C42" s="116" t="s">
        <v>147</v>
      </c>
      <c r="D42" s="65" t="s">
        <v>55</v>
      </c>
      <c r="E42" s="65" t="s">
        <v>252</v>
      </c>
      <c r="F42" s="68" t="s">
        <v>1</v>
      </c>
      <c r="G42" s="137" t="s">
        <v>70</v>
      </c>
      <c r="H42" s="68" t="s">
        <v>1</v>
      </c>
      <c r="I42" s="65" t="s">
        <v>16</v>
      </c>
      <c r="J42" s="68" t="s">
        <v>139</v>
      </c>
      <c r="K42" s="65" t="s">
        <v>55</v>
      </c>
      <c r="L42" s="65">
        <v>34</v>
      </c>
      <c r="M42" s="116">
        <v>19</v>
      </c>
      <c r="N42" s="65" t="s">
        <v>18</v>
      </c>
      <c r="O42" s="139" t="s">
        <v>55</v>
      </c>
      <c r="P42" s="68" t="s">
        <v>139</v>
      </c>
      <c r="Q42" s="68" t="s">
        <v>139</v>
      </c>
      <c r="R42" s="68" t="s">
        <v>88</v>
      </c>
      <c r="S42" s="68" t="s">
        <v>139</v>
      </c>
      <c r="T42" s="65" t="s">
        <v>55</v>
      </c>
      <c r="U42" s="65" t="s">
        <v>139</v>
      </c>
      <c r="V42" s="68" t="s">
        <v>55</v>
      </c>
      <c r="W42" s="68" t="s">
        <v>55</v>
      </c>
      <c r="X42" s="68" t="s">
        <v>55</v>
      </c>
      <c r="Y42" s="68"/>
    </row>
  </sheetData>
  <pageMargins left="0.7" right="0.7" top="0.75" bottom="0.75" header="0.3" footer="0.3"/>
  <customProperties>
    <customPr name="LastActive" r:id="rId1"/>
  </customPropertie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0372FD-9CC8-41BF-A51C-48094AEF8FEB}">
          <x14:formula1>
            <xm:f>'Z:\FileServer Data\FDEP LSJR Main Stem BMAP\11 2018 Progress Report Items\Received\CCUA\[LSJM_CCUA Aggregate Revised.xlsx]Drop Downs'!#REF!</xm:f>
          </x14:formula1>
          <xm:sqref>H1:I1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T22"/>
  <sheetViews>
    <sheetView topLeftCell="G1" workbookViewId="0">
      <selection activeCell="C23" sqref="C23"/>
    </sheetView>
  </sheetViews>
  <sheetFormatPr defaultRowHeight="15" x14ac:dyDescent="0.25"/>
  <cols>
    <col min="1" max="1" width="15" bestFit="1" customWidth="1"/>
    <col min="2" max="2" width="15.7109375" bestFit="1" customWidth="1"/>
    <col min="3" max="3" width="12.28515625" bestFit="1" customWidth="1"/>
    <col min="4" max="4" width="12.42578125" bestFit="1" customWidth="1"/>
    <col min="5" max="5" width="9.85546875" bestFit="1" customWidth="1"/>
    <col min="6" max="6" width="10.28515625" bestFit="1" customWidth="1"/>
    <col min="7" max="7" width="11.5703125" bestFit="1" customWidth="1"/>
    <col min="8" max="8" width="21" bestFit="1" customWidth="1"/>
    <col min="9" max="9" width="16.28515625" bestFit="1" customWidth="1"/>
    <col min="10" max="10" width="10.85546875" bestFit="1" customWidth="1"/>
    <col min="11" max="11" width="8.28515625" style="16" bestFit="1" customWidth="1"/>
    <col min="12" max="12" width="10.140625" bestFit="1" customWidth="1"/>
    <col min="13" max="13" width="8.42578125" bestFit="1" customWidth="1"/>
    <col min="14" max="14" width="11.28515625" bestFit="1" customWidth="1"/>
    <col min="16" max="16" width="13.42578125" customWidth="1"/>
    <col min="17" max="17" width="23.140625" customWidth="1"/>
  </cols>
  <sheetData>
    <row r="1" spans="1:20" s="18" customFormat="1" x14ac:dyDescent="0.25">
      <c r="A1" s="26" t="s">
        <v>144</v>
      </c>
      <c r="K1" s="19"/>
    </row>
    <row r="2" spans="1:20" s="18" customFormat="1" x14ac:dyDescent="0.25">
      <c r="A2" s="26"/>
      <c r="K2" s="19"/>
    </row>
    <row r="3" spans="1:20" s="2" customFormat="1" ht="12.75" x14ac:dyDescent="0.2">
      <c r="K3" s="15"/>
    </row>
    <row r="4" spans="1:20" s="2" customFormat="1" x14ac:dyDescent="0.25">
      <c r="A4" s="45" t="s">
        <v>229</v>
      </c>
      <c r="B4" s="46" t="s">
        <v>131</v>
      </c>
      <c r="H4"/>
      <c r="I4"/>
      <c r="J4"/>
      <c r="K4"/>
      <c r="L4"/>
      <c r="M4"/>
      <c r="N4"/>
      <c r="O4"/>
      <c r="P4"/>
      <c r="Q4"/>
      <c r="R4"/>
      <c r="S4"/>
      <c r="T4"/>
    </row>
    <row r="5" spans="1:20" s="2" customFormat="1" x14ac:dyDescent="0.25">
      <c r="H5"/>
      <c r="I5"/>
      <c r="J5"/>
      <c r="K5"/>
      <c r="L5"/>
      <c r="M5"/>
      <c r="N5"/>
      <c r="O5"/>
      <c r="P5"/>
      <c r="Q5"/>
      <c r="R5"/>
      <c r="S5"/>
      <c r="T5"/>
    </row>
    <row r="6" spans="1:20" s="2" customFormat="1" ht="64.5" x14ac:dyDescent="0.25">
      <c r="A6" s="45" t="s">
        <v>20</v>
      </c>
      <c r="B6" s="46" t="s">
        <v>240</v>
      </c>
      <c r="C6" s="46" t="s">
        <v>248</v>
      </c>
      <c r="D6" s="5" t="s">
        <v>53</v>
      </c>
      <c r="E6" s="5" t="s">
        <v>142</v>
      </c>
      <c r="F6" s="5" t="s">
        <v>54</v>
      </c>
      <c r="H6"/>
      <c r="I6"/>
      <c r="J6"/>
      <c r="K6"/>
      <c r="L6"/>
      <c r="M6"/>
      <c r="N6"/>
      <c r="O6"/>
    </row>
    <row r="7" spans="1:20" s="2" customFormat="1" x14ac:dyDescent="0.25">
      <c r="A7" s="47" t="s">
        <v>19</v>
      </c>
      <c r="B7" s="48">
        <v>6957.3</v>
      </c>
      <c r="C7" s="48">
        <v>105</v>
      </c>
      <c r="D7" s="20">
        <f>SUM(D8:D10)</f>
        <v>10320</v>
      </c>
      <c r="E7" s="20">
        <f>SUM(E8:E10)</f>
        <v>3362.7</v>
      </c>
      <c r="F7" s="21">
        <f>GETPIVOTDATA("Sum of TNReduction(lbs/yr)",$A$6,"Location","Hendry Creek")/D7</f>
        <v>0.67415697674418606</v>
      </c>
      <c r="H7"/>
      <c r="I7"/>
      <c r="J7"/>
      <c r="K7"/>
      <c r="L7"/>
      <c r="M7"/>
      <c r="N7"/>
      <c r="O7"/>
    </row>
    <row r="8" spans="1:20" s="2" customFormat="1" x14ac:dyDescent="0.25">
      <c r="A8" s="49" t="s">
        <v>48</v>
      </c>
      <c r="B8" s="22">
        <v>0</v>
      </c>
      <c r="C8" s="22">
        <v>0</v>
      </c>
      <c r="D8" s="22">
        <v>173</v>
      </c>
      <c r="E8" s="22">
        <f>D8-GETPIVOTDATA("Sum of TNReduction(lbs/yr)",$A$6,"LeadEntity","FDACS","Location","Hendry Creek")</f>
        <v>173</v>
      </c>
      <c r="F8" s="23">
        <f>(D8-E8)/D8</f>
        <v>0</v>
      </c>
      <c r="H8"/>
      <c r="I8"/>
      <c r="J8"/>
      <c r="K8"/>
      <c r="L8"/>
      <c r="M8"/>
      <c r="N8"/>
      <c r="O8"/>
    </row>
    <row r="9" spans="1:20" s="2" customFormat="1" x14ac:dyDescent="0.25">
      <c r="A9" s="49" t="s">
        <v>147</v>
      </c>
      <c r="B9" s="22">
        <v>198</v>
      </c>
      <c r="C9" s="22">
        <v>76</v>
      </c>
      <c r="D9" s="22">
        <v>63</v>
      </c>
      <c r="E9" s="22">
        <f>D9-GETPIVOTDATA("Sum of TNReduction(lbs/yr)",$A$6,"LeadEntity","FDOT District 1","Location","Hendry Creek")</f>
        <v>-135</v>
      </c>
      <c r="F9" s="23">
        <f>(D9-E9)/D9</f>
        <v>3.1428571428571428</v>
      </c>
      <c r="H9" s="4" t="s">
        <v>245</v>
      </c>
      <c r="I9" s="4" t="s">
        <v>250</v>
      </c>
      <c r="J9" s="36"/>
      <c r="K9" s="36"/>
      <c r="L9" s="36"/>
      <c r="M9" s="36"/>
      <c r="N9" s="36"/>
      <c r="O9"/>
    </row>
    <row r="10" spans="1:20" s="2" customFormat="1" x14ac:dyDescent="0.25">
      <c r="A10" s="49" t="s">
        <v>17</v>
      </c>
      <c r="B10" s="22">
        <v>6759.3</v>
      </c>
      <c r="C10" s="22">
        <v>29</v>
      </c>
      <c r="D10" s="22">
        <v>10084</v>
      </c>
      <c r="E10" s="22">
        <f>D10-GETPIVOTDATA("Sum of TNReduction(lbs/yr)",$A$6,"LeadEntity","Lee County","Location","Hendry Creek")</f>
        <v>3324.7</v>
      </c>
      <c r="F10" s="23">
        <f>(D10-E10)/D10</f>
        <v>0.67029948433161446</v>
      </c>
      <c r="H10" s="13" t="s">
        <v>20</v>
      </c>
      <c r="I10" s="98" t="s">
        <v>82</v>
      </c>
      <c r="J10" s="98" t="s">
        <v>0</v>
      </c>
      <c r="K10" s="98" t="s">
        <v>37</v>
      </c>
      <c r="L10" s="98" t="s">
        <v>27</v>
      </c>
      <c r="M10" s="98" t="s">
        <v>16</v>
      </c>
      <c r="N10" s="38" t="s">
        <v>21</v>
      </c>
      <c r="O10"/>
    </row>
    <row r="11" spans="1:20" s="2" customFormat="1" x14ac:dyDescent="0.25">
      <c r="A11" s="47" t="s">
        <v>18</v>
      </c>
      <c r="B11" s="48">
        <v>15629</v>
      </c>
      <c r="C11" s="48">
        <v>172</v>
      </c>
      <c r="D11" s="20">
        <f>SUM(D12:D15)</f>
        <v>60124</v>
      </c>
      <c r="E11" s="20">
        <f>SUM(E12:E15)</f>
        <v>44495</v>
      </c>
      <c r="F11" s="21">
        <f>GETPIVOTDATA("Sum of TNReduction(lbs/yr)",$A$6,"Location","Imperial River")/D11</f>
        <v>0.2599461113698357</v>
      </c>
      <c r="H11" s="9" t="s">
        <v>19</v>
      </c>
      <c r="I11" s="40">
        <v>1</v>
      </c>
      <c r="J11" s="40">
        <v>8</v>
      </c>
      <c r="K11" s="40">
        <v>2</v>
      </c>
      <c r="L11" s="40">
        <v>1</v>
      </c>
      <c r="M11" s="40">
        <v>4</v>
      </c>
      <c r="N11" s="40">
        <v>16</v>
      </c>
      <c r="O11"/>
    </row>
    <row r="12" spans="1:20" s="2" customFormat="1" ht="26.25" x14ac:dyDescent="0.25">
      <c r="A12" s="49" t="s">
        <v>56</v>
      </c>
      <c r="B12" s="22">
        <v>3081</v>
      </c>
      <c r="C12" s="22">
        <v>103</v>
      </c>
      <c r="D12" s="22">
        <v>9903</v>
      </c>
      <c r="E12" s="22">
        <f>D12-GETPIVOTDATA("Sum of TNReduction(lbs/yr)",$A$6,"LeadEntity","City of Bonita Springs","Location","Imperial River")</f>
        <v>6822</v>
      </c>
      <c r="F12" s="23">
        <f>(D12-E12)/D12</f>
        <v>0.31111784307785517</v>
      </c>
      <c r="H12" s="9" t="s">
        <v>18</v>
      </c>
      <c r="I12" s="40">
        <v>1</v>
      </c>
      <c r="J12" s="40">
        <v>16</v>
      </c>
      <c r="K12" s="40">
        <v>1</v>
      </c>
      <c r="L12" s="40">
        <v>3</v>
      </c>
      <c r="M12" s="40">
        <v>7</v>
      </c>
      <c r="N12" s="40">
        <v>28</v>
      </c>
      <c r="O12"/>
    </row>
    <row r="13" spans="1:20" s="2" customFormat="1" x14ac:dyDescent="0.25">
      <c r="A13" s="49" t="s">
        <v>48</v>
      </c>
      <c r="B13" s="22">
        <v>10893</v>
      </c>
      <c r="C13" s="22">
        <v>0</v>
      </c>
      <c r="D13" s="22">
        <v>48570</v>
      </c>
      <c r="E13" s="22">
        <f>D13-GETPIVOTDATA("Sum of TNReduction(lbs/yr)",$A$6,"LeadEntity","FDACS","Location","Imperial River")</f>
        <v>37677</v>
      </c>
      <c r="F13" s="23">
        <f>(D13-E13)/D13</f>
        <v>0.22427424336009882</v>
      </c>
      <c r="H13" s="8" t="s">
        <v>21</v>
      </c>
      <c r="I13" s="39">
        <v>2</v>
      </c>
      <c r="J13" s="39">
        <v>24</v>
      </c>
      <c r="K13" s="39">
        <v>3</v>
      </c>
      <c r="L13" s="39">
        <v>4</v>
      </c>
      <c r="M13" s="39">
        <v>11</v>
      </c>
      <c r="N13" s="39">
        <v>44</v>
      </c>
      <c r="O13"/>
    </row>
    <row r="14" spans="1:20" s="2" customFormat="1" x14ac:dyDescent="0.25">
      <c r="A14" s="49" t="s">
        <v>147</v>
      </c>
      <c r="B14" s="22">
        <v>55</v>
      </c>
      <c r="C14" s="22">
        <v>19</v>
      </c>
      <c r="D14" s="22">
        <v>95</v>
      </c>
      <c r="E14" s="22">
        <f>D14-GETPIVOTDATA("Sum of TNReduction(lbs/yr)",$A$6,"LeadEntity","FDOT District 1","Location","Imperial River")</f>
        <v>40</v>
      </c>
      <c r="F14" s="23">
        <f>(D14-E14)/D14</f>
        <v>0.57894736842105265</v>
      </c>
      <c r="H14"/>
      <c r="I14"/>
      <c r="J14"/>
      <c r="K14"/>
      <c r="L14"/>
      <c r="M14"/>
      <c r="N14"/>
      <c r="O14"/>
    </row>
    <row r="15" spans="1:20" s="2" customFormat="1" x14ac:dyDescent="0.25">
      <c r="A15" s="49" t="s">
        <v>17</v>
      </c>
      <c r="B15" s="22">
        <v>1600</v>
      </c>
      <c r="C15" s="22">
        <v>50</v>
      </c>
      <c r="D15" s="22">
        <v>1556</v>
      </c>
      <c r="E15" s="22">
        <f>D15-GETPIVOTDATA("Sum of TNReduction(lbs/yr)",$A$6,"LeadEntity","Lee County","Location","Imperial River")</f>
        <v>-44</v>
      </c>
      <c r="F15" s="23">
        <f>(D15-E15)/D15</f>
        <v>1.0282776349614395</v>
      </c>
      <c r="H15"/>
      <c r="I15"/>
      <c r="J15"/>
      <c r="K15"/>
      <c r="L15"/>
      <c r="M15"/>
      <c r="N15"/>
      <c r="O15"/>
    </row>
    <row r="16" spans="1:20" s="2" customFormat="1" x14ac:dyDescent="0.25">
      <c r="A16" s="49" t="s">
        <v>21</v>
      </c>
      <c r="B16" s="22">
        <v>22586.3</v>
      </c>
      <c r="C16" s="22">
        <v>277</v>
      </c>
      <c r="D16" s="24">
        <f>D11+D7</f>
        <v>70444</v>
      </c>
      <c r="E16" s="24">
        <f>E11+E7</f>
        <v>47857.7</v>
      </c>
      <c r="F16" s="25">
        <f>GETPIVOTDATA("Sum of TNReduction(lbs/yr)",$A$6)/D16</f>
        <v>0.32062773266708305</v>
      </c>
      <c r="H16"/>
      <c r="I16"/>
      <c r="J16"/>
      <c r="K16"/>
      <c r="L16"/>
      <c r="M16"/>
      <c r="N16"/>
      <c r="O16"/>
    </row>
    <row r="17" spans="1:15" s="2" customFormat="1" x14ac:dyDescent="0.25">
      <c r="A17"/>
      <c r="B17"/>
      <c r="C17"/>
      <c r="H17"/>
      <c r="I17"/>
      <c r="J17"/>
      <c r="K17"/>
      <c r="L17"/>
      <c r="M17"/>
      <c r="N17"/>
      <c r="O17"/>
    </row>
    <row r="18" spans="1:15" s="2" customFormat="1" x14ac:dyDescent="0.25">
      <c r="H18"/>
      <c r="I18"/>
      <c r="J18"/>
      <c r="K18"/>
      <c r="L18"/>
      <c r="M18"/>
      <c r="N18"/>
      <c r="O18"/>
    </row>
    <row r="19" spans="1:15" x14ac:dyDescent="0.25">
      <c r="K19"/>
    </row>
    <row r="20" spans="1:15" x14ac:dyDescent="0.25">
      <c r="K20"/>
    </row>
    <row r="21" spans="1:15" x14ac:dyDescent="0.25">
      <c r="K21"/>
    </row>
    <row r="22" spans="1:15" x14ac:dyDescent="0.25">
      <c r="K22"/>
    </row>
  </sheetData>
  <conditionalFormatting sqref="F8:F10">
    <cfRule type="cellIs" dxfId="47" priority="2" operator="lessThan">
      <formula>1</formula>
    </cfRule>
  </conditionalFormatting>
  <conditionalFormatting sqref="F12:F15">
    <cfRule type="cellIs" dxfId="46" priority="1" operator="lessThan">
      <formula>1</formula>
    </cfRule>
  </conditionalFormatting>
  <pageMargins left="0.7" right="0.7" top="0.75" bottom="0.75" header="0.3" footer="0.3"/>
  <pageSetup orientation="portrait" horizontalDpi="1200" verticalDpi="1200" r:id="rId3"/>
  <customProperties>
    <customPr name="LastActive" r:id="rId4"/>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20B1E-C63B-4509-8E5C-9239544392DE}">
  <sheetPr codeName="Sheet7"/>
  <dimension ref="A1:I48"/>
  <sheetViews>
    <sheetView workbookViewId="0">
      <selection activeCell="D7" sqref="D7"/>
    </sheetView>
  </sheetViews>
  <sheetFormatPr defaultRowHeight="15" x14ac:dyDescent="0.25"/>
  <cols>
    <col min="1" max="1" width="15.85546875" bestFit="1" customWidth="1"/>
    <col min="2" max="2" width="26.140625" style="6" bestFit="1" customWidth="1"/>
    <col min="5" max="5" width="12" bestFit="1" customWidth="1"/>
    <col min="6" max="6" width="23.42578125" customWidth="1"/>
    <col min="7" max="7" width="12.140625" customWidth="1"/>
    <col min="8" max="8" width="13.7109375" customWidth="1"/>
    <col min="9" max="9" width="11.42578125" customWidth="1"/>
  </cols>
  <sheetData>
    <row r="1" spans="1:9" x14ac:dyDescent="0.25">
      <c r="A1" s="4" t="s">
        <v>229</v>
      </c>
      <c r="B1" s="6" t="s">
        <v>131</v>
      </c>
    </row>
    <row r="2" spans="1:9" x14ac:dyDescent="0.25">
      <c r="F2" s="33" t="s">
        <v>19</v>
      </c>
      <c r="G2" s="33"/>
    </row>
    <row r="3" spans="1:9" ht="45" x14ac:dyDescent="0.25">
      <c r="A3" s="4" t="s">
        <v>20</v>
      </c>
      <c r="B3" s="6" t="s">
        <v>240</v>
      </c>
      <c r="E3" s="30" t="s">
        <v>241</v>
      </c>
      <c r="F3" s="32" t="s">
        <v>242</v>
      </c>
      <c r="G3" s="30" t="s">
        <v>243</v>
      </c>
      <c r="H3" s="31" t="s">
        <v>244</v>
      </c>
      <c r="I3" s="32" t="s">
        <v>271</v>
      </c>
    </row>
    <row r="4" spans="1:9" x14ac:dyDescent="0.25">
      <c r="A4" s="1" t="s">
        <v>19</v>
      </c>
      <c r="B4" s="6">
        <v>6957.3</v>
      </c>
      <c r="E4" s="7">
        <v>2012</v>
      </c>
      <c r="F4" s="53">
        <f>SUM(B7:B8)</f>
        <v>2345</v>
      </c>
      <c r="G4" s="56"/>
      <c r="H4" s="56"/>
      <c r="I4" s="53">
        <v>10320</v>
      </c>
    </row>
    <row r="5" spans="1:9" ht="15.75" customHeight="1" x14ac:dyDescent="0.25">
      <c r="A5" s="17" t="s">
        <v>333</v>
      </c>
      <c r="B5" s="6">
        <v>4533</v>
      </c>
      <c r="E5" s="7">
        <v>2013</v>
      </c>
      <c r="F5" s="53">
        <f>F4</f>
        <v>2345</v>
      </c>
      <c r="G5" s="56"/>
      <c r="H5" s="56"/>
      <c r="I5" s="53">
        <v>10320</v>
      </c>
    </row>
    <row r="6" spans="1:9" x14ac:dyDescent="0.25">
      <c r="A6" s="17" t="s">
        <v>90</v>
      </c>
      <c r="B6" s="6">
        <v>79.3</v>
      </c>
      <c r="E6" s="7">
        <v>2014</v>
      </c>
      <c r="F6" s="53">
        <f>F5</f>
        <v>2345</v>
      </c>
      <c r="G6" s="56"/>
      <c r="H6" s="56"/>
      <c r="I6" s="53">
        <v>10320</v>
      </c>
    </row>
    <row r="7" spans="1:9" x14ac:dyDescent="0.25">
      <c r="A7" s="17" t="s">
        <v>55</v>
      </c>
      <c r="B7" s="6">
        <v>2241</v>
      </c>
      <c r="E7" s="7">
        <v>2015</v>
      </c>
      <c r="F7" s="53">
        <f>F6</f>
        <v>2345</v>
      </c>
      <c r="G7" s="56"/>
      <c r="H7" s="56"/>
      <c r="I7" s="53">
        <v>10320</v>
      </c>
    </row>
    <row r="8" spans="1:9" x14ac:dyDescent="0.25">
      <c r="A8" s="17" t="s">
        <v>77</v>
      </c>
      <c r="B8" s="6">
        <v>104</v>
      </c>
      <c r="E8" s="7">
        <v>2016</v>
      </c>
      <c r="F8" s="53">
        <f>F7+GETPIVOTDATA("TNReduction(lbs/yr)",$A$3,"EstimatedCompletionDate","2016","Location","Hendry Creek")</f>
        <v>6878</v>
      </c>
      <c r="G8" s="56"/>
      <c r="H8" s="56"/>
      <c r="I8" s="53">
        <v>10320</v>
      </c>
    </row>
    <row r="9" spans="1:9" x14ac:dyDescent="0.25">
      <c r="A9" s="1" t="s">
        <v>18</v>
      </c>
      <c r="B9" s="6">
        <v>15629</v>
      </c>
      <c r="E9" s="7">
        <v>2017</v>
      </c>
      <c r="F9" s="53">
        <f>F8</f>
        <v>6878</v>
      </c>
      <c r="G9" s="56"/>
      <c r="H9" s="56"/>
      <c r="I9" s="53">
        <v>10320</v>
      </c>
    </row>
    <row r="10" spans="1:9" x14ac:dyDescent="0.25">
      <c r="A10" s="17" t="s">
        <v>358</v>
      </c>
      <c r="B10" s="6">
        <v>18</v>
      </c>
      <c r="E10" s="7">
        <v>2018</v>
      </c>
      <c r="F10" s="53">
        <f>F9+GETPIVOTDATA("TNReduction(lbs/yr)",$A$3,"EstimatedCompletionDate","2018","Location","Hendry Creek")</f>
        <v>6957.3</v>
      </c>
      <c r="G10" s="56"/>
      <c r="H10" s="56"/>
      <c r="I10" s="53">
        <v>10320</v>
      </c>
    </row>
    <row r="11" spans="1:9" x14ac:dyDescent="0.25">
      <c r="A11" s="17" t="s">
        <v>333</v>
      </c>
      <c r="B11" s="6">
        <v>912</v>
      </c>
      <c r="E11" s="7">
        <v>2019</v>
      </c>
      <c r="F11" s="53">
        <f>F10</f>
        <v>6957.3</v>
      </c>
      <c r="G11" s="56"/>
      <c r="H11" s="56"/>
      <c r="I11" s="53">
        <v>10320</v>
      </c>
    </row>
    <row r="12" spans="1:9" x14ac:dyDescent="0.25">
      <c r="A12" s="17" t="s">
        <v>93</v>
      </c>
      <c r="B12" s="6">
        <v>149</v>
      </c>
      <c r="E12" s="7">
        <v>2020</v>
      </c>
      <c r="F12" s="53"/>
      <c r="G12" s="56"/>
      <c r="H12" s="56"/>
      <c r="I12" s="53">
        <v>10320</v>
      </c>
    </row>
    <row r="13" spans="1:9" x14ac:dyDescent="0.25">
      <c r="A13" s="17" t="s">
        <v>91</v>
      </c>
      <c r="B13" s="6">
        <v>1294</v>
      </c>
      <c r="E13" s="7">
        <v>2021</v>
      </c>
      <c r="F13" s="53"/>
      <c r="G13" s="56"/>
      <c r="H13" s="56"/>
      <c r="I13" s="53">
        <v>10320</v>
      </c>
    </row>
    <row r="14" spans="1:9" x14ac:dyDescent="0.25">
      <c r="A14" s="17" t="s">
        <v>55</v>
      </c>
      <c r="B14" s="6">
        <v>12778</v>
      </c>
      <c r="E14" s="7">
        <v>2022</v>
      </c>
      <c r="F14" s="53"/>
      <c r="G14" s="56"/>
      <c r="H14" s="56"/>
      <c r="I14" s="53">
        <v>10320</v>
      </c>
    </row>
    <row r="15" spans="1:9" x14ac:dyDescent="0.25">
      <c r="A15" s="17" t="s">
        <v>77</v>
      </c>
      <c r="B15" s="6">
        <v>478</v>
      </c>
      <c r="E15" s="7">
        <v>2023</v>
      </c>
      <c r="F15" s="53"/>
      <c r="G15" s="56"/>
      <c r="H15" s="56"/>
      <c r="I15" s="53">
        <v>10320</v>
      </c>
    </row>
    <row r="16" spans="1:9" x14ac:dyDescent="0.25">
      <c r="A16" s="1" t="s">
        <v>21</v>
      </c>
      <c r="B16" s="6">
        <v>22586.3</v>
      </c>
      <c r="E16" s="7">
        <v>2024</v>
      </c>
      <c r="F16" s="53"/>
      <c r="G16" s="56"/>
      <c r="H16" s="56"/>
      <c r="I16" s="53">
        <v>10320</v>
      </c>
    </row>
    <row r="17" spans="5:9" x14ac:dyDescent="0.25">
      <c r="E17" s="7">
        <v>2025</v>
      </c>
      <c r="F17" s="53"/>
      <c r="G17" s="56"/>
      <c r="H17" s="56"/>
      <c r="I17" s="53">
        <v>10320</v>
      </c>
    </row>
    <row r="18" spans="5:9" x14ac:dyDescent="0.25">
      <c r="E18" s="7">
        <v>2026</v>
      </c>
      <c r="F18" s="53"/>
      <c r="G18" s="56"/>
      <c r="H18" s="56"/>
      <c r="I18" s="53">
        <v>10320</v>
      </c>
    </row>
    <row r="19" spans="5:9" x14ac:dyDescent="0.25">
      <c r="E19" s="7">
        <v>2027</v>
      </c>
      <c r="F19" s="53"/>
      <c r="G19" s="56"/>
      <c r="H19" s="56"/>
      <c r="I19" s="53">
        <v>10320</v>
      </c>
    </row>
    <row r="20" spans="5:9" x14ac:dyDescent="0.25">
      <c r="E20" s="7">
        <v>2028</v>
      </c>
      <c r="F20" s="54"/>
      <c r="G20" s="57"/>
      <c r="H20" s="56"/>
      <c r="I20" s="53">
        <v>10320</v>
      </c>
    </row>
    <row r="21" spans="5:9" x14ac:dyDescent="0.25">
      <c r="E21" s="7">
        <v>2029</v>
      </c>
      <c r="F21" s="54"/>
      <c r="G21" s="57"/>
      <c r="H21" s="56"/>
      <c r="I21" s="53">
        <v>10320</v>
      </c>
    </row>
    <row r="22" spans="5:9" x14ac:dyDescent="0.25">
      <c r="E22" s="7">
        <v>2030</v>
      </c>
      <c r="F22" s="54"/>
      <c r="G22" s="57"/>
      <c r="H22" s="56"/>
      <c r="I22" s="53">
        <v>10320</v>
      </c>
    </row>
    <row r="23" spans="5:9" x14ac:dyDescent="0.25">
      <c r="E23" s="7">
        <v>2031</v>
      </c>
      <c r="F23" s="54"/>
      <c r="G23" s="57"/>
      <c r="H23" s="56"/>
      <c r="I23" s="53">
        <v>10320</v>
      </c>
    </row>
    <row r="24" spans="5:9" x14ac:dyDescent="0.25">
      <c r="E24" s="7">
        <v>2032</v>
      </c>
      <c r="F24" s="53"/>
      <c r="G24" s="56"/>
      <c r="H24" s="56"/>
      <c r="I24" s="53">
        <v>10320</v>
      </c>
    </row>
    <row r="25" spans="5:9" x14ac:dyDescent="0.25">
      <c r="E25" s="36"/>
      <c r="F25" s="36"/>
      <c r="G25" s="36"/>
      <c r="H25" s="36"/>
      <c r="I25" s="36"/>
    </row>
    <row r="26" spans="5:9" x14ac:dyDescent="0.25">
      <c r="F26" s="37" t="s">
        <v>18</v>
      </c>
      <c r="G26" s="37"/>
    </row>
    <row r="27" spans="5:9" ht="45" x14ac:dyDescent="0.25">
      <c r="E27" s="30" t="s">
        <v>241</v>
      </c>
      <c r="F27" s="32" t="s">
        <v>242</v>
      </c>
      <c r="G27" s="30" t="s">
        <v>243</v>
      </c>
      <c r="H27" s="31" t="s">
        <v>244</v>
      </c>
      <c r="I27" s="31" t="s">
        <v>271</v>
      </c>
    </row>
    <row r="28" spans="5:9" x14ac:dyDescent="0.25">
      <c r="E28" s="7">
        <v>2012</v>
      </c>
      <c r="F28" s="53">
        <f>GETPIVOTDATA("TNReduction(lbs/yr)",$A$3,"EstimatedCompletionDate","2010","Location","Imperial River")+GETPIVOTDATA("TNReduction(lbs/yr)",$A$3,"EstimatedCompletionDate","N/A","Location","Imperial River")+GETPIVOTDATA("TNReduction(lbs/yr)",$A$3,"EstimatedCompletionDate","Prior to 2012","Location","Imperial River")</f>
        <v>13274</v>
      </c>
      <c r="G28" s="56"/>
      <c r="H28" s="56"/>
      <c r="I28" s="55">
        <v>60124</v>
      </c>
    </row>
    <row r="29" spans="5:9" x14ac:dyDescent="0.25">
      <c r="E29" s="7">
        <v>2013</v>
      </c>
      <c r="F29" s="53">
        <f>F28</f>
        <v>13274</v>
      </c>
      <c r="G29" s="56"/>
      <c r="H29" s="56"/>
      <c r="I29" s="55">
        <v>60124</v>
      </c>
    </row>
    <row r="30" spans="5:9" x14ac:dyDescent="0.25">
      <c r="E30" s="7">
        <v>2014</v>
      </c>
      <c r="F30" s="53">
        <f>F29</f>
        <v>13274</v>
      </c>
      <c r="G30" s="56"/>
      <c r="H30" s="56"/>
      <c r="I30" s="55">
        <v>60124</v>
      </c>
    </row>
    <row r="31" spans="5:9" x14ac:dyDescent="0.25">
      <c r="E31" s="7">
        <v>2015</v>
      </c>
      <c r="F31" s="53">
        <f>F30</f>
        <v>13274</v>
      </c>
      <c r="G31" s="56"/>
      <c r="H31" s="56"/>
      <c r="I31" s="55">
        <v>60124</v>
      </c>
    </row>
    <row r="32" spans="5:9" x14ac:dyDescent="0.25">
      <c r="E32" s="7">
        <v>2016</v>
      </c>
      <c r="F32" s="53">
        <f>F31+GETPIVOTDATA("TNReduction(lbs/yr)",$A$3,"EstimatedCompletionDate","2016","Location","Imperial River")</f>
        <v>14186</v>
      </c>
      <c r="G32" s="56"/>
      <c r="H32" s="56"/>
      <c r="I32" s="55">
        <v>60124</v>
      </c>
    </row>
    <row r="33" spans="5:9" x14ac:dyDescent="0.25">
      <c r="E33" s="7">
        <v>2017</v>
      </c>
      <c r="F33" s="53">
        <f>F32+GETPIVOTDATA("TNReduction(lbs/yr)",$A$3,"EstimatedCompletionDate","2017","Location","Imperial River")</f>
        <v>14335</v>
      </c>
      <c r="G33" s="56"/>
      <c r="H33" s="56"/>
      <c r="I33" s="55">
        <v>60124</v>
      </c>
    </row>
    <row r="34" spans="5:9" x14ac:dyDescent="0.25">
      <c r="E34" s="7">
        <v>2018</v>
      </c>
      <c r="F34" s="53">
        <f>F33</f>
        <v>14335</v>
      </c>
      <c r="G34" s="56"/>
      <c r="H34" s="56"/>
      <c r="I34" s="55">
        <v>60124</v>
      </c>
    </row>
    <row r="35" spans="5:9" x14ac:dyDescent="0.25">
      <c r="E35" s="7">
        <v>2019</v>
      </c>
      <c r="F35" s="53">
        <f>F34</f>
        <v>14335</v>
      </c>
      <c r="G35" s="56"/>
      <c r="H35" s="56"/>
      <c r="I35" s="55">
        <v>60124</v>
      </c>
    </row>
    <row r="36" spans="5:9" x14ac:dyDescent="0.25">
      <c r="E36" s="7">
        <v>2020</v>
      </c>
      <c r="F36" s="53">
        <f>F35+GETPIVOTDATA("TNReduction(lbs/yr)",$A$3,"EstimatedCompletionDate","2020","Location","Imperial River")</f>
        <v>15629</v>
      </c>
      <c r="G36" s="56"/>
      <c r="H36" s="56"/>
      <c r="I36" s="55">
        <v>60124</v>
      </c>
    </row>
    <row r="37" spans="5:9" x14ac:dyDescent="0.25">
      <c r="E37" s="7">
        <v>2021</v>
      </c>
      <c r="F37" s="53"/>
      <c r="G37" s="56"/>
      <c r="H37" s="56"/>
      <c r="I37" s="55">
        <v>60124</v>
      </c>
    </row>
    <row r="38" spans="5:9" x14ac:dyDescent="0.25">
      <c r="E38" s="7">
        <v>2022</v>
      </c>
      <c r="F38" s="53"/>
      <c r="G38" s="56"/>
      <c r="H38" s="56"/>
      <c r="I38" s="55">
        <v>60124</v>
      </c>
    </row>
    <row r="39" spans="5:9" x14ac:dyDescent="0.25">
      <c r="E39" s="7">
        <v>2023</v>
      </c>
      <c r="F39" s="53"/>
      <c r="G39" s="56"/>
      <c r="H39" s="56"/>
      <c r="I39" s="55">
        <v>60124</v>
      </c>
    </row>
    <row r="40" spans="5:9" x14ac:dyDescent="0.25">
      <c r="E40" s="7">
        <v>2024</v>
      </c>
      <c r="F40" s="53"/>
      <c r="G40" s="56"/>
      <c r="H40" s="56"/>
      <c r="I40" s="55">
        <v>60124</v>
      </c>
    </row>
    <row r="41" spans="5:9" x14ac:dyDescent="0.25">
      <c r="E41" s="7">
        <v>2025</v>
      </c>
      <c r="F41" s="53"/>
      <c r="G41" s="56"/>
      <c r="H41" s="56"/>
      <c r="I41" s="55">
        <v>60124</v>
      </c>
    </row>
    <row r="42" spans="5:9" x14ac:dyDescent="0.25">
      <c r="E42" s="7">
        <v>2026</v>
      </c>
      <c r="F42" s="53"/>
      <c r="G42" s="56"/>
      <c r="H42" s="56"/>
      <c r="I42" s="55">
        <v>60124</v>
      </c>
    </row>
    <row r="43" spans="5:9" x14ac:dyDescent="0.25">
      <c r="E43" s="7">
        <v>2027</v>
      </c>
      <c r="F43" s="53"/>
      <c r="G43" s="56"/>
      <c r="H43" s="56"/>
      <c r="I43" s="55">
        <v>60124</v>
      </c>
    </row>
    <row r="44" spans="5:9" x14ac:dyDescent="0.25">
      <c r="E44" s="7">
        <v>2028</v>
      </c>
      <c r="F44" s="53"/>
      <c r="G44" s="56"/>
      <c r="H44" s="56"/>
      <c r="I44" s="55">
        <v>60124</v>
      </c>
    </row>
    <row r="45" spans="5:9" x14ac:dyDescent="0.25">
      <c r="E45" s="7">
        <v>2029</v>
      </c>
      <c r="F45" s="53"/>
      <c r="G45" s="56"/>
      <c r="H45" s="56"/>
      <c r="I45" s="55">
        <v>60124</v>
      </c>
    </row>
    <row r="46" spans="5:9" x14ac:dyDescent="0.25">
      <c r="E46" s="7">
        <v>2030</v>
      </c>
      <c r="F46" s="53"/>
      <c r="G46" s="56"/>
      <c r="H46" s="56"/>
      <c r="I46" s="55">
        <v>60124</v>
      </c>
    </row>
    <row r="47" spans="5:9" x14ac:dyDescent="0.25">
      <c r="E47" s="7">
        <v>2031</v>
      </c>
      <c r="F47" s="53"/>
      <c r="G47" s="56"/>
      <c r="H47" s="56"/>
      <c r="I47" s="55">
        <v>60124</v>
      </c>
    </row>
    <row r="48" spans="5:9" x14ac:dyDescent="0.25">
      <c r="E48" s="7">
        <v>2032</v>
      </c>
      <c r="F48" s="53"/>
      <c r="G48" s="56"/>
      <c r="H48" s="56"/>
      <c r="I48" s="55">
        <v>60124</v>
      </c>
    </row>
  </sheetData>
  <pageMargins left="0.7" right="0.7" top="0.75" bottom="0.75" header="0.3" footer="0.3"/>
  <pageSetup orientation="portrait" r:id="rId2"/>
  <customProperties>
    <customPr name="LastActive"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M31"/>
  <sheetViews>
    <sheetView workbookViewId="0">
      <selection activeCell="A13" sqref="A13"/>
    </sheetView>
  </sheetViews>
  <sheetFormatPr defaultRowHeight="15" x14ac:dyDescent="0.25"/>
  <cols>
    <col min="1" max="1" width="13.5703125" style="14" bestFit="1" customWidth="1"/>
    <col min="2" max="2" width="19.42578125" style="14" bestFit="1" customWidth="1"/>
    <col min="3" max="3" width="23" style="6" bestFit="1" customWidth="1"/>
    <col min="4" max="4" width="13.140625" style="6" bestFit="1" customWidth="1"/>
    <col min="5" max="6" width="21" bestFit="1" customWidth="1"/>
    <col min="9" max="9" width="13.5703125" bestFit="1" customWidth="1"/>
    <col min="10" max="10" width="19.42578125" bestFit="1" customWidth="1"/>
    <col min="11" max="11" width="23" bestFit="1" customWidth="1"/>
    <col min="12" max="12" width="26.140625" bestFit="1" customWidth="1"/>
    <col min="13" max="13" width="25.85546875" bestFit="1" customWidth="1"/>
  </cols>
  <sheetData>
    <row r="1" spans="1:13" x14ac:dyDescent="0.25">
      <c r="A1" s="4" t="s">
        <v>229</v>
      </c>
      <c r="B1" s="98" t="s">
        <v>131</v>
      </c>
      <c r="I1" s="4" t="s">
        <v>229</v>
      </c>
      <c r="J1" s="98" t="s">
        <v>131</v>
      </c>
    </row>
    <row r="3" spans="1:13" x14ac:dyDescent="0.25">
      <c r="A3" s="4" t="s">
        <v>20</v>
      </c>
      <c r="B3" s="98" t="s">
        <v>246</v>
      </c>
      <c r="C3" s="98" t="s">
        <v>247</v>
      </c>
      <c r="D3" s="6" t="s">
        <v>240</v>
      </c>
      <c r="E3" s="6" t="s">
        <v>248</v>
      </c>
      <c r="F3" s="6" t="s">
        <v>245</v>
      </c>
      <c r="I3" s="4" t="s">
        <v>20</v>
      </c>
      <c r="J3" s="98" t="s">
        <v>246</v>
      </c>
      <c r="K3" s="98" t="s">
        <v>247</v>
      </c>
      <c r="L3" s="98" t="s">
        <v>240</v>
      </c>
      <c r="M3" s="98" t="s">
        <v>248</v>
      </c>
    </row>
    <row r="4" spans="1:13" x14ac:dyDescent="0.25">
      <c r="A4" s="1" t="s">
        <v>19</v>
      </c>
      <c r="B4" s="14">
        <v>6711617</v>
      </c>
      <c r="C4" s="14">
        <v>462445.3</v>
      </c>
      <c r="D4" s="6">
        <v>6957.3</v>
      </c>
      <c r="E4" s="6">
        <v>105</v>
      </c>
      <c r="F4" s="6">
        <v>12</v>
      </c>
      <c r="I4" s="1" t="s">
        <v>19</v>
      </c>
      <c r="J4" s="14">
        <v>2345000</v>
      </c>
      <c r="K4" s="14">
        <v>0</v>
      </c>
      <c r="L4" s="35">
        <v>0</v>
      </c>
      <c r="M4" s="35">
        <v>0</v>
      </c>
    </row>
    <row r="5" spans="1:13" x14ac:dyDescent="0.25">
      <c r="A5" s="1" t="s">
        <v>18</v>
      </c>
      <c r="B5" s="14">
        <v>67707978</v>
      </c>
      <c r="C5" s="14">
        <v>441026.3</v>
      </c>
      <c r="D5" s="6">
        <v>15629</v>
      </c>
      <c r="E5" s="6">
        <v>172</v>
      </c>
      <c r="F5" s="6">
        <v>23</v>
      </c>
      <c r="I5" s="1" t="s">
        <v>18</v>
      </c>
      <c r="J5" s="14">
        <v>1700000</v>
      </c>
      <c r="K5" s="14">
        <v>0</v>
      </c>
      <c r="L5" s="35">
        <v>0</v>
      </c>
      <c r="M5" s="35">
        <v>0</v>
      </c>
    </row>
    <row r="6" spans="1:13" x14ac:dyDescent="0.25">
      <c r="A6" s="1" t="s">
        <v>21</v>
      </c>
      <c r="B6" s="14">
        <v>74419595</v>
      </c>
      <c r="C6" s="14">
        <v>903471.60000000009</v>
      </c>
      <c r="D6" s="6">
        <v>22586.3</v>
      </c>
      <c r="E6" s="6">
        <v>277</v>
      </c>
      <c r="F6" s="6">
        <v>35</v>
      </c>
      <c r="I6" s="1" t="s">
        <v>21</v>
      </c>
      <c r="J6" s="14">
        <v>4045000</v>
      </c>
      <c r="K6" s="14">
        <v>0</v>
      </c>
      <c r="L6" s="35">
        <v>0</v>
      </c>
      <c r="M6" s="35">
        <v>0</v>
      </c>
    </row>
    <row r="7" spans="1:13" x14ac:dyDescent="0.25">
      <c r="A7"/>
      <c r="C7" s="14"/>
      <c r="E7" s="6"/>
    </row>
    <row r="8" spans="1:13" x14ac:dyDescent="0.25">
      <c r="A8" s="1"/>
      <c r="C8" s="14"/>
      <c r="E8" s="6"/>
    </row>
    <row r="11" spans="1:13" x14ac:dyDescent="0.25">
      <c r="A11"/>
      <c r="B11"/>
    </row>
    <row r="13" spans="1:13" x14ac:dyDescent="0.25">
      <c r="A13" s="4" t="s">
        <v>20</v>
      </c>
      <c r="B13" t="s">
        <v>138</v>
      </c>
      <c r="C13"/>
      <c r="D13" s="4" t="s">
        <v>20</v>
      </c>
      <c r="E13" t="s">
        <v>245</v>
      </c>
    </row>
    <row r="14" spans="1:13" x14ac:dyDescent="0.25">
      <c r="A14" s="1">
        <v>2012</v>
      </c>
      <c r="B14" s="35">
        <v>28</v>
      </c>
      <c r="C14"/>
      <c r="D14" s="1" t="s">
        <v>82</v>
      </c>
      <c r="E14" s="35">
        <v>2</v>
      </c>
    </row>
    <row r="15" spans="1:13" x14ac:dyDescent="0.25">
      <c r="A15" s="17" t="s">
        <v>19</v>
      </c>
      <c r="B15" s="35">
        <v>10</v>
      </c>
      <c r="C15"/>
      <c r="D15" s="1" t="s">
        <v>0</v>
      </c>
      <c r="E15" s="35">
        <v>24</v>
      </c>
    </row>
    <row r="16" spans="1:13" x14ac:dyDescent="0.25">
      <c r="A16" s="17" t="s">
        <v>18</v>
      </c>
      <c r="B16" s="35">
        <v>18</v>
      </c>
      <c r="C16"/>
      <c r="D16" s="1" t="s">
        <v>37</v>
      </c>
      <c r="E16" s="35">
        <v>3</v>
      </c>
    </row>
    <row r="17" spans="1:5" x14ac:dyDescent="0.25">
      <c r="A17" s="1">
        <v>2015</v>
      </c>
      <c r="B17" s="35">
        <v>5</v>
      </c>
      <c r="C17"/>
      <c r="D17" s="1" t="s">
        <v>27</v>
      </c>
      <c r="E17" s="35">
        <v>4</v>
      </c>
    </row>
    <row r="18" spans="1:5" x14ac:dyDescent="0.25">
      <c r="A18" s="17" t="s">
        <v>19</v>
      </c>
      <c r="B18" s="35">
        <v>3</v>
      </c>
      <c r="C18"/>
      <c r="D18" s="1" t="s">
        <v>16</v>
      </c>
      <c r="E18" s="35">
        <v>11</v>
      </c>
    </row>
    <row r="19" spans="1:5" x14ac:dyDescent="0.25">
      <c r="A19" s="17" t="s">
        <v>18</v>
      </c>
      <c r="B19" s="35">
        <v>2</v>
      </c>
      <c r="C19"/>
      <c r="D19" s="1" t="s">
        <v>21</v>
      </c>
      <c r="E19" s="35">
        <v>44</v>
      </c>
    </row>
    <row r="20" spans="1:5" x14ac:dyDescent="0.25">
      <c r="A20" s="1">
        <v>2016</v>
      </c>
      <c r="B20" s="35">
        <v>5</v>
      </c>
      <c r="C20"/>
      <c r="D20"/>
    </row>
    <row r="21" spans="1:5" x14ac:dyDescent="0.25">
      <c r="A21" s="17" t="s">
        <v>19</v>
      </c>
      <c r="B21" s="35">
        <v>1</v>
      </c>
      <c r="C21"/>
      <c r="D21"/>
    </row>
    <row r="22" spans="1:5" x14ac:dyDescent="0.25">
      <c r="A22" s="17" t="s">
        <v>18</v>
      </c>
      <c r="B22" s="35">
        <v>4</v>
      </c>
      <c r="C22"/>
      <c r="D22"/>
    </row>
    <row r="23" spans="1:5" x14ac:dyDescent="0.25">
      <c r="A23" s="1">
        <v>2017</v>
      </c>
      <c r="B23" s="35">
        <v>1</v>
      </c>
      <c r="C23"/>
      <c r="D23"/>
    </row>
    <row r="24" spans="1:5" x14ac:dyDescent="0.25">
      <c r="A24" s="17" t="s">
        <v>18</v>
      </c>
      <c r="B24" s="35">
        <v>1</v>
      </c>
      <c r="C24"/>
      <c r="D24"/>
    </row>
    <row r="25" spans="1:5" x14ac:dyDescent="0.25">
      <c r="A25" s="1">
        <v>2019</v>
      </c>
      <c r="B25" s="35">
        <v>2</v>
      </c>
      <c r="C25"/>
      <c r="D25"/>
    </row>
    <row r="26" spans="1:5" x14ac:dyDescent="0.25">
      <c r="A26" s="17" t="s">
        <v>19</v>
      </c>
      <c r="B26" s="35">
        <v>1</v>
      </c>
      <c r="C26"/>
      <c r="D26"/>
    </row>
    <row r="27" spans="1:5" x14ac:dyDescent="0.25">
      <c r="A27" s="17" t="s">
        <v>18</v>
      </c>
      <c r="B27" s="35">
        <v>1</v>
      </c>
      <c r="C27"/>
      <c r="D27"/>
    </row>
    <row r="28" spans="1:5" x14ac:dyDescent="0.25">
      <c r="A28" s="1">
        <v>2020</v>
      </c>
      <c r="B28" s="35">
        <v>3</v>
      </c>
      <c r="C28"/>
      <c r="D28"/>
    </row>
    <row r="29" spans="1:5" x14ac:dyDescent="0.25">
      <c r="A29" s="17" t="s">
        <v>19</v>
      </c>
      <c r="B29" s="35">
        <v>1</v>
      </c>
      <c r="C29"/>
      <c r="D29"/>
    </row>
    <row r="30" spans="1:5" x14ac:dyDescent="0.25">
      <c r="A30" s="17" t="s">
        <v>18</v>
      </c>
      <c r="B30" s="35">
        <v>2</v>
      </c>
      <c r="C30"/>
      <c r="D30"/>
    </row>
    <row r="31" spans="1:5" x14ac:dyDescent="0.25">
      <c r="A31" s="1" t="s">
        <v>21</v>
      </c>
      <c r="B31" s="35">
        <v>44</v>
      </c>
    </row>
  </sheetData>
  <pageMargins left="0.7" right="0.7" top="0.75" bottom="0.75" header="0.3" footer="0.3"/>
  <pageSetup orientation="portrait" horizontalDpi="4294967295" verticalDpi="4294967295" r:id="rId5"/>
  <customProperties>
    <customPr name="LastActive" r:id="rId6"/>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29A9-06B3-4217-9406-34638703CEFA}">
  <sheetPr codeName="Sheet3"/>
  <dimension ref="A1:N93"/>
  <sheetViews>
    <sheetView workbookViewId="0">
      <selection activeCell="H14" sqref="H14"/>
    </sheetView>
  </sheetViews>
  <sheetFormatPr defaultRowHeight="15" x14ac:dyDescent="0.25"/>
  <cols>
    <col min="1" max="1" width="17.28515625" style="110" customWidth="1"/>
    <col min="2" max="2" width="22.42578125" bestFit="1" customWidth="1"/>
    <col min="4" max="4" width="51.42578125" customWidth="1"/>
    <col min="5" max="5" width="21.7109375" customWidth="1"/>
    <col min="11" max="11" width="13.140625" bestFit="1" customWidth="1"/>
    <col min="14" max="14" width="14.5703125" bestFit="1" customWidth="1"/>
  </cols>
  <sheetData>
    <row r="1" spans="1:14" ht="60.75" thickBot="1" x14ac:dyDescent="0.3">
      <c r="A1" s="82" t="s">
        <v>228</v>
      </c>
      <c r="B1" s="28" t="s">
        <v>157</v>
      </c>
      <c r="D1" s="28" t="s">
        <v>2</v>
      </c>
      <c r="E1" s="28" t="s">
        <v>157</v>
      </c>
      <c r="H1" s="51" t="s">
        <v>267</v>
      </c>
      <c r="K1" t="s">
        <v>270</v>
      </c>
      <c r="N1" t="s">
        <v>269</v>
      </c>
    </row>
    <row r="2" spans="1:14" ht="39" thickBot="1" x14ac:dyDescent="0.3">
      <c r="A2" s="65" t="s">
        <v>205</v>
      </c>
      <c r="B2" t="str">
        <f>VLOOKUP(A2,$D$2:$E$93,2,FALSE)</f>
        <v>Non-structural</v>
      </c>
      <c r="D2" s="29" t="s">
        <v>158</v>
      </c>
      <c r="E2" s="29" t="s">
        <v>15</v>
      </c>
      <c r="H2">
        <f>MIN('All Projects'!B2:B43)</f>
        <v>2240</v>
      </c>
      <c r="K2" s="35">
        <v>103163</v>
      </c>
      <c r="N2" s="35">
        <v>41</v>
      </c>
    </row>
    <row r="3" spans="1:14" ht="15.75" thickBot="1" x14ac:dyDescent="0.3">
      <c r="A3" s="64" t="s">
        <v>38</v>
      </c>
      <c r="B3" s="98" t="str">
        <f t="shared" ref="B3:B16" si="0">VLOOKUP(A3,$D$2:$E$93,2,FALSE)</f>
        <v>Non-structural</v>
      </c>
      <c r="D3" s="29" t="s">
        <v>150</v>
      </c>
      <c r="E3" s="29" t="s">
        <v>159</v>
      </c>
      <c r="H3">
        <f>MAX('All Projects'!B3:B44)</f>
        <v>5758</v>
      </c>
    </row>
    <row r="4" spans="1:14" ht="39" thickBot="1" x14ac:dyDescent="0.3">
      <c r="A4" s="64" t="s">
        <v>148</v>
      </c>
      <c r="B4" s="98" t="str">
        <f t="shared" si="0"/>
        <v>Non-structural</v>
      </c>
      <c r="D4" s="29" t="s">
        <v>160</v>
      </c>
      <c r="E4" s="29" t="s">
        <v>22</v>
      </c>
    </row>
    <row r="5" spans="1:14" ht="15.75" thickBot="1" x14ac:dyDescent="0.3">
      <c r="A5" s="64" t="s">
        <v>50</v>
      </c>
      <c r="B5" s="98" t="str">
        <f t="shared" si="0"/>
        <v>Structural</v>
      </c>
      <c r="D5" s="29" t="s">
        <v>309</v>
      </c>
      <c r="E5" s="29" t="s">
        <v>15</v>
      </c>
    </row>
    <row r="6" spans="1:14" ht="39" thickBot="1" x14ac:dyDescent="0.3">
      <c r="A6" s="64" t="s">
        <v>72</v>
      </c>
      <c r="B6" s="98" t="str">
        <f t="shared" si="0"/>
        <v>Structural</v>
      </c>
      <c r="D6" s="29" t="s">
        <v>161</v>
      </c>
      <c r="E6" s="29" t="s">
        <v>15</v>
      </c>
    </row>
    <row r="7" spans="1:14" ht="15.75" thickBot="1" x14ac:dyDescent="0.3">
      <c r="A7" s="64" t="s">
        <v>1</v>
      </c>
      <c r="B7" s="98" t="str">
        <f t="shared" si="0"/>
        <v>Non-structural</v>
      </c>
      <c r="D7" s="29" t="s">
        <v>162</v>
      </c>
      <c r="E7" s="29" t="s">
        <v>15</v>
      </c>
    </row>
    <row r="8" spans="1:14" ht="26.25" thickBot="1" x14ac:dyDescent="0.3">
      <c r="A8" s="64" t="s">
        <v>63</v>
      </c>
      <c r="B8" s="98" t="str">
        <f t="shared" si="0"/>
        <v>Structural</v>
      </c>
      <c r="D8" s="29" t="s">
        <v>163</v>
      </c>
      <c r="E8" s="29" t="s">
        <v>15</v>
      </c>
    </row>
    <row r="9" spans="1:14" ht="26.25" thickBot="1" x14ac:dyDescent="0.3">
      <c r="A9" s="64" t="s">
        <v>62</v>
      </c>
      <c r="B9" s="98" t="str">
        <f t="shared" si="0"/>
        <v>Structural</v>
      </c>
      <c r="D9" s="29" t="s">
        <v>164</v>
      </c>
      <c r="E9" s="29" t="s">
        <v>15</v>
      </c>
    </row>
    <row r="10" spans="1:14" ht="15.75" thickBot="1" x14ac:dyDescent="0.3">
      <c r="A10" s="64" t="s">
        <v>202</v>
      </c>
      <c r="B10" s="98" t="str">
        <f t="shared" si="0"/>
        <v>Structural</v>
      </c>
      <c r="D10" s="29" t="s">
        <v>165</v>
      </c>
      <c r="E10" s="29" t="s">
        <v>22</v>
      </c>
    </row>
    <row r="11" spans="1:14" ht="15.75" thickBot="1" x14ac:dyDescent="0.3">
      <c r="A11" s="64" t="s">
        <v>150</v>
      </c>
      <c r="B11" s="98" t="str">
        <f t="shared" si="0"/>
        <v>Use Past Designation</v>
      </c>
      <c r="D11" s="29" t="s">
        <v>310</v>
      </c>
      <c r="E11" s="29" t="s">
        <v>159</v>
      </c>
    </row>
    <row r="12" spans="1:14" ht="15.75" thickBot="1" x14ac:dyDescent="0.3">
      <c r="A12" s="64" t="s">
        <v>52</v>
      </c>
      <c r="B12" s="98" t="str">
        <f t="shared" si="0"/>
        <v>Structural</v>
      </c>
      <c r="D12" s="29" t="s">
        <v>63</v>
      </c>
      <c r="E12" s="29" t="s">
        <v>15</v>
      </c>
    </row>
    <row r="13" spans="1:14" ht="26.25" thickBot="1" x14ac:dyDescent="0.3">
      <c r="A13" s="64" t="s">
        <v>311</v>
      </c>
      <c r="B13" s="98" t="str">
        <f t="shared" si="0"/>
        <v>Structural</v>
      </c>
      <c r="D13" s="29" t="s">
        <v>148</v>
      </c>
      <c r="E13" s="29" t="s">
        <v>22</v>
      </c>
    </row>
    <row r="14" spans="1:14" ht="15.75" thickBot="1" x14ac:dyDescent="0.3">
      <c r="A14" s="64" t="s">
        <v>215</v>
      </c>
      <c r="B14" s="98" t="str">
        <f t="shared" si="0"/>
        <v>Non-structural</v>
      </c>
      <c r="D14" s="29" t="s">
        <v>311</v>
      </c>
      <c r="E14" s="29" t="s">
        <v>15</v>
      </c>
    </row>
    <row r="15" spans="1:14" ht="15.75" thickBot="1" x14ac:dyDescent="0.3">
      <c r="A15" s="64" t="s">
        <v>189</v>
      </c>
      <c r="B15" s="98" t="str">
        <f t="shared" si="0"/>
        <v>Non-structural</v>
      </c>
      <c r="D15" s="29" t="s">
        <v>166</v>
      </c>
      <c r="E15" s="29" t="s">
        <v>15</v>
      </c>
    </row>
    <row r="16" spans="1:14" ht="26.25" thickBot="1" x14ac:dyDescent="0.3">
      <c r="A16" s="58" t="s">
        <v>204</v>
      </c>
      <c r="B16" s="98" t="str">
        <f t="shared" si="0"/>
        <v>Structural</v>
      </c>
      <c r="D16" s="29" t="s">
        <v>167</v>
      </c>
      <c r="E16" s="29" t="s">
        <v>15</v>
      </c>
    </row>
    <row r="17" spans="1:5" ht="15.75" thickBot="1" x14ac:dyDescent="0.3">
      <c r="A17" s="80"/>
      <c r="D17" s="29" t="s">
        <v>168</v>
      </c>
      <c r="E17" s="29" t="s">
        <v>15</v>
      </c>
    </row>
    <row r="18" spans="1:5" ht="15.75" thickBot="1" x14ac:dyDescent="0.3">
      <c r="A18"/>
      <c r="D18" s="29" t="s">
        <v>169</v>
      </c>
      <c r="E18" s="29" t="s">
        <v>170</v>
      </c>
    </row>
    <row r="19" spans="1:5" ht="15.75" thickBot="1" x14ac:dyDescent="0.3">
      <c r="A19"/>
      <c r="D19" s="29" t="s">
        <v>171</v>
      </c>
      <c r="E19" s="29" t="s">
        <v>15</v>
      </c>
    </row>
    <row r="20" spans="1:5" ht="15.75" thickBot="1" x14ac:dyDescent="0.3">
      <c r="A20"/>
      <c r="D20" s="29" t="s">
        <v>172</v>
      </c>
      <c r="E20" s="29" t="s">
        <v>15</v>
      </c>
    </row>
    <row r="21" spans="1:5" ht="15.75" thickBot="1" x14ac:dyDescent="0.3">
      <c r="A21"/>
      <c r="D21" s="29" t="s">
        <v>173</v>
      </c>
      <c r="E21" s="29" t="s">
        <v>15</v>
      </c>
    </row>
    <row r="22" spans="1:5" ht="15.75" thickBot="1" x14ac:dyDescent="0.3">
      <c r="A22"/>
      <c r="D22" s="29" t="s">
        <v>174</v>
      </c>
      <c r="E22" s="29" t="s">
        <v>15</v>
      </c>
    </row>
    <row r="23" spans="1:5" ht="15.75" thickBot="1" x14ac:dyDescent="0.3">
      <c r="A23"/>
      <c r="D23" s="29" t="s">
        <v>50</v>
      </c>
      <c r="E23" s="29" t="s">
        <v>15</v>
      </c>
    </row>
    <row r="24" spans="1:5" ht="15.75" thickBot="1" x14ac:dyDescent="0.3">
      <c r="A24"/>
      <c r="D24" s="29" t="s">
        <v>38</v>
      </c>
      <c r="E24" s="29" t="s">
        <v>22</v>
      </c>
    </row>
    <row r="25" spans="1:5" ht="15.75" thickBot="1" x14ac:dyDescent="0.3">
      <c r="A25"/>
      <c r="D25" s="29" t="s">
        <v>175</v>
      </c>
      <c r="E25" s="29" t="s">
        <v>22</v>
      </c>
    </row>
    <row r="26" spans="1:5" ht="15.75" thickBot="1" x14ac:dyDescent="0.3">
      <c r="A26"/>
      <c r="D26" s="29" t="s">
        <v>176</v>
      </c>
      <c r="E26" s="29" t="s">
        <v>15</v>
      </c>
    </row>
    <row r="27" spans="1:5" ht="15.75" thickBot="1" x14ac:dyDescent="0.3">
      <c r="A27"/>
      <c r="D27" s="29" t="s">
        <v>177</v>
      </c>
      <c r="E27" s="29" t="s">
        <v>22</v>
      </c>
    </row>
    <row r="28" spans="1:5" ht="15.75" thickBot="1" x14ac:dyDescent="0.3">
      <c r="A28"/>
      <c r="D28" s="29" t="s">
        <v>178</v>
      </c>
      <c r="E28" s="29" t="s">
        <v>22</v>
      </c>
    </row>
    <row r="29" spans="1:5" ht="15.75" thickBot="1" x14ac:dyDescent="0.3">
      <c r="A29"/>
      <c r="D29" s="29" t="s">
        <v>179</v>
      </c>
      <c r="E29" s="29" t="s">
        <v>22</v>
      </c>
    </row>
    <row r="30" spans="1:5" ht="15.75" thickBot="1" x14ac:dyDescent="0.3">
      <c r="A30"/>
      <c r="D30" s="29" t="s">
        <v>180</v>
      </c>
      <c r="E30" s="29" t="s">
        <v>22</v>
      </c>
    </row>
    <row r="31" spans="1:5" ht="15.75" thickBot="1" x14ac:dyDescent="0.3">
      <c r="A31"/>
      <c r="D31" s="29" t="s">
        <v>181</v>
      </c>
      <c r="E31" s="29" t="s">
        <v>15</v>
      </c>
    </row>
    <row r="32" spans="1:5" ht="15.75" thickBot="1" x14ac:dyDescent="0.3">
      <c r="A32"/>
      <c r="D32" s="29" t="s">
        <v>182</v>
      </c>
      <c r="E32" s="29" t="s">
        <v>22</v>
      </c>
    </row>
    <row r="33" spans="1:5" ht="15.75" thickBot="1" x14ac:dyDescent="0.3">
      <c r="A33"/>
      <c r="D33" s="29" t="s">
        <v>72</v>
      </c>
      <c r="E33" s="29" t="s">
        <v>15</v>
      </c>
    </row>
    <row r="34" spans="1:5" ht="15.75" thickBot="1" x14ac:dyDescent="0.3">
      <c r="A34"/>
      <c r="D34" s="29" t="s">
        <v>183</v>
      </c>
      <c r="E34" s="29" t="s">
        <v>15</v>
      </c>
    </row>
    <row r="35" spans="1:5" ht="15.75" thickBot="1" x14ac:dyDescent="0.3">
      <c r="A35"/>
      <c r="D35" s="29" t="s">
        <v>184</v>
      </c>
      <c r="E35" s="29" t="s">
        <v>15</v>
      </c>
    </row>
    <row r="36" spans="1:5" ht="15.75" thickBot="1" x14ac:dyDescent="0.3">
      <c r="A36"/>
      <c r="D36" s="29" t="s">
        <v>185</v>
      </c>
      <c r="E36" s="29" t="s">
        <v>15</v>
      </c>
    </row>
    <row r="37" spans="1:5" ht="15.75" thickBot="1" x14ac:dyDescent="0.3">
      <c r="A37"/>
      <c r="D37" s="29" t="s">
        <v>62</v>
      </c>
      <c r="E37" s="29" t="s">
        <v>15</v>
      </c>
    </row>
    <row r="38" spans="1:5" ht="15.75" thickBot="1" x14ac:dyDescent="0.3">
      <c r="A38"/>
      <c r="D38" s="29" t="s">
        <v>186</v>
      </c>
      <c r="E38" s="29" t="s">
        <v>15</v>
      </c>
    </row>
    <row r="39" spans="1:5" ht="15.75" thickBot="1" x14ac:dyDescent="0.3">
      <c r="A39"/>
      <c r="D39" s="29" t="s">
        <v>312</v>
      </c>
      <c r="E39" s="29" t="s">
        <v>15</v>
      </c>
    </row>
    <row r="40" spans="1:5" ht="15.75" thickBot="1" x14ac:dyDescent="0.3">
      <c r="A40"/>
      <c r="D40" s="29" t="s">
        <v>313</v>
      </c>
      <c r="E40" s="29" t="s">
        <v>22</v>
      </c>
    </row>
    <row r="41" spans="1:5" ht="15.75" thickBot="1" x14ac:dyDescent="0.3">
      <c r="A41"/>
      <c r="D41" s="29" t="s">
        <v>187</v>
      </c>
      <c r="E41" s="29" t="s">
        <v>15</v>
      </c>
    </row>
    <row r="42" spans="1:5" ht="15.75" thickBot="1" x14ac:dyDescent="0.3">
      <c r="A42"/>
      <c r="D42" s="29" t="s">
        <v>51</v>
      </c>
      <c r="E42" s="29" t="s">
        <v>22</v>
      </c>
    </row>
    <row r="43" spans="1:5" ht="15.75" thickBot="1" x14ac:dyDescent="0.3">
      <c r="A43"/>
      <c r="D43" s="29" t="s">
        <v>188</v>
      </c>
      <c r="E43" s="29" t="s">
        <v>22</v>
      </c>
    </row>
    <row r="44" spans="1:5" ht="15.75" thickBot="1" x14ac:dyDescent="0.3">
      <c r="A44"/>
      <c r="D44" s="29" t="s">
        <v>189</v>
      </c>
      <c r="E44" s="29" t="s">
        <v>22</v>
      </c>
    </row>
    <row r="45" spans="1:5" ht="15.75" thickBot="1" x14ac:dyDescent="0.3">
      <c r="A45"/>
      <c r="D45" s="29" t="s">
        <v>190</v>
      </c>
      <c r="E45" s="29" t="s">
        <v>15</v>
      </c>
    </row>
    <row r="46" spans="1:5" ht="15.75" thickBot="1" x14ac:dyDescent="0.3">
      <c r="A46"/>
      <c r="D46" s="29" t="s">
        <v>191</v>
      </c>
      <c r="E46" s="29" t="s">
        <v>15</v>
      </c>
    </row>
    <row r="47" spans="1:5" ht="15.75" thickBot="1" x14ac:dyDescent="0.3">
      <c r="A47"/>
      <c r="D47" s="29" t="s">
        <v>192</v>
      </c>
      <c r="E47" s="29" t="s">
        <v>15</v>
      </c>
    </row>
    <row r="48" spans="1:5" ht="15.75" thickBot="1" x14ac:dyDescent="0.3">
      <c r="A48"/>
      <c r="D48" s="29" t="s">
        <v>193</v>
      </c>
      <c r="E48" s="29" t="s">
        <v>15</v>
      </c>
    </row>
    <row r="49" spans="1:5" ht="15.75" thickBot="1" x14ac:dyDescent="0.3">
      <c r="A49"/>
      <c r="D49" s="29" t="s">
        <v>194</v>
      </c>
      <c r="E49" s="29" t="s">
        <v>22</v>
      </c>
    </row>
    <row r="50" spans="1:5" ht="15.75" thickBot="1" x14ac:dyDescent="0.3">
      <c r="A50"/>
      <c r="D50" s="29" t="s">
        <v>195</v>
      </c>
      <c r="E50" s="29" t="s">
        <v>22</v>
      </c>
    </row>
    <row r="51" spans="1:5" ht="15.75" thickBot="1" x14ac:dyDescent="0.3">
      <c r="A51"/>
      <c r="D51" s="29" t="s">
        <v>196</v>
      </c>
      <c r="E51" s="29" t="s">
        <v>22</v>
      </c>
    </row>
    <row r="52" spans="1:5" ht="15.75" thickBot="1" x14ac:dyDescent="0.3">
      <c r="A52"/>
      <c r="D52" s="29" t="s">
        <v>197</v>
      </c>
      <c r="E52" s="29" t="s">
        <v>22</v>
      </c>
    </row>
    <row r="53" spans="1:5" ht="15.75" thickBot="1" x14ac:dyDescent="0.3">
      <c r="A53"/>
      <c r="D53" s="29" t="s">
        <v>198</v>
      </c>
      <c r="E53" s="29" t="s">
        <v>22</v>
      </c>
    </row>
    <row r="54" spans="1:5" ht="15.75" thickBot="1" x14ac:dyDescent="0.3">
      <c r="A54"/>
      <c r="D54" s="29" t="s">
        <v>199</v>
      </c>
      <c r="E54" s="29" t="s">
        <v>15</v>
      </c>
    </row>
    <row r="55" spans="1:5" ht="15.75" thickBot="1" x14ac:dyDescent="0.3">
      <c r="A55"/>
      <c r="D55" s="29" t="s">
        <v>200</v>
      </c>
      <c r="E55" s="29" t="s">
        <v>15</v>
      </c>
    </row>
    <row r="56" spans="1:5" ht="24.75" thickBot="1" x14ac:dyDescent="0.3">
      <c r="A56"/>
      <c r="D56" s="29" t="s">
        <v>201</v>
      </c>
      <c r="E56" s="29" t="s">
        <v>15</v>
      </c>
    </row>
    <row r="57" spans="1:5" ht="15.75" thickBot="1" x14ac:dyDescent="0.3">
      <c r="A57"/>
      <c r="D57" s="29" t="s">
        <v>202</v>
      </c>
      <c r="E57" s="29" t="s">
        <v>15</v>
      </c>
    </row>
    <row r="58" spans="1:5" ht="15.75" thickBot="1" x14ac:dyDescent="0.3">
      <c r="A58"/>
      <c r="D58" s="29" t="s">
        <v>314</v>
      </c>
      <c r="E58" s="29" t="s">
        <v>15</v>
      </c>
    </row>
    <row r="59" spans="1:5" ht="15.75" thickBot="1" x14ac:dyDescent="0.3">
      <c r="A59"/>
      <c r="D59" s="29" t="s">
        <v>203</v>
      </c>
      <c r="E59" s="29" t="s">
        <v>15</v>
      </c>
    </row>
    <row r="60" spans="1:5" ht="15.75" thickBot="1" x14ac:dyDescent="0.3">
      <c r="A60"/>
      <c r="D60" s="29" t="s">
        <v>204</v>
      </c>
      <c r="E60" s="29" t="s">
        <v>15</v>
      </c>
    </row>
    <row r="61" spans="1:5" ht="15.75" thickBot="1" x14ac:dyDescent="0.3">
      <c r="A61"/>
      <c r="D61" s="29" t="s">
        <v>205</v>
      </c>
      <c r="E61" s="29" t="s">
        <v>22</v>
      </c>
    </row>
    <row r="62" spans="1:5" ht="15.75" thickBot="1" x14ac:dyDescent="0.3">
      <c r="A62"/>
      <c r="D62" s="29" t="s">
        <v>206</v>
      </c>
      <c r="E62" s="29" t="s">
        <v>15</v>
      </c>
    </row>
    <row r="63" spans="1:5" ht="15.75" thickBot="1" x14ac:dyDescent="0.3">
      <c r="A63"/>
      <c r="D63" s="29" t="s">
        <v>351</v>
      </c>
      <c r="E63" s="29" t="s">
        <v>15</v>
      </c>
    </row>
    <row r="64" spans="1:5" ht="15.75" thickBot="1" x14ac:dyDescent="0.3">
      <c r="A64"/>
      <c r="D64" s="29" t="s">
        <v>315</v>
      </c>
      <c r="E64" s="29" t="s">
        <v>15</v>
      </c>
    </row>
    <row r="65" spans="1:5" ht="24.75" thickBot="1" x14ac:dyDescent="0.3">
      <c r="A65"/>
      <c r="D65" s="29" t="s">
        <v>207</v>
      </c>
      <c r="E65" s="29" t="s">
        <v>15</v>
      </c>
    </row>
    <row r="66" spans="1:5" ht="15.75" thickBot="1" x14ac:dyDescent="0.3">
      <c r="A66"/>
      <c r="D66" s="29" t="s">
        <v>208</v>
      </c>
      <c r="E66" s="29" t="s">
        <v>22</v>
      </c>
    </row>
    <row r="67" spans="1:5" ht="15.75" thickBot="1" x14ac:dyDescent="0.3">
      <c r="A67"/>
      <c r="D67" s="29" t="s">
        <v>209</v>
      </c>
      <c r="E67" s="29" t="s">
        <v>15</v>
      </c>
    </row>
    <row r="68" spans="1:5" ht="15.75" thickBot="1" x14ac:dyDescent="0.3">
      <c r="A68"/>
      <c r="D68" s="29" t="s">
        <v>210</v>
      </c>
      <c r="E68" s="29" t="s">
        <v>15</v>
      </c>
    </row>
    <row r="69" spans="1:5" ht="15.75" thickBot="1" x14ac:dyDescent="0.3">
      <c r="A69"/>
      <c r="D69" s="29" t="s">
        <v>316</v>
      </c>
      <c r="E69" s="29" t="s">
        <v>15</v>
      </c>
    </row>
    <row r="70" spans="1:5" ht="15.75" thickBot="1" x14ac:dyDescent="0.3">
      <c r="A70"/>
      <c r="D70" s="29" t="s">
        <v>317</v>
      </c>
      <c r="E70" s="29" t="s">
        <v>22</v>
      </c>
    </row>
    <row r="71" spans="1:5" ht="15.75" thickBot="1" x14ac:dyDescent="0.3">
      <c r="A71"/>
      <c r="D71" s="29" t="s">
        <v>318</v>
      </c>
      <c r="E71" s="29" t="s">
        <v>15</v>
      </c>
    </row>
    <row r="72" spans="1:5" ht="15.75" thickBot="1" x14ac:dyDescent="0.3">
      <c r="A72"/>
      <c r="D72" s="29" t="s">
        <v>211</v>
      </c>
      <c r="E72" s="29" t="s">
        <v>15</v>
      </c>
    </row>
    <row r="73" spans="1:5" ht="15.75" thickBot="1" x14ac:dyDescent="0.3">
      <c r="A73"/>
      <c r="D73" s="29" t="s">
        <v>212</v>
      </c>
      <c r="E73" s="29" t="s">
        <v>15</v>
      </c>
    </row>
    <row r="74" spans="1:5" ht="15.75" thickBot="1" x14ac:dyDescent="0.3">
      <c r="A74"/>
      <c r="D74" s="29" t="s">
        <v>213</v>
      </c>
      <c r="E74" s="29" t="s">
        <v>15</v>
      </c>
    </row>
    <row r="75" spans="1:5" ht="15.75" thickBot="1" x14ac:dyDescent="0.3">
      <c r="A75"/>
      <c r="D75" s="29" t="s">
        <v>319</v>
      </c>
      <c r="E75" s="29" t="s">
        <v>15</v>
      </c>
    </row>
    <row r="76" spans="1:5" ht="15.75" thickBot="1" x14ac:dyDescent="0.3">
      <c r="A76"/>
      <c r="D76" s="29" t="s">
        <v>214</v>
      </c>
      <c r="E76" s="29" t="s">
        <v>15</v>
      </c>
    </row>
    <row r="77" spans="1:5" ht="15.75" thickBot="1" x14ac:dyDescent="0.3">
      <c r="A77"/>
      <c r="D77" s="29" t="s">
        <v>1</v>
      </c>
      <c r="E77" s="29" t="s">
        <v>22</v>
      </c>
    </row>
    <row r="78" spans="1:5" ht="15.75" thickBot="1" x14ac:dyDescent="0.3">
      <c r="A78"/>
      <c r="D78" s="29" t="s">
        <v>215</v>
      </c>
      <c r="E78" s="29" t="s">
        <v>22</v>
      </c>
    </row>
    <row r="79" spans="1:5" ht="15.75" thickBot="1" x14ac:dyDescent="0.3">
      <c r="A79"/>
      <c r="D79" s="29" t="s">
        <v>216</v>
      </c>
      <c r="E79" s="29" t="s">
        <v>22</v>
      </c>
    </row>
    <row r="80" spans="1:5" ht="15.75" thickBot="1" x14ac:dyDescent="0.3">
      <c r="A80"/>
      <c r="D80" s="29" t="s">
        <v>217</v>
      </c>
      <c r="E80" s="29" t="s">
        <v>15</v>
      </c>
    </row>
    <row r="81" spans="1:5" ht="15.75" thickBot="1" x14ac:dyDescent="0.3">
      <c r="A81"/>
      <c r="D81" s="29" t="s">
        <v>320</v>
      </c>
      <c r="E81" s="29" t="s">
        <v>15</v>
      </c>
    </row>
    <row r="82" spans="1:5" ht="15.75" thickBot="1" x14ac:dyDescent="0.3">
      <c r="A82"/>
      <c r="D82" s="29" t="s">
        <v>95</v>
      </c>
      <c r="E82" s="29" t="s">
        <v>15</v>
      </c>
    </row>
    <row r="83" spans="1:5" ht="15.75" thickBot="1" x14ac:dyDescent="0.3">
      <c r="A83"/>
      <c r="D83" s="29" t="s">
        <v>52</v>
      </c>
      <c r="E83" s="29" t="s">
        <v>15</v>
      </c>
    </row>
    <row r="84" spans="1:5" ht="15.75" thickBot="1" x14ac:dyDescent="0.3">
      <c r="A84"/>
      <c r="D84" s="29" t="s">
        <v>218</v>
      </c>
      <c r="E84" s="29" t="s">
        <v>15</v>
      </c>
    </row>
    <row r="85" spans="1:5" ht="15.75" thickBot="1" x14ac:dyDescent="0.3">
      <c r="A85"/>
      <c r="D85" s="29" t="s">
        <v>219</v>
      </c>
      <c r="E85" s="29" t="s">
        <v>15</v>
      </c>
    </row>
    <row r="86" spans="1:5" ht="15.75" thickBot="1" x14ac:dyDescent="0.3">
      <c r="A86"/>
      <c r="D86" s="29" t="s">
        <v>220</v>
      </c>
      <c r="E86" s="29" t="s">
        <v>15</v>
      </c>
    </row>
    <row r="87" spans="1:5" ht="15.75" thickBot="1" x14ac:dyDescent="0.3">
      <c r="A87"/>
      <c r="D87" s="29" t="s">
        <v>221</v>
      </c>
      <c r="E87" s="29" t="s">
        <v>15</v>
      </c>
    </row>
    <row r="88" spans="1:5" ht="15.75" thickBot="1" x14ac:dyDescent="0.3">
      <c r="A88"/>
      <c r="D88" s="29" t="s">
        <v>222</v>
      </c>
      <c r="E88" s="29" t="s">
        <v>15</v>
      </c>
    </row>
    <row r="89" spans="1:5" ht="15.75" thickBot="1" x14ac:dyDescent="0.3">
      <c r="A89"/>
      <c r="D89" s="29" t="s">
        <v>352</v>
      </c>
      <c r="E89" s="29" t="s">
        <v>159</v>
      </c>
    </row>
    <row r="90" spans="1:5" ht="15.75" thickBot="1" x14ac:dyDescent="0.3">
      <c r="A90"/>
      <c r="D90" s="29" t="s">
        <v>353</v>
      </c>
      <c r="E90" s="29" t="s">
        <v>159</v>
      </c>
    </row>
    <row r="91" spans="1:5" ht="15.75" thickBot="1" x14ac:dyDescent="0.3">
      <c r="A91"/>
      <c r="D91" s="29" t="s">
        <v>354</v>
      </c>
      <c r="E91" s="29" t="s">
        <v>159</v>
      </c>
    </row>
    <row r="92" spans="1:5" ht="15.75" thickBot="1" x14ac:dyDescent="0.3">
      <c r="A92"/>
      <c r="D92" s="29" t="s">
        <v>355</v>
      </c>
      <c r="E92" s="29" t="s">
        <v>159</v>
      </c>
    </row>
    <row r="93" spans="1:5" ht="15.75" thickBot="1" x14ac:dyDescent="0.3">
      <c r="A93"/>
      <c r="D93" s="29" t="s">
        <v>356</v>
      </c>
      <c r="E93" s="29" t="s">
        <v>159</v>
      </c>
    </row>
  </sheetData>
  <autoFilter ref="A1:B16" xr:uid="{5CAE2D2F-7876-4695-A408-700738521A52}"/>
  <pageMargins left="0.7" right="0.7" top="0.75" bottom="0.75" header="0.3" footer="0.3"/>
  <pageSetup orientation="portrait" r:id="rId3"/>
  <customProperties>
    <customPr name="LastActive" r:id="rId4"/>
  </customProperties>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2F585050-CEFB-42A0-AB56-CE965C0401B5}">
          <x14:formula1>
            <xm:f>'Z:\FileServer Data\FDEP LSJR Main Stem BMAP\11 2018 Progress Report Items\Received\CCUA\[LSJM_CCUA Aggregate Revised.xlsx]Drop Downs'!#REF!</xm:f>
          </x14:formula1>
          <xm:sqref>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26B4-7D54-4D3D-9FFA-418779964119}">
  <dimension ref="A1:N16"/>
  <sheetViews>
    <sheetView tabSelected="1" topLeftCell="H1" workbookViewId="0">
      <selection activeCell="L28" sqref="L28"/>
    </sheetView>
  </sheetViews>
  <sheetFormatPr defaultRowHeight="15" x14ac:dyDescent="0.25"/>
  <cols>
    <col min="1" max="1" width="23" bestFit="1" customWidth="1"/>
    <col min="2" max="2" width="20" bestFit="1" customWidth="1"/>
    <col min="3" max="3" width="15" bestFit="1" customWidth="1"/>
    <col min="4" max="4" width="8.42578125" bestFit="1" customWidth="1"/>
    <col min="5" max="5" width="8.28515625" bestFit="1" customWidth="1"/>
    <col min="6" max="6" width="10.140625" bestFit="1" customWidth="1"/>
    <col min="7" max="7" width="11.28515625" bestFit="1" customWidth="1"/>
    <col min="8" max="9" width="20" bestFit="1" customWidth="1"/>
    <col min="10" max="10" width="10.85546875" bestFit="1" customWidth="1"/>
    <col min="11" max="11" width="8.42578125" bestFit="1" customWidth="1"/>
    <col min="12" max="13" width="10" bestFit="1" customWidth="1"/>
    <col min="14" max="14" width="11.140625" bestFit="1" customWidth="1"/>
  </cols>
  <sheetData>
    <row r="1" spans="1:14" x14ac:dyDescent="0.25">
      <c r="H1" s="162" t="s">
        <v>224</v>
      </c>
      <c r="I1" s="162" t="s">
        <v>0</v>
      </c>
      <c r="J1" s="162" t="s">
        <v>16</v>
      </c>
      <c r="K1" s="162" t="s">
        <v>37</v>
      </c>
      <c r="L1" s="162" t="s">
        <v>27</v>
      </c>
      <c r="M1" s="162" t="s">
        <v>369</v>
      </c>
    </row>
    <row r="2" spans="1:14" x14ac:dyDescent="0.25">
      <c r="H2" s="161" t="s">
        <v>56</v>
      </c>
      <c r="I2" s="161">
        <v>7</v>
      </c>
      <c r="J2" s="161">
        <v>3</v>
      </c>
      <c r="K2" s="161">
        <v>0</v>
      </c>
      <c r="L2" s="161">
        <v>2</v>
      </c>
      <c r="M2" s="161">
        <v>12</v>
      </c>
    </row>
    <row r="3" spans="1:14" x14ac:dyDescent="0.25">
      <c r="A3" s="4" t="s">
        <v>368</v>
      </c>
      <c r="C3" s="4" t="s">
        <v>229</v>
      </c>
      <c r="H3" s="161" t="s">
        <v>48</v>
      </c>
      <c r="I3" s="161">
        <v>2</v>
      </c>
      <c r="J3" s="161">
        <v>0</v>
      </c>
      <c r="K3" s="161">
        <v>0</v>
      </c>
      <c r="L3" s="161">
        <v>0</v>
      </c>
      <c r="M3" s="161">
        <v>2</v>
      </c>
    </row>
    <row r="4" spans="1:14" x14ac:dyDescent="0.25">
      <c r="A4" s="4" t="s">
        <v>33</v>
      </c>
      <c r="B4" s="4" t="s">
        <v>224</v>
      </c>
      <c r="C4" s="98" t="s">
        <v>0</v>
      </c>
      <c r="D4" s="98" t="s">
        <v>16</v>
      </c>
      <c r="E4" s="98" t="s">
        <v>37</v>
      </c>
      <c r="F4" s="98" t="s">
        <v>27</v>
      </c>
      <c r="G4" s="98" t="s">
        <v>21</v>
      </c>
      <c r="H4" s="161" t="s">
        <v>147</v>
      </c>
      <c r="I4" s="161">
        <v>8</v>
      </c>
      <c r="J4" s="161">
        <v>4</v>
      </c>
      <c r="K4" s="161">
        <v>0</v>
      </c>
      <c r="L4" s="161">
        <v>0</v>
      </c>
      <c r="M4" s="161">
        <v>12</v>
      </c>
    </row>
    <row r="5" spans="1:14" x14ac:dyDescent="0.25">
      <c r="A5" s="98" t="s">
        <v>19</v>
      </c>
      <c r="B5" s="98" t="s">
        <v>48</v>
      </c>
      <c r="C5" s="35">
        <v>1</v>
      </c>
      <c r="D5" s="35"/>
      <c r="E5" s="35"/>
      <c r="F5" s="35"/>
      <c r="G5" s="35">
        <v>1</v>
      </c>
      <c r="H5" s="161" t="s">
        <v>17</v>
      </c>
      <c r="I5" s="161">
        <v>7</v>
      </c>
      <c r="J5" s="161">
        <v>4</v>
      </c>
      <c r="K5" s="161">
        <v>3</v>
      </c>
      <c r="L5" s="161">
        <v>2</v>
      </c>
      <c r="M5" s="161">
        <v>16</v>
      </c>
    </row>
    <row r="6" spans="1:14" x14ac:dyDescent="0.25">
      <c r="B6" s="98" t="s">
        <v>147</v>
      </c>
      <c r="C6" s="35">
        <v>4</v>
      </c>
      <c r="D6" s="35">
        <v>2</v>
      </c>
      <c r="E6" s="35"/>
      <c r="F6" s="35"/>
      <c r="G6" s="35">
        <v>6</v>
      </c>
      <c r="H6" s="163" t="s">
        <v>21</v>
      </c>
      <c r="I6" s="163">
        <v>24</v>
      </c>
      <c r="J6" s="163">
        <v>11</v>
      </c>
      <c r="K6" s="163">
        <v>3</v>
      </c>
      <c r="L6" s="163">
        <v>4</v>
      </c>
      <c r="M6" s="163">
        <v>42</v>
      </c>
    </row>
    <row r="7" spans="1:14" x14ac:dyDescent="0.25">
      <c r="B7" s="98" t="s">
        <v>17</v>
      </c>
      <c r="C7" s="35">
        <v>3</v>
      </c>
      <c r="D7" s="35">
        <v>2</v>
      </c>
      <c r="E7" s="35">
        <v>2</v>
      </c>
      <c r="F7" s="35">
        <v>1</v>
      </c>
      <c r="G7" s="35">
        <v>8</v>
      </c>
      <c r="H7" s="160"/>
      <c r="I7" s="160"/>
      <c r="J7" s="160"/>
      <c r="K7" s="160"/>
      <c r="L7" s="160"/>
      <c r="M7" s="160"/>
    </row>
    <row r="8" spans="1:14" x14ac:dyDescent="0.25">
      <c r="A8" s="98" t="s">
        <v>18</v>
      </c>
      <c r="B8" s="98" t="s">
        <v>56</v>
      </c>
      <c r="C8" s="35">
        <v>7</v>
      </c>
      <c r="D8" s="35">
        <v>3</v>
      </c>
      <c r="E8" s="35"/>
      <c r="F8" s="35">
        <v>2</v>
      </c>
      <c r="G8" s="35">
        <v>12</v>
      </c>
      <c r="H8" s="164" t="s">
        <v>33</v>
      </c>
      <c r="I8" s="164" t="s">
        <v>224</v>
      </c>
      <c r="J8" s="164" t="s">
        <v>0</v>
      </c>
      <c r="K8" s="164" t="s">
        <v>16</v>
      </c>
      <c r="L8" s="164" t="s">
        <v>37</v>
      </c>
      <c r="M8" s="164" t="s">
        <v>27</v>
      </c>
      <c r="N8" s="164" t="s">
        <v>21</v>
      </c>
    </row>
    <row r="9" spans="1:14" x14ac:dyDescent="0.25">
      <c r="B9" s="98" t="s">
        <v>48</v>
      </c>
      <c r="C9" s="35">
        <v>1</v>
      </c>
      <c r="D9" s="35"/>
      <c r="E9" s="35"/>
      <c r="F9" s="35"/>
      <c r="G9" s="35">
        <v>1</v>
      </c>
      <c r="H9" s="166" t="s">
        <v>19</v>
      </c>
      <c r="I9" s="7" t="s">
        <v>48</v>
      </c>
      <c r="J9" s="7">
        <v>1</v>
      </c>
      <c r="K9" s="7">
        <v>0</v>
      </c>
      <c r="L9" s="7">
        <v>0</v>
      </c>
      <c r="M9" s="7">
        <v>0</v>
      </c>
      <c r="N9" s="7">
        <v>1</v>
      </c>
    </row>
    <row r="10" spans="1:14" x14ac:dyDescent="0.25">
      <c r="B10" s="98" t="s">
        <v>147</v>
      </c>
      <c r="C10" s="35">
        <v>4</v>
      </c>
      <c r="D10" s="35">
        <v>2</v>
      </c>
      <c r="E10" s="35"/>
      <c r="F10" s="35"/>
      <c r="G10" s="35">
        <v>6</v>
      </c>
      <c r="H10" s="167"/>
      <c r="I10" s="7" t="s">
        <v>147</v>
      </c>
      <c r="J10" s="7">
        <v>4</v>
      </c>
      <c r="K10" s="7">
        <v>2</v>
      </c>
      <c r="L10" s="7">
        <v>0</v>
      </c>
      <c r="M10" s="7">
        <v>0</v>
      </c>
      <c r="N10" s="7">
        <v>6</v>
      </c>
    </row>
    <row r="11" spans="1:14" x14ac:dyDescent="0.25">
      <c r="B11" s="98" t="s">
        <v>17</v>
      </c>
      <c r="C11" s="35">
        <v>4</v>
      </c>
      <c r="D11" s="35">
        <v>2</v>
      </c>
      <c r="E11" s="35">
        <v>1</v>
      </c>
      <c r="F11" s="35">
        <v>1</v>
      </c>
      <c r="G11" s="35">
        <v>8</v>
      </c>
      <c r="H11" s="168"/>
      <c r="I11" s="7" t="s">
        <v>17</v>
      </c>
      <c r="J11" s="7">
        <v>3</v>
      </c>
      <c r="K11" s="7">
        <v>2</v>
      </c>
      <c r="L11" s="7">
        <v>2</v>
      </c>
      <c r="M11" s="7">
        <v>1</v>
      </c>
      <c r="N11" s="7">
        <v>8</v>
      </c>
    </row>
    <row r="12" spans="1:14" x14ac:dyDescent="0.25">
      <c r="A12" s="98" t="s">
        <v>21</v>
      </c>
      <c r="C12" s="35">
        <v>24</v>
      </c>
      <c r="D12" s="35">
        <v>11</v>
      </c>
      <c r="E12" s="35">
        <v>3</v>
      </c>
      <c r="F12" s="35">
        <v>4</v>
      </c>
      <c r="G12" s="35">
        <v>42</v>
      </c>
      <c r="H12" s="166" t="s">
        <v>18</v>
      </c>
      <c r="I12" s="7" t="s">
        <v>56</v>
      </c>
      <c r="J12" s="7">
        <v>7</v>
      </c>
      <c r="K12" s="7">
        <v>3</v>
      </c>
      <c r="L12" s="7">
        <v>0</v>
      </c>
      <c r="M12" s="7">
        <v>2</v>
      </c>
      <c r="N12" s="7">
        <v>12</v>
      </c>
    </row>
    <row r="13" spans="1:14" x14ac:dyDescent="0.25">
      <c r="H13" s="167"/>
      <c r="I13" s="7" t="s">
        <v>48</v>
      </c>
      <c r="J13" s="7">
        <v>1</v>
      </c>
      <c r="K13" s="7">
        <v>0</v>
      </c>
      <c r="L13" s="7">
        <v>0</v>
      </c>
      <c r="M13" s="7">
        <v>0</v>
      </c>
      <c r="N13" s="7">
        <v>1</v>
      </c>
    </row>
    <row r="14" spans="1:14" x14ac:dyDescent="0.25">
      <c r="H14" s="167"/>
      <c r="I14" s="7" t="s">
        <v>147</v>
      </c>
      <c r="J14" s="7">
        <v>4</v>
      </c>
      <c r="K14" s="7">
        <v>2</v>
      </c>
      <c r="L14" s="7">
        <v>0</v>
      </c>
      <c r="M14" s="7">
        <v>0</v>
      </c>
      <c r="N14" s="7">
        <v>6</v>
      </c>
    </row>
    <row r="15" spans="1:14" x14ac:dyDescent="0.25">
      <c r="H15" s="168"/>
      <c r="I15" s="7" t="s">
        <v>17</v>
      </c>
      <c r="J15" s="7">
        <v>4</v>
      </c>
      <c r="K15" s="7">
        <v>2</v>
      </c>
      <c r="L15" s="7">
        <v>1</v>
      </c>
      <c r="M15" s="7">
        <v>1</v>
      </c>
      <c r="N15" s="7">
        <v>8</v>
      </c>
    </row>
    <row r="16" spans="1:14" x14ac:dyDescent="0.25">
      <c r="H16" s="165" t="s">
        <v>21</v>
      </c>
      <c r="I16" s="165"/>
      <c r="J16" s="165">
        <v>24</v>
      </c>
      <c r="K16" s="165">
        <v>11</v>
      </c>
      <c r="L16" s="165">
        <v>3</v>
      </c>
      <c r="M16" s="165">
        <v>4</v>
      </c>
      <c r="N16" s="165">
        <v>42</v>
      </c>
    </row>
  </sheetData>
  <mergeCells count="2">
    <mergeCell ref="H9:H11"/>
    <mergeCell ref="H12:H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7" ma:contentTypeDescription="Create a new document." ma:contentTypeScope="" ma:versionID="f8a91e4d60d0e353eebb4779a7ce02ed">
  <xsd:schema xmlns:xsd="http://www.w3.org/2001/XMLSchema" xmlns:xs="http://www.w3.org/2001/XMLSchema" xmlns:p="http://schemas.microsoft.com/office/2006/metadata/properties" xmlns:ns2="e8f18764-95a0-43ac-809f-d7a2d88dc902" targetNamespace="http://schemas.microsoft.com/office/2006/metadata/properties" ma:root="true" ma:fieldsID="e83a5e42afc6c64b367dd9235388d8a3"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5D0E00-90E7-4F4B-805F-2D7190EB46D1}">
  <ds:schemaRefs>
    <ds:schemaRef ds:uri="http://schemas.microsoft.com/sharepoint/v3/contenttype/forms"/>
  </ds:schemaRefs>
</ds:datastoreItem>
</file>

<file path=customXml/itemProps2.xml><?xml version="1.0" encoding="utf-8"?>
<ds:datastoreItem xmlns:ds="http://schemas.openxmlformats.org/officeDocument/2006/customXml" ds:itemID="{E4FF47EC-9D15-416E-B404-A152D41B3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C4109-DBB0-406A-B446-4405FDDDBA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All Projects</vt:lpstr>
      <vt:lpstr>Append Existing</vt:lpstr>
      <vt:lpstr>Load Reductions</vt:lpstr>
      <vt:lpstr>TN Progress Chart</vt:lpstr>
      <vt:lpstr>Summary Info</vt:lpstr>
      <vt:lpstr>Project Type Check 031021</vt:lpstr>
      <vt:lpstr>Storymap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Rossiter, Brianna</cp:lastModifiedBy>
  <cp:lastPrinted>2019-04-23T14:40:07Z</cp:lastPrinted>
  <dcterms:created xsi:type="dcterms:W3CDTF">2015-06-10T17:20:25Z</dcterms:created>
  <dcterms:modified xsi:type="dcterms:W3CDTF">2021-04-30T17:05:30Z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