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30" windowWidth="18915" windowHeight="11535"/>
  </bookViews>
  <sheets>
    <sheet name="Qualifers" sheetId="3" r:id="rId1"/>
    <sheet name="Summary" sheetId="2" r:id="rId2"/>
    <sheet name="Full Data" sheetId="1" r:id="rId3"/>
    <sheet name="MDL" sheetId="7" r:id="rId4"/>
    <sheet name="PQL" sheetId="8" r:id="rId5"/>
  </sheets>
  <calcPr calcId="125725"/>
</workbook>
</file>

<file path=xl/calcChain.xml><?xml version="1.0" encoding="utf-8"?>
<calcChain xmlns="http://schemas.openxmlformats.org/spreadsheetml/2006/main">
  <c r="BB4" i="3" a="1"/>
  <c r="BB4" s="1"/>
  <c r="BB5" a="1"/>
  <c r="BB5" s="1"/>
  <c r="BB6" a="1"/>
  <c r="BB6" s="1"/>
  <c r="BB8" a="1"/>
  <c r="BB8" s="1"/>
  <c r="BB9" a="1"/>
  <c r="BB9" s="1"/>
  <c r="BB10" a="1"/>
  <c r="BB10" s="1"/>
  <c r="BB11" a="1"/>
  <c r="BB11" s="1"/>
  <c r="BB12" a="1"/>
  <c r="BB12" s="1"/>
  <c r="BB13" a="1"/>
  <c r="BB13" s="1"/>
  <c r="BB7" a="1"/>
  <c r="BB7" s="1"/>
  <c r="W2" i="8"/>
  <c r="X2" i="7"/>
  <c r="Y2"/>
  <c r="W2"/>
  <c r="AG2" i="3"/>
  <c r="AH2"/>
  <c r="AF2"/>
  <c r="BC2"/>
  <c r="BD2"/>
  <c r="BB2"/>
  <c r="BY2"/>
  <c r="BZ2"/>
  <c r="BX2"/>
  <c r="B13" i="8"/>
  <c r="B12"/>
  <c r="B11"/>
  <c r="B10"/>
  <c r="B9"/>
  <c r="B8"/>
  <c r="B7"/>
  <c r="B6"/>
  <c r="B5"/>
  <c r="B4"/>
  <c r="B13" i="7"/>
  <c r="B12"/>
  <c r="B11"/>
  <c r="B10"/>
  <c r="B9"/>
  <c r="B8"/>
  <c r="B7"/>
  <c r="B6"/>
  <c r="B5"/>
  <c r="B4"/>
  <c r="B5" i="3"/>
  <c r="B6"/>
  <c r="B7"/>
  <c r="B8"/>
  <c r="B9"/>
  <c r="B10"/>
  <c r="B11"/>
  <c r="B12"/>
  <c r="B13"/>
  <c r="B4"/>
  <c r="W5" i="7" a="1"/>
  <c r="W5" s="1"/>
  <c r="X5" a="1"/>
  <c r="X5" s="1"/>
  <c r="Y5" a="1"/>
  <c r="Y5" s="1"/>
  <c r="W6" a="1"/>
  <c r="W6" s="1"/>
  <c r="X6" a="1"/>
  <c r="X6" s="1"/>
  <c r="Y6" a="1"/>
  <c r="Y6" s="1"/>
  <c r="W7" a="1"/>
  <c r="W7" s="1"/>
  <c r="X7" a="1"/>
  <c r="X7" s="1"/>
  <c r="Y7" a="1"/>
  <c r="Y7" s="1"/>
  <c r="W8" a="1"/>
  <c r="W8" s="1"/>
  <c r="X8" a="1"/>
  <c r="X8" s="1"/>
  <c r="Y8" a="1"/>
  <c r="Y8" s="1"/>
  <c r="W9" a="1"/>
  <c r="W9" s="1"/>
  <c r="X9" a="1"/>
  <c r="X9" s="1"/>
  <c r="Y9" a="1"/>
  <c r="Y9" s="1"/>
  <c r="W10" a="1"/>
  <c r="W10" s="1"/>
  <c r="X10" a="1"/>
  <c r="X10" s="1"/>
  <c r="Y10" a="1"/>
  <c r="Y10" s="1"/>
  <c r="W11" a="1"/>
  <c r="W11" s="1"/>
  <c r="X11" a="1"/>
  <c r="X11" s="1"/>
  <c r="Y11" a="1"/>
  <c r="Y11" s="1"/>
  <c r="W12" a="1"/>
  <c r="W12" s="1"/>
  <c r="X12" a="1"/>
  <c r="X12" s="1"/>
  <c r="Y12" a="1"/>
  <c r="Y12" s="1"/>
  <c r="W13" a="1"/>
  <c r="W13" s="1"/>
  <c r="X13" a="1"/>
  <c r="X13" s="1"/>
  <c r="Y13" a="1"/>
  <c r="Y13" s="1"/>
  <c r="W4" a="1"/>
  <c r="W4" s="1"/>
  <c r="X4" a="1"/>
  <c r="X4" s="1"/>
  <c r="Y4" a="1"/>
  <c r="Y4" s="1"/>
  <c r="W5" i="8"/>
  <c r="X5" a="1"/>
  <c r="X5" s="1"/>
  <c r="Y5" a="1"/>
  <c r="Y5" s="1"/>
  <c r="W6"/>
  <c r="X6" a="1"/>
  <c r="X6" s="1"/>
  <c r="Y6" a="1"/>
  <c r="Y6" s="1"/>
  <c r="W7"/>
  <c r="X7" a="1"/>
  <c r="X7" s="1"/>
  <c r="Y7" a="1"/>
  <c r="Y7" s="1"/>
  <c r="W8"/>
  <c r="X8" a="1"/>
  <c r="X8" s="1"/>
  <c r="Y8" a="1"/>
  <c r="Y8" s="1"/>
  <c r="W9"/>
  <c r="X9" a="1"/>
  <c r="X9" s="1"/>
  <c r="Y9" a="1"/>
  <c r="Y9" s="1"/>
  <c r="W10"/>
  <c r="X10" a="1"/>
  <c r="X10" s="1"/>
  <c r="Y10" a="1"/>
  <c r="Y10" s="1"/>
  <c r="W11"/>
  <c r="X11" a="1"/>
  <c r="X11" s="1"/>
  <c r="Y11" a="1"/>
  <c r="Y11" s="1"/>
  <c r="W12"/>
  <c r="X12" a="1"/>
  <c r="X12" s="1"/>
  <c r="Y12" a="1"/>
  <c r="Y12" s="1"/>
  <c r="W13"/>
  <c r="X13" a="1"/>
  <c r="X13" s="1"/>
  <c r="Y13" a="1"/>
  <c r="Y13" s="1"/>
  <c r="W4"/>
  <c r="X4" a="1"/>
  <c r="X4" s="1"/>
  <c r="Y4" a="1"/>
  <c r="Y4" s="1"/>
  <c r="BC4" i="3" l="1" a="1"/>
  <c r="BC4" s="1"/>
  <c r="BC12" a="1"/>
  <c r="BC12" s="1"/>
  <c r="BC10" a="1"/>
  <c r="BC10" s="1"/>
  <c r="BC8" a="1"/>
  <c r="BC8" s="1"/>
  <c r="BC6" a="1"/>
  <c r="BC6" s="1"/>
  <c r="BC13" a="1"/>
  <c r="BC13" s="1"/>
  <c r="BC11" a="1"/>
  <c r="BC11" s="1"/>
  <c r="BC9" a="1"/>
  <c r="BC9" s="1"/>
  <c r="BC7" a="1"/>
  <c r="BC7" s="1"/>
  <c r="BC5" a="1"/>
  <c r="BC5" s="1"/>
  <c r="AH5" i="2" a="1"/>
  <c r="AH5" s="1"/>
  <c r="BZ5" i="3" s="1"/>
  <c r="AH6" i="2" a="1"/>
  <c r="AH6" s="1"/>
  <c r="BZ6" i="3" s="1"/>
  <c r="AH7" i="2" a="1"/>
  <c r="AH7" s="1"/>
  <c r="BZ7" i="3" s="1"/>
  <c r="AH8" i="2" a="1"/>
  <c r="AH8" s="1"/>
  <c r="BZ8" i="3" s="1"/>
  <c r="AH9" i="2" a="1"/>
  <c r="AH9" s="1"/>
  <c r="BZ9" i="3" s="1"/>
  <c r="AH10" i="2" a="1"/>
  <c r="AH10" s="1"/>
  <c r="BZ10" i="3" s="1"/>
  <c r="AH11" i="2" a="1"/>
  <c r="AH11" s="1"/>
  <c r="BZ11" i="3" s="1"/>
  <c r="AH12" i="2" a="1"/>
  <c r="AH12" s="1"/>
  <c r="BZ12" i="3" s="1"/>
  <c r="AH13" i="2" a="1"/>
  <c r="AH13" s="1"/>
  <c r="BZ13" i="3" s="1"/>
  <c r="AH4" i="2" a="1"/>
  <c r="AH4" s="1"/>
  <c r="BZ4" i="3" s="1"/>
  <c r="L5"/>
  <c r="L6"/>
  <c r="L9"/>
  <c r="L10"/>
  <c r="L12"/>
  <c r="L4"/>
  <c r="AG5" i="2" a="1"/>
  <c r="AG5" s="1"/>
  <c r="BY5" i="3" s="1"/>
  <c r="AG6" i="2" a="1"/>
  <c r="AG6" s="1"/>
  <c r="BY6" i="3" s="1"/>
  <c r="AG7" i="2" a="1"/>
  <c r="AG7" s="1"/>
  <c r="BY7" i="3" s="1"/>
  <c r="AG8" i="2" a="1"/>
  <c r="AG8" s="1"/>
  <c r="BY8" i="3" s="1"/>
  <c r="AG9" i="2" a="1"/>
  <c r="AG9" s="1"/>
  <c r="BY9" i="3" s="1"/>
  <c r="AG10" i="2" a="1"/>
  <c r="AG10" s="1"/>
  <c r="BY10" i="3" s="1"/>
  <c r="AG11" i="2" a="1"/>
  <c r="AG11" s="1"/>
  <c r="BY11" i="3" s="1"/>
  <c r="AG12" i="2" a="1"/>
  <c r="AG12" s="1"/>
  <c r="BY12" i="3" s="1"/>
  <c r="AG13" i="2" a="1"/>
  <c r="AG13" s="1"/>
  <c r="BY13" i="3" s="1"/>
  <c r="AG4" i="2" a="1"/>
  <c r="AG4" s="1"/>
  <c r="BY4" i="3" s="1"/>
  <c r="AF4" i="2" a="1"/>
  <c r="AF4" s="1"/>
  <c r="BX4" i="3" s="1"/>
  <c r="AF5" i="2" a="1"/>
  <c r="AF5" s="1"/>
  <c r="BX5" i="3" s="1"/>
  <c r="AF6" i="2" a="1"/>
  <c r="AF6" s="1"/>
  <c r="BX6" i="3" s="1"/>
  <c r="AF7" i="2" a="1"/>
  <c r="AF7" s="1"/>
  <c r="BX7" i="3" s="1"/>
  <c r="AF8" i="2" a="1"/>
  <c r="AF8" s="1"/>
  <c r="BX8" i="3" s="1"/>
  <c r="AF9" i="2" a="1"/>
  <c r="AF9" s="1"/>
  <c r="BX9" i="3" s="1"/>
  <c r="AF10" i="2" a="1"/>
  <c r="AF10" s="1"/>
  <c r="BX10" i="3" s="1"/>
  <c r="AF11" i="2" a="1"/>
  <c r="AF11" s="1"/>
  <c r="BX11" i="3" s="1"/>
  <c r="AF12" i="2" a="1"/>
  <c r="AF12" s="1"/>
  <c r="BX12" i="3" s="1"/>
  <c r="AF13" i="2" a="1"/>
  <c r="AF13" s="1"/>
  <c r="BX13" i="3" s="1"/>
  <c r="E11" i="2" a="1"/>
  <c r="E11" s="1"/>
  <c r="D10"/>
  <c r="D11" a="1"/>
  <c r="D11" s="1"/>
  <c r="D4" l="1"/>
  <c r="D5" a="1"/>
  <c r="D5" s="1"/>
  <c r="D6" a="1"/>
  <c r="D6" s="1"/>
  <c r="D7" a="1"/>
  <c r="D7" s="1"/>
  <c r="D8" a="1"/>
  <c r="D8" s="1"/>
  <c r="D9" a="1"/>
  <c r="D9" s="1"/>
  <c r="D12" a="1"/>
  <c r="D12" s="1"/>
  <c r="D13" a="1"/>
  <c r="D13" s="1"/>
  <c r="E4" a="1"/>
  <c r="E4" s="1"/>
  <c r="B2" l="1"/>
  <c r="D4" i="8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T4" a="1"/>
  <c r="T4" s="1"/>
  <c r="U4" a="1"/>
  <c r="U4" s="1"/>
  <c r="V4" a="1"/>
  <c r="V4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T5" a="1"/>
  <c r="T5" s="1"/>
  <c r="U5" a="1"/>
  <c r="U5" s="1"/>
  <c r="V5" a="1"/>
  <c r="V5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T6" a="1"/>
  <c r="T6" s="1"/>
  <c r="U6" a="1"/>
  <c r="U6" s="1"/>
  <c r="V6" a="1"/>
  <c r="V6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T7" a="1"/>
  <c r="T7" s="1"/>
  <c r="U7" a="1"/>
  <c r="U7" s="1"/>
  <c r="V7" a="1"/>
  <c r="V7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T8" a="1"/>
  <c r="T8" s="1"/>
  <c r="U8" a="1"/>
  <c r="U8" s="1"/>
  <c r="V8" a="1"/>
  <c r="V8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T9" a="1"/>
  <c r="T9" s="1"/>
  <c r="U9" a="1"/>
  <c r="U9" s="1"/>
  <c r="V9" a="1"/>
  <c r="V9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T10" a="1"/>
  <c r="T10" s="1"/>
  <c r="U10" a="1"/>
  <c r="U10" s="1"/>
  <c r="V10" a="1"/>
  <c r="V10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T11" a="1"/>
  <c r="T11" s="1"/>
  <c r="U11" a="1"/>
  <c r="U11" s="1"/>
  <c r="V11" a="1"/>
  <c r="V11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T12" a="1"/>
  <c r="T12" s="1"/>
  <c r="U12" a="1"/>
  <c r="U12" s="1"/>
  <c r="V12" a="1"/>
  <c r="V12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T13" a="1"/>
  <c r="T13" s="1"/>
  <c r="U13" a="1"/>
  <c r="U13" s="1"/>
  <c r="V13" a="1"/>
  <c r="V13" s="1"/>
  <c r="C5" a="1"/>
  <c r="C5" s="1"/>
  <c r="C6" a="1"/>
  <c r="C6" s="1"/>
  <c r="C7" a="1"/>
  <c r="C7" s="1"/>
  <c r="C8" a="1"/>
  <c r="C8" s="1"/>
  <c r="C9" a="1"/>
  <c r="C9" s="1"/>
  <c r="C10" a="1"/>
  <c r="C10" s="1"/>
  <c r="C11" a="1"/>
  <c r="C11" s="1"/>
  <c r="C12" a="1"/>
  <c r="C12" s="1"/>
  <c r="C13" a="1"/>
  <c r="C13" s="1"/>
  <c r="C4" a="1"/>
  <c r="C4" s="1"/>
  <c r="C4" i="7" a="1"/>
  <c r="C4" s="1"/>
  <c r="D4" a="1"/>
  <c r="D4" s="1"/>
  <c r="E4" a="1"/>
  <c r="E4" s="1"/>
  <c r="F4" a="1"/>
  <c r="F4" s="1"/>
  <c r="G4" a="1"/>
  <c r="G4" s="1"/>
  <c r="H4" a="1"/>
  <c r="H4" s="1"/>
  <c r="I4" a="1"/>
  <c r="I4" s="1"/>
  <c r="J4" a="1"/>
  <c r="J4" s="1"/>
  <c r="K4" a="1"/>
  <c r="K4" s="1"/>
  <c r="L4" a="1"/>
  <c r="L4" s="1"/>
  <c r="M4" a="1"/>
  <c r="M4" s="1"/>
  <c r="N4" a="1"/>
  <c r="N4" s="1"/>
  <c r="O4" a="1"/>
  <c r="O4" s="1"/>
  <c r="P4" a="1"/>
  <c r="P4" s="1"/>
  <c r="Q4" a="1"/>
  <c r="Q4" s="1"/>
  <c r="R4" a="1"/>
  <c r="R4" s="1"/>
  <c r="S4" a="1"/>
  <c r="S4" s="1"/>
  <c r="U4" a="1"/>
  <c r="U4" s="1"/>
  <c r="V4" a="1"/>
  <c r="V4" s="1"/>
  <c r="C5" a="1"/>
  <c r="C5" s="1"/>
  <c r="D5" a="1"/>
  <c r="D5" s="1"/>
  <c r="E5" a="1"/>
  <c r="E5" s="1"/>
  <c r="F5" a="1"/>
  <c r="F5" s="1"/>
  <c r="G5" a="1"/>
  <c r="G5" s="1"/>
  <c r="H5" a="1"/>
  <c r="H5" s="1"/>
  <c r="I5" a="1"/>
  <c r="I5" s="1"/>
  <c r="J5" a="1"/>
  <c r="J5" s="1"/>
  <c r="K5" a="1"/>
  <c r="K5" s="1"/>
  <c r="L5" a="1"/>
  <c r="L5" s="1"/>
  <c r="M5" a="1"/>
  <c r="M5" s="1"/>
  <c r="N5" a="1"/>
  <c r="N5" s="1"/>
  <c r="O5" a="1"/>
  <c r="O5" s="1"/>
  <c r="P5" a="1"/>
  <c r="P5" s="1"/>
  <c r="Q5" a="1"/>
  <c r="Q5" s="1"/>
  <c r="R5" a="1"/>
  <c r="R5" s="1"/>
  <c r="S5" a="1"/>
  <c r="S5" s="1"/>
  <c r="U5" a="1"/>
  <c r="U5" s="1"/>
  <c r="V5" a="1"/>
  <c r="V5" s="1"/>
  <c r="C6" a="1"/>
  <c r="C6" s="1"/>
  <c r="D6" a="1"/>
  <c r="D6" s="1"/>
  <c r="E6" a="1"/>
  <c r="E6" s="1"/>
  <c r="F6" a="1"/>
  <c r="F6" s="1"/>
  <c r="G6" a="1"/>
  <c r="G6" s="1"/>
  <c r="H6" a="1"/>
  <c r="H6" s="1"/>
  <c r="I6" a="1"/>
  <c r="I6" s="1"/>
  <c r="J6" a="1"/>
  <c r="J6" s="1"/>
  <c r="K6" a="1"/>
  <c r="K6" s="1"/>
  <c r="L6" a="1"/>
  <c r="L6" s="1"/>
  <c r="M6" a="1"/>
  <c r="M6" s="1"/>
  <c r="N6" a="1"/>
  <c r="N6" s="1"/>
  <c r="O6" a="1"/>
  <c r="O6" s="1"/>
  <c r="P6" a="1"/>
  <c r="P6" s="1"/>
  <c r="Q6" a="1"/>
  <c r="Q6" s="1"/>
  <c r="R6" a="1"/>
  <c r="R6" s="1"/>
  <c r="S6" a="1"/>
  <c r="S6" s="1"/>
  <c r="U6" a="1"/>
  <c r="U6" s="1"/>
  <c r="V6" a="1"/>
  <c r="V6" s="1"/>
  <c r="C7" a="1"/>
  <c r="C7" s="1"/>
  <c r="D7" a="1"/>
  <c r="D7" s="1"/>
  <c r="E7" a="1"/>
  <c r="E7" s="1"/>
  <c r="F7" a="1"/>
  <c r="F7" s="1"/>
  <c r="G7" a="1"/>
  <c r="G7" s="1"/>
  <c r="H7" a="1"/>
  <c r="H7" s="1"/>
  <c r="I7" a="1"/>
  <c r="I7" s="1"/>
  <c r="J7" a="1"/>
  <c r="J7" s="1"/>
  <c r="K7" a="1"/>
  <c r="K7" s="1"/>
  <c r="L7" a="1"/>
  <c r="L7" s="1"/>
  <c r="M7" a="1"/>
  <c r="M7" s="1"/>
  <c r="N7" a="1"/>
  <c r="N7" s="1"/>
  <c r="O7" a="1"/>
  <c r="O7" s="1"/>
  <c r="P7" a="1"/>
  <c r="P7" s="1"/>
  <c r="Q7" a="1"/>
  <c r="Q7" s="1"/>
  <c r="R7" a="1"/>
  <c r="R7" s="1"/>
  <c r="S7" a="1"/>
  <c r="S7" s="1"/>
  <c r="U7" a="1"/>
  <c r="U7" s="1"/>
  <c r="V7" a="1"/>
  <c r="V7" s="1"/>
  <c r="C8" a="1"/>
  <c r="C8" s="1"/>
  <c r="D8" a="1"/>
  <c r="D8" s="1"/>
  <c r="E8" a="1"/>
  <c r="E8" s="1"/>
  <c r="F8" a="1"/>
  <c r="F8" s="1"/>
  <c r="G8" a="1"/>
  <c r="G8" s="1"/>
  <c r="H8" a="1"/>
  <c r="H8" s="1"/>
  <c r="I8" a="1"/>
  <c r="I8" s="1"/>
  <c r="J8" a="1"/>
  <c r="J8" s="1"/>
  <c r="K8" a="1"/>
  <c r="K8" s="1"/>
  <c r="L8" a="1"/>
  <c r="L8" s="1"/>
  <c r="M8" a="1"/>
  <c r="M8" s="1"/>
  <c r="N8" a="1"/>
  <c r="N8" s="1"/>
  <c r="O8" a="1"/>
  <c r="O8" s="1"/>
  <c r="P8" a="1"/>
  <c r="P8" s="1"/>
  <c r="Q8" a="1"/>
  <c r="Q8" s="1"/>
  <c r="R8" a="1"/>
  <c r="R8" s="1"/>
  <c r="S8" a="1"/>
  <c r="S8" s="1"/>
  <c r="U8" a="1"/>
  <c r="U8" s="1"/>
  <c r="V8" a="1"/>
  <c r="V8" s="1"/>
  <c r="C9" a="1"/>
  <c r="C9" s="1"/>
  <c r="D9" a="1"/>
  <c r="D9" s="1"/>
  <c r="E9" a="1"/>
  <c r="E9" s="1"/>
  <c r="F9" a="1"/>
  <c r="F9" s="1"/>
  <c r="G9" a="1"/>
  <c r="G9" s="1"/>
  <c r="H9" a="1"/>
  <c r="H9" s="1"/>
  <c r="I9" a="1"/>
  <c r="I9" s="1"/>
  <c r="J9" a="1"/>
  <c r="J9" s="1"/>
  <c r="K9" a="1"/>
  <c r="K9" s="1"/>
  <c r="L9" a="1"/>
  <c r="L9" s="1"/>
  <c r="M9" a="1"/>
  <c r="M9" s="1"/>
  <c r="N9" a="1"/>
  <c r="N9" s="1"/>
  <c r="O9" a="1"/>
  <c r="O9" s="1"/>
  <c r="P9" a="1"/>
  <c r="P9" s="1"/>
  <c r="Q9" a="1"/>
  <c r="Q9" s="1"/>
  <c r="R9" a="1"/>
  <c r="R9" s="1"/>
  <c r="S9" a="1"/>
  <c r="S9" s="1"/>
  <c r="U9" a="1"/>
  <c r="U9" s="1"/>
  <c r="V9" a="1"/>
  <c r="V9" s="1"/>
  <c r="C10" a="1"/>
  <c r="C10" s="1"/>
  <c r="D10" a="1"/>
  <c r="D10" s="1"/>
  <c r="E10" a="1"/>
  <c r="E10" s="1"/>
  <c r="F10" a="1"/>
  <c r="F10" s="1"/>
  <c r="G10" a="1"/>
  <c r="G10" s="1"/>
  <c r="H10" a="1"/>
  <c r="H10" s="1"/>
  <c r="I10" a="1"/>
  <c r="I10" s="1"/>
  <c r="J10" a="1"/>
  <c r="J10" s="1"/>
  <c r="K10" a="1"/>
  <c r="K10" s="1"/>
  <c r="L10" a="1"/>
  <c r="L10" s="1"/>
  <c r="M10" a="1"/>
  <c r="M10" s="1"/>
  <c r="N10" a="1"/>
  <c r="N10" s="1"/>
  <c r="O10" a="1"/>
  <c r="O10" s="1"/>
  <c r="P10" a="1"/>
  <c r="P10" s="1"/>
  <c r="Q10" a="1"/>
  <c r="Q10" s="1"/>
  <c r="R10" a="1"/>
  <c r="R10" s="1"/>
  <c r="S10" a="1"/>
  <c r="S10" s="1"/>
  <c r="U10" a="1"/>
  <c r="U10" s="1"/>
  <c r="V10" a="1"/>
  <c r="V10" s="1"/>
  <c r="C11" a="1"/>
  <c r="C11" s="1"/>
  <c r="D11" a="1"/>
  <c r="D11" s="1"/>
  <c r="E11" a="1"/>
  <c r="E11" s="1"/>
  <c r="F11" a="1"/>
  <c r="F11" s="1"/>
  <c r="G11" a="1"/>
  <c r="G11" s="1"/>
  <c r="H11" a="1"/>
  <c r="H11" s="1"/>
  <c r="I11" a="1"/>
  <c r="I11" s="1"/>
  <c r="J11" a="1"/>
  <c r="J11" s="1"/>
  <c r="K11" a="1"/>
  <c r="K11" s="1"/>
  <c r="L11" a="1"/>
  <c r="L11" s="1"/>
  <c r="M11" a="1"/>
  <c r="M11" s="1"/>
  <c r="N11" a="1"/>
  <c r="N11" s="1"/>
  <c r="O11" a="1"/>
  <c r="O11" s="1"/>
  <c r="P11" a="1"/>
  <c r="P11" s="1"/>
  <c r="Q11" a="1"/>
  <c r="Q11" s="1"/>
  <c r="R11" a="1"/>
  <c r="R11" s="1"/>
  <c r="S11" a="1"/>
  <c r="S11" s="1"/>
  <c r="U11" a="1"/>
  <c r="U11" s="1"/>
  <c r="V11" a="1"/>
  <c r="V11" s="1"/>
  <c r="C12" a="1"/>
  <c r="C12" s="1"/>
  <c r="D12" a="1"/>
  <c r="D12" s="1"/>
  <c r="E12" a="1"/>
  <c r="E12" s="1"/>
  <c r="F12" a="1"/>
  <c r="F12" s="1"/>
  <c r="G12" a="1"/>
  <c r="G12" s="1"/>
  <c r="H12" a="1"/>
  <c r="H12" s="1"/>
  <c r="I12" a="1"/>
  <c r="I12" s="1"/>
  <c r="J12" a="1"/>
  <c r="J12" s="1"/>
  <c r="K12" a="1"/>
  <c r="K12" s="1"/>
  <c r="L12" a="1"/>
  <c r="L12" s="1"/>
  <c r="M12" a="1"/>
  <c r="M12" s="1"/>
  <c r="N12" a="1"/>
  <c r="N12" s="1"/>
  <c r="O12" a="1"/>
  <c r="O12" s="1"/>
  <c r="P12" a="1"/>
  <c r="P12" s="1"/>
  <c r="Q12" a="1"/>
  <c r="Q12" s="1"/>
  <c r="R12" a="1"/>
  <c r="R12" s="1"/>
  <c r="S12" a="1"/>
  <c r="S12" s="1"/>
  <c r="U12" a="1"/>
  <c r="U12" s="1"/>
  <c r="V12" a="1"/>
  <c r="V12" s="1"/>
  <c r="C13" a="1"/>
  <c r="C13" s="1"/>
  <c r="D13" a="1"/>
  <c r="D13" s="1"/>
  <c r="E13" a="1"/>
  <c r="E13" s="1"/>
  <c r="F13" a="1"/>
  <c r="F13" s="1"/>
  <c r="G13" a="1"/>
  <c r="G13" s="1"/>
  <c r="H13" a="1"/>
  <c r="H13" s="1"/>
  <c r="I13" a="1"/>
  <c r="I13" s="1"/>
  <c r="J13" a="1"/>
  <c r="J13" s="1"/>
  <c r="K13" a="1"/>
  <c r="K13" s="1"/>
  <c r="L13" a="1"/>
  <c r="L13" s="1"/>
  <c r="M13" a="1"/>
  <c r="M13" s="1"/>
  <c r="N13" a="1"/>
  <c r="N13" s="1"/>
  <c r="O13" a="1"/>
  <c r="O13" s="1"/>
  <c r="P13" a="1"/>
  <c r="P13" s="1"/>
  <c r="Q13" a="1"/>
  <c r="Q13" s="1"/>
  <c r="R13" a="1"/>
  <c r="R13" s="1"/>
  <c r="S13" a="1"/>
  <c r="S13" s="1"/>
  <c r="U13" a="1"/>
  <c r="U13" s="1"/>
  <c r="V13" a="1"/>
  <c r="V13" s="1"/>
  <c r="G4" i="2" a="1"/>
  <c r="G4" s="1"/>
  <c r="AD4" a="1"/>
  <c r="AD4" s="1"/>
  <c r="AD5" a="1"/>
  <c r="AD5" s="1"/>
  <c r="AE5" a="1"/>
  <c r="AE5" s="1"/>
  <c r="BW5" i="3" s="1"/>
  <c r="AD6" i="2" a="1"/>
  <c r="AD6" s="1"/>
  <c r="AE6" a="1"/>
  <c r="AE6" s="1"/>
  <c r="BW6" i="3" s="1"/>
  <c r="AD7" i="2" a="1"/>
  <c r="AD7" s="1"/>
  <c r="AE7" a="1"/>
  <c r="AE7" s="1"/>
  <c r="BW7" i="3" s="1"/>
  <c r="AD8" i="2" a="1"/>
  <c r="AD8" s="1"/>
  <c r="AE8" a="1"/>
  <c r="AE8" s="1"/>
  <c r="BW8" i="3" s="1"/>
  <c r="AD9" i="2" a="1"/>
  <c r="AD9" s="1"/>
  <c r="AE9" a="1"/>
  <c r="AE9" s="1"/>
  <c r="BW9" i="3" s="1"/>
  <c r="AD10" i="2" a="1"/>
  <c r="AD10" s="1"/>
  <c r="AE10" a="1"/>
  <c r="AE10" s="1"/>
  <c r="BW10" i="3" s="1"/>
  <c r="AD11" i="2" a="1"/>
  <c r="AD11" s="1"/>
  <c r="AE11" a="1"/>
  <c r="AE11" s="1"/>
  <c r="AD12" a="1"/>
  <c r="AD12" s="1"/>
  <c r="AE12" a="1"/>
  <c r="AE12" s="1"/>
  <c r="BW12" i="3" s="1"/>
  <c r="AD13" i="2" a="1"/>
  <c r="AD13" s="1"/>
  <c r="AE13" a="1"/>
  <c r="AE13" s="1"/>
  <c r="BW13" i="3" s="1"/>
  <c r="AE4" i="2" a="1"/>
  <c r="AE4" s="1"/>
  <c r="BW4" i="3" s="1"/>
  <c r="B38"/>
  <c r="C38" s="1"/>
  <c r="B39"/>
  <c r="C39" s="1"/>
  <c r="B40"/>
  <c r="C40" s="1"/>
  <c r="B41"/>
  <c r="C41" s="1"/>
  <c r="B42"/>
  <c r="C42" s="1"/>
  <c r="B43"/>
  <c r="C43" s="1"/>
  <c r="B44"/>
  <c r="C44" s="1"/>
  <c r="B45"/>
  <c r="C45" s="1"/>
  <c r="B46"/>
  <c r="C46" s="1"/>
  <c r="B47"/>
  <c r="C47" s="1"/>
  <c r="B48"/>
  <c r="C48" s="1"/>
  <c r="B49"/>
  <c r="C49" s="1"/>
  <c r="B50"/>
  <c r="C50" s="1"/>
  <c r="B51"/>
  <c r="C51" s="1"/>
  <c r="B52"/>
  <c r="C52" s="1"/>
  <c r="B53"/>
  <c r="C53" s="1"/>
  <c r="B54"/>
  <c r="C54" s="1"/>
  <c r="B55"/>
  <c r="C55" s="1"/>
  <c r="B56"/>
  <c r="C56" s="1"/>
  <c r="B57"/>
  <c r="C57" s="1"/>
  <c r="B58"/>
  <c r="C58" s="1"/>
  <c r="B59"/>
  <c r="C59" s="1"/>
  <c r="B60"/>
  <c r="C60" s="1"/>
  <c r="B61"/>
  <c r="C61" s="1"/>
  <c r="B62"/>
  <c r="C62" s="1"/>
  <c r="B63"/>
  <c r="C63" s="1"/>
  <c r="B64"/>
  <c r="C64" s="1"/>
  <c r="B65"/>
  <c r="C65" s="1"/>
  <c r="B66"/>
  <c r="C66" s="1"/>
  <c r="B67"/>
  <c r="C67" s="1"/>
  <c r="B68"/>
  <c r="C68" s="1"/>
  <c r="B69"/>
  <c r="C69" s="1"/>
  <c r="B70"/>
  <c r="C70" s="1"/>
  <c r="B71"/>
  <c r="C71" s="1"/>
  <c r="B72"/>
  <c r="C72" s="1"/>
  <c r="B73"/>
  <c r="C73" s="1"/>
  <c r="B74"/>
  <c r="C74" s="1"/>
  <c r="B75"/>
  <c r="C75" s="1"/>
  <c r="B76"/>
  <c r="C76" s="1"/>
  <c r="B77"/>
  <c r="C77" s="1"/>
  <c r="B78"/>
  <c r="C78" s="1"/>
  <c r="B79"/>
  <c r="C79" s="1"/>
  <c r="B80"/>
  <c r="C80" s="1"/>
  <c r="B81"/>
  <c r="C81" s="1"/>
  <c r="B82"/>
  <c r="C82" s="1"/>
  <c r="B83"/>
  <c r="C83" s="1"/>
  <c r="B84"/>
  <c r="C84" s="1"/>
  <c r="B85"/>
  <c r="C85" s="1"/>
  <c r="B86"/>
  <c r="C86" s="1"/>
  <c r="B87"/>
  <c r="C87" s="1"/>
  <c r="B88"/>
  <c r="C88" s="1"/>
  <c r="B89"/>
  <c r="C89" s="1"/>
  <c r="B90"/>
  <c r="C90" s="1"/>
  <c r="B91"/>
  <c r="B92"/>
  <c r="B93"/>
  <c r="B94"/>
  <c r="B95"/>
  <c r="B96"/>
  <c r="B97"/>
  <c r="B98"/>
  <c r="B99"/>
  <c r="B100"/>
  <c r="B30"/>
  <c r="C30" s="1"/>
  <c r="B31"/>
  <c r="C31" s="1"/>
  <c r="B32"/>
  <c r="C32" s="1"/>
  <c r="B33"/>
  <c r="C33" s="1"/>
  <c r="B34"/>
  <c r="C34" s="1"/>
  <c r="B35"/>
  <c r="C35" s="1"/>
  <c r="B36"/>
  <c r="C36" s="1"/>
  <c r="B37"/>
  <c r="C37" s="1"/>
  <c r="N4" i="2" a="1"/>
  <c r="N4" s="1"/>
  <c r="BG4" i="3" s="1"/>
  <c r="O4" i="2" a="1"/>
  <c r="O4" s="1"/>
  <c r="BH4" i="3" s="1"/>
  <c r="P4" i="2" a="1"/>
  <c r="P4" s="1"/>
  <c r="BI4" i="3" s="1"/>
  <c r="Q4" i="2" a="1"/>
  <c r="Q4" s="1"/>
  <c r="BJ4" i="3" s="1"/>
  <c r="R4" i="2" a="1"/>
  <c r="R4" s="1"/>
  <c r="BK4" i="3" s="1"/>
  <c r="S4" i="2" a="1"/>
  <c r="S4" s="1"/>
  <c r="BL4" i="3" s="1"/>
  <c r="T4" i="2" a="1"/>
  <c r="T4" s="1"/>
  <c r="BM4" i="3" s="1"/>
  <c r="U4" i="2" a="1"/>
  <c r="U4" s="1"/>
  <c r="BN4" i="3" s="1"/>
  <c r="V4" i="2" a="1"/>
  <c r="V4" s="1"/>
  <c r="BO4" i="3" s="1"/>
  <c r="W4" i="2" a="1"/>
  <c r="W4" s="1"/>
  <c r="BP4" i="3" s="1"/>
  <c r="X4" i="2" a="1"/>
  <c r="X4" s="1"/>
  <c r="BQ4" i="3" s="1"/>
  <c r="Y4" i="2" a="1"/>
  <c r="Y4" s="1"/>
  <c r="BR4" i="3" s="1"/>
  <c r="Z4" i="2" a="1"/>
  <c r="Z4" s="1"/>
  <c r="BS4" i="3" s="1"/>
  <c r="AA4" i="2" a="1"/>
  <c r="AA4" s="1"/>
  <c r="BT4" i="3" s="1"/>
  <c r="AB4" i="2" a="1"/>
  <c r="AB4" s="1"/>
  <c r="BU4" i="3" s="1"/>
  <c r="AC4" i="2" a="1"/>
  <c r="AC4" s="1"/>
  <c r="N5" a="1"/>
  <c r="N5" s="1"/>
  <c r="BG5" i="3" s="1"/>
  <c r="O5" i="2" a="1"/>
  <c r="O5" s="1"/>
  <c r="BH5" i="3" s="1"/>
  <c r="P5" i="2" a="1"/>
  <c r="P5" s="1"/>
  <c r="BI5" i="3" s="1"/>
  <c r="Q5" i="2" a="1"/>
  <c r="Q5" s="1"/>
  <c r="BJ5" i="3" s="1"/>
  <c r="R5" i="2" a="1"/>
  <c r="R5" s="1"/>
  <c r="BK5" i="3" s="1"/>
  <c r="S5" i="2" a="1"/>
  <c r="S5" s="1"/>
  <c r="BL5" i="3" s="1"/>
  <c r="T5" i="2" a="1"/>
  <c r="T5" s="1"/>
  <c r="BM5" i="3" s="1"/>
  <c r="U5" i="2" a="1"/>
  <c r="U5" s="1"/>
  <c r="BN5" i="3" s="1"/>
  <c r="V5" i="2" a="1"/>
  <c r="V5" s="1"/>
  <c r="BO5" i="3" s="1"/>
  <c r="W5" i="2" a="1"/>
  <c r="W5" s="1"/>
  <c r="BP5" i="3" s="1"/>
  <c r="X5" i="2" a="1"/>
  <c r="X5" s="1"/>
  <c r="BQ5" i="3" s="1"/>
  <c r="Y5" i="2" a="1"/>
  <c r="Y5" s="1"/>
  <c r="BR5" i="3" s="1"/>
  <c r="Z5" i="2" a="1"/>
  <c r="Z5" s="1"/>
  <c r="BS5" i="3" s="1"/>
  <c r="AA5" i="2" a="1"/>
  <c r="AA5" s="1"/>
  <c r="BT5" i="3" s="1"/>
  <c r="AB5" i="2" a="1"/>
  <c r="AB5" s="1"/>
  <c r="BU5" i="3" s="1"/>
  <c r="AC5" i="2" a="1"/>
  <c r="AC5" s="1"/>
  <c r="N6" a="1"/>
  <c r="N6" s="1"/>
  <c r="BG6" i="3" s="1"/>
  <c r="O6" i="2" a="1"/>
  <c r="O6" s="1"/>
  <c r="BH6" i="3" s="1"/>
  <c r="P6" i="2" a="1"/>
  <c r="P6" s="1"/>
  <c r="BI6" i="3" s="1"/>
  <c r="Q6" i="2" a="1"/>
  <c r="Q6" s="1"/>
  <c r="BJ6" i="3" s="1"/>
  <c r="R6" i="2" a="1"/>
  <c r="R6" s="1"/>
  <c r="BK6" i="3" s="1"/>
  <c r="S6" i="2" a="1"/>
  <c r="S6" s="1"/>
  <c r="BL6" i="3" s="1"/>
  <c r="T6" i="2" a="1"/>
  <c r="T6" s="1"/>
  <c r="BM6" i="3" s="1"/>
  <c r="U6" i="2" a="1"/>
  <c r="U6" s="1"/>
  <c r="BN6" i="3" s="1"/>
  <c r="V6" i="2" a="1"/>
  <c r="V6" s="1"/>
  <c r="BO6" i="3" s="1"/>
  <c r="W6" i="2" a="1"/>
  <c r="W6" s="1"/>
  <c r="BP6" i="3" s="1"/>
  <c r="X6" i="2" a="1"/>
  <c r="X6" s="1"/>
  <c r="BQ6" i="3" s="1"/>
  <c r="Y6" i="2" a="1"/>
  <c r="Y6" s="1"/>
  <c r="BR6" i="3" s="1"/>
  <c r="Z6" i="2" a="1"/>
  <c r="Z6" s="1"/>
  <c r="BS6" i="3" s="1"/>
  <c r="AA6" i="2" a="1"/>
  <c r="AA6" s="1"/>
  <c r="BT6" i="3" s="1"/>
  <c r="AB6" i="2" a="1"/>
  <c r="AB6" s="1"/>
  <c r="BU6" i="3" s="1"/>
  <c r="AC6" i="2" a="1"/>
  <c r="AC6" s="1"/>
  <c r="N7" a="1"/>
  <c r="N7" s="1"/>
  <c r="BG7" i="3" s="1"/>
  <c r="O7" i="2" a="1"/>
  <c r="O7" s="1"/>
  <c r="BH7" i="3" s="1"/>
  <c r="P7" i="2" a="1"/>
  <c r="P7" s="1"/>
  <c r="BI7" i="3" s="1"/>
  <c r="Q7" i="2" a="1"/>
  <c r="Q7" s="1"/>
  <c r="BJ7" i="3" s="1"/>
  <c r="R7" i="2" a="1"/>
  <c r="R7" s="1"/>
  <c r="BK7" i="3" s="1"/>
  <c r="S7" i="2" a="1"/>
  <c r="S7" s="1"/>
  <c r="BL7" i="3" s="1"/>
  <c r="T7" i="2" a="1"/>
  <c r="T7" s="1"/>
  <c r="BM7" i="3" s="1"/>
  <c r="U7" i="2" a="1"/>
  <c r="U7" s="1"/>
  <c r="BN7" i="3" s="1"/>
  <c r="V7" i="2" a="1"/>
  <c r="V7" s="1"/>
  <c r="BO7" i="3" s="1"/>
  <c r="W7" i="2" a="1"/>
  <c r="W7" s="1"/>
  <c r="BP7" i="3" s="1"/>
  <c r="X7" i="2" a="1"/>
  <c r="X7" s="1"/>
  <c r="BQ7" i="3" s="1"/>
  <c r="Y7" i="2" a="1"/>
  <c r="Y7" s="1"/>
  <c r="BR7" i="3" s="1"/>
  <c r="Z7" i="2" a="1"/>
  <c r="Z7" s="1"/>
  <c r="BS7" i="3" s="1"/>
  <c r="AA7" i="2" a="1"/>
  <c r="AA7" s="1"/>
  <c r="BT7" i="3" s="1"/>
  <c r="AB7" i="2" a="1"/>
  <c r="AB7" s="1"/>
  <c r="BU7" i="3" s="1"/>
  <c r="AC7" i="2" a="1"/>
  <c r="AC7" s="1"/>
  <c r="N8" a="1"/>
  <c r="N8" s="1"/>
  <c r="BG8" i="3" s="1"/>
  <c r="O8" i="2" a="1"/>
  <c r="O8" s="1"/>
  <c r="BH8" i="3" s="1"/>
  <c r="P8" i="2" a="1"/>
  <c r="P8" s="1"/>
  <c r="BI8" i="3" s="1"/>
  <c r="Q8" i="2" a="1"/>
  <c r="Q8" s="1"/>
  <c r="BJ8" i="3" s="1"/>
  <c r="R8" i="2" a="1"/>
  <c r="R8" s="1"/>
  <c r="BK8" i="3" s="1"/>
  <c r="S8" i="2" a="1"/>
  <c r="S8" s="1"/>
  <c r="BL8" i="3" s="1"/>
  <c r="T8" i="2" a="1"/>
  <c r="T8" s="1"/>
  <c r="BM8" i="3" s="1"/>
  <c r="U8" i="2" a="1"/>
  <c r="U8" s="1"/>
  <c r="BN8" i="3" s="1"/>
  <c r="V8" i="2" a="1"/>
  <c r="V8" s="1"/>
  <c r="BO8" i="3" s="1"/>
  <c r="W8" i="2" a="1"/>
  <c r="W8" s="1"/>
  <c r="BP8" i="3" s="1"/>
  <c r="X8" i="2" a="1"/>
  <c r="X8" s="1"/>
  <c r="BQ8" i="3" s="1"/>
  <c r="Y8" i="2" a="1"/>
  <c r="Y8" s="1"/>
  <c r="BR8" i="3" s="1"/>
  <c r="Z8" i="2" a="1"/>
  <c r="Z8" s="1"/>
  <c r="BS8" i="3" s="1"/>
  <c r="AA8" i="2" a="1"/>
  <c r="AA8" s="1"/>
  <c r="BT8" i="3" s="1"/>
  <c r="AB8" i="2" a="1"/>
  <c r="AB8" s="1"/>
  <c r="BU8" i="3" s="1"/>
  <c r="AC8" i="2" a="1"/>
  <c r="AC8" s="1"/>
  <c r="N9" a="1"/>
  <c r="N9" s="1"/>
  <c r="BG9" i="3" s="1"/>
  <c r="O9" i="2" a="1"/>
  <c r="O9" s="1"/>
  <c r="BH9" i="3" s="1"/>
  <c r="P9" i="2" a="1"/>
  <c r="P9" s="1"/>
  <c r="BI9" i="3" s="1"/>
  <c r="Q9" i="2" a="1"/>
  <c r="Q9" s="1"/>
  <c r="BJ9" i="3" s="1"/>
  <c r="R9" i="2" a="1"/>
  <c r="R9" s="1"/>
  <c r="BK9" i="3" s="1"/>
  <c r="S9" i="2" a="1"/>
  <c r="S9" s="1"/>
  <c r="BL9" i="3" s="1"/>
  <c r="T9" i="2" a="1"/>
  <c r="T9" s="1"/>
  <c r="BM9" i="3" s="1"/>
  <c r="U9" i="2" a="1"/>
  <c r="U9" s="1"/>
  <c r="BN9" i="3" s="1"/>
  <c r="V9" i="2" a="1"/>
  <c r="V9" s="1"/>
  <c r="BO9" i="3" s="1"/>
  <c r="W9" i="2" a="1"/>
  <c r="W9" s="1"/>
  <c r="BP9" i="3" s="1"/>
  <c r="X9" i="2" a="1"/>
  <c r="X9" s="1"/>
  <c r="BQ9" i="3" s="1"/>
  <c r="Y9" i="2" a="1"/>
  <c r="Y9" s="1"/>
  <c r="BR9" i="3" s="1"/>
  <c r="Z9" i="2" a="1"/>
  <c r="Z9" s="1"/>
  <c r="BS9" i="3" s="1"/>
  <c r="AA9" i="2" a="1"/>
  <c r="AA9" s="1"/>
  <c r="BT9" i="3" s="1"/>
  <c r="AB9" i="2" a="1"/>
  <c r="AB9" s="1"/>
  <c r="BU9" i="3" s="1"/>
  <c r="AC9" i="2" a="1"/>
  <c r="AC9" s="1"/>
  <c r="N10" a="1"/>
  <c r="N10" s="1"/>
  <c r="BG10" i="3" s="1"/>
  <c r="O10" i="2" a="1"/>
  <c r="O10" s="1"/>
  <c r="BH10" i="3" s="1"/>
  <c r="P10" i="2" a="1"/>
  <c r="P10" s="1"/>
  <c r="BI10" i="3" s="1"/>
  <c r="Q10" i="2" a="1"/>
  <c r="Q10" s="1"/>
  <c r="BJ10" i="3" s="1"/>
  <c r="R10" i="2" a="1"/>
  <c r="R10" s="1"/>
  <c r="BK10" i="3" s="1"/>
  <c r="S10" i="2" a="1"/>
  <c r="S10" s="1"/>
  <c r="BL10" i="3" s="1"/>
  <c r="T10" i="2" a="1"/>
  <c r="T10" s="1"/>
  <c r="BM10" i="3" s="1"/>
  <c r="U10" i="2" a="1"/>
  <c r="U10" s="1"/>
  <c r="BN10" i="3" s="1"/>
  <c r="V10" i="2" a="1"/>
  <c r="V10" s="1"/>
  <c r="BO10" i="3" s="1"/>
  <c r="W10" i="2" a="1"/>
  <c r="W10" s="1"/>
  <c r="BP10" i="3" s="1"/>
  <c r="X10" i="2" a="1"/>
  <c r="X10" s="1"/>
  <c r="BQ10" i="3" s="1"/>
  <c r="Y10" i="2" a="1"/>
  <c r="Y10" s="1"/>
  <c r="BR10" i="3" s="1"/>
  <c r="Z10" i="2" a="1"/>
  <c r="Z10" s="1"/>
  <c r="BS10" i="3" s="1"/>
  <c r="AA10" i="2" a="1"/>
  <c r="AA10" s="1"/>
  <c r="BT10" i="3" s="1"/>
  <c r="AB10" i="2" a="1"/>
  <c r="AB10" s="1"/>
  <c r="BU10" i="3" s="1"/>
  <c r="AC10" i="2" a="1"/>
  <c r="AC10" s="1"/>
  <c r="N11" a="1"/>
  <c r="N11" s="1"/>
  <c r="BG11" i="3" s="1"/>
  <c r="O11" i="2" a="1"/>
  <c r="O11" s="1"/>
  <c r="BH11" i="3" s="1"/>
  <c r="P11" i="2" a="1"/>
  <c r="P11" s="1"/>
  <c r="BI11" i="3" s="1"/>
  <c r="Q11" i="2" a="1"/>
  <c r="Q11" s="1"/>
  <c r="BJ11" i="3" s="1"/>
  <c r="R11" i="2" a="1"/>
  <c r="R11" s="1"/>
  <c r="BK11" i="3" s="1"/>
  <c r="S11" i="2" a="1"/>
  <c r="S11" s="1"/>
  <c r="BL11" i="3" s="1"/>
  <c r="T11" i="2" a="1"/>
  <c r="T11" s="1"/>
  <c r="BM11" i="3" s="1"/>
  <c r="U11" i="2" a="1"/>
  <c r="U11" s="1"/>
  <c r="BN11" i="3" s="1"/>
  <c r="V11" i="2" a="1"/>
  <c r="V11" s="1"/>
  <c r="BO11" i="3" s="1"/>
  <c r="W11" i="2" a="1"/>
  <c r="W11" s="1"/>
  <c r="BP11" i="3" s="1"/>
  <c r="X11" i="2" a="1"/>
  <c r="X11" s="1"/>
  <c r="BQ11" i="3" s="1"/>
  <c r="Y11" i="2" a="1"/>
  <c r="Y11" s="1"/>
  <c r="BR11" i="3" s="1"/>
  <c r="Z11" i="2" a="1"/>
  <c r="Z11" s="1"/>
  <c r="BS11" i="3" s="1"/>
  <c r="AA11" i="2" a="1"/>
  <c r="AA11" s="1"/>
  <c r="BT11" i="3" s="1"/>
  <c r="AB11" i="2" a="1"/>
  <c r="AB11" s="1"/>
  <c r="BU11" i="3" s="1"/>
  <c r="AC11" i="2" a="1"/>
  <c r="AC11" s="1"/>
  <c r="N12" a="1"/>
  <c r="N12" s="1"/>
  <c r="BG12" i="3" s="1"/>
  <c r="O12" i="2" a="1"/>
  <c r="O12" s="1"/>
  <c r="BH12" i="3" s="1"/>
  <c r="P12" i="2" a="1"/>
  <c r="P12" s="1"/>
  <c r="BI12" i="3" s="1"/>
  <c r="Q12" i="2" a="1"/>
  <c r="Q12" s="1"/>
  <c r="BJ12" i="3" s="1"/>
  <c r="R12" i="2" a="1"/>
  <c r="R12" s="1"/>
  <c r="BK12" i="3" s="1"/>
  <c r="S12" i="2" a="1"/>
  <c r="S12" s="1"/>
  <c r="BL12" i="3" s="1"/>
  <c r="T12" i="2" a="1"/>
  <c r="T12" s="1"/>
  <c r="BM12" i="3" s="1"/>
  <c r="U12" i="2" a="1"/>
  <c r="U12" s="1"/>
  <c r="BN12" i="3" s="1"/>
  <c r="V12" i="2" a="1"/>
  <c r="V12" s="1"/>
  <c r="BO12" i="3" s="1"/>
  <c r="W12" i="2" a="1"/>
  <c r="W12" s="1"/>
  <c r="BP12" i="3" s="1"/>
  <c r="X12" i="2" a="1"/>
  <c r="X12" s="1"/>
  <c r="BQ12" i="3" s="1"/>
  <c r="Y12" i="2" a="1"/>
  <c r="Y12" s="1"/>
  <c r="BR12" i="3" s="1"/>
  <c r="Z12" i="2" a="1"/>
  <c r="Z12" s="1"/>
  <c r="BS12" i="3" s="1"/>
  <c r="AA12" i="2" a="1"/>
  <c r="AA12" s="1"/>
  <c r="BT12" i="3" s="1"/>
  <c r="AB12" i="2" a="1"/>
  <c r="AB12" s="1"/>
  <c r="BU12" i="3" s="1"/>
  <c r="AC12" i="2" a="1"/>
  <c r="AC12" s="1"/>
  <c r="N13" a="1"/>
  <c r="N13" s="1"/>
  <c r="BG13" i="3" s="1"/>
  <c r="O13" i="2" a="1"/>
  <c r="O13" s="1"/>
  <c r="BH13" i="3" s="1"/>
  <c r="P13" i="2" a="1"/>
  <c r="P13" s="1"/>
  <c r="BI13" i="3" s="1"/>
  <c r="Q13" i="2" a="1"/>
  <c r="Q13" s="1"/>
  <c r="BJ13" i="3" s="1"/>
  <c r="R13" i="2" a="1"/>
  <c r="R13" s="1"/>
  <c r="BK13" i="3" s="1"/>
  <c r="S13" i="2" a="1"/>
  <c r="S13" s="1"/>
  <c r="BL13" i="3" s="1"/>
  <c r="T13" i="2" a="1"/>
  <c r="T13" s="1"/>
  <c r="BM13" i="3" s="1"/>
  <c r="U13" i="2" a="1"/>
  <c r="U13" s="1"/>
  <c r="BN13" i="3" s="1"/>
  <c r="V13" i="2" a="1"/>
  <c r="V13" s="1"/>
  <c r="BO13" i="3" s="1"/>
  <c r="W13" i="2" a="1"/>
  <c r="W13" s="1"/>
  <c r="BP13" i="3" s="1"/>
  <c r="X13" i="2" a="1"/>
  <c r="X13" s="1"/>
  <c r="BQ13" i="3" s="1"/>
  <c r="Y13" i="2" a="1"/>
  <c r="Y13" s="1"/>
  <c r="BR13" i="3" s="1"/>
  <c r="Z13" i="2" a="1"/>
  <c r="Z13" s="1"/>
  <c r="BS13" i="3" s="1"/>
  <c r="AA13" i="2" a="1"/>
  <c r="AA13" s="1"/>
  <c r="BT13" i="3" s="1"/>
  <c r="AB13" i="2" a="1"/>
  <c r="AB13" s="1"/>
  <c r="BU13" i="3" s="1"/>
  <c r="AC13" i="2" a="1"/>
  <c r="AC13" s="1"/>
  <c r="H4" a="1"/>
  <c r="H4" s="1"/>
  <c r="I4" a="1"/>
  <c r="I4" s="1"/>
  <c r="J4" a="1"/>
  <c r="J4" s="1"/>
  <c r="K4" a="1"/>
  <c r="K4" s="1"/>
  <c r="G5" a="1"/>
  <c r="G5" s="1"/>
  <c r="H5" a="1"/>
  <c r="H5" s="1"/>
  <c r="I5" a="1"/>
  <c r="I5" s="1"/>
  <c r="J5" a="1"/>
  <c r="J5" s="1"/>
  <c r="K5" a="1"/>
  <c r="K5" s="1"/>
  <c r="G6" a="1"/>
  <c r="G6" s="1"/>
  <c r="H6" a="1"/>
  <c r="H6" s="1"/>
  <c r="I6" a="1"/>
  <c r="I6" s="1"/>
  <c r="J6" a="1"/>
  <c r="J6" s="1"/>
  <c r="K6" a="1"/>
  <c r="K6" s="1"/>
  <c r="G7" a="1"/>
  <c r="G7" s="1"/>
  <c r="H7" a="1"/>
  <c r="H7" s="1"/>
  <c r="I7" a="1"/>
  <c r="I7" s="1"/>
  <c r="J7" a="1"/>
  <c r="J7" s="1"/>
  <c r="K7" a="1"/>
  <c r="K7" s="1"/>
  <c r="G8" a="1"/>
  <c r="G8" s="1"/>
  <c r="H8" a="1"/>
  <c r="H8" s="1"/>
  <c r="I8" a="1"/>
  <c r="I8" s="1"/>
  <c r="J8" a="1"/>
  <c r="J8" s="1"/>
  <c r="K8" a="1"/>
  <c r="K8" s="1"/>
  <c r="G9" a="1"/>
  <c r="G9" s="1"/>
  <c r="H9" a="1"/>
  <c r="H9" s="1"/>
  <c r="I9" a="1"/>
  <c r="I9" s="1"/>
  <c r="J9" a="1"/>
  <c r="J9" s="1"/>
  <c r="K9" a="1"/>
  <c r="K9" s="1"/>
  <c r="G10" a="1"/>
  <c r="G10" s="1"/>
  <c r="H10" a="1"/>
  <c r="H10" s="1"/>
  <c r="I10" a="1"/>
  <c r="I10" s="1"/>
  <c r="J10" a="1"/>
  <c r="J10" s="1"/>
  <c r="K10" a="1"/>
  <c r="K10" s="1"/>
  <c r="G11" a="1"/>
  <c r="G11" s="1"/>
  <c r="H11" a="1"/>
  <c r="H11" s="1"/>
  <c r="I11" a="1"/>
  <c r="I11" s="1"/>
  <c r="J11" a="1"/>
  <c r="J11" s="1"/>
  <c r="K11" a="1"/>
  <c r="K11" s="1"/>
  <c r="G12" a="1"/>
  <c r="G12" s="1"/>
  <c r="H12" a="1"/>
  <c r="H12" s="1"/>
  <c r="I12" a="1"/>
  <c r="I12" s="1"/>
  <c r="J12" a="1"/>
  <c r="J12" s="1"/>
  <c r="K12" a="1"/>
  <c r="K12" s="1"/>
  <c r="G13" a="1"/>
  <c r="G13" s="1"/>
  <c r="H13" a="1"/>
  <c r="H13" s="1"/>
  <c r="I13" a="1"/>
  <c r="I13" s="1"/>
  <c r="J13" a="1"/>
  <c r="J13" s="1"/>
  <c r="K13" a="1"/>
  <c r="K13" s="1"/>
  <c r="F13" a="1"/>
  <c r="F13" s="1"/>
  <c r="E13" a="1"/>
  <c r="E13" s="1"/>
  <c r="F12" a="1"/>
  <c r="F12" s="1"/>
  <c r="E12" a="1"/>
  <c r="E12" s="1"/>
  <c r="F11" a="1"/>
  <c r="F11" s="1"/>
  <c r="F10" a="1"/>
  <c r="F10" s="1"/>
  <c r="E10" a="1"/>
  <c r="E10" s="1"/>
  <c r="F9" a="1"/>
  <c r="F9" s="1"/>
  <c r="E9" a="1"/>
  <c r="E9" s="1"/>
  <c r="F8" a="1"/>
  <c r="F8" s="1"/>
  <c r="E8" a="1"/>
  <c r="E8" s="1"/>
  <c r="F7" a="1"/>
  <c r="F7" s="1"/>
  <c r="E7" a="1"/>
  <c r="E7" s="1"/>
  <c r="F6" a="1"/>
  <c r="F6" s="1"/>
  <c r="E6" a="1"/>
  <c r="E6" s="1"/>
  <c r="F5" a="1"/>
  <c r="F5" s="1"/>
  <c r="E5" a="1"/>
  <c r="E5" s="1"/>
  <c r="F4" a="1"/>
  <c r="F4" s="1"/>
  <c r="M4" a="1"/>
  <c r="M4" s="1"/>
  <c r="BF4" i="3" s="1"/>
  <c r="M5" i="2" a="1"/>
  <c r="M5" s="1"/>
  <c r="BF5" i="3" s="1"/>
  <c r="M6" i="2" a="1"/>
  <c r="M6" s="1"/>
  <c r="BF6" i="3" s="1"/>
  <c r="M7" i="2" a="1"/>
  <c r="M7" s="1"/>
  <c r="BF7" i="3" s="1"/>
  <c r="M8" i="2" a="1"/>
  <c r="M8" s="1"/>
  <c r="BF8" i="3" s="1"/>
  <c r="M9" i="2" a="1"/>
  <c r="M9" s="1"/>
  <c r="BF9" i="3" s="1"/>
  <c r="M10" i="2" a="1"/>
  <c r="M10" s="1"/>
  <c r="BF10" i="3" s="1"/>
  <c r="M11" i="2" a="1"/>
  <c r="M11" s="1"/>
  <c r="BF11" i="3" s="1"/>
  <c r="M12" i="2" a="1"/>
  <c r="M12" s="1"/>
  <c r="BF12" i="3" s="1"/>
  <c r="M13" i="2" a="1"/>
  <c r="M13" s="1"/>
  <c r="BF13" i="3" s="1"/>
  <c r="L7" i="2" a="1"/>
  <c r="L7" s="1"/>
  <c r="BE7" i="3" s="1"/>
  <c r="L8" i="2" a="1"/>
  <c r="L8" s="1"/>
  <c r="BE8" i="3" s="1"/>
  <c r="L9" i="2" a="1"/>
  <c r="L9" s="1"/>
  <c r="BE9" i="3" s="1"/>
  <c r="L10" i="2" a="1"/>
  <c r="L10" s="1"/>
  <c r="BE10" i="3" s="1"/>
  <c r="L11" i="2" a="1"/>
  <c r="L11" s="1"/>
  <c r="BE11" i="3" s="1"/>
  <c r="L12" i="2" a="1"/>
  <c r="L12" s="1"/>
  <c r="BE12" i="3" s="1"/>
  <c r="L13" i="2" a="1"/>
  <c r="L13" s="1"/>
  <c r="BE13" i="3" s="1"/>
  <c r="L5" i="2" a="1"/>
  <c r="L5" s="1"/>
  <c r="BE5" i="3" s="1"/>
  <c r="L6" i="2" a="1"/>
  <c r="L6" s="1"/>
  <c r="BE6" i="3" s="1"/>
  <c r="L4" i="2" a="1"/>
  <c r="L4" s="1"/>
  <c r="BE4" i="3" s="1"/>
  <c r="J11" l="1" a="1"/>
  <c r="J11" s="1"/>
  <c r="J12" a="1"/>
  <c r="J12" s="1"/>
  <c r="J6" a="1"/>
  <c r="J6" s="1"/>
  <c r="C4" i="2"/>
  <c r="BD12" i="3" a="1"/>
  <c r="BD12" s="1"/>
  <c r="AH12" s="1" a="1"/>
  <c r="AH12" s="1"/>
  <c r="BD10" a="1"/>
  <c r="BD10" s="1"/>
  <c r="J10" a="1"/>
  <c r="J10" s="1"/>
  <c r="AH10" a="1"/>
  <c r="AH10" s="1"/>
  <c r="BD8" a="1"/>
  <c r="BD8" s="1"/>
  <c r="J8" a="1"/>
  <c r="J8" s="1"/>
  <c r="AH8" a="1"/>
  <c r="AH8" s="1"/>
  <c r="BD6" a="1"/>
  <c r="BD6" s="1"/>
  <c r="AH6" s="1" a="1"/>
  <c r="AH6" s="1"/>
  <c r="C12" i="2"/>
  <c r="C13"/>
  <c r="J13" i="3" a="1"/>
  <c r="J13" s="1"/>
  <c r="BD13" a="1"/>
  <c r="BD13" s="1"/>
  <c r="AH13" s="1" a="1"/>
  <c r="AH13" s="1"/>
  <c r="BD11" a="1"/>
  <c r="BD11" s="1"/>
  <c r="AH11" s="1" a="1"/>
  <c r="AH11" s="1"/>
  <c r="J9" a="1"/>
  <c r="J9" s="1"/>
  <c r="BD9" a="1"/>
  <c r="BD9" s="1"/>
  <c r="AH9" s="1" a="1"/>
  <c r="AH9" s="1"/>
  <c r="J7" a="1"/>
  <c r="J7" s="1"/>
  <c r="BD7" a="1"/>
  <c r="BD7" s="1"/>
  <c r="AH7" s="1" a="1"/>
  <c r="AH7" s="1"/>
  <c r="J5" a="1"/>
  <c r="J5" s="1"/>
  <c r="BD5" a="1"/>
  <c r="BD5" s="1"/>
  <c r="AH5" s="1"/>
  <c r="BD4" a="1"/>
  <c r="BD4" s="1"/>
  <c r="J4" a="1"/>
  <c r="J4" s="1"/>
  <c r="AH4" a="1"/>
  <c r="AH4" s="1"/>
  <c r="C5" i="2"/>
  <c r="C6"/>
  <c r="C7"/>
  <c r="C8"/>
  <c r="C9"/>
  <c r="C10"/>
  <c r="C11"/>
  <c r="L8" i="3"/>
  <c r="K8"/>
  <c r="K12"/>
  <c r="K10"/>
  <c r="K6"/>
  <c r="L13"/>
  <c r="K13"/>
  <c r="L11"/>
  <c r="K11"/>
  <c r="L7"/>
  <c r="K7"/>
  <c r="K9"/>
  <c r="K5"/>
  <c r="K4"/>
  <c r="AG12" a="1"/>
  <c r="AG12" s="1"/>
  <c r="AF12" a="1"/>
  <c r="AF12" s="1"/>
  <c r="AG10" a="1"/>
  <c r="AG10" s="1"/>
  <c r="AF10" a="1"/>
  <c r="AF10" s="1"/>
  <c r="AG8" a="1"/>
  <c r="AG8" s="1"/>
  <c r="AF8" a="1"/>
  <c r="AF8" s="1"/>
  <c r="AG6" a="1"/>
  <c r="AG6" s="1"/>
  <c r="AF6" a="1"/>
  <c r="AF6" s="1"/>
  <c r="BV4"/>
  <c r="AG13" a="1"/>
  <c r="AG13" s="1"/>
  <c r="AF13" a="1"/>
  <c r="AF13" s="1"/>
  <c r="AG11" a="1"/>
  <c r="AG11" s="1"/>
  <c r="AF11" a="1"/>
  <c r="AF11" s="1"/>
  <c r="AG9" a="1"/>
  <c r="AG9" s="1"/>
  <c r="AF9" a="1"/>
  <c r="AF9" s="1"/>
  <c r="AG7" a="1"/>
  <c r="AG7" s="1"/>
  <c r="AF7" a="1"/>
  <c r="AF7" s="1"/>
  <c r="AG5" a="1"/>
  <c r="AG5" s="1"/>
  <c r="AF5" a="1"/>
  <c r="AF5" s="1"/>
  <c r="AF4" a="1"/>
  <c r="AF4" s="1"/>
  <c r="AG4" a="1"/>
  <c r="AG4" s="1"/>
  <c r="BV13"/>
  <c r="BV12"/>
  <c r="BV11"/>
  <c r="BV10"/>
  <c r="BV9"/>
  <c r="BV8"/>
  <c r="BV7"/>
  <c r="BV6"/>
  <c r="BV5"/>
  <c r="BW11"/>
  <c r="AL12" a="1"/>
  <c r="AL12" s="1"/>
  <c r="P12" s="1" a="1"/>
  <c r="P12" s="1"/>
  <c r="AM12" a="1"/>
  <c r="AM12" s="1"/>
  <c r="AN12" a="1"/>
  <c r="AN12" s="1"/>
  <c r="R12" s="1" a="1"/>
  <c r="R12" s="1"/>
  <c r="AO12" a="1"/>
  <c r="AO12" s="1"/>
  <c r="S12" s="1" a="1"/>
  <c r="S12" s="1"/>
  <c r="AP12" a="1"/>
  <c r="AP12" s="1"/>
  <c r="T12" s="1" a="1"/>
  <c r="T12" s="1"/>
  <c r="AQ12" a="1"/>
  <c r="AQ12" s="1"/>
  <c r="AR12" a="1"/>
  <c r="AR12" s="1"/>
  <c r="V12" s="1" a="1"/>
  <c r="V12" s="1"/>
  <c r="AS12" a="1"/>
  <c r="AS12" s="1"/>
  <c r="W12" s="1" a="1"/>
  <c r="W12" s="1"/>
  <c r="AT12" a="1"/>
  <c r="AT12" s="1"/>
  <c r="X12" s="1" a="1"/>
  <c r="X12" s="1"/>
  <c r="AU12" a="1"/>
  <c r="AU12" s="1"/>
  <c r="AV12" a="1"/>
  <c r="AV12" s="1"/>
  <c r="Z12" s="1" a="1"/>
  <c r="Z12" s="1"/>
  <c r="AW12" a="1"/>
  <c r="AW12" s="1"/>
  <c r="AA12" s="1" a="1"/>
  <c r="AA12" s="1"/>
  <c r="BA12" a="1"/>
  <c r="BA12" s="1"/>
  <c r="AE12" s="1" a="1"/>
  <c r="AE12" s="1"/>
  <c r="AZ12" a="1"/>
  <c r="AZ12" s="1"/>
  <c r="AD12" s="1" a="1"/>
  <c r="AD12" s="1"/>
  <c r="AY12" a="1"/>
  <c r="AY12" s="1"/>
  <c r="Q12" a="1"/>
  <c r="Q12" s="1"/>
  <c r="U12" a="1"/>
  <c r="U12" s="1"/>
  <c r="Y12" a="1"/>
  <c r="Y12" s="1"/>
  <c r="AC12" a="1"/>
  <c r="AC12" s="1"/>
  <c r="AI12" a="1"/>
  <c r="AI12" s="1"/>
  <c r="M12" s="1" a="1"/>
  <c r="M12" s="1"/>
  <c r="AK12" a="1"/>
  <c r="AK12" s="1"/>
  <c r="O12" s="1" a="1"/>
  <c r="O12" s="1"/>
  <c r="AX12" a="1"/>
  <c r="AX12" s="1"/>
  <c r="AB12" s="1" a="1"/>
  <c r="AB12" s="1"/>
  <c r="AJ12" a="1"/>
  <c r="AJ12" s="1"/>
  <c r="N12" s="1" a="1"/>
  <c r="N12" s="1"/>
  <c r="AL10" a="1"/>
  <c r="AL10" s="1"/>
  <c r="P10" s="1" a="1"/>
  <c r="P10" s="1"/>
  <c r="AM10" a="1"/>
  <c r="AM10" s="1"/>
  <c r="Q10" s="1" a="1"/>
  <c r="Q10" s="1"/>
  <c r="AN10" a="1"/>
  <c r="AN10" s="1"/>
  <c r="R10" s="1" a="1"/>
  <c r="R10" s="1"/>
  <c r="AO10" a="1"/>
  <c r="AO10" s="1"/>
  <c r="AP10" a="1"/>
  <c r="AP10" s="1"/>
  <c r="T10" s="1" a="1"/>
  <c r="T10" s="1"/>
  <c r="AQ10" a="1"/>
  <c r="AQ10" s="1"/>
  <c r="U10" s="1" a="1"/>
  <c r="U10" s="1"/>
  <c r="AR10" a="1"/>
  <c r="AR10" s="1"/>
  <c r="V10" s="1" a="1"/>
  <c r="V10" s="1"/>
  <c r="AS10" a="1"/>
  <c r="AS10" s="1"/>
  <c r="W10" s="1" a="1"/>
  <c r="W10" s="1"/>
  <c r="AT10" a="1"/>
  <c r="AT10" s="1"/>
  <c r="X10" s="1" a="1"/>
  <c r="X10" s="1"/>
  <c r="AU10" a="1"/>
  <c r="AU10" s="1"/>
  <c r="Y10" s="1" a="1"/>
  <c r="Y10" s="1"/>
  <c r="AV10" a="1"/>
  <c r="AV10" s="1"/>
  <c r="Z10" s="1" a="1"/>
  <c r="Z10" s="1"/>
  <c r="AW10" a="1"/>
  <c r="AW10" s="1"/>
  <c r="AA10" s="1" a="1"/>
  <c r="AA10" s="1"/>
  <c r="BA10" a="1"/>
  <c r="BA10" s="1"/>
  <c r="AZ10" a="1"/>
  <c r="AZ10" s="1"/>
  <c r="AD10" s="1" a="1"/>
  <c r="AD10" s="1"/>
  <c r="AY10" a="1"/>
  <c r="AY10" s="1"/>
  <c r="AC10" s="1" a="1"/>
  <c r="AC10" s="1"/>
  <c r="S10" a="1"/>
  <c r="S10" s="1"/>
  <c r="AE10" a="1"/>
  <c r="AE10" s="1"/>
  <c r="AJ10" a="1"/>
  <c r="AJ10" s="1"/>
  <c r="N10" s="1" a="1"/>
  <c r="N10" s="1"/>
  <c r="AI10" a="1"/>
  <c r="AI10" s="1"/>
  <c r="M10" s="1" a="1"/>
  <c r="M10" s="1"/>
  <c r="AK10" a="1"/>
  <c r="AK10" s="1"/>
  <c r="O10" s="1" a="1"/>
  <c r="O10" s="1"/>
  <c r="AX10" a="1"/>
  <c r="AX10" s="1"/>
  <c r="AB10" s="1" a="1"/>
  <c r="AB10" s="1"/>
  <c r="AL8" a="1"/>
  <c r="AL8" s="1"/>
  <c r="P8" s="1" a="1"/>
  <c r="P8" s="1"/>
  <c r="AM8" a="1"/>
  <c r="AM8" s="1"/>
  <c r="AN8" a="1"/>
  <c r="AN8" s="1"/>
  <c r="R8" s="1" a="1"/>
  <c r="R8" s="1"/>
  <c r="AO8" a="1"/>
  <c r="AO8" s="1"/>
  <c r="S8" s="1" a="1"/>
  <c r="S8" s="1"/>
  <c r="AP8" a="1"/>
  <c r="AP8" s="1"/>
  <c r="T8" s="1" a="1"/>
  <c r="T8" s="1"/>
  <c r="AQ8" a="1"/>
  <c r="AQ8" s="1"/>
  <c r="AR8" a="1"/>
  <c r="AR8" s="1"/>
  <c r="V8" s="1" a="1"/>
  <c r="V8" s="1"/>
  <c r="AS8" a="1"/>
  <c r="AS8" s="1"/>
  <c r="W8" s="1" a="1"/>
  <c r="W8" s="1"/>
  <c r="AT8" a="1"/>
  <c r="AT8" s="1"/>
  <c r="X8" s="1" a="1"/>
  <c r="X8" s="1"/>
  <c r="AU8" a="1"/>
  <c r="AU8" s="1"/>
  <c r="AV8" a="1"/>
  <c r="AV8" s="1"/>
  <c r="Z8" s="1" a="1"/>
  <c r="Z8" s="1"/>
  <c r="AW8" a="1"/>
  <c r="AW8" s="1"/>
  <c r="AA8" s="1" a="1"/>
  <c r="AA8" s="1"/>
  <c r="BA8" a="1"/>
  <c r="BA8" s="1"/>
  <c r="AE8" s="1" a="1"/>
  <c r="AE8" s="1"/>
  <c r="AZ8" a="1"/>
  <c r="AZ8" s="1"/>
  <c r="AD8" s="1" a="1"/>
  <c r="AD8" s="1"/>
  <c r="AY8" a="1"/>
  <c r="AY8" s="1"/>
  <c r="Q8" a="1"/>
  <c r="Q8" s="1"/>
  <c r="U8" a="1"/>
  <c r="U8" s="1"/>
  <c r="Y8" a="1"/>
  <c r="Y8" s="1"/>
  <c r="AC8" a="1"/>
  <c r="AC8" s="1"/>
  <c r="AI8" a="1"/>
  <c r="AI8" s="1"/>
  <c r="M8" s="1" a="1"/>
  <c r="M8" s="1"/>
  <c r="AK8" a="1"/>
  <c r="AK8" s="1"/>
  <c r="O8" s="1" a="1"/>
  <c r="O8" s="1"/>
  <c r="AX8" a="1"/>
  <c r="AX8" s="1"/>
  <c r="AB8" s="1" a="1"/>
  <c r="AB8" s="1"/>
  <c r="AJ8" a="1"/>
  <c r="AJ8" s="1"/>
  <c r="N8" s="1" a="1"/>
  <c r="N8" s="1"/>
  <c r="AL6" a="1"/>
  <c r="AL6" s="1"/>
  <c r="P6" s="1" a="1"/>
  <c r="P6" s="1"/>
  <c r="AM6" a="1"/>
  <c r="AM6" s="1"/>
  <c r="Q6" s="1" a="1"/>
  <c r="Q6" s="1"/>
  <c r="AN6" a="1"/>
  <c r="AN6" s="1"/>
  <c r="R6" s="1" a="1"/>
  <c r="R6" s="1"/>
  <c r="AO6" a="1"/>
  <c r="AO6" s="1"/>
  <c r="AP6" a="1"/>
  <c r="AP6" s="1"/>
  <c r="T6" s="1" a="1"/>
  <c r="T6" s="1"/>
  <c r="AQ6" a="1"/>
  <c r="AQ6" s="1"/>
  <c r="U6" s="1" a="1"/>
  <c r="U6" s="1"/>
  <c r="AR6" a="1"/>
  <c r="AR6" s="1"/>
  <c r="V6" s="1" a="1"/>
  <c r="V6" s="1"/>
  <c r="AS6" a="1"/>
  <c r="AS6" s="1"/>
  <c r="W6" s="1" a="1"/>
  <c r="W6" s="1"/>
  <c r="AT6" a="1"/>
  <c r="AT6" s="1"/>
  <c r="X6" s="1" a="1"/>
  <c r="X6" s="1"/>
  <c r="AU6" a="1"/>
  <c r="AU6" s="1"/>
  <c r="Y6" s="1" a="1"/>
  <c r="Y6" s="1"/>
  <c r="AV6" a="1"/>
  <c r="AV6" s="1"/>
  <c r="Z6" s="1" a="1"/>
  <c r="Z6" s="1"/>
  <c r="AW6" a="1"/>
  <c r="AW6" s="1"/>
  <c r="AA6" s="1" a="1"/>
  <c r="AA6" s="1"/>
  <c r="BA6" a="1"/>
  <c r="BA6" s="1"/>
  <c r="AZ6" a="1"/>
  <c r="AZ6" s="1"/>
  <c r="AD6" s="1" a="1"/>
  <c r="AD6" s="1"/>
  <c r="AY6" a="1"/>
  <c r="AY6" s="1"/>
  <c r="AC6" s="1" a="1"/>
  <c r="AC6" s="1"/>
  <c r="S6" a="1"/>
  <c r="S6" s="1"/>
  <c r="AE6" a="1"/>
  <c r="AE6" s="1"/>
  <c r="AJ6" a="1"/>
  <c r="AJ6" s="1"/>
  <c r="N6" s="1" a="1"/>
  <c r="N6" s="1"/>
  <c r="AI6" a="1"/>
  <c r="AI6" s="1"/>
  <c r="M6" s="1" a="1"/>
  <c r="M6" s="1"/>
  <c r="AK6" a="1"/>
  <c r="AK6" s="1"/>
  <c r="O6" s="1" a="1"/>
  <c r="O6" s="1"/>
  <c r="AX6" a="1"/>
  <c r="AX6" s="1"/>
  <c r="AB6" s="1" a="1"/>
  <c r="AB6" s="1"/>
  <c r="AI13" a="1"/>
  <c r="AI13" s="1"/>
  <c r="AJ13" a="1"/>
  <c r="AJ13" s="1"/>
  <c r="N13" s="1" a="1"/>
  <c r="N13" s="1"/>
  <c r="AK13" a="1"/>
  <c r="AK13" s="1"/>
  <c r="O13" s="1" a="1"/>
  <c r="O13" s="1"/>
  <c r="AX13" a="1"/>
  <c r="AX13" s="1"/>
  <c r="AB13" s="1" a="1"/>
  <c r="AB13" s="1"/>
  <c r="AM13" a="1"/>
  <c r="AM13" s="1"/>
  <c r="Q13" s="1" a="1"/>
  <c r="Q13" s="1"/>
  <c r="AO13" a="1"/>
  <c r="AO13" s="1"/>
  <c r="S13" s="1" a="1"/>
  <c r="S13" s="1"/>
  <c r="AQ13" a="1"/>
  <c r="AQ13" s="1"/>
  <c r="U13" s="1" a="1"/>
  <c r="U13" s="1"/>
  <c r="AS13" a="1"/>
  <c r="AS13" s="1"/>
  <c r="W13" s="1" a="1"/>
  <c r="W13" s="1"/>
  <c r="AU13" a="1"/>
  <c r="AU13" s="1"/>
  <c r="Y13" s="1" a="1"/>
  <c r="Y13" s="1"/>
  <c r="AW13" a="1"/>
  <c r="AW13" s="1"/>
  <c r="AA13" s="1" a="1"/>
  <c r="AA13" s="1"/>
  <c r="AZ13" a="1"/>
  <c r="AZ13" s="1"/>
  <c r="AD13" s="1" a="1"/>
  <c r="AD13" s="1"/>
  <c r="M13" a="1"/>
  <c r="M13" s="1"/>
  <c r="AL13" a="1"/>
  <c r="AL13" s="1"/>
  <c r="P13" s="1" a="1"/>
  <c r="P13" s="1"/>
  <c r="AN13" a="1"/>
  <c r="AN13" s="1"/>
  <c r="R13" s="1" a="1"/>
  <c r="R13" s="1"/>
  <c r="AP13" a="1"/>
  <c r="AP13" s="1"/>
  <c r="T13" s="1" a="1"/>
  <c r="T13" s="1"/>
  <c r="AR13" a="1"/>
  <c r="AR13" s="1"/>
  <c r="V13" s="1" a="1"/>
  <c r="V13" s="1"/>
  <c r="AT13" a="1"/>
  <c r="AT13" s="1"/>
  <c r="X13" s="1" a="1"/>
  <c r="X13" s="1"/>
  <c r="AV13" a="1"/>
  <c r="AV13" s="1"/>
  <c r="Z13" s="1" a="1"/>
  <c r="Z13" s="1"/>
  <c r="BA13" a="1"/>
  <c r="BA13" s="1"/>
  <c r="AE13" s="1" a="1"/>
  <c r="AE13" s="1"/>
  <c r="AY13" a="1"/>
  <c r="AY13" s="1"/>
  <c r="AC13" s="1" a="1"/>
  <c r="AC13" s="1"/>
  <c r="AI11" a="1"/>
  <c r="AI11" s="1"/>
  <c r="M11" s="1" a="1"/>
  <c r="M11" s="1"/>
  <c r="AJ11" a="1"/>
  <c r="AJ11" s="1"/>
  <c r="N11" s="1" a="1"/>
  <c r="N11" s="1"/>
  <c r="AK11" a="1"/>
  <c r="AK11" s="1"/>
  <c r="O11" s="1" a="1"/>
  <c r="O11" s="1"/>
  <c r="AX11" a="1"/>
  <c r="AX11" s="1"/>
  <c r="AB11" s="1" a="1"/>
  <c r="AB11" s="1"/>
  <c r="AL11" a="1"/>
  <c r="AL11" s="1"/>
  <c r="P11" s="1" a="1"/>
  <c r="P11" s="1"/>
  <c r="AN11" a="1"/>
  <c r="AN11" s="1"/>
  <c r="R11" s="1" a="1"/>
  <c r="R11" s="1"/>
  <c r="AP11" a="1"/>
  <c r="AP11" s="1"/>
  <c r="T11" s="1" a="1"/>
  <c r="T11" s="1"/>
  <c r="AR11" a="1"/>
  <c r="AR11" s="1"/>
  <c r="V11" s="1" a="1"/>
  <c r="V11" s="1"/>
  <c r="AT11" a="1"/>
  <c r="AT11" s="1"/>
  <c r="X11" s="1" a="1"/>
  <c r="X11" s="1"/>
  <c r="AV11" a="1"/>
  <c r="AV11" s="1"/>
  <c r="Z11" s="1" a="1"/>
  <c r="Z11" s="1"/>
  <c r="BA11" a="1"/>
  <c r="BA11" s="1"/>
  <c r="AE11" s="1" a="1"/>
  <c r="AE11" s="1"/>
  <c r="AY11" a="1"/>
  <c r="AY11" s="1"/>
  <c r="AC11" s="1" a="1"/>
  <c r="AC11" s="1"/>
  <c r="AM11" a="1"/>
  <c r="AM11" s="1"/>
  <c r="Q11" s="1" a="1"/>
  <c r="Q11" s="1"/>
  <c r="AO11" a="1"/>
  <c r="AO11" s="1"/>
  <c r="S11" s="1" a="1"/>
  <c r="S11" s="1"/>
  <c r="AQ11" a="1"/>
  <c r="AQ11" s="1"/>
  <c r="U11" s="1" a="1"/>
  <c r="U11" s="1"/>
  <c r="AS11" a="1"/>
  <c r="AS11" s="1"/>
  <c r="W11" s="1" a="1"/>
  <c r="W11" s="1"/>
  <c r="AU11" a="1"/>
  <c r="AU11" s="1"/>
  <c r="Y11" s="1" a="1"/>
  <c r="Y11" s="1"/>
  <c r="AW11" a="1"/>
  <c r="AW11" s="1"/>
  <c r="AA11" s="1" a="1"/>
  <c r="AA11" s="1"/>
  <c r="AZ11" a="1"/>
  <c r="AZ11" s="1"/>
  <c r="AD11" s="1" a="1"/>
  <c r="AD11" s="1"/>
  <c r="AI9" a="1"/>
  <c r="AI9" s="1"/>
  <c r="M9" s="1" a="1"/>
  <c r="M9" s="1"/>
  <c r="AJ9" a="1"/>
  <c r="AJ9" s="1"/>
  <c r="N9" s="1" a="1"/>
  <c r="N9" s="1"/>
  <c r="AK9" a="1"/>
  <c r="AK9" s="1"/>
  <c r="O9" s="1" a="1"/>
  <c r="O9" s="1"/>
  <c r="AX9" a="1"/>
  <c r="AX9" s="1"/>
  <c r="AB9" s="1" a="1"/>
  <c r="AB9" s="1"/>
  <c r="AM9" a="1"/>
  <c r="AM9" s="1"/>
  <c r="Q9" s="1" a="1"/>
  <c r="Q9" s="1"/>
  <c r="AO9" a="1"/>
  <c r="AO9" s="1"/>
  <c r="S9" s="1" a="1"/>
  <c r="S9" s="1"/>
  <c r="AQ9" a="1"/>
  <c r="AQ9" s="1"/>
  <c r="U9" s="1" a="1"/>
  <c r="U9" s="1"/>
  <c r="AS9" a="1"/>
  <c r="AS9" s="1"/>
  <c r="W9" s="1" a="1"/>
  <c r="W9" s="1"/>
  <c r="AU9" a="1"/>
  <c r="AU9" s="1"/>
  <c r="Y9" s="1" a="1"/>
  <c r="Y9" s="1"/>
  <c r="AW9" a="1"/>
  <c r="AW9" s="1"/>
  <c r="AA9" s="1" a="1"/>
  <c r="AA9" s="1"/>
  <c r="AZ9" a="1"/>
  <c r="AZ9" s="1"/>
  <c r="AD9" s="1" a="1"/>
  <c r="AD9" s="1"/>
  <c r="AL9" a="1"/>
  <c r="AL9" s="1"/>
  <c r="P9" s="1" a="1"/>
  <c r="P9" s="1"/>
  <c r="AN9" a="1"/>
  <c r="AN9" s="1"/>
  <c r="R9" s="1" a="1"/>
  <c r="R9" s="1"/>
  <c r="AP9" a="1"/>
  <c r="AP9" s="1"/>
  <c r="T9" s="1" a="1"/>
  <c r="T9" s="1"/>
  <c r="AR9" a="1"/>
  <c r="AR9" s="1"/>
  <c r="V9" s="1" a="1"/>
  <c r="V9" s="1"/>
  <c r="AT9" a="1"/>
  <c r="AT9" s="1"/>
  <c r="X9" s="1" a="1"/>
  <c r="X9" s="1"/>
  <c r="AV9" a="1"/>
  <c r="AV9" s="1"/>
  <c r="Z9" s="1" a="1"/>
  <c r="Z9" s="1"/>
  <c r="BA9" a="1"/>
  <c r="BA9" s="1"/>
  <c r="AE9" s="1" a="1"/>
  <c r="AE9" s="1"/>
  <c r="AY9" a="1"/>
  <c r="AY9" s="1"/>
  <c r="AC9" s="1" a="1"/>
  <c r="AC9" s="1"/>
  <c r="AI7" a="1"/>
  <c r="AI7" s="1"/>
  <c r="M7" s="1" a="1"/>
  <c r="M7" s="1"/>
  <c r="AJ7" a="1"/>
  <c r="AJ7" s="1"/>
  <c r="N7" s="1" a="1"/>
  <c r="N7" s="1"/>
  <c r="AK7" a="1"/>
  <c r="AK7" s="1"/>
  <c r="O7" s="1" a="1"/>
  <c r="O7" s="1"/>
  <c r="AX7" a="1"/>
  <c r="AX7" s="1"/>
  <c r="AB7" s="1" a="1"/>
  <c r="AB7" s="1"/>
  <c r="AL7" a="1"/>
  <c r="AL7" s="1"/>
  <c r="P7" s="1" a="1"/>
  <c r="P7" s="1"/>
  <c r="AN7" a="1"/>
  <c r="AN7" s="1"/>
  <c r="R7" s="1" a="1"/>
  <c r="R7" s="1"/>
  <c r="AP7" a="1"/>
  <c r="AP7" s="1"/>
  <c r="T7" s="1" a="1"/>
  <c r="T7" s="1"/>
  <c r="AR7" a="1"/>
  <c r="AR7" s="1"/>
  <c r="V7" s="1" a="1"/>
  <c r="V7" s="1"/>
  <c r="AT7" a="1"/>
  <c r="AT7" s="1"/>
  <c r="X7" s="1" a="1"/>
  <c r="X7" s="1"/>
  <c r="AV7" a="1"/>
  <c r="AV7" s="1"/>
  <c r="Z7" s="1" a="1"/>
  <c r="Z7" s="1"/>
  <c r="BA7" a="1"/>
  <c r="BA7" s="1"/>
  <c r="AE7" s="1" a="1"/>
  <c r="AE7" s="1"/>
  <c r="AY7" a="1"/>
  <c r="AY7" s="1"/>
  <c r="AC7" s="1" a="1"/>
  <c r="AC7" s="1"/>
  <c r="AM7" a="1"/>
  <c r="AM7" s="1"/>
  <c r="Q7" s="1" a="1"/>
  <c r="Q7" s="1"/>
  <c r="AO7" a="1"/>
  <c r="AO7" s="1"/>
  <c r="S7" s="1" a="1"/>
  <c r="S7" s="1"/>
  <c r="AQ7" a="1"/>
  <c r="AQ7" s="1"/>
  <c r="U7" s="1" a="1"/>
  <c r="U7" s="1"/>
  <c r="AS7" a="1"/>
  <c r="AS7" s="1"/>
  <c r="W7" s="1" a="1"/>
  <c r="W7" s="1"/>
  <c r="AU7" a="1"/>
  <c r="AU7" s="1"/>
  <c r="Y7" s="1" a="1"/>
  <c r="Y7" s="1"/>
  <c r="AW7" a="1"/>
  <c r="AW7" s="1"/>
  <c r="AA7" s="1" a="1"/>
  <c r="AA7" s="1"/>
  <c r="AZ7" a="1"/>
  <c r="AZ7" s="1"/>
  <c r="AD7" s="1" a="1"/>
  <c r="AD7" s="1"/>
  <c r="AI5" a="1"/>
  <c r="AI5" s="1"/>
  <c r="M5" s="1" a="1"/>
  <c r="M5" s="1"/>
  <c r="AJ5" a="1"/>
  <c r="AJ5" s="1"/>
  <c r="N5" s="1" a="1"/>
  <c r="N5" s="1"/>
  <c r="AK5" a="1"/>
  <c r="AK5" s="1"/>
  <c r="O5" s="1" a="1"/>
  <c r="O5" s="1"/>
  <c r="AX5" a="1"/>
  <c r="AX5" s="1"/>
  <c r="AB5" s="1" a="1"/>
  <c r="AB5" s="1"/>
  <c r="AM5" a="1"/>
  <c r="AM5" s="1"/>
  <c r="Q5" s="1" a="1"/>
  <c r="Q5" s="1"/>
  <c r="AO5" a="1"/>
  <c r="AO5" s="1"/>
  <c r="S5" s="1" a="1"/>
  <c r="S5" s="1"/>
  <c r="AQ5" a="1"/>
  <c r="AQ5" s="1"/>
  <c r="U5" s="1" a="1"/>
  <c r="U5" s="1"/>
  <c r="AS5" a="1"/>
  <c r="AS5" s="1"/>
  <c r="W5" s="1" a="1"/>
  <c r="W5" s="1"/>
  <c r="AU5" a="1"/>
  <c r="AU5" s="1"/>
  <c r="Y5" s="1" a="1"/>
  <c r="Y5" s="1"/>
  <c r="AW5" a="1"/>
  <c r="AW5" s="1"/>
  <c r="AA5" s="1" a="1"/>
  <c r="AA5" s="1"/>
  <c r="AZ5" a="1"/>
  <c r="AZ5" s="1"/>
  <c r="AD5" s="1" a="1"/>
  <c r="AD5" s="1"/>
  <c r="AL5" a="1"/>
  <c r="AL5" s="1"/>
  <c r="P5" s="1" a="1"/>
  <c r="P5" s="1"/>
  <c r="AN5" a="1"/>
  <c r="AN5" s="1"/>
  <c r="R5" s="1" a="1"/>
  <c r="R5" s="1"/>
  <c r="AP5" a="1"/>
  <c r="AP5" s="1"/>
  <c r="T5" s="1" a="1"/>
  <c r="T5" s="1"/>
  <c r="AR5" a="1"/>
  <c r="AR5" s="1"/>
  <c r="V5" s="1" a="1"/>
  <c r="V5" s="1"/>
  <c r="AT5" a="1"/>
  <c r="AT5" s="1"/>
  <c r="X5" s="1" a="1"/>
  <c r="X5" s="1"/>
  <c r="AV5" a="1"/>
  <c r="AV5" s="1"/>
  <c r="Z5" s="1" a="1"/>
  <c r="Z5" s="1"/>
  <c r="BA5" a="1"/>
  <c r="BA5" s="1"/>
  <c r="AE5" s="1" a="1"/>
  <c r="AE5" s="1"/>
  <c r="AY5" a="1"/>
  <c r="AY5" s="1"/>
  <c r="AC5" s="1" a="1"/>
  <c r="AC5" s="1"/>
  <c r="AL4" a="1"/>
  <c r="AL4" s="1"/>
  <c r="P4" s="1" a="1"/>
  <c r="P4" s="1"/>
  <c r="AM4" a="1"/>
  <c r="AM4" s="1"/>
  <c r="AN4" a="1"/>
  <c r="AN4" s="1"/>
  <c r="R4" s="1" a="1"/>
  <c r="R4" s="1"/>
  <c r="AO4" a="1"/>
  <c r="AO4" s="1"/>
  <c r="S4" s="1" a="1"/>
  <c r="S4" s="1"/>
  <c r="AP4" a="1"/>
  <c r="AP4" s="1"/>
  <c r="T4" s="1" a="1"/>
  <c r="T4" s="1"/>
  <c r="AQ4" a="1"/>
  <c r="AQ4" s="1"/>
  <c r="U4" s="1" a="1"/>
  <c r="U4" s="1"/>
  <c r="AR4" a="1"/>
  <c r="AR4" s="1"/>
  <c r="V4" s="1" a="1"/>
  <c r="V4" s="1"/>
  <c r="AS4" a="1"/>
  <c r="AS4" s="1"/>
  <c r="W4" s="1" a="1"/>
  <c r="W4" s="1"/>
  <c r="AT4" a="1"/>
  <c r="AT4" s="1"/>
  <c r="X4" s="1" a="1"/>
  <c r="X4" s="1"/>
  <c r="AU4" a="1"/>
  <c r="AU4" s="1"/>
  <c r="Y4" s="1" a="1"/>
  <c r="Y4" s="1"/>
  <c r="AV4" a="1"/>
  <c r="AV4" s="1"/>
  <c r="Z4" s="1" a="1"/>
  <c r="Z4" s="1"/>
  <c r="AW4" a="1"/>
  <c r="AW4" s="1"/>
  <c r="AA4" s="1" a="1"/>
  <c r="AA4" s="1"/>
  <c r="BA4" a="1"/>
  <c r="BA4" s="1"/>
  <c r="AE4" s="1" a="1"/>
  <c r="AE4" s="1"/>
  <c r="AZ4" a="1"/>
  <c r="AZ4" s="1"/>
  <c r="AD4" s="1" a="1"/>
  <c r="AD4" s="1"/>
  <c r="AY4" a="1"/>
  <c r="AY4" s="1"/>
  <c r="Q4" a="1"/>
  <c r="Q4" s="1"/>
  <c r="AC4" a="1"/>
  <c r="AC4" s="1"/>
  <c r="AK4" a="1"/>
  <c r="AK4" s="1"/>
  <c r="O4" s="1" a="1"/>
  <c r="O4" s="1"/>
  <c r="AJ4" a="1"/>
  <c r="AJ4" s="1"/>
  <c r="AX4" a="1"/>
  <c r="AX4" s="1"/>
  <c r="AB4" s="1" a="1"/>
  <c r="AB4" s="1"/>
  <c r="N4" a="1"/>
  <c r="N4" s="1"/>
  <c r="AI4" a="1"/>
  <c r="AI4" s="1"/>
  <c r="M4" s="1" a="1"/>
  <c r="M4" s="1"/>
  <c r="F13" a="1"/>
  <c r="F13" s="1"/>
  <c r="H13" a="1"/>
  <c r="H13" s="1"/>
  <c r="E13" a="1"/>
  <c r="E13" s="1"/>
  <c r="G13" a="1"/>
  <c r="G13" s="1"/>
  <c r="I13" a="1"/>
  <c r="I13" s="1"/>
  <c r="F11" a="1"/>
  <c r="F11" s="1"/>
  <c r="H11" a="1"/>
  <c r="H11" s="1"/>
  <c r="E11" a="1"/>
  <c r="E11" s="1"/>
  <c r="G11" a="1"/>
  <c r="G11" s="1"/>
  <c r="I11" a="1"/>
  <c r="I11" s="1"/>
  <c r="F9" a="1"/>
  <c r="F9" s="1"/>
  <c r="H9" a="1"/>
  <c r="H9" s="1"/>
  <c r="E9" a="1"/>
  <c r="E9" s="1"/>
  <c r="G9" a="1"/>
  <c r="G9" s="1"/>
  <c r="I9" a="1"/>
  <c r="I9" s="1"/>
  <c r="F7" a="1"/>
  <c r="F7" s="1"/>
  <c r="H7" a="1"/>
  <c r="H7" s="1"/>
  <c r="E7" a="1"/>
  <c r="E7" s="1"/>
  <c r="G7" a="1"/>
  <c r="G7" s="1"/>
  <c r="I7" a="1"/>
  <c r="I7" s="1"/>
  <c r="D5"/>
  <c r="F5" a="1"/>
  <c r="F5" s="1"/>
  <c r="H5" a="1"/>
  <c r="H5" s="1"/>
  <c r="E5" a="1"/>
  <c r="E5" s="1"/>
  <c r="G5" a="1"/>
  <c r="G5" s="1"/>
  <c r="I5" a="1"/>
  <c r="I5" s="1"/>
  <c r="D4"/>
  <c r="H4" a="1"/>
  <c r="H4" s="1"/>
  <c r="F4" a="1"/>
  <c r="F4" s="1"/>
  <c r="I4" a="1"/>
  <c r="I4" s="1"/>
  <c r="G4" a="1"/>
  <c r="G4" s="1"/>
  <c r="E4" a="1"/>
  <c r="E4" s="1"/>
  <c r="E12" a="1"/>
  <c r="E12" s="1"/>
  <c r="G12" a="1"/>
  <c r="G12" s="1"/>
  <c r="I12" a="1"/>
  <c r="I12" s="1"/>
  <c r="F12" a="1"/>
  <c r="F12" s="1"/>
  <c r="H12" a="1"/>
  <c r="H12" s="1"/>
  <c r="E10" a="1"/>
  <c r="E10" s="1"/>
  <c r="G10" a="1"/>
  <c r="G10" s="1"/>
  <c r="I10" a="1"/>
  <c r="I10" s="1"/>
  <c r="F10" a="1"/>
  <c r="F10" s="1"/>
  <c r="H10" a="1"/>
  <c r="H10" s="1"/>
  <c r="E8" a="1"/>
  <c r="E8" s="1"/>
  <c r="G8" a="1"/>
  <c r="G8" s="1"/>
  <c r="I8" a="1"/>
  <c r="I8" s="1"/>
  <c r="F8" a="1"/>
  <c r="F8" s="1"/>
  <c r="H8" a="1"/>
  <c r="H8" s="1"/>
  <c r="E6" a="1"/>
  <c r="E6" s="1"/>
  <c r="G6" a="1"/>
  <c r="G6" s="1"/>
  <c r="I6" a="1"/>
  <c r="I6" s="1"/>
  <c r="F6" a="1"/>
  <c r="F6" s="1"/>
  <c r="H6" a="1"/>
  <c r="H6" s="1"/>
  <c r="D12"/>
  <c r="D10"/>
  <c r="D8"/>
  <c r="D6"/>
  <c r="D13"/>
  <c r="D11"/>
  <c r="D9"/>
  <c r="D7"/>
</calcChain>
</file>

<file path=xl/sharedStrings.xml><?xml version="1.0" encoding="utf-8"?>
<sst xmlns="http://schemas.openxmlformats.org/spreadsheetml/2006/main" count="2771" uniqueCount="136">
  <si>
    <t>StationName</t>
  </si>
  <si>
    <t>SampleDate</t>
  </si>
  <si>
    <t>Water Temperature</t>
  </si>
  <si>
    <t>Turbidity</t>
  </si>
  <si>
    <t>Transparency (Secchi Depth)</t>
  </si>
  <si>
    <t>Color (true)</t>
  </si>
  <si>
    <t>Specific Conductance, Field</t>
  </si>
  <si>
    <t>Oxygen, Dissolved, Field</t>
  </si>
  <si>
    <t>Oxygen, Dissolved Percent Saturation</t>
  </si>
  <si>
    <t>pH, Field</t>
  </si>
  <si>
    <t>Alkalinity, Total (as CaCO3)</t>
  </si>
  <si>
    <t>Ammonia, Total (as N)</t>
  </si>
  <si>
    <t>Ammonia+Organic Nitrogen, Total (as N)</t>
  </si>
  <si>
    <t>Nitrate+Nitrite, Total (as N)</t>
  </si>
  <si>
    <t>Phosphorus, Total (as P)</t>
  </si>
  <si>
    <t>Orthophosphate, Dissolved (as P)</t>
  </si>
  <si>
    <t>Organic Carbon, Total</t>
  </si>
  <si>
    <t>Calcium, Total</t>
  </si>
  <si>
    <t>Magnesium, Total</t>
  </si>
  <si>
    <t>Sodium, Total</t>
  </si>
  <si>
    <t>Potassium, Total</t>
  </si>
  <si>
    <t>Chloride, Total</t>
  </si>
  <si>
    <t>Sulfate, Total</t>
  </si>
  <si>
    <t>Boron, Total</t>
  </si>
  <si>
    <t>Total Dissolved Solids (TDS measured)</t>
  </si>
  <si>
    <t>Sample Depth</t>
  </si>
  <si>
    <t>Stream Stage</t>
  </si>
  <si>
    <t># of parameters</t>
  </si>
  <si>
    <t>FIELD</t>
  </si>
  <si>
    <t>LAB</t>
  </si>
  <si>
    <t>Q qualifers for lab data</t>
  </si>
  <si>
    <t>I or T Qualifer for lab data</t>
  </si>
  <si>
    <t>Qualifers to be changed for lab data</t>
  </si>
  <si>
    <t>Qualifers to be changed for field data</t>
  </si>
  <si>
    <t>Station</t>
  </si>
  <si>
    <t>Sample ID</t>
  </si>
  <si>
    <t>Fluoride, Total</t>
  </si>
  <si>
    <t>Sucralose</t>
  </si>
  <si>
    <t>Coliform, Fecal (MF)</t>
  </si>
  <si>
    <t>Total Suspended Solids (TSS)</t>
  </si>
  <si>
    <t>GATOR HOLE SPRING</t>
  </si>
  <si>
    <t>HEIDI HOLE SPRING</t>
  </si>
  <si>
    <t>HOLE IN THE WALL SPRING</t>
  </si>
  <si>
    <t>MERRITTS MILL POND #1</t>
  </si>
  <si>
    <t>MERRITTS MILL POND #2;  BLUE SPRINGS N END HWY #164</t>
  </si>
  <si>
    <t>MERRITTS MILL POND #3; NWB-LL-1002 MERRITS MILL POND</t>
  </si>
  <si>
    <t>MERRITTS MILL POND #5; MILL POND@HWY 90</t>
  </si>
  <si>
    <t>MMP-4 MERRITS MILL POND STATION 3</t>
  </si>
  <si>
    <t>SHANGRI-LA SPRINGS SIP</t>
  </si>
  <si>
    <t>TWIN CAVES SPRING</t>
  </si>
  <si>
    <t>Pk Sample</t>
  </si>
  <si>
    <t>FK RandomSample Location</t>
  </si>
  <si>
    <t>SampleType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</si>
  <si>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</si>
  <si>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</si>
  <si>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</si>
  <si>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</si>
  <si>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</si>
  <si>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</si>
  <si>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</si>
  <si>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</si>
  <si>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</si>
  <si>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</si>
  <si>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</si>
  <si>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</si>
  <si>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</si>
  <si>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</si>
  <si>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</si>
  <si>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</si>
  <si>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</si>
  <si>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</si>
  <si>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SPRS1303-4</t>
  </si>
  <si>
    <t>PRIMARY</t>
  </si>
  <si>
    <t>degrees C</t>
  </si>
  <si>
    <t>DEP GW PROTECTION SECTION</t>
  </si>
  <si>
    <t>EPA 170.1</t>
  </si>
  <si>
    <t>Gary Maddox/Edgar Wade</t>
  </si>
  <si>
    <t>SPRS1303</t>
  </si>
  <si>
    <t>GATOR HOLE SPRING (JACKSON)</t>
  </si>
  <si>
    <t>ntu</t>
  </si>
  <si>
    <t>DEP CENTRAL LAB</t>
  </si>
  <si>
    <t>EPA 180.1 Rev. 2.0</t>
  </si>
  <si>
    <t>U</t>
  </si>
  <si>
    <t>PCU</t>
  </si>
  <si>
    <t>SM 2120 B</t>
  </si>
  <si>
    <t>uS/cm</t>
  </si>
  <si>
    <t>EPA 120.1</t>
  </si>
  <si>
    <t>mg/L</t>
  </si>
  <si>
    <t>EPA 360.1</t>
  </si>
  <si>
    <t>%</t>
  </si>
  <si>
    <t>s.u.</t>
  </si>
  <si>
    <t>EPA 150.1</t>
  </si>
  <si>
    <t>SM 2320 B-97</t>
  </si>
  <si>
    <t>Y</t>
  </si>
  <si>
    <t>EPA 350.1 Rev. 2.0</t>
  </si>
  <si>
    <t>The sample was received unpreserved: pH &gt; 2.  Sample preserved in laboratory.</t>
  </si>
  <si>
    <t>EPA 351.2 Rev. 2.0</t>
  </si>
  <si>
    <t>The sample was received unpreserved: pH &gt; 2.  Sample preserved in laboratory.  Matrix spike recovery data is unavailable due to high analyte concentration in the QC sample.</t>
  </si>
  <si>
    <t>EPA 353.2 Rev. 2.0</t>
  </si>
  <si>
    <t>EPA 365.1 Rev. 2.0</t>
  </si>
  <si>
    <t>Total-P:  The sample was received unpreserved: pH &gt; 2.  Sample preserved in laboratory.</t>
  </si>
  <si>
    <t>SM 5310 B-00</t>
  </si>
  <si>
    <t>I</t>
  </si>
  <si>
    <t>EPA 200.7 Rev. 4.4</t>
  </si>
  <si>
    <t>EPA 300.0 Rev. 2.1</t>
  </si>
  <si>
    <t>ug/L</t>
  </si>
  <si>
    <t>EPA 200.8 Rev. 5.4</t>
  </si>
  <si>
    <t>The sample required dilution due to matrix interference.</t>
  </si>
  <si>
    <t>SM 2540 C-97</t>
  </si>
  <si>
    <t>meters</t>
  </si>
  <si>
    <t>DEP SOP: LC-001-2 (based on EPA 8321B)</t>
  </si>
  <si>
    <t>SPRS1303-9</t>
  </si>
  <si>
    <t>MERRITTS MILL POND</t>
  </si>
  <si>
    <t>Sucralose result confirmed in re-extraction.</t>
  </si>
  <si>
    <t>SPRS1303-1</t>
  </si>
  <si>
    <t>SPRS1303-7</t>
  </si>
  <si>
    <t>L</t>
  </si>
  <si>
    <t>visible on bottom</t>
  </si>
  <si>
    <t>Biological Oxygen Demand</t>
  </si>
  <si>
    <t>IJ</t>
  </si>
  <si>
    <t>SM 5210 B</t>
  </si>
  <si>
    <t>GGA Control Sample result was 154 ppm.  The control sample acceptance limits are 198 +/- 30.5 ppm.</t>
  </si>
  <si>
    <t>Matrix spike recovery data is unavailable due to high analyte concentration in the QC sample.</t>
  </si>
  <si>
    <t>Chlorophyll-A (Monochromatic)</t>
  </si>
  <si>
    <t>SM 10200 H (mod.)</t>
  </si>
  <si>
    <t>Pheophytin-A (Monochromatic)</t>
  </si>
  <si>
    <t>SPRS1303-8</t>
  </si>
  <si>
    <t>UJ</t>
  </si>
  <si>
    <t>SPRS1303-10</t>
  </si>
  <si>
    <t>SPRS1303-2</t>
  </si>
  <si>
    <t>Quality control failure(s) observed. Results confirmed in re-extraction.</t>
  </si>
  <si>
    <t>SPRS1303-3</t>
  </si>
  <si>
    <t>SPRS1303-5</t>
  </si>
  <si>
    <t>SHANGRI-LA SPRINGS</t>
  </si>
  <si>
    <t>A</t>
  </si>
  <si>
    <t>SPRS1303-6</t>
  </si>
</sst>
</file>

<file path=xl/styles.xml><?xml version="1.0" encoding="utf-8"?>
<styleSheet xmlns="http://schemas.openxmlformats.org/spreadsheetml/2006/main">
  <numFmts count="1">
    <numFmt numFmtId="164" formatCode="m/d/yy\ h:mm;@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Calibri"/>
      <family val="2"/>
    </font>
    <font>
      <sz val="11"/>
      <color theme="1" tint="0.499984740745262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6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8" fillId="0" borderId="0" xfId="0" applyFont="1" applyAlignment="1">
      <alignment wrapText="1"/>
    </xf>
    <xf numFmtId="0" fontId="0" fillId="0" borderId="0" xfId="0" applyAlignment="1">
      <alignment horizontal="right" vertical="center"/>
    </xf>
    <xf numFmtId="0" fontId="18" fillId="0" borderId="1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2" fontId="0" fillId="0" borderId="0" xfId="0" applyNumberFormat="1" applyAlignment="1">
      <alignment horizontal="left" vertical="center"/>
    </xf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Border="1" applyAlignment="1">
      <alignment horizontal="right" vertical="center"/>
    </xf>
    <xf numFmtId="0" fontId="0" fillId="0" borderId="10" xfId="0" applyBorder="1" applyAlignment="1">
      <alignment horizontal="right" vertical="center"/>
    </xf>
    <xf numFmtId="0" fontId="18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left"/>
    </xf>
    <xf numFmtId="0" fontId="21" fillId="0" borderId="0" xfId="0" applyFont="1"/>
    <xf numFmtId="0" fontId="22" fillId="0" borderId="10" xfId="0" applyFont="1" applyBorder="1" applyAlignment="1">
      <alignment wrapText="1"/>
    </xf>
    <xf numFmtId="0" fontId="22" fillId="0" borderId="0" xfId="0" applyFont="1" applyBorder="1" applyAlignment="1">
      <alignment wrapText="1"/>
    </xf>
    <xf numFmtId="0" fontId="22" fillId="0" borderId="0" xfId="0" applyFont="1" applyAlignment="1">
      <alignment wrapText="1"/>
    </xf>
    <xf numFmtId="0" fontId="22" fillId="0" borderId="0" xfId="0" applyFont="1"/>
    <xf numFmtId="0" fontId="21" fillId="0" borderId="10" xfId="0" applyFont="1" applyBorder="1"/>
    <xf numFmtId="0" fontId="21" fillId="0" borderId="0" xfId="0" applyFont="1" applyBorder="1"/>
    <xf numFmtId="2" fontId="21" fillId="0" borderId="10" xfId="0" applyNumberFormat="1" applyFont="1" applyBorder="1"/>
    <xf numFmtId="2" fontId="21" fillId="0" borderId="0" xfId="0" applyNumberFormat="1" applyFont="1" applyBorder="1"/>
    <xf numFmtId="0" fontId="21" fillId="0" borderId="12" xfId="0" applyFont="1" applyBorder="1"/>
    <xf numFmtId="0" fontId="0" fillId="0" borderId="0" xfId="0" applyBorder="1" applyAlignment="1">
      <alignment horizontal="left" wrapText="1"/>
    </xf>
    <xf numFmtId="0" fontId="20" fillId="0" borderId="0" xfId="42" applyFont="1" applyFill="1" applyBorder="1" applyAlignment="1">
      <alignment horizontal="left" wrapText="1"/>
    </xf>
    <xf numFmtId="164" fontId="0" fillId="0" borderId="0" xfId="0" applyNumberFormat="1"/>
    <xf numFmtId="0" fontId="0" fillId="0" borderId="0" xfId="0" applyBorder="1"/>
    <xf numFmtId="0" fontId="23" fillId="0" borderId="0" xfId="0" applyFont="1"/>
    <xf numFmtId="0" fontId="0" fillId="0" borderId="0" xfId="0"/>
    <xf numFmtId="0" fontId="18" fillId="0" borderId="0" xfId="0" applyFont="1" applyAlignment="1">
      <alignment wrapText="1"/>
    </xf>
    <xf numFmtId="0" fontId="0" fillId="0" borderId="0" xfId="0" applyBorder="1" applyAlignment="1">
      <alignment horizontal="left" vertical="center"/>
    </xf>
    <xf numFmtId="0" fontId="0" fillId="0" borderId="12" xfId="0" applyBorder="1" applyAlignment="1">
      <alignment horizontal="right" vertical="center"/>
    </xf>
    <xf numFmtId="0" fontId="0" fillId="0" borderId="0" xfId="0"/>
    <xf numFmtId="0" fontId="23" fillId="0" borderId="0" xfId="0" applyFont="1" applyAlignment="1">
      <alignment wrapText="1"/>
    </xf>
    <xf numFmtId="0" fontId="18" fillId="0" borderId="0" xfId="0" applyFont="1" applyBorder="1"/>
    <xf numFmtId="0" fontId="24" fillId="0" borderId="0" xfId="0" applyFont="1" applyAlignment="1">
      <alignment wrapText="1"/>
    </xf>
    <xf numFmtId="0" fontId="0" fillId="0" borderId="11" xfId="0" applyBorder="1" applyAlignment="1">
      <alignment horizontal="right" vertical="center"/>
    </xf>
    <xf numFmtId="0" fontId="0" fillId="0" borderId="0" xfId="0"/>
    <xf numFmtId="0" fontId="18" fillId="0" borderId="0" xfId="0" applyFont="1" applyAlignment="1">
      <alignment wrapText="1"/>
    </xf>
    <xf numFmtId="0" fontId="0" fillId="0" borderId="0" xfId="0"/>
    <xf numFmtId="22" fontId="0" fillId="0" borderId="0" xfId="0" applyNumberFormat="1"/>
    <xf numFmtId="11" fontId="0" fillId="0" borderId="0" xfId="0" applyNumberFormat="1"/>
    <xf numFmtId="0" fontId="0" fillId="0" borderId="0" xfId="0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22" fontId="0" fillId="0" borderId="0" xfId="0" applyNumberFormat="1"/>
    <xf numFmtId="0" fontId="0" fillId="0" borderId="12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21" fillId="0" borderId="10" xfId="0" applyFont="1" applyBorder="1" applyAlignment="1">
      <alignment horizontal="center"/>
    </xf>
    <xf numFmtId="0" fontId="21" fillId="0" borderId="0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Alignment="1">
      <alignment horizontal="center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_REVIEW_SECCHI_STAGE_DEPTH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BZ100"/>
  <sheetViews>
    <sheetView tabSelected="1" workbookViewId="0">
      <pane xSplit="4" ySplit="3" topLeftCell="AE4" activePane="bottomRight" state="frozen"/>
      <selection pane="topRight" activeCell="F1" sqref="F1"/>
      <selection pane="bottomLeft" activeCell="A4" sqref="A4"/>
      <selection pane="bottomRight" activeCell="BB7" sqref="BB4:BB7"/>
    </sheetView>
  </sheetViews>
  <sheetFormatPr defaultRowHeight="15"/>
  <cols>
    <col min="1" max="1" width="2.7109375" customWidth="1"/>
    <col min="2" max="2" width="44.85546875" bestFit="1" customWidth="1"/>
    <col min="3" max="3" width="8.7109375" customWidth="1"/>
    <col min="4" max="4" width="14.140625" customWidth="1"/>
    <col min="5" max="5" width="13.28515625" customWidth="1"/>
    <col min="6" max="6" width="11" style="9" customWidth="1"/>
    <col min="7" max="10" width="13.28515625" customWidth="1"/>
    <col min="11" max="11" width="18.140625" customWidth="1"/>
    <col min="12" max="34" width="12.85546875" style="5" customWidth="1"/>
    <col min="35" max="35" width="11.5703125" bestFit="1" customWidth="1"/>
    <col min="52" max="53" width="9.140625" style="15"/>
    <col min="54" max="55" width="9.140625" style="43"/>
    <col min="56" max="56" width="9.140625" style="45"/>
    <col min="64" max="64" width="11.140625" customWidth="1"/>
  </cols>
  <sheetData>
    <row r="1" spans="2:78" ht="15" customHeight="1">
      <c r="B1" s="58" t="s">
        <v>0</v>
      </c>
      <c r="C1" s="58" t="s">
        <v>34</v>
      </c>
      <c r="D1" s="58" t="s">
        <v>35</v>
      </c>
      <c r="E1" s="1"/>
      <c r="G1" s="1"/>
      <c r="H1" s="1"/>
      <c r="I1" s="1"/>
      <c r="J1" s="1"/>
      <c r="K1" s="1" t="s">
        <v>33</v>
      </c>
      <c r="M1" s="59" t="s">
        <v>32</v>
      </c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1"/>
      <c r="AH1" s="48"/>
      <c r="AI1" s="55" t="s">
        <v>30</v>
      </c>
      <c r="AJ1" s="56"/>
      <c r="AK1" s="56"/>
      <c r="AL1" s="56"/>
      <c r="AM1" s="56"/>
      <c r="AN1" s="56"/>
      <c r="AO1" s="56"/>
      <c r="AP1" s="56"/>
      <c r="AQ1" s="56"/>
      <c r="AR1" s="56"/>
      <c r="AS1" s="56"/>
      <c r="AT1" s="56"/>
      <c r="AU1" s="56"/>
      <c r="AV1" s="56"/>
      <c r="AW1" s="56"/>
      <c r="AX1" s="56"/>
      <c r="AY1" s="56"/>
      <c r="AZ1" s="56"/>
      <c r="BA1" s="56"/>
      <c r="BB1" s="56"/>
      <c r="BC1" s="56"/>
      <c r="BD1" s="57"/>
      <c r="BE1" s="55" t="s">
        <v>31</v>
      </c>
      <c r="BF1" s="56"/>
      <c r="BG1" s="56"/>
      <c r="BH1" s="56"/>
      <c r="BI1" s="56"/>
      <c r="BJ1" s="56"/>
      <c r="BK1" s="56"/>
      <c r="BL1" s="56"/>
      <c r="BM1" s="56"/>
      <c r="BN1" s="56"/>
      <c r="BO1" s="56"/>
      <c r="BP1" s="56"/>
      <c r="BQ1" s="56"/>
      <c r="BR1" s="56"/>
      <c r="BS1" s="56"/>
      <c r="BT1" s="56"/>
      <c r="BU1" s="56"/>
      <c r="BV1" s="56"/>
      <c r="BW1" s="56"/>
      <c r="BX1" s="56"/>
      <c r="BY1" s="56"/>
      <c r="BZ1" s="56"/>
    </row>
    <row r="2" spans="2:78" ht="37.5" customHeight="1">
      <c r="B2" s="58"/>
      <c r="C2" s="58"/>
      <c r="D2" s="58"/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26</v>
      </c>
      <c r="M2" s="6" t="s">
        <v>3</v>
      </c>
      <c r="N2" s="7" t="s">
        <v>5</v>
      </c>
      <c r="O2" s="7" t="s">
        <v>10</v>
      </c>
      <c r="P2" s="7" t="s">
        <v>11</v>
      </c>
      <c r="Q2" s="7" t="s">
        <v>12</v>
      </c>
      <c r="R2" s="7" t="s">
        <v>13</v>
      </c>
      <c r="S2" s="7" t="s">
        <v>14</v>
      </c>
      <c r="T2" s="7" t="s">
        <v>15</v>
      </c>
      <c r="U2" s="7" t="s">
        <v>16</v>
      </c>
      <c r="V2" s="7" t="s">
        <v>17</v>
      </c>
      <c r="W2" s="7" t="s">
        <v>18</v>
      </c>
      <c r="X2" s="7" t="s">
        <v>19</v>
      </c>
      <c r="Y2" s="7" t="s">
        <v>20</v>
      </c>
      <c r="Z2" s="7" t="s">
        <v>21</v>
      </c>
      <c r="AA2" s="7" t="s">
        <v>22</v>
      </c>
      <c r="AB2" s="7" t="s">
        <v>23</v>
      </c>
      <c r="AC2" s="7" t="s">
        <v>24</v>
      </c>
      <c r="AD2" s="7" t="s">
        <v>36</v>
      </c>
      <c r="AE2" s="40" t="s">
        <v>37</v>
      </c>
      <c r="AF2" s="44" t="str">
        <f>Summary!AF2</f>
        <v>Biological Oxygen Demand</v>
      </c>
      <c r="AG2" s="44" t="str">
        <f>Summary!AG2</f>
        <v>Chlorophyll-A (Monochromatic)</v>
      </c>
      <c r="AH2" s="44" t="str">
        <f>Summary!AH2</f>
        <v>Pheophytin-A (Monochromatic)</v>
      </c>
      <c r="AI2" s="20" t="s">
        <v>3</v>
      </c>
      <c r="AJ2" s="21" t="s">
        <v>5</v>
      </c>
      <c r="AK2" s="21" t="s">
        <v>10</v>
      </c>
      <c r="AL2" s="21" t="s">
        <v>11</v>
      </c>
      <c r="AM2" s="21" t="s">
        <v>12</v>
      </c>
      <c r="AN2" s="21" t="s">
        <v>13</v>
      </c>
      <c r="AO2" s="21" t="s">
        <v>14</v>
      </c>
      <c r="AP2" s="21" t="s">
        <v>15</v>
      </c>
      <c r="AQ2" s="21" t="s">
        <v>16</v>
      </c>
      <c r="AR2" s="21" t="s">
        <v>17</v>
      </c>
      <c r="AS2" s="21" t="s">
        <v>18</v>
      </c>
      <c r="AT2" s="21" t="s">
        <v>19</v>
      </c>
      <c r="AU2" s="21" t="s">
        <v>20</v>
      </c>
      <c r="AV2" s="21" t="s">
        <v>21</v>
      </c>
      <c r="AW2" s="21" t="s">
        <v>22</v>
      </c>
      <c r="AX2" s="21" t="s">
        <v>23</v>
      </c>
      <c r="AY2" s="21" t="s">
        <v>24</v>
      </c>
      <c r="AZ2" s="22" t="s">
        <v>36</v>
      </c>
      <c r="BA2" s="23" t="s">
        <v>37</v>
      </c>
      <c r="BB2" s="41" t="str">
        <f>Summary!AF2</f>
        <v>Biological Oxygen Demand</v>
      </c>
      <c r="BC2" s="41" t="str">
        <f>Summary!AG2</f>
        <v>Chlorophyll-A (Monochromatic)</v>
      </c>
      <c r="BD2" s="41" t="str">
        <f>Summary!AH2</f>
        <v>Pheophytin-A (Monochromatic)</v>
      </c>
      <c r="BE2" s="20" t="s">
        <v>3</v>
      </c>
      <c r="BF2" s="21" t="s">
        <v>5</v>
      </c>
      <c r="BG2" s="21" t="s">
        <v>10</v>
      </c>
      <c r="BH2" s="21" t="s">
        <v>11</v>
      </c>
      <c r="BI2" s="21" t="s">
        <v>12</v>
      </c>
      <c r="BJ2" s="21" t="s">
        <v>13</v>
      </c>
      <c r="BK2" s="21" t="s">
        <v>14</v>
      </c>
      <c r="BL2" s="21" t="s">
        <v>15</v>
      </c>
      <c r="BM2" s="21" t="s">
        <v>16</v>
      </c>
      <c r="BN2" s="21" t="s">
        <v>17</v>
      </c>
      <c r="BO2" s="21" t="s">
        <v>18</v>
      </c>
      <c r="BP2" s="21" t="s">
        <v>19</v>
      </c>
      <c r="BQ2" s="21" t="s">
        <v>20</v>
      </c>
      <c r="BR2" s="21" t="s">
        <v>21</v>
      </c>
      <c r="BS2" s="21" t="s">
        <v>22</v>
      </c>
      <c r="BT2" s="21" t="s">
        <v>23</v>
      </c>
      <c r="BU2" s="21" t="s">
        <v>24</v>
      </c>
      <c r="BV2" s="22" t="s">
        <v>36</v>
      </c>
      <c r="BW2" s="23" t="s">
        <v>37</v>
      </c>
      <c r="BX2" s="41" t="str">
        <f>Summary!AF2</f>
        <v>Biological Oxygen Demand</v>
      </c>
      <c r="BY2" s="41" t="str">
        <f>Summary!AG2</f>
        <v>Chlorophyll-A (Monochromatic)</v>
      </c>
      <c r="BZ2" s="41" t="str">
        <f>Summary!AH2</f>
        <v>Pheophytin-A (Monochromatic)</v>
      </c>
    </row>
    <row r="3" spans="2:78">
      <c r="E3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18">
        <v>65</v>
      </c>
      <c r="M3" s="9">
        <v>76</v>
      </c>
      <c r="N3" s="9">
        <v>80</v>
      </c>
      <c r="O3" s="9">
        <v>410</v>
      </c>
      <c r="P3" s="9">
        <v>610</v>
      </c>
      <c r="Q3" s="9">
        <v>625</v>
      </c>
      <c r="R3" s="9">
        <v>630</v>
      </c>
      <c r="S3" s="9">
        <v>665</v>
      </c>
      <c r="T3" s="9">
        <v>671</v>
      </c>
      <c r="U3" s="9">
        <v>680</v>
      </c>
      <c r="V3" s="9">
        <v>916</v>
      </c>
      <c r="W3" s="9">
        <v>927</v>
      </c>
      <c r="X3" s="9">
        <v>929</v>
      </c>
      <c r="Y3" s="9">
        <v>937</v>
      </c>
      <c r="Z3" s="9">
        <v>940</v>
      </c>
      <c r="AA3" s="9">
        <v>945</v>
      </c>
      <c r="AB3" s="9">
        <v>1022</v>
      </c>
      <c r="AC3" s="9">
        <v>70300</v>
      </c>
      <c r="AD3" s="9">
        <v>951</v>
      </c>
      <c r="AE3" s="9">
        <v>99937</v>
      </c>
      <c r="AF3" s="9"/>
      <c r="AG3" s="9"/>
      <c r="AH3" s="9"/>
      <c r="AI3" s="24"/>
      <c r="AJ3" s="25"/>
      <c r="AK3" s="25"/>
      <c r="AL3" s="25"/>
      <c r="AM3" s="25"/>
      <c r="AN3" s="25"/>
      <c r="AO3" s="25"/>
      <c r="AP3" s="25"/>
      <c r="AQ3" s="25"/>
      <c r="AR3" s="25"/>
      <c r="AS3" s="25"/>
      <c r="AT3" s="25"/>
      <c r="AU3" s="25"/>
      <c r="AV3" s="25"/>
      <c r="AW3" s="25"/>
      <c r="AX3" s="25"/>
      <c r="AY3" s="25"/>
      <c r="AZ3" s="25"/>
      <c r="BA3" s="25"/>
      <c r="BB3" s="25"/>
      <c r="BC3" s="25"/>
      <c r="BD3" s="25"/>
      <c r="BE3" s="24"/>
      <c r="BF3" s="25"/>
      <c r="BG3" s="25"/>
      <c r="BH3" s="25"/>
      <c r="BI3" s="25"/>
      <c r="BJ3" s="25"/>
      <c r="BK3" s="25"/>
      <c r="BL3" s="25"/>
      <c r="BM3" s="25"/>
      <c r="BN3" s="25"/>
      <c r="BO3" s="25"/>
      <c r="BP3" s="25"/>
      <c r="BQ3" s="25"/>
      <c r="BR3" s="25"/>
      <c r="BS3" s="25"/>
      <c r="BT3" s="25"/>
      <c r="BU3" s="25"/>
      <c r="BV3" s="19"/>
      <c r="BW3" s="19"/>
    </row>
    <row r="4" spans="2:78">
      <c r="B4" t="str">
        <f>Summary!B4</f>
        <v>GATOR HOLE SPRING</v>
      </c>
      <c r="D4" t="str">
        <f>IF(ISERROR(INDEX('Full Data'!A:A,MATCH(B4,'Full Data'!C:C,0))),"",INDEX('Full Data'!A:A,MATCH(B4,'Full Data'!C:C,0)))</f>
        <v>SPRS1303-4</v>
      </c>
      <c r="E4" t="str">
        <f t="array" ref="E4">IF(AND((IF(AND(ISTEXT((INDEX('Full Data'!$I:$I,MATCH($B4,IF('Full Data'!$G:$G=E$2,'Full Data'!$C:$C),0)))),ISNUMBER(Summary!E4)),"bad qualifer","O"))="O",IFERROR(Summary!E4,"O")="O"),"O","")</f>
        <v/>
      </c>
      <c r="F4" s="8" t="str">
        <f t="array" ref="F4">IF(AND((IF(AND(ISTEXT((INDEX('Full Data'!$I:$I,MATCH($B4,IF('Full Data'!$G:$G=F$2,'Full Data'!$C:$C),0)))),ISNUMBER(Summary!F4)),"bad qualifer","O"))="O",IFERROR(Summary!F4,"O")="O"),"O","")</f>
        <v/>
      </c>
      <c r="G4" t="str">
        <f t="array" ref="G4">IF(AND((IF(AND(ISTEXT((INDEX('Full Data'!$I:$I,MATCH($B4,IF('Full Data'!$G:$G=G$2,'Full Data'!$C:$C),0)))),ISNUMBER(Summary!G4)),"bad qualifer","O"))="O",IFERROR(Summary!G4,"O")="O"),"O","")</f>
        <v/>
      </c>
      <c r="H4" t="str">
        <f t="array" ref="H4">IF(AND((IF(AND(ISTEXT((INDEX('Full Data'!$I:$I,MATCH($B4,IF('Full Data'!$G:$G=H$2,'Full Data'!$C:$C),0)))),ISNUMBER(Summary!H4)),"bad qualifer","O"))="O",IFERROR(Summary!H4,"O")="O"),"O","")</f>
        <v/>
      </c>
      <c r="I4" t="str">
        <f t="array" ref="I4">IF(AND((IF(AND(ISTEXT((INDEX('Full Data'!$I:$I,MATCH($B4,IF('Full Data'!$G:$G=I$2,'Full Data'!$C:$C),0)))),ISNUMBER(Summary!I4)),"bad qualifer","O"))="O",IFERROR(Summary!I4,"O")="O"),"O","")</f>
        <v/>
      </c>
      <c r="J4" s="10" t="str">
        <f t="array" ref="J4">IF(OR(C4=9695,C4=20383,C4=20385,C4=9714,C4=9717,C4=11456,C4=9739,C4=9719),"",(IFERROR(CONCATENATE((INDEX('Full Data'!$I:$I,MATCH($B4,IF('Full Data'!$G:$G=J$2,'Full Data'!$C:$C),0))),"  |  ",(IFERROR(IF(Summary!J4=Summary!K4,"L",Summary!J4-Summary!K4),"O"))),"O")))</f>
        <v>O</v>
      </c>
      <c r="K4" s="34" t="str">
        <f>IF(OR(C4=9695,C4=20383,C4=20385,C4=9714),"",(IF(AND((IF(AND(ISTEXT((INDEX('Full Data'!$I:$I,MATCH($B4,IF('Full Data'!$G:$G=K$2,'Full Data'!$C:$C),0)))),ISNUMBER(Summary!K4)),"bad qualifer","O"))="O",IFERROR(Summary!K4,"O")="O"),"O","")))</f>
        <v/>
      </c>
      <c r="L4" t="str">
        <f>(IF(OR(C4=9743,C4=11456,C4=9713,C4=10786,C4=9714, C4=11371),(IF(AND((IF(AND(ISTEXT((INDEX('Full Data'!$I:$I,MATCH($B4,IF('Full Data'!$G:$G=L$2,'Full Data'!$C:$C),0)))),ISNUMBER(Summary!AC4)),"bad qualifer","O"))="O",IFERROR(Summary!AC4,"O")="O"),"O","")),""))</f>
        <v/>
      </c>
      <c r="M4" s="12" t="str">
        <f t="array" ref="M4">IF((INDEX('Full Data'!$I:$I,MATCH($B4,IF('Full Data'!$G:$G=AI$2,'Full Data'!$C:$C),0)))=CONCATENATE(LEFT(AI4),BE4),"",CONCATENATE((INDEX('Full Data'!$I:$I,MATCH($B4,IF('Full Data'!$G:$G=AI$2,'Full Data'!$C:$C),0))),"  |  ",CONCATENATE(AI4,BE4)))</f>
        <v/>
      </c>
      <c r="N4" s="37" t="str">
        <f t="array" ref="N4">IF((INDEX('Full Data'!$I:$I,MATCH($B4,IF('Full Data'!$G:$G=AJ$2,'Full Data'!$C:$C),0)))=CONCATENATE(LEFT(AJ4),BF4),"",CONCATENATE((INDEX('Full Data'!$I:$I,MATCH($B4,IF('Full Data'!$G:$G=AJ$2,'Full Data'!$C:$C),0))),"  |  ",CONCATENATE(AJ4,BF4)))</f>
        <v/>
      </c>
      <c r="O4" s="37" t="str">
        <f t="array" ref="O4">IF((INDEX('Full Data'!$I:$I,MATCH($B4,IF('Full Data'!$G:$G=AK$2,'Full Data'!$C:$C),0)))=CONCATENATE(LEFT(AK4),BG4),"",CONCATENATE((INDEX('Full Data'!$I:$I,MATCH($B4,IF('Full Data'!$G:$G=AK$2,'Full Data'!$C:$C),0))),"  |  ",CONCATENATE(AK4,BG4)))</f>
        <v/>
      </c>
      <c r="P4" s="37" t="str">
        <f t="array" ref="P4">IF((INDEX('Full Data'!$I:$I,MATCH($B4,IF('Full Data'!$G:$G=AL$2,'Full Data'!$C:$C),0)))=CONCATENATE(LEFT(AL4),BH4),"",CONCATENATE((INDEX('Full Data'!$I:$I,MATCH($B4,IF('Full Data'!$G:$G=AL$2,'Full Data'!$C:$C),0))),"  |  ",CONCATENATE(AL4,BH4)))</f>
        <v xml:space="preserve">Y  |  </v>
      </c>
      <c r="Q4" s="37" t="str">
        <f t="array" ref="Q4">IF((INDEX('Full Data'!$I:$I,MATCH($B4,IF('Full Data'!$G:$G=AM$2,'Full Data'!$C:$C),0)))=CONCATENATE(LEFT(AM4),BI4),"",CONCATENATE((INDEX('Full Data'!$I:$I,MATCH($B4,IF('Full Data'!$G:$G=AM$2,'Full Data'!$C:$C),0))),"  |  ",CONCATENATE(AM4,BI4)))</f>
        <v xml:space="preserve">Y  |  </v>
      </c>
      <c r="R4" s="37" t="str">
        <f t="array" ref="R4">IF((INDEX('Full Data'!$I:$I,MATCH($B4,IF('Full Data'!$G:$G=AN$2,'Full Data'!$C:$C),0)))=CONCATENATE(LEFT(AN4),BJ4),"",CONCATENATE((INDEX('Full Data'!$I:$I,MATCH($B4,IF('Full Data'!$G:$G=AN$2,'Full Data'!$C:$C),0))),"  |  ",CONCATENATE(AN4,BJ4)))</f>
        <v xml:space="preserve">Y  |  </v>
      </c>
      <c r="S4" s="37" t="str">
        <f t="array" ref="S4">IF((INDEX('Full Data'!$I:$I,MATCH($B4,IF('Full Data'!$G:$G=AO$2,'Full Data'!$C:$C),0)))=CONCATENATE(LEFT(AO4),BK4),"",CONCATENATE((INDEX('Full Data'!$I:$I,MATCH($B4,IF('Full Data'!$G:$G=AO$2,'Full Data'!$C:$C),0))),"  |  ",CONCATENATE(AO4,BK4)))</f>
        <v xml:space="preserve">Y  |  </v>
      </c>
      <c r="T4" s="37" t="str">
        <f t="array" ref="T4">IF((INDEX('Full Data'!$I:$I,MATCH($B4,IF('Full Data'!$G:$G=AP$2,'Full Data'!$C:$C),0)))=CONCATENATE(LEFT(AP4),BL4),"",CONCATENATE((INDEX('Full Data'!$I:$I,MATCH($B4,IF('Full Data'!$G:$G=AP$2,'Full Data'!$C:$C),0))),"  |  ",CONCATENATE(AP4,BL4)))</f>
        <v/>
      </c>
      <c r="U4" s="37" t="str">
        <f t="array" ref="U4">IF((INDEX('Full Data'!$I:$I,MATCH($B4,IF('Full Data'!$G:$G=AQ$2,'Full Data'!$C:$C),0)))=CONCATENATE(LEFT(AQ4),BM4),"",CONCATENATE((INDEX('Full Data'!$I:$I,MATCH($B4,IF('Full Data'!$G:$G=AQ$2,'Full Data'!$C:$C),0))),"  |  ",CONCATENATE(AQ4,BM4)))</f>
        <v xml:space="preserve">Y  |  </v>
      </c>
      <c r="V4" s="37" t="e">
        <f t="array" ref="V4">IF((INDEX('Full Data'!$I:$I,MATCH($B4,IF('Full Data'!$G:$G=AR$2,'Full Data'!$C:$C),0)))=CONCATENATE(LEFT(AR4),BN4),"",CONCATENATE((INDEX('Full Data'!$I:$I,MATCH($B4,IF('Full Data'!$G:$G=AR$2,'Full Data'!$C:$C),0))),"  |  ",CONCATENATE(AR4,BN4)))</f>
        <v>#N/A</v>
      </c>
      <c r="W4" s="37" t="e">
        <f t="array" ref="W4">IF((INDEX('Full Data'!$I:$I,MATCH($B4,IF('Full Data'!$G:$G=AS$2,'Full Data'!$C:$C),0)))=CONCATENATE(LEFT(AS4),BO4),"",CONCATENATE((INDEX('Full Data'!$I:$I,MATCH($B4,IF('Full Data'!$G:$G=AS$2,'Full Data'!$C:$C),0))),"  |  ",CONCATENATE(AS4,BO4)))</f>
        <v>#N/A</v>
      </c>
      <c r="X4" s="37" t="e">
        <f t="array" ref="X4">IF((INDEX('Full Data'!$I:$I,MATCH($B4,IF('Full Data'!$G:$G=AT$2,'Full Data'!$C:$C),0)))=CONCATENATE(LEFT(AT4),BP4),"",CONCATENATE((INDEX('Full Data'!$I:$I,MATCH($B4,IF('Full Data'!$G:$G=AT$2,'Full Data'!$C:$C),0))),"  |  ",CONCATENATE(AT4,BP4)))</f>
        <v>#N/A</v>
      </c>
      <c r="Y4" s="37" t="str">
        <f t="array" ref="Y4">IF((INDEX('Full Data'!$I:$I,MATCH($B4,IF('Full Data'!$G:$G=AU$2,'Full Data'!$C:$C),0)))=CONCATENATE(LEFT(AU4),BQ4),"",CONCATENATE((INDEX('Full Data'!$I:$I,MATCH($B4,IF('Full Data'!$G:$G=AU$2,'Full Data'!$C:$C),0))),"  |  ",CONCATENATE(AU4,BQ4)))</f>
        <v/>
      </c>
      <c r="Z4" s="37" t="str">
        <f t="array" ref="Z4">IF((INDEX('Full Data'!$I:$I,MATCH($B4,IF('Full Data'!$G:$G=AV$2,'Full Data'!$C:$C),0)))=CONCATENATE(LEFT(AV4),BR4),"",CONCATENATE((INDEX('Full Data'!$I:$I,MATCH($B4,IF('Full Data'!$G:$G=AV$2,'Full Data'!$C:$C),0))),"  |  ",CONCATENATE(AV4,BR4)))</f>
        <v/>
      </c>
      <c r="AA4" s="37" t="str">
        <f t="array" ref="AA4">IF((INDEX('Full Data'!$I:$I,MATCH($B4,IF('Full Data'!$G:$G=AW$2,'Full Data'!$C:$C),0)))=CONCATENATE(LEFT(AW4),BS4),"",CONCATENATE((INDEX('Full Data'!$I:$I,MATCH($B4,IF('Full Data'!$G:$G=AW$2,'Full Data'!$C:$C),0))),"  |  ",CONCATENATE(AW4,BS4)))</f>
        <v/>
      </c>
      <c r="AB4" s="37" t="str">
        <f t="array" ref="AB4">IF((INDEX('Full Data'!$I:$I,MATCH($B4,IF('Full Data'!$G:$G=AX$2,'Full Data'!$C:$C),0)))=CONCATENATE(LEFT(AX4),BT4),"",CONCATENATE((INDEX('Full Data'!$I:$I,MATCH($B4,IF('Full Data'!$G:$G=AX$2,'Full Data'!$C:$C),0))),"  |  ",CONCATENATE(AX4,BT4)))</f>
        <v/>
      </c>
      <c r="AC4" s="37" t="str">
        <f t="array" ref="AC4">IF((INDEX('Full Data'!$I:$I,MATCH($B4,IF('Full Data'!$G:$G=AY$2,'Full Data'!$C:$C),0)))=CONCATENATE(LEFT(AY4),BU4),"",CONCATENATE((INDEX('Full Data'!$I:$I,MATCH($B4,IF('Full Data'!$G:$G=AY$2,'Full Data'!$C:$C),0))),"  |  ",CONCATENATE(AY4,BU4)))</f>
        <v/>
      </c>
      <c r="AD4" s="37" t="e">
        <f t="array" ref="AD4">IF((INDEX('Full Data'!$I:$I,MATCH($B4,IF('Full Data'!$G:$G=AZ$2,'Full Data'!$C:$C),0)))=CONCATENATE(LEFT(AZ4),BV4),"",CONCATENATE((INDEX('Full Data'!$I:$I,MATCH($B4,IF('Full Data'!$G:$G=AZ$2,'Full Data'!$C:$C),0))),"  |  ",CONCATENATE(AZ4,BV4)))</f>
        <v>#N/A</v>
      </c>
      <c r="AE4" s="37" t="str">
        <f t="array" ref="AE4">IF((INDEX('Full Data'!$I:$I,MATCH($B4,IF('Full Data'!$G:$G=BA$2,'Full Data'!$C:$C),0)))=CONCATENATE(LEFT(BA4),BW4),"",CONCATENATE((INDEX('Full Data'!$I:$I,MATCH($B4,IF('Full Data'!$G:$G=BA$2,'Full Data'!$C:$C),0))),"  |  ",CONCATENATE(BA4,BW4)))</f>
        <v/>
      </c>
      <c r="AF4" s="53" t="e">
        <f t="array" ref="AF4">IF((INDEX('Full Data'!$I:$I,MATCH($B4,IF('Full Data'!$G:$G=BB$2,'Full Data'!$C:$C),0)))=CONCATENATE(LEFT(BB4),BX4),"",CONCATENATE((INDEX('Full Data'!$I:$I,MATCH($B4,IF('Full Data'!$G:$G=BB$2,'Full Data'!$C:$C),0))),"  |  ",CONCATENATE(BB4,BX4)))</f>
        <v>#N/A</v>
      </c>
      <c r="AG4" s="53" t="e">
        <f t="array" ref="AG4">IF((INDEX('Full Data'!$I:$I,MATCH($B4,IF('Full Data'!$G:$G=BC$2,'Full Data'!$C:$C),0)))=CONCATENATE(LEFT(BC4),BY4),"",CONCATENATE((INDEX('Full Data'!$I:$I,MATCH($B4,IF('Full Data'!$G:$G=BC$2,'Full Data'!$C:$C),0))),"  |  ",CONCATENATE(BC4,BY4)))</f>
        <v>#N/A</v>
      </c>
      <c r="AH4" s="53" t="e">
        <f t="array" ref="AH4">IF((INDEX('Full Data'!$I:$I,MATCH($B4,IF('Full Data'!$G:$G=BD$2,'Full Data'!$C:$C),0)))=CONCATENATE(LEFT(BD4),BZ4),"",CONCATENATE((INDEX('Full Data'!$I:$I,MATCH($B4,IF('Full Data'!$G:$G=BD$2,'Full Data'!$C:$C),0))),"  |  ",CONCATENATE(BD4,BZ4)))</f>
        <v>#N/A</v>
      </c>
      <c r="AI4" s="26" t="str">
        <f t="array" ref="AI4">IF((INDEX('Full Data'!$M:$M,MATCH($B4,IF('Full Data'!$G:$G=AI$2,'Full Data'!$C:$C),0)))-(INDEX('Full Data'!$E:$E,MATCH($B4,IF('Full Data'!$G:$G=AI$2,'Full Data'!$C:$C),0)))&gt;2,"Q, "&amp;(INDEX('Full Data'!$M:$M,MATCH($B4,IF('Full Data'!$G:$G=AI$2,'Full Data'!$C:$C),0)))-(INDEX('Full Data'!$E:$E,MATCH($B4,IF('Full Data'!$G:$G=AI$2,'Full Data'!$C:$C),0)))-2,"")</f>
        <v/>
      </c>
      <c r="AJ4" s="27" t="str">
        <f t="array" ref="AJ4">IF((INDEX('Full Data'!$M:$M,MATCH($B4,IF('Full Data'!$G:$G=AJ$2,'Full Data'!$C:$C),0)))-(INDEX('Full Data'!$E:$E,MATCH($B4,IF('Full Data'!$G:$G=AJ$2,'Full Data'!$C:$C),0)))&gt;2,"Q, "&amp;(INDEX('Full Data'!$M:$M,MATCH($B4,IF('Full Data'!$G:$G=AJ$2,'Full Data'!$C:$C),0)))-(INDEX('Full Data'!$E:$E,MATCH($B4,IF('Full Data'!$G:$G=AJ$2,'Full Data'!$C:$C),0)))-2,"")</f>
        <v/>
      </c>
      <c r="AK4" s="27" t="str">
        <f t="array" ref="AK4">IF((INDEX('Full Data'!$M:$M,MATCH($B4,IF('Full Data'!$G:$G=AK$2,'Full Data'!$C:$C),0)))-(INDEX('Full Data'!$E:$E,MATCH($B4,IF('Full Data'!$G:$G=AK$2,'Full Data'!$C:$C),0)))&gt;14,"Q, "&amp;(INDEX('Full Data'!$M:$M,MATCH($B4,IF('Full Data'!$G:$G=AK$2,'Full Data'!$C:$C),0)))-(INDEX('Full Data'!$E:$E,MATCH($B4,IF('Full Data'!$G:$G=AK$2,'Full Data'!$C:$C),0)))-14,"")</f>
        <v/>
      </c>
      <c r="AL4" s="27" t="str">
        <f t="array" ref="AL4">IF((INDEX('Full Data'!$M:$M,MATCH($B4,IF('Full Data'!$G:$G=AL$2,'Full Data'!$C:$C),0)))-(INDEX('Full Data'!$E:$E,MATCH($B4,IF('Full Data'!$G:$G=AL$2,'Full Data'!$C:$C),0)))&gt;28,"Q, "&amp;(INDEX('Full Data'!$M:$M,MATCH($B4,IF('Full Data'!$G:$G=AL$2,'Full Data'!$C:$C),0)))-(INDEX('Full Data'!$E:$E,MATCH($B4,IF('Full Data'!$G:$G=AL$2,'Full Data'!$C:$C),0)))-28,"")</f>
        <v/>
      </c>
      <c r="AM4" s="27" t="str">
        <f t="array" ref="AM4">IF((INDEX('Full Data'!$M:$M,MATCH($B4,IF('Full Data'!$G:$G=AM$2,'Full Data'!$C:$C),0)))-(INDEX('Full Data'!$E:$E,MATCH($B4,IF('Full Data'!$G:$G=AM$2,'Full Data'!$C:$C),0)))&gt;28,"Q, "&amp;(INDEX('Full Data'!$M:$M,MATCH($B4,IF('Full Data'!$G:$G=AM$2,'Full Data'!$C:$C),0)))-(INDEX('Full Data'!$E:$E,MATCH($B4,IF('Full Data'!$G:$G=AM$2,'Full Data'!$C:$C),0)))-28,"")</f>
        <v/>
      </c>
      <c r="AN4" s="27" t="str">
        <f t="array" ref="AN4">IF((INDEX('Full Data'!$M:$M,MATCH($B4,IF('Full Data'!$G:$G=AN$2,'Full Data'!$C:$C),0)))-(INDEX('Full Data'!$E:$E,MATCH($B4,IF('Full Data'!$G:$G=AN$2,'Full Data'!$C:$C),0)))&gt;28,"Q, "&amp;(INDEX('Full Data'!$M:$M,MATCH($B4,IF('Full Data'!$G:$G=AN$2,'Full Data'!$C:$C),0)))-(INDEX('Full Data'!$E:$E,MATCH($B4,IF('Full Data'!$G:$G=AN$2,'Full Data'!$C:$C),0)))-28,"")</f>
        <v/>
      </c>
      <c r="AO4" s="27" t="str">
        <f t="array" ref="AO4">IF((INDEX('Full Data'!$M:$M,MATCH($B4,IF('Full Data'!$G:$G=AO$2,'Full Data'!$C:$C),0)))-(INDEX('Full Data'!$E:$E,MATCH($B4,IF('Full Data'!$G:$G=AO$2,'Full Data'!$C:$C),0)))&gt;28,"Q, "&amp;(INDEX('Full Data'!$M:$M,MATCH($B4,IF('Full Data'!$G:$G=AO$2,'Full Data'!$C:$C),0)))-(INDEX('Full Data'!$E:$E,MATCH($B4,IF('Full Data'!$G:$G=AO$2,'Full Data'!$C:$C),0)))-28,"")</f>
        <v/>
      </c>
      <c r="AP4" s="27" t="str">
        <f t="array" ref="AP4">IF((INDEX('Full Data'!$M:$M,MATCH($B4,IF('Full Data'!$G:$G=AP$2,'Full Data'!$C:$C),0)))-(INDEX('Full Data'!$E:$E,MATCH($B4,IF('Full Data'!$G:$G=AP$2,'Full Data'!$C:$C),0)))&gt;2,"Q, "&amp;(INDEX('Full Data'!$M:$M,MATCH($B4,IF('Full Data'!$G:$G=AP$2,'Full Data'!$C:$C),0)))-(INDEX('Full Data'!$E:$E,MATCH($B4,IF('Full Data'!$G:$G=AP$2,'Full Data'!$C:$C),0)))-2,"")</f>
        <v/>
      </c>
      <c r="AQ4" s="27" t="str">
        <f t="array" ref="AQ4">IF((INDEX('Full Data'!$M:$M,MATCH($B4,IF('Full Data'!$G:$G=AQ$2,'Full Data'!$C:$C),0)))-(INDEX('Full Data'!$E:$E,MATCH($B4,IF('Full Data'!$G:$G=AQ$2,'Full Data'!$C:$C),0)))&gt;28,"Q, "&amp;(INDEX('Full Data'!$M:$M,MATCH($B4,IF('Full Data'!$G:$G=AQ$2,'Full Data'!$C:$C),0)))-(INDEX('Full Data'!$E:$E,MATCH($B4,IF('Full Data'!$G:$G=AQ$2,'Full Data'!$C:$C),0)))-28,"")</f>
        <v/>
      </c>
      <c r="AR4" s="27" t="e">
        <f t="array" ref="AR4">IF((INDEX('Full Data'!$M:$M,MATCH($B4,IF('Full Data'!$G:$G=AR$2,'Full Data'!$C:$C),0)))-(INDEX('Full Data'!$E:$E,MATCH($B4,IF('Full Data'!$G:$G=AR$2,'Full Data'!$C:$C),0)))&gt;180,"Q, "&amp;(INDEX('Full Data'!$M:$M,MATCH($B4,IF('Full Data'!$G:$G=AR$2,'Full Data'!$C:$C),0)))-(INDEX('Full Data'!$E:$E,MATCH($B4,IF('Full Data'!$G:$G=AR$2,'Full Data'!$C:$C),0)))-180,"")</f>
        <v>#N/A</v>
      </c>
      <c r="AS4" s="27" t="e">
        <f t="array" ref="AS4">IF((INDEX('Full Data'!$M:$M,MATCH($B4,IF('Full Data'!$G:$G=AS$2,'Full Data'!$C:$C),0)))-(INDEX('Full Data'!$E:$E,MATCH($B4,IF('Full Data'!$G:$G=AS$2,'Full Data'!$C:$C),0)))&gt;180,"Q, "&amp;(INDEX('Full Data'!$M:$M,MATCH($B4,IF('Full Data'!$G:$G=AS$2,'Full Data'!$C:$C),0)))-(INDEX('Full Data'!$E:$E,MATCH($B4,IF('Full Data'!$G:$G=AS$2,'Full Data'!$C:$C),0)))-180,"")</f>
        <v>#N/A</v>
      </c>
      <c r="AT4" s="27" t="e">
        <f t="array" ref="AT4">IF((INDEX('Full Data'!$M:$M,MATCH($B4,IF('Full Data'!$G:$G=AT$2,'Full Data'!$C:$C),0)))-(INDEX('Full Data'!$E:$E,MATCH($B4,IF('Full Data'!$G:$G=AT$2,'Full Data'!$C:$C),0)))&gt;180,"Q, "&amp;(INDEX('Full Data'!$M:$M,MATCH($B4,IF('Full Data'!$G:$G=AT$2,'Full Data'!$C:$C),0)))-(INDEX('Full Data'!$E:$E,MATCH($B4,IF('Full Data'!$G:$G=AT$2,'Full Data'!$C:$C),0)))-180,"")</f>
        <v>#N/A</v>
      </c>
      <c r="AU4" s="27" t="str">
        <f t="array" ref="AU4">IF((INDEX('Full Data'!$M:$M,MATCH($B4,IF('Full Data'!$G:$G=AU$2,'Full Data'!$C:$C),0)))-(INDEX('Full Data'!$E:$E,MATCH($B4,IF('Full Data'!$G:$G=AU$2,'Full Data'!$C:$C),0)))&gt;180,"Q, "&amp;(INDEX('Full Data'!$M:$M,MATCH($B4,IF('Full Data'!$G:$G=AU$2,'Full Data'!$C:$C),0)))-(INDEX('Full Data'!$E:$E,MATCH($B4,IF('Full Data'!$G:$G=AU$2,'Full Data'!$C:$C),0)))-180,"")</f>
        <v/>
      </c>
      <c r="AV4" s="27" t="str">
        <f t="array" ref="AV4">IF((INDEX('Full Data'!$M:$M,MATCH($B4,IF('Full Data'!$G:$G=AV$2,'Full Data'!$C:$C),0)))-(INDEX('Full Data'!$E:$E,MATCH($B4,IF('Full Data'!$G:$G=AV$2,'Full Data'!$C:$C),0)))&gt;28,"Q, "&amp;(INDEX('Full Data'!$M:$M,MATCH($B4,IF('Full Data'!$G:$G=AV$2,'Full Data'!$C:$C),0)))-(INDEX('Full Data'!$E:$E,MATCH($B4,IF('Full Data'!$G:$G=AV$2,'Full Data'!$C:$C),0)))-28,"")</f>
        <v/>
      </c>
      <c r="AW4" s="27" t="str">
        <f t="array" ref="AW4">IF((INDEX('Full Data'!$M:$M,MATCH($B4,IF('Full Data'!$G:$G=AW$2,'Full Data'!$C:$C),0)))-(INDEX('Full Data'!$E:$E,MATCH($B4,IF('Full Data'!$G:$G=AW$2,'Full Data'!$C:$C),0)))&gt;28,"Q, "&amp;(INDEX('Full Data'!$M:$M,MATCH($B4,IF('Full Data'!$G:$G=AW$2,'Full Data'!$C:$C),0)))-(INDEX('Full Data'!$E:$E,MATCH($B4,IF('Full Data'!$G:$G=AW$2,'Full Data'!$C:$C),0)))-28,"")</f>
        <v/>
      </c>
      <c r="AX4" s="27" t="str">
        <f t="array" ref="AX4">IF((INDEX('Full Data'!$M:$M,MATCH($B4,IF('Full Data'!$G:$G=AX$2,'Full Data'!$C:$C),0)))-(INDEX('Full Data'!$E:$E,MATCH($B4,IF('Full Data'!$G:$G=AX$2,'Full Data'!$C:$C),0)))&gt;180,"Q, "&amp;(INDEX('Full Data'!$M:$M,MATCH($B4,IF('Full Data'!$G:$G=AX$2,'Full Data'!$C:$C),0)))-(INDEX('Full Data'!$E:$E,MATCH($B4,IF('Full Data'!$G:$G=AX$2,'Full Data'!$C:$C),0)))-180,"")</f>
        <v/>
      </c>
      <c r="AY4" s="27" t="str">
        <f t="array" ref="AY4">IF((INDEX('Full Data'!$M:$M,MATCH($B4,IF('Full Data'!$G:$G=AY$2,'Full Data'!$C:$C),0)))-(INDEX('Full Data'!$E:$E,MATCH($B4,IF('Full Data'!$G:$G=AY$2,'Full Data'!$C:$C),0)))&gt;7,"Q, "&amp;(INDEX('Full Data'!$M:$M,MATCH($B4,IF('Full Data'!$G:$G=AY$2,'Full Data'!$C:$C),0)))-(INDEX('Full Data'!$E:$E,MATCH($B4,IF('Full Data'!$G:$G=AY$2,'Full Data'!$C:$C),0)))-7,"")</f>
        <v/>
      </c>
      <c r="AZ4" s="27" t="e">
        <f t="array" ref="AZ4">IF((INDEX('Full Data'!$M:$M,MATCH($B4,IF('Full Data'!$G:$G=AZ$2,'Full Data'!$C:$C),0)))-(INDEX('Full Data'!$E:$E,MATCH($B4,IF('Full Data'!$G:$G=AZ$2,'Full Data'!$C:$C),0)))&gt;28,"Q, "&amp;(INDEX('Full Data'!$M:$M,MATCH($B4,IF('Full Data'!$G:$G=AZ$2,'Full Data'!$C:$C),0)))-(INDEX('Full Data'!$E:$E,MATCH($B4,IF('Full Data'!$G:$G=AZ$2,'Full Data'!$C:$C),0)))-28,"")</f>
        <v>#N/A</v>
      </c>
      <c r="BA4" s="27" t="str">
        <f t="array" ref="BA4">IF((INDEX('Full Data'!$M:$M,MATCH($B4,IF('Full Data'!$G:$G=BA$2,'Full Data'!$C:$C),0)))-(INDEX('Full Data'!$E:$E,MATCH($B4,IF('Full Data'!$G:$G=BA$2,'Full Data'!$C:$C),0)))&gt;40,"Q, "&amp;(INDEX('Full Data'!$M:$M,MATCH($B4,IF('Full Data'!$G:$G=BA$2,'Full Data'!$C:$C),0)))-(INDEX('Full Data'!$E:$E,MATCH($B4,IF('Full Data'!$G:$G=BA$2,'Full Data'!$C:$C),0)))-40,"")</f>
        <v/>
      </c>
      <c r="BB4" s="27" t="e">
        <f t="array" ref="BB4">IF((INDEX('Full Data'!$M:$M,MATCH($B4,IF('Full Data'!$G:$G=BB$2,'Full Data'!$C:$C),0)))-(INDEX('Full Data'!$E:$E,MATCH($B4,IF('Full Data'!$G:$G=BB$2,'Full Data'!$C:$C),0)))&gt;2,"Q, "&amp;(INDEX('Full Data'!$M:$M,MATCH($B4,IF('Full Data'!$G:$G=BB$2,'Full Data'!$C:$C),0)))-(INDEX('Full Data'!$E:$E,MATCH($B4,IF('Full Data'!$G:$G=BB$2,'Full Data'!$C:$C),0)))-2,"")</f>
        <v>#N/A</v>
      </c>
      <c r="BC4" s="27" t="e">
        <f t="array" ref="BC4">IF((INDEX('Full Data'!$M:$M,MATCH($B4,IF('Full Data'!$G:$G=BC$2,'Full Data'!$C:$C),0)))-(INDEX('Full Data'!$E:$E,MATCH($B4,IF('Full Data'!$G:$G=BC$2,'Full Data'!$C:$C),0)))&gt;0.25,"Q, "&amp;(INDEX('Full Data'!$M:$M,MATCH($B4,IF('Full Data'!$G:$G=BC$2,'Full Data'!$C:$C),0)))-(INDEX('Full Data'!$E:$E,MATCH($B4,IF('Full Data'!$G:$G=BC$2,'Full Data'!$C:$C),0)))-0.25,"")</f>
        <v>#N/A</v>
      </c>
      <c r="BD4" s="27" t="e">
        <f t="array" ref="BD4">IF((INDEX('Full Data'!$M:$M,MATCH($B4,IF('Full Data'!$G:$G=BD$2,'Full Data'!$C:$C),0)))-(INDEX('Full Data'!$E:$E,MATCH($B4,IF('Full Data'!$G:$G=BD$2,'Full Data'!$C:$C),0)))&gt;7,"Q, "&amp;(INDEX('Full Data'!$M:$M,MATCH($B4,IF('Full Data'!$G:$G=BD$2,'Full Data'!$C:$C),0)))-(INDEX('Full Data'!$E:$E,MATCH($B4,IF('Full Data'!$G:$G=BD$2,'Full Data'!$C:$C),0)))-7,"")</f>
        <v>#N/A</v>
      </c>
      <c r="BE4" s="24" t="str">
        <f>IF(Summary!L4&gt;MDL!C4,IF(Summary!L4&lt;PQL!C4,"I",""),"U")</f>
        <v/>
      </c>
      <c r="BF4" s="28" t="str">
        <f>IF(Summary!M4&gt;MDL!D4,IF(Summary!M4&lt;PQL!D4,"I",""),"U")</f>
        <v>U</v>
      </c>
      <c r="BG4" s="28" t="str">
        <f>IF(Summary!N4&gt;MDL!E4,IF(Summary!N4&lt;PQL!E4,"I",""),"U")</f>
        <v/>
      </c>
      <c r="BH4" s="28" t="str">
        <f>IF(Summary!O4&gt;MDL!F4,IF(Summary!O4&lt;PQL!F4,"I",""),"U")</f>
        <v/>
      </c>
      <c r="BI4" s="28" t="str">
        <f>IF(Summary!P4&gt;MDL!G4,IF(Summary!P4&lt;PQL!G4,"I",""),"U")</f>
        <v/>
      </c>
      <c r="BJ4" s="28" t="str">
        <f>IF(Summary!Q4&gt;MDL!H4,IF(Summary!Q4&lt;PQL!H4,"I",""),"U")</f>
        <v/>
      </c>
      <c r="BK4" s="28" t="str">
        <f>IF(Summary!R4&gt;MDL!I4,IF(Summary!R4&lt;PQL!I4,"I",""),"U")</f>
        <v/>
      </c>
      <c r="BL4" s="28" t="str">
        <f>IF(Summary!S4&gt;MDL!J4,IF(Summary!S4&lt;PQL!J4,"I",""),"U")</f>
        <v/>
      </c>
      <c r="BM4" s="28" t="str">
        <f>IF(Summary!T4&gt;MDL!K4,IF(Summary!T4&lt;PQL!K4,"I",""),"U")</f>
        <v/>
      </c>
      <c r="BN4" s="28" t="e">
        <f>IF(Summary!U4&gt;MDL!L4,IF(Summary!U4&lt;PQL!L4,"I",""),"U")</f>
        <v>#N/A</v>
      </c>
      <c r="BO4" s="28" t="e">
        <f>IF(Summary!V4&gt;MDL!M4,IF(Summary!V4&lt;PQL!M4,"I",""),"U")</f>
        <v>#N/A</v>
      </c>
      <c r="BP4" s="28" t="e">
        <f>IF(Summary!W4&gt;MDL!N4,IF(Summary!W4&lt;PQL!N4,"I",""),"U")</f>
        <v>#N/A</v>
      </c>
      <c r="BQ4" s="28" t="str">
        <f>IF(Summary!X4&gt;MDL!O4,IF(Summary!X4&lt;PQL!O4,"I",""),"U")</f>
        <v>I</v>
      </c>
      <c r="BR4" s="28" t="str">
        <f>IF(Summary!Y4&gt;MDL!P4,IF(Summary!Y4&lt;PQL!P4,"I",""),"U")</f>
        <v/>
      </c>
      <c r="BS4" s="28" t="str">
        <f>IF(Summary!Z4&gt;MDL!Q4,IF(Summary!Z4&lt;PQL!Q4,"I",""),"U")</f>
        <v/>
      </c>
      <c r="BT4" s="28" t="str">
        <f>IF(Summary!AA4&gt;MDL!R4,IF(Summary!AA4&lt;PQL!R4,"I",""),"U")</f>
        <v>I</v>
      </c>
      <c r="BU4" s="28" t="str">
        <f>IF(Summary!AB4&gt;MDL!S4,IF(Summary!AB4&lt;PQL!S4,"I",""),"U")</f>
        <v/>
      </c>
      <c r="BV4" s="28" t="e">
        <f>IF(Summary!AD4&gt;MDL!U4,IF(Summary!AD4&lt;PQL!U4,"I",""),"U")</f>
        <v>#N/A</v>
      </c>
      <c r="BW4" s="28" t="str">
        <f>IF(Summary!AE4&gt;MDL!V4,IF(Summary!AE4&lt;PQL!V4,"I",""),"U")</f>
        <v>U</v>
      </c>
      <c r="BX4" s="28" t="e">
        <f>IF(Summary!AF4&gt;MDL!W4,IF(Summary!AF4&lt;PQL!W4,"I",""),"U")</f>
        <v>#N/A</v>
      </c>
      <c r="BY4" s="28" t="e">
        <f>IF(Summary!AG4&gt;MDL!X4,IF(Summary!AG4&lt;PQL!X4,"I",""),"U")</f>
        <v>#N/A</v>
      </c>
      <c r="BZ4" s="28" t="e">
        <f>IF(Summary!AH4&gt;MDL!Y4,IF(Summary!AH4&lt;PQL!Y4,"I",""),"U")</f>
        <v>#N/A</v>
      </c>
    </row>
    <row r="5" spans="2:78">
      <c r="B5" s="45" t="str">
        <f>Summary!B5</f>
        <v>HEIDI HOLE SPRING</v>
      </c>
      <c r="D5" t="str">
        <f>IF(ISERROR(INDEX('Full Data'!A:A,MATCH(B5,'Full Data'!C:C,0))),"",INDEX('Full Data'!A:A,MATCH(B5,'Full Data'!C:C,0)))</f>
        <v>SPRS1303-9</v>
      </c>
      <c r="E5" s="34" t="str">
        <f t="array" ref="E5">IF(AND((IF(AND(ISTEXT((INDEX('Full Data'!$I:$I,MATCH($B5,IF('Full Data'!$G:$G=E$2,'Full Data'!$C:$C),0)))),ISNUMBER(Summary!E5)),"bad qualifer","O"))="O",IFERROR(Summary!E5,"O")="O"),"O","")</f>
        <v/>
      </c>
      <c r="F5" s="8" t="str">
        <f t="array" ref="F5">IF(AND((IF(AND(ISTEXT((INDEX('Full Data'!$I:$I,MATCH($B5,IF('Full Data'!$G:$G=F$2,'Full Data'!$C:$C),0)))),ISNUMBER(Summary!F5)),"bad qualifer","O"))="O",IFERROR(Summary!F5,"O")="O"),"O","")</f>
        <v/>
      </c>
      <c r="G5" s="34" t="str">
        <f t="array" ref="G5">IF(AND((IF(AND(ISTEXT((INDEX('Full Data'!$I:$I,MATCH($B5,IF('Full Data'!$G:$G=G$2,'Full Data'!$C:$C),0)))),ISNUMBER(Summary!G5)),"bad qualifer","O"))="O",IFERROR(Summary!G5,"O")="O"),"O","")</f>
        <v/>
      </c>
      <c r="H5" s="34" t="str">
        <f t="array" ref="H5">IF(AND((IF(AND(ISTEXT((INDEX('Full Data'!$I:$I,MATCH($B5,IF('Full Data'!$G:$G=H$2,'Full Data'!$C:$C),0)))),ISNUMBER(Summary!H5)),"bad qualifer","O"))="O",IFERROR(Summary!H5,"O")="O"),"O","")</f>
        <v/>
      </c>
      <c r="I5" s="34" t="str">
        <f t="array" ref="I5">IF(AND((IF(AND(ISTEXT((INDEX('Full Data'!$I:$I,MATCH($B5,IF('Full Data'!$G:$G=I$2,'Full Data'!$C:$C),0)))),ISNUMBER(Summary!I5)),"bad qualifer","O"))="O",IFERROR(Summary!I5,"O")="O"),"O","")</f>
        <v/>
      </c>
      <c r="J5" s="10" t="str">
        <f t="array" ref="J5">IF(OR(C5=9695,C5=20383,C5=20385,C5=9714,C5=9717,C5=11456,C5=9739,C5=9719),"",(IFERROR(CONCATENATE((INDEX('Full Data'!$I:$I,MATCH($B5,IF('Full Data'!$G:$G=J$2,'Full Data'!$C:$C),0))),"  |  ",(IFERROR(IF(Summary!J5=Summary!K5,"L",Summary!J5-Summary!K5),"O"))),"O")))</f>
        <v>O</v>
      </c>
      <c r="K5" s="45" t="str">
        <f>IF(OR(C5=9695,C5=20383,C5=20385,C5=9714),"",(IF(AND((IF(AND(ISTEXT((INDEX('Full Data'!$I:$I,MATCH($B5,IF('Full Data'!$G:$G=K$2,'Full Data'!$C:$C),0)))),ISNUMBER(Summary!K5)),"bad qualifer","O"))="O",IFERROR(Summary!K5,"O")="O"),"O","")))</f>
        <v/>
      </c>
      <c r="L5" s="45" t="str">
        <f>(IF(OR(C5=9743,C5=11456,C5=9713,C5=10786,C5=9714, C5=11371),(IF(AND((IF(AND(ISTEXT((INDEX('Full Data'!$I:$I,MATCH($B5,IF('Full Data'!$G:$G=L$2,'Full Data'!$C:$C),0)))),ISNUMBER(Summary!AC5)),"bad qualifer","O"))="O",IFERROR(Summary!AC5,"O")="O"),"O","")),""))</f>
        <v/>
      </c>
      <c r="M5" s="12" t="str">
        <f t="array" ref="M5">IF((INDEX('Full Data'!$I:$I,MATCH($B5,IF('Full Data'!$G:$G=AI$2,'Full Data'!$C:$C),0)))=CONCATENATE(LEFT(AI5),BE5),"",CONCATENATE((INDEX('Full Data'!$I:$I,MATCH($B5,IF('Full Data'!$G:$G=AI$2,'Full Data'!$C:$C),0))),"  |  ",CONCATENATE(AI5,BE5)))</f>
        <v/>
      </c>
      <c r="N5" s="11" t="str">
        <f t="array" ref="N5">IF((INDEX('Full Data'!$I:$I,MATCH($B5,IF('Full Data'!$G:$G=AJ$2,'Full Data'!$C:$C),0)))=CONCATENATE(LEFT(AJ5),BF5),"",CONCATENATE((INDEX('Full Data'!$I:$I,MATCH($B5,IF('Full Data'!$G:$G=AJ$2,'Full Data'!$C:$C),0))),"  |  ",CONCATENATE(AJ5,BF5)))</f>
        <v/>
      </c>
      <c r="O5" s="11" t="str">
        <f t="array" ref="O5">IF((INDEX('Full Data'!$I:$I,MATCH($B5,IF('Full Data'!$G:$G=AK$2,'Full Data'!$C:$C),0)))=CONCATENATE(LEFT(AK5),BG5),"",CONCATENATE((INDEX('Full Data'!$I:$I,MATCH($B5,IF('Full Data'!$G:$G=AK$2,'Full Data'!$C:$C),0))),"  |  ",CONCATENATE(AK5,BG5)))</f>
        <v/>
      </c>
      <c r="P5" s="11" t="str">
        <f t="array" ref="P5">IF((INDEX('Full Data'!$I:$I,MATCH($B5,IF('Full Data'!$G:$G=AL$2,'Full Data'!$C:$C),0)))=CONCATENATE(LEFT(AL5),BH5),"",CONCATENATE((INDEX('Full Data'!$I:$I,MATCH($B5,IF('Full Data'!$G:$G=AL$2,'Full Data'!$C:$C),0))),"  |  ",CONCATENATE(AL5,BH5)))</f>
        <v/>
      </c>
      <c r="Q5" s="11" t="str">
        <f t="array" ref="Q5">IF((INDEX('Full Data'!$I:$I,MATCH($B5,IF('Full Data'!$G:$G=AM$2,'Full Data'!$C:$C),0)))=CONCATENATE(LEFT(AM5),BI5),"",CONCATENATE((INDEX('Full Data'!$I:$I,MATCH($B5,IF('Full Data'!$G:$G=AM$2,'Full Data'!$C:$C),0))),"  |  ",CONCATENATE(AM5,BI5)))</f>
        <v/>
      </c>
      <c r="R5" s="11" t="str">
        <f t="array" ref="R5">IF((INDEX('Full Data'!$I:$I,MATCH($B5,IF('Full Data'!$G:$G=AN$2,'Full Data'!$C:$C),0)))=CONCATENATE(LEFT(AN5),BJ5),"",CONCATENATE((INDEX('Full Data'!$I:$I,MATCH($B5,IF('Full Data'!$G:$G=AN$2,'Full Data'!$C:$C),0))),"  |  ",CONCATENATE(AN5,BJ5)))</f>
        <v/>
      </c>
      <c r="S5" s="11" t="str">
        <f t="array" ref="S5">IF((INDEX('Full Data'!$I:$I,MATCH($B5,IF('Full Data'!$G:$G=AO$2,'Full Data'!$C:$C),0)))=CONCATENATE(LEFT(AO5),BK5),"",CONCATENATE((INDEX('Full Data'!$I:$I,MATCH($B5,IF('Full Data'!$G:$G=AO$2,'Full Data'!$C:$C),0))),"  |  ",CONCATENATE(AO5,BK5)))</f>
        <v/>
      </c>
      <c r="T5" s="11" t="str">
        <f t="array" ref="T5">IF((INDEX('Full Data'!$I:$I,MATCH($B5,IF('Full Data'!$G:$G=AP$2,'Full Data'!$C:$C),0)))=CONCATENATE(LEFT(AP5),BL5),"",CONCATENATE((INDEX('Full Data'!$I:$I,MATCH($B5,IF('Full Data'!$G:$G=AP$2,'Full Data'!$C:$C),0))),"  |  ",CONCATENATE(AP5,BL5)))</f>
        <v/>
      </c>
      <c r="U5" s="11" t="str">
        <f t="array" ref="U5">IF((INDEX('Full Data'!$I:$I,MATCH($B5,IF('Full Data'!$G:$G=AQ$2,'Full Data'!$C:$C),0)))=CONCATENATE(LEFT(AQ5),BM5),"",CONCATENATE((INDEX('Full Data'!$I:$I,MATCH($B5,IF('Full Data'!$G:$G=AQ$2,'Full Data'!$C:$C),0))),"  |  ",CONCATENATE(AQ5,BM5)))</f>
        <v/>
      </c>
      <c r="V5" s="11" t="e">
        <f t="array" ref="V5">IF((INDEX('Full Data'!$I:$I,MATCH($B5,IF('Full Data'!$G:$G=AR$2,'Full Data'!$C:$C),0)))=CONCATENATE(LEFT(AR5),BN5),"",CONCATENATE((INDEX('Full Data'!$I:$I,MATCH($B5,IF('Full Data'!$G:$G=AR$2,'Full Data'!$C:$C),0))),"  |  ",CONCATENATE(AR5,BN5)))</f>
        <v>#N/A</v>
      </c>
      <c r="W5" s="11" t="e">
        <f t="array" ref="W5">IF((INDEX('Full Data'!$I:$I,MATCH($B5,IF('Full Data'!$G:$G=AS$2,'Full Data'!$C:$C),0)))=CONCATENATE(LEFT(AS5),BO5),"",CONCATENATE((INDEX('Full Data'!$I:$I,MATCH($B5,IF('Full Data'!$G:$G=AS$2,'Full Data'!$C:$C),0))),"  |  ",CONCATENATE(AS5,BO5)))</f>
        <v>#N/A</v>
      </c>
      <c r="X5" s="11" t="e">
        <f t="array" ref="X5">IF((INDEX('Full Data'!$I:$I,MATCH($B5,IF('Full Data'!$G:$G=AT$2,'Full Data'!$C:$C),0)))=CONCATENATE(LEFT(AT5),BP5),"",CONCATENATE((INDEX('Full Data'!$I:$I,MATCH($B5,IF('Full Data'!$G:$G=AT$2,'Full Data'!$C:$C),0))),"  |  ",CONCATENATE(AT5,BP5)))</f>
        <v>#N/A</v>
      </c>
      <c r="Y5" s="11" t="str">
        <f t="array" ref="Y5">IF((INDEX('Full Data'!$I:$I,MATCH($B5,IF('Full Data'!$G:$G=AU$2,'Full Data'!$C:$C),0)))=CONCATENATE(LEFT(AU5),BQ5),"",CONCATENATE((INDEX('Full Data'!$I:$I,MATCH($B5,IF('Full Data'!$G:$G=AU$2,'Full Data'!$C:$C),0))),"  |  ",CONCATENATE(AU5,BQ5)))</f>
        <v/>
      </c>
      <c r="Z5" s="11" t="str">
        <f t="array" ref="Z5">IF((INDEX('Full Data'!$I:$I,MATCH($B5,IF('Full Data'!$G:$G=AV$2,'Full Data'!$C:$C),0)))=CONCATENATE(LEFT(AV5),BR5),"",CONCATENATE((INDEX('Full Data'!$I:$I,MATCH($B5,IF('Full Data'!$G:$G=AV$2,'Full Data'!$C:$C),0))),"  |  ",CONCATENATE(AV5,BR5)))</f>
        <v/>
      </c>
      <c r="AA5" s="11" t="str">
        <f t="array" ref="AA5">IF((INDEX('Full Data'!$I:$I,MATCH($B5,IF('Full Data'!$G:$G=AW$2,'Full Data'!$C:$C),0)))=CONCATENATE(LEFT(AW5),BS5),"",CONCATENATE((INDEX('Full Data'!$I:$I,MATCH($B5,IF('Full Data'!$G:$G=AW$2,'Full Data'!$C:$C),0))),"  |  ",CONCATENATE(AW5,BS5)))</f>
        <v/>
      </c>
      <c r="AB5" s="11" t="str">
        <f t="array" ref="AB5">IF((INDEX('Full Data'!$I:$I,MATCH($B5,IF('Full Data'!$G:$G=AX$2,'Full Data'!$C:$C),0)))=CONCATENATE(LEFT(AX5),BT5),"",CONCATENATE((INDEX('Full Data'!$I:$I,MATCH($B5,IF('Full Data'!$G:$G=AX$2,'Full Data'!$C:$C),0))),"  |  ",CONCATENATE(AX5,BT5)))</f>
        <v/>
      </c>
      <c r="AC5" s="11" t="str">
        <f t="array" ref="AC5">IF((INDEX('Full Data'!$I:$I,MATCH($B5,IF('Full Data'!$G:$G=AY$2,'Full Data'!$C:$C),0)))=CONCATENATE(LEFT(AY5),BU5),"",CONCATENATE((INDEX('Full Data'!$I:$I,MATCH($B5,IF('Full Data'!$G:$G=AY$2,'Full Data'!$C:$C),0))),"  |  ",CONCATENATE(AY5,BU5)))</f>
        <v/>
      </c>
      <c r="AD5" s="11" t="e">
        <f t="array" ref="AD5">IF((INDEX('Full Data'!$I:$I,MATCH($B5,IF('Full Data'!$G:$G=AZ$2,'Full Data'!$C:$C),0)))=CONCATENATE(LEFT(AZ5),BV5),"",CONCATENATE((INDEX('Full Data'!$I:$I,MATCH($B5,IF('Full Data'!$G:$G=AZ$2,'Full Data'!$C:$C),0))),"  |  ",CONCATENATE(AZ5,BV5)))</f>
        <v>#N/A</v>
      </c>
      <c r="AE5" s="11" t="str">
        <f t="array" ref="AE5">IF((INDEX('Full Data'!$I:$I,MATCH($B5,IF('Full Data'!$G:$G=BA$2,'Full Data'!$C:$C),0)))=CONCATENATE(LEFT(BA5),BW5),"",CONCATENATE((INDEX('Full Data'!$I:$I,MATCH($B5,IF('Full Data'!$G:$G=BA$2,'Full Data'!$C:$C),0))),"  |  ",CONCATENATE(BA5,BW5)))</f>
        <v/>
      </c>
      <c r="AF5" s="36" t="e">
        <f t="array" ref="AF5">IF((INDEX('Full Data'!$I:$I,MATCH($B5,IF('Full Data'!$G:$G=BB$2,'Full Data'!$C:$C),0)))=CONCATENATE(LEFT(BB5),BX5),"",CONCATENATE((INDEX('Full Data'!$I:$I,MATCH($B5,IF('Full Data'!$G:$G=BB$2,'Full Data'!$C:$C),0))),"  |  ",CONCATENATE(BB5,BX5)))</f>
        <v>#N/A</v>
      </c>
      <c r="AG5" s="36" t="e">
        <f t="array" ref="AG5">IF((INDEX('Full Data'!$I:$I,MATCH($B5,IF('Full Data'!$G:$G=BC$2,'Full Data'!$C:$C),0)))=CONCATENATE(LEFT(BC5),BY5),"",CONCATENATE((INDEX('Full Data'!$I:$I,MATCH($B5,IF('Full Data'!$G:$G=BC$2,'Full Data'!$C:$C),0))),"  |  ",CONCATENATE(BC5,BY5)))</f>
        <v>#N/A</v>
      </c>
      <c r="AH5" s="54" t="e">
        <f>IF((INDEX('Full Data'!$I:$I,MATCH($B5,IF('Full Data'!$G:$G=BD$2,'Full Data'!$C:$C),0)))=CONCATENATE(LEFT(BD5),BZ5),"",CONCATENATE((INDEX('Full Data'!$I:$I,MATCH($B5,IF('Full Data'!$G:$G=BD$2,'Full Data'!$C:$C),0))),"  |  ",CONCATENATE(BD5,BZ5)))</f>
        <v>#N/A</v>
      </c>
      <c r="AI5" s="27" t="str">
        <f t="array" ref="AI5">IF((INDEX('Full Data'!$M:$M,MATCH($B5,IF('Full Data'!$G:$G=AI$2,'Full Data'!$C:$C),0)))-(INDEX('Full Data'!$E:$E,MATCH($B5,IF('Full Data'!$G:$G=AI$2,'Full Data'!$C:$C),0)))&gt;2,"Q, "&amp;(INDEX('Full Data'!$M:$M,MATCH($B5,IF('Full Data'!$G:$G=AI$2,'Full Data'!$C:$C),0)))-(INDEX('Full Data'!$E:$E,MATCH($B5,IF('Full Data'!$G:$G=AI$2,'Full Data'!$C:$C),0)))-2,"")</f>
        <v/>
      </c>
      <c r="AJ5" s="27" t="str">
        <f t="array" ref="AJ5">IF((INDEX('Full Data'!$M:$M,MATCH($B5,IF('Full Data'!$G:$G=AJ$2,'Full Data'!$C:$C),0)))-(INDEX('Full Data'!$E:$E,MATCH($B5,IF('Full Data'!$G:$G=AJ$2,'Full Data'!$C:$C),0)))&gt;2,"Q, "&amp;(INDEX('Full Data'!$M:$M,MATCH($B5,IF('Full Data'!$G:$G=AJ$2,'Full Data'!$C:$C),0)))-(INDEX('Full Data'!$E:$E,MATCH($B5,IF('Full Data'!$G:$G=AJ$2,'Full Data'!$C:$C),0)))-2,"")</f>
        <v/>
      </c>
      <c r="AK5" s="27" t="str">
        <f t="array" ref="AK5">IF((INDEX('Full Data'!$M:$M,MATCH($B5,IF('Full Data'!$G:$G=AK$2,'Full Data'!$C:$C),0)))-(INDEX('Full Data'!$E:$E,MATCH($B5,IF('Full Data'!$G:$G=AK$2,'Full Data'!$C:$C),0)))&gt;14,"Q, "&amp;(INDEX('Full Data'!$M:$M,MATCH($B5,IF('Full Data'!$G:$G=AK$2,'Full Data'!$C:$C),0)))-(INDEX('Full Data'!$E:$E,MATCH($B5,IF('Full Data'!$G:$G=AK$2,'Full Data'!$C:$C),0)))-14,"")</f>
        <v/>
      </c>
      <c r="AL5" s="27" t="str">
        <f t="array" ref="AL5">IF((INDEX('Full Data'!$M:$M,MATCH($B5,IF('Full Data'!$G:$G=AL$2,'Full Data'!$C:$C),0)))-(INDEX('Full Data'!$E:$E,MATCH($B5,IF('Full Data'!$G:$G=AL$2,'Full Data'!$C:$C),0)))&gt;28,"Q, "&amp;(INDEX('Full Data'!$M:$M,MATCH($B5,IF('Full Data'!$G:$G=AL$2,'Full Data'!$C:$C),0)))-(INDEX('Full Data'!$E:$E,MATCH($B5,IF('Full Data'!$G:$G=AL$2,'Full Data'!$C:$C),0)))-28,"")</f>
        <v/>
      </c>
      <c r="AM5" s="27" t="str">
        <f t="array" ref="AM5">IF((INDEX('Full Data'!$M:$M,MATCH($B5,IF('Full Data'!$G:$G=AM$2,'Full Data'!$C:$C),0)))-(INDEX('Full Data'!$E:$E,MATCH($B5,IF('Full Data'!$G:$G=AM$2,'Full Data'!$C:$C),0)))&gt;28,"Q, "&amp;(INDEX('Full Data'!$M:$M,MATCH($B5,IF('Full Data'!$G:$G=AM$2,'Full Data'!$C:$C),0)))-(INDEX('Full Data'!$E:$E,MATCH($B5,IF('Full Data'!$G:$G=AM$2,'Full Data'!$C:$C),0)))-28,"")</f>
        <v/>
      </c>
      <c r="AN5" s="27" t="str">
        <f t="array" ref="AN5">IF((INDEX('Full Data'!$M:$M,MATCH($B5,IF('Full Data'!$G:$G=AN$2,'Full Data'!$C:$C),0)))-(INDEX('Full Data'!$E:$E,MATCH($B5,IF('Full Data'!$G:$G=AN$2,'Full Data'!$C:$C),0)))&gt;28,"Q, "&amp;(INDEX('Full Data'!$M:$M,MATCH($B5,IF('Full Data'!$G:$G=AN$2,'Full Data'!$C:$C),0)))-(INDEX('Full Data'!$E:$E,MATCH($B5,IF('Full Data'!$G:$G=AN$2,'Full Data'!$C:$C),0)))-28,"")</f>
        <v/>
      </c>
      <c r="AO5" s="27" t="str">
        <f t="array" ref="AO5">IF((INDEX('Full Data'!$M:$M,MATCH($B5,IF('Full Data'!$G:$G=AO$2,'Full Data'!$C:$C),0)))-(INDEX('Full Data'!$E:$E,MATCH($B5,IF('Full Data'!$G:$G=AO$2,'Full Data'!$C:$C),0)))&gt;28,"Q, "&amp;(INDEX('Full Data'!$M:$M,MATCH($B5,IF('Full Data'!$G:$G=AO$2,'Full Data'!$C:$C),0)))-(INDEX('Full Data'!$E:$E,MATCH($B5,IF('Full Data'!$G:$G=AO$2,'Full Data'!$C:$C),0)))-28,"")</f>
        <v/>
      </c>
      <c r="AP5" s="27" t="str">
        <f t="array" ref="AP5">IF((INDEX('Full Data'!$M:$M,MATCH($B5,IF('Full Data'!$G:$G=AP$2,'Full Data'!$C:$C),0)))-(INDEX('Full Data'!$E:$E,MATCH($B5,IF('Full Data'!$G:$G=AP$2,'Full Data'!$C:$C),0)))&gt;2,"Q, "&amp;(INDEX('Full Data'!$M:$M,MATCH($B5,IF('Full Data'!$G:$G=AP$2,'Full Data'!$C:$C),0)))-(INDEX('Full Data'!$E:$E,MATCH($B5,IF('Full Data'!$G:$G=AP$2,'Full Data'!$C:$C),0)))-2,"")</f>
        <v/>
      </c>
      <c r="AQ5" s="27" t="str">
        <f t="array" ref="AQ5">IF((INDEX('Full Data'!$M:$M,MATCH($B5,IF('Full Data'!$G:$G=AQ$2,'Full Data'!$C:$C),0)))-(INDEX('Full Data'!$E:$E,MATCH($B5,IF('Full Data'!$G:$G=AQ$2,'Full Data'!$C:$C),0)))&gt;28,"Q, "&amp;(INDEX('Full Data'!$M:$M,MATCH($B5,IF('Full Data'!$G:$G=AQ$2,'Full Data'!$C:$C),0)))-(INDEX('Full Data'!$E:$E,MATCH($B5,IF('Full Data'!$G:$G=AQ$2,'Full Data'!$C:$C),0)))-28,"")</f>
        <v/>
      </c>
      <c r="AR5" s="27" t="e">
        <f t="array" ref="AR5">IF((INDEX('Full Data'!$M:$M,MATCH($B5,IF('Full Data'!$G:$G=AR$2,'Full Data'!$C:$C),0)))-(INDEX('Full Data'!$E:$E,MATCH($B5,IF('Full Data'!$G:$G=AR$2,'Full Data'!$C:$C),0)))&gt;180,"Q, "&amp;(INDEX('Full Data'!$M:$M,MATCH($B5,IF('Full Data'!$G:$G=AR$2,'Full Data'!$C:$C),0)))-(INDEX('Full Data'!$E:$E,MATCH($B5,IF('Full Data'!$G:$G=AR$2,'Full Data'!$C:$C),0)))-180,"")</f>
        <v>#N/A</v>
      </c>
      <c r="AS5" s="27" t="e">
        <f t="array" ref="AS5">IF((INDEX('Full Data'!$M:$M,MATCH($B5,IF('Full Data'!$G:$G=AS$2,'Full Data'!$C:$C),0)))-(INDEX('Full Data'!$E:$E,MATCH($B5,IF('Full Data'!$G:$G=AS$2,'Full Data'!$C:$C),0)))&gt;180,"Q, "&amp;(INDEX('Full Data'!$M:$M,MATCH($B5,IF('Full Data'!$G:$G=AS$2,'Full Data'!$C:$C),0)))-(INDEX('Full Data'!$E:$E,MATCH($B5,IF('Full Data'!$G:$G=AS$2,'Full Data'!$C:$C),0)))-180,"")</f>
        <v>#N/A</v>
      </c>
      <c r="AT5" s="27" t="e">
        <f t="array" ref="AT5">IF((INDEX('Full Data'!$M:$M,MATCH($B5,IF('Full Data'!$G:$G=AT$2,'Full Data'!$C:$C),0)))-(INDEX('Full Data'!$E:$E,MATCH($B5,IF('Full Data'!$G:$G=AT$2,'Full Data'!$C:$C),0)))&gt;180,"Q, "&amp;(INDEX('Full Data'!$M:$M,MATCH($B5,IF('Full Data'!$G:$G=AT$2,'Full Data'!$C:$C),0)))-(INDEX('Full Data'!$E:$E,MATCH($B5,IF('Full Data'!$G:$G=AT$2,'Full Data'!$C:$C),0)))-180,"")</f>
        <v>#N/A</v>
      </c>
      <c r="AU5" s="27" t="str">
        <f t="array" ref="AU5">IF((INDEX('Full Data'!$M:$M,MATCH($B5,IF('Full Data'!$G:$G=AU$2,'Full Data'!$C:$C),0)))-(INDEX('Full Data'!$E:$E,MATCH($B5,IF('Full Data'!$G:$G=AU$2,'Full Data'!$C:$C),0)))&gt;180,"Q, "&amp;(INDEX('Full Data'!$M:$M,MATCH($B5,IF('Full Data'!$G:$G=AU$2,'Full Data'!$C:$C),0)))-(INDEX('Full Data'!$E:$E,MATCH($B5,IF('Full Data'!$G:$G=AU$2,'Full Data'!$C:$C),0)))-180,"")</f>
        <v/>
      </c>
      <c r="AV5" s="27" t="str">
        <f t="array" ref="AV5">IF((INDEX('Full Data'!$M:$M,MATCH($B5,IF('Full Data'!$G:$G=AV$2,'Full Data'!$C:$C),0)))-(INDEX('Full Data'!$E:$E,MATCH($B5,IF('Full Data'!$G:$G=AV$2,'Full Data'!$C:$C),0)))&gt;28,"Q, "&amp;(INDEX('Full Data'!$M:$M,MATCH($B5,IF('Full Data'!$G:$G=AV$2,'Full Data'!$C:$C),0)))-(INDEX('Full Data'!$E:$E,MATCH($B5,IF('Full Data'!$G:$G=AV$2,'Full Data'!$C:$C),0)))-28,"")</f>
        <v/>
      </c>
      <c r="AW5" s="27" t="str">
        <f t="array" ref="AW5">IF((INDEX('Full Data'!$M:$M,MATCH($B5,IF('Full Data'!$G:$G=AW$2,'Full Data'!$C:$C),0)))-(INDEX('Full Data'!$E:$E,MATCH($B5,IF('Full Data'!$G:$G=AW$2,'Full Data'!$C:$C),0)))&gt;28,"Q, "&amp;(INDEX('Full Data'!$M:$M,MATCH($B5,IF('Full Data'!$G:$G=AW$2,'Full Data'!$C:$C),0)))-(INDEX('Full Data'!$E:$E,MATCH($B5,IF('Full Data'!$G:$G=AW$2,'Full Data'!$C:$C),0)))-28,"")</f>
        <v/>
      </c>
      <c r="AX5" s="27" t="str">
        <f t="array" ref="AX5">IF((INDEX('Full Data'!$M:$M,MATCH($B5,IF('Full Data'!$G:$G=AX$2,'Full Data'!$C:$C),0)))-(INDEX('Full Data'!$E:$E,MATCH($B5,IF('Full Data'!$G:$G=AX$2,'Full Data'!$C:$C),0)))&gt;180,"Q, "&amp;(INDEX('Full Data'!$M:$M,MATCH($B5,IF('Full Data'!$G:$G=AX$2,'Full Data'!$C:$C),0)))-(INDEX('Full Data'!$E:$E,MATCH($B5,IF('Full Data'!$G:$G=AX$2,'Full Data'!$C:$C),0)))-180,"")</f>
        <v/>
      </c>
      <c r="AY5" s="27" t="str">
        <f t="array" ref="AY5">IF((INDEX('Full Data'!$M:$M,MATCH($B5,IF('Full Data'!$G:$G=AY$2,'Full Data'!$C:$C),0)))-(INDEX('Full Data'!$E:$E,MATCH($B5,IF('Full Data'!$G:$G=AY$2,'Full Data'!$C:$C),0)))&gt;7,"Q, "&amp;(INDEX('Full Data'!$M:$M,MATCH($B5,IF('Full Data'!$G:$G=AY$2,'Full Data'!$C:$C),0)))-(INDEX('Full Data'!$E:$E,MATCH($B5,IF('Full Data'!$G:$G=AY$2,'Full Data'!$C:$C),0)))-7,"")</f>
        <v/>
      </c>
      <c r="AZ5" s="27" t="e">
        <f t="array" ref="AZ5">IF((INDEX('Full Data'!$M:$M,MATCH($B5,IF('Full Data'!$G:$G=AZ$2,'Full Data'!$C:$C),0)))-(INDEX('Full Data'!$E:$E,MATCH($B5,IF('Full Data'!$G:$G=AZ$2,'Full Data'!$C:$C),0)))&gt;28,"Q, "&amp;(INDEX('Full Data'!$M:$M,MATCH($B5,IF('Full Data'!$G:$G=AZ$2,'Full Data'!$C:$C),0)))-(INDEX('Full Data'!$E:$E,MATCH($B5,IF('Full Data'!$G:$G=AZ$2,'Full Data'!$C:$C),0)))-28,"")</f>
        <v>#N/A</v>
      </c>
      <c r="BA5" s="27" t="str">
        <f t="array" ref="BA5">IF((INDEX('Full Data'!$M:$M,MATCH($B5,IF('Full Data'!$G:$G=BA$2,'Full Data'!$C:$C),0)))-(INDEX('Full Data'!$E:$E,MATCH($B5,IF('Full Data'!$G:$G=BA$2,'Full Data'!$C:$C),0)))&gt;40,"Q, "&amp;(INDEX('Full Data'!$M:$M,MATCH($B5,IF('Full Data'!$G:$G=BA$2,'Full Data'!$C:$C),0)))-(INDEX('Full Data'!$E:$E,MATCH($B5,IF('Full Data'!$G:$G=BA$2,'Full Data'!$C:$C),0)))-40,"")</f>
        <v/>
      </c>
      <c r="BB5" s="27" t="e">
        <f t="array" ref="BB5">IF((INDEX('Full Data'!$M:$M,MATCH($B5,IF('Full Data'!$G:$G=BB$2,'Full Data'!$C:$C),0)))-(INDEX('Full Data'!$E:$E,MATCH($B5,IF('Full Data'!$G:$G=BB$2,'Full Data'!$C:$C),0)))&gt;2,"Q, "&amp;(INDEX('Full Data'!$M:$M,MATCH($B5,IF('Full Data'!$G:$G=BB$2,'Full Data'!$C:$C),0)))-(INDEX('Full Data'!$E:$E,MATCH($B5,IF('Full Data'!$G:$G=BB$2,'Full Data'!$C:$C),0)))-2,"")</f>
        <v>#N/A</v>
      </c>
      <c r="BC5" s="27" t="e">
        <f t="array" ref="BC5">IF((INDEX('Full Data'!$M:$M,MATCH($B5,IF('Full Data'!$G:$G=BC$2,'Full Data'!$C:$C),0)))-(INDEX('Full Data'!$E:$E,MATCH($B5,IF('Full Data'!$G:$G=BC$2,'Full Data'!$C:$C),0)))&gt;0.25,"Q, "&amp;(INDEX('Full Data'!$M:$M,MATCH($B5,IF('Full Data'!$G:$G=BC$2,'Full Data'!$C:$C),0)))-(INDEX('Full Data'!$E:$E,MATCH($B5,IF('Full Data'!$G:$G=BC$2,'Full Data'!$C:$C),0)))-0.25,"")</f>
        <v>#N/A</v>
      </c>
      <c r="BD5" s="27" t="e">
        <f t="array" ref="BD5">IF((INDEX('Full Data'!$M:$M,MATCH($B5,IF('Full Data'!$G:$G=BD$2,'Full Data'!$C:$C),0)))-(INDEX('Full Data'!$E:$E,MATCH($B5,IF('Full Data'!$G:$G=BD$2,'Full Data'!$C:$C),0)))&gt;7,"Q, "&amp;(INDEX('Full Data'!$M:$M,MATCH($B5,IF('Full Data'!$G:$G=BD$2,'Full Data'!$C:$C),0)))-(INDEX('Full Data'!$E:$E,MATCH($B5,IF('Full Data'!$G:$G=BD$2,'Full Data'!$C:$C),0)))-7,"")</f>
        <v>#N/A</v>
      </c>
      <c r="BE5" s="24" t="str">
        <f>IF(Summary!L5&gt;MDL!C5,IF(Summary!L5&lt;PQL!C5,"I",""),"U")</f>
        <v/>
      </c>
      <c r="BF5" s="25" t="str">
        <f>IF(Summary!M5&gt;MDL!D5,IF(Summary!M5&lt;PQL!D5,"I",""),"U")</f>
        <v>U</v>
      </c>
      <c r="BG5" s="25" t="str">
        <f>IF(Summary!N5&gt;MDL!E5,IF(Summary!N5&lt;PQL!E5,"I",""),"U")</f>
        <v/>
      </c>
      <c r="BH5" s="25" t="str">
        <f>IF(Summary!O5&gt;MDL!F5,IF(Summary!O5&lt;PQL!F5,"I",""),"U")</f>
        <v/>
      </c>
      <c r="BI5" s="25" t="str">
        <f>IF(Summary!P5&gt;MDL!G5,IF(Summary!P5&lt;PQL!G5,"I",""),"U")</f>
        <v/>
      </c>
      <c r="BJ5" s="25" t="str">
        <f>IF(Summary!Q5&gt;MDL!H5,IF(Summary!Q5&lt;PQL!H5,"I",""),"U")</f>
        <v/>
      </c>
      <c r="BK5" s="25" t="str">
        <f>IF(Summary!R5&gt;MDL!I5,IF(Summary!R5&lt;PQL!I5,"I",""),"U")</f>
        <v/>
      </c>
      <c r="BL5" s="25" t="str">
        <f>IF(Summary!S5&gt;MDL!J5,IF(Summary!S5&lt;PQL!J5,"I",""),"U")</f>
        <v/>
      </c>
      <c r="BM5" s="25" t="str">
        <f>IF(Summary!T5&gt;MDL!K5,IF(Summary!T5&lt;PQL!K5,"I",""),"U")</f>
        <v>I</v>
      </c>
      <c r="BN5" s="25" t="e">
        <f>IF(Summary!U5&gt;MDL!L5,IF(Summary!U5&lt;PQL!L5,"I",""),"U")</f>
        <v>#N/A</v>
      </c>
      <c r="BO5" s="25" t="e">
        <f>IF(Summary!V5&gt;MDL!M5,IF(Summary!V5&lt;PQL!M5,"I",""),"U")</f>
        <v>#N/A</v>
      </c>
      <c r="BP5" s="25" t="e">
        <f>IF(Summary!W5&gt;MDL!N5,IF(Summary!W5&lt;PQL!N5,"I",""),"U")</f>
        <v>#N/A</v>
      </c>
      <c r="BQ5" s="25" t="str">
        <f>IF(Summary!X5&gt;MDL!O5,IF(Summary!X5&lt;PQL!O5,"I",""),"U")</f>
        <v>I</v>
      </c>
      <c r="BR5" s="25" t="str">
        <f>IF(Summary!Y5&gt;MDL!P5,IF(Summary!Y5&lt;PQL!P5,"I",""),"U")</f>
        <v/>
      </c>
      <c r="BS5" s="25" t="str">
        <f>IF(Summary!Z5&gt;MDL!Q5,IF(Summary!Z5&lt;PQL!Q5,"I",""),"U")</f>
        <v/>
      </c>
      <c r="BT5" s="25" t="str">
        <f>IF(Summary!AA5&gt;MDL!R5,IF(Summary!AA5&lt;PQL!R5,"I",""),"U")</f>
        <v/>
      </c>
      <c r="BU5" s="25" t="str">
        <f>IF(Summary!AB5&gt;MDL!S5,IF(Summary!AB5&lt;PQL!S5,"I",""),"U")</f>
        <v/>
      </c>
      <c r="BV5" s="25" t="e">
        <f>IF(Summary!AD5&gt;MDL!U5,IF(Summary!AD5&lt;PQL!U5,"I",""),"U")</f>
        <v>#N/A</v>
      </c>
      <c r="BW5" s="25" t="str">
        <f>IF(Summary!AE5&gt;MDL!V5,IF(Summary!AE5&lt;PQL!V5,"I",""),"U")</f>
        <v>I</v>
      </c>
      <c r="BX5" s="25" t="e">
        <f>IF(Summary!AF5&gt;MDL!W5,IF(Summary!AF5&lt;PQL!W5,"I",""),"U")</f>
        <v>#N/A</v>
      </c>
      <c r="BY5" s="25" t="e">
        <f>IF(Summary!AG5&gt;MDL!X5,IF(Summary!AG5&lt;PQL!X5,"I",""),"U")</f>
        <v>#N/A</v>
      </c>
      <c r="BZ5" s="25" t="e">
        <f>IF(Summary!AH5&gt;MDL!Y5,IF(Summary!AH5&lt;PQL!Y5,"I",""),"U")</f>
        <v>#N/A</v>
      </c>
    </row>
    <row r="6" spans="2:78">
      <c r="B6" s="45" t="str">
        <f>Summary!B6</f>
        <v>HOLE IN THE WALL SPRING</v>
      </c>
      <c r="D6" t="str">
        <f>IF(ISERROR(INDEX('Full Data'!A:A,MATCH(B6,'Full Data'!C:C,0))),"",INDEX('Full Data'!A:A,MATCH(B6,'Full Data'!C:C,0)))</f>
        <v>SPRS1303-1</v>
      </c>
      <c r="E6" s="34" t="str">
        <f t="array" ref="E6">IF(AND((IF(AND(ISTEXT((INDEX('Full Data'!$I:$I,MATCH($B6,IF('Full Data'!$G:$G=E$2,'Full Data'!$C:$C),0)))),ISNUMBER(Summary!E6)),"bad qualifer","O"))="O",IFERROR(Summary!E6,"O")="O"),"O","")</f>
        <v/>
      </c>
      <c r="F6" s="8" t="str">
        <f t="array" ref="F6">IF(AND((IF(AND(ISTEXT((INDEX('Full Data'!$I:$I,MATCH($B6,IF('Full Data'!$G:$G=F$2,'Full Data'!$C:$C),0)))),ISNUMBER(Summary!F6)),"bad qualifer","O"))="O",IFERROR(Summary!F6,"O")="O"),"O","")</f>
        <v/>
      </c>
      <c r="G6" s="34" t="str">
        <f t="array" ref="G6">IF(AND((IF(AND(ISTEXT((INDEX('Full Data'!$I:$I,MATCH($B6,IF('Full Data'!$G:$G=G$2,'Full Data'!$C:$C),0)))),ISNUMBER(Summary!G6)),"bad qualifer","O"))="O",IFERROR(Summary!G6,"O")="O"),"O","")</f>
        <v/>
      </c>
      <c r="H6" s="34" t="str">
        <f t="array" ref="H6">IF(AND((IF(AND(ISTEXT((INDEX('Full Data'!$I:$I,MATCH($B6,IF('Full Data'!$G:$G=H$2,'Full Data'!$C:$C),0)))),ISNUMBER(Summary!H6)),"bad qualifer","O"))="O",IFERROR(Summary!H6,"O")="O"),"O","")</f>
        <v/>
      </c>
      <c r="I6" s="34" t="str">
        <f t="array" ref="I6">IF(AND((IF(AND(ISTEXT((INDEX('Full Data'!$I:$I,MATCH($B6,IF('Full Data'!$G:$G=I$2,'Full Data'!$C:$C),0)))),ISNUMBER(Summary!I6)),"bad qualifer","O"))="O",IFERROR(Summary!I6,"O")="O"),"O","")</f>
        <v/>
      </c>
      <c r="J6" s="10" t="str">
        <f t="array" ref="J6">IF(OR(C6=9695,C6=20383,C6=20385,C6=9714,C6=9717,C6=11456,C6=9739,C6=9719),"",(IFERROR(CONCATENATE((INDEX('Full Data'!$I:$I,MATCH($B6,IF('Full Data'!$G:$G=J$2,'Full Data'!$C:$C),0))),"  |  ",(IFERROR(IF(Summary!J6=Summary!K6,"L",Summary!J6-Summary!K6),"O"))),"O")))</f>
        <v>O</v>
      </c>
      <c r="K6" s="45" t="str">
        <f>IF(OR(C6=9695,C6=20383,C6=20385,C6=9714),"",(IF(AND((IF(AND(ISTEXT((INDEX('Full Data'!$I:$I,MATCH($B6,IF('Full Data'!$G:$G=K$2,'Full Data'!$C:$C),0)))),ISNUMBER(Summary!K6)),"bad qualifer","O"))="O",IFERROR(Summary!K6,"O")="O"),"O","")))</f>
        <v/>
      </c>
      <c r="L6" s="45" t="str">
        <f>(IF(OR(C6=9743,C6=11456,C6=9713,C6=10786,C6=9714, C6=11371),(IF(AND((IF(AND(ISTEXT((INDEX('Full Data'!$I:$I,MATCH($B6,IF('Full Data'!$G:$G=L$2,'Full Data'!$C:$C),0)))),ISNUMBER(Summary!AC6)),"bad qualifer","O"))="O",IFERROR(Summary!AC6,"O")="O"),"O","")),""))</f>
        <v/>
      </c>
      <c r="M6" s="12" t="str">
        <f t="array" ref="M6">IF((INDEX('Full Data'!$I:$I,MATCH($B6,IF('Full Data'!$G:$G=AI$2,'Full Data'!$C:$C),0)))=CONCATENATE(LEFT(AI6),BE6),"",CONCATENATE((INDEX('Full Data'!$I:$I,MATCH($B6,IF('Full Data'!$G:$G=AI$2,'Full Data'!$C:$C),0))),"  |  ",CONCATENATE(AI6,BE6)))</f>
        <v/>
      </c>
      <c r="N6" s="11" t="str">
        <f t="array" ref="N6">IF((INDEX('Full Data'!$I:$I,MATCH($B6,IF('Full Data'!$G:$G=AJ$2,'Full Data'!$C:$C),0)))=CONCATENATE(LEFT(AJ6),BF6),"",CONCATENATE((INDEX('Full Data'!$I:$I,MATCH($B6,IF('Full Data'!$G:$G=AJ$2,'Full Data'!$C:$C),0))),"  |  ",CONCATENATE(AJ6,BF6)))</f>
        <v/>
      </c>
      <c r="O6" s="11" t="str">
        <f t="array" ref="O6">IF((INDEX('Full Data'!$I:$I,MATCH($B6,IF('Full Data'!$G:$G=AK$2,'Full Data'!$C:$C),0)))=CONCATENATE(LEFT(AK6),BG6),"",CONCATENATE((INDEX('Full Data'!$I:$I,MATCH($B6,IF('Full Data'!$G:$G=AK$2,'Full Data'!$C:$C),0))),"  |  ",CONCATENATE(AK6,BG6)))</f>
        <v/>
      </c>
      <c r="P6" s="11" t="str">
        <f t="array" ref="P6">IF((INDEX('Full Data'!$I:$I,MATCH($B6,IF('Full Data'!$G:$G=AL$2,'Full Data'!$C:$C),0)))=CONCATENATE(LEFT(AL6),BH6),"",CONCATENATE((INDEX('Full Data'!$I:$I,MATCH($B6,IF('Full Data'!$G:$G=AL$2,'Full Data'!$C:$C),0))),"  |  ",CONCATENATE(AL6,BH6)))</f>
        <v/>
      </c>
      <c r="Q6" s="11" t="str">
        <f t="array" ref="Q6">IF((INDEX('Full Data'!$I:$I,MATCH($B6,IF('Full Data'!$G:$G=AM$2,'Full Data'!$C:$C),0)))=CONCATENATE(LEFT(AM6),BI6),"",CONCATENATE((INDEX('Full Data'!$I:$I,MATCH($B6,IF('Full Data'!$G:$G=AM$2,'Full Data'!$C:$C),0))),"  |  ",CONCATENATE(AM6,BI6)))</f>
        <v/>
      </c>
      <c r="R6" s="11" t="str">
        <f t="array" ref="R6">IF((INDEX('Full Data'!$I:$I,MATCH($B6,IF('Full Data'!$G:$G=AN$2,'Full Data'!$C:$C),0)))=CONCATENATE(LEFT(AN6),BJ6),"",CONCATENATE((INDEX('Full Data'!$I:$I,MATCH($B6,IF('Full Data'!$G:$G=AN$2,'Full Data'!$C:$C),0))),"  |  ",CONCATENATE(AN6,BJ6)))</f>
        <v/>
      </c>
      <c r="S6" s="11" t="str">
        <f t="array" ref="S6">IF((INDEX('Full Data'!$I:$I,MATCH($B6,IF('Full Data'!$G:$G=AO$2,'Full Data'!$C:$C),0)))=CONCATENATE(LEFT(AO6),BK6),"",CONCATENATE((INDEX('Full Data'!$I:$I,MATCH($B6,IF('Full Data'!$G:$G=AO$2,'Full Data'!$C:$C),0))),"  |  ",CONCATENATE(AO6,BK6)))</f>
        <v/>
      </c>
      <c r="T6" s="11" t="str">
        <f t="array" ref="T6">IF((INDEX('Full Data'!$I:$I,MATCH($B6,IF('Full Data'!$G:$G=AP$2,'Full Data'!$C:$C),0)))=CONCATENATE(LEFT(AP6),BL6),"",CONCATENATE((INDEX('Full Data'!$I:$I,MATCH($B6,IF('Full Data'!$G:$G=AP$2,'Full Data'!$C:$C),0))),"  |  ",CONCATENATE(AP6,BL6)))</f>
        <v/>
      </c>
      <c r="U6" s="11" t="str">
        <f t="array" ref="U6">IF((INDEX('Full Data'!$I:$I,MATCH($B6,IF('Full Data'!$G:$G=AQ$2,'Full Data'!$C:$C),0)))=CONCATENATE(LEFT(AQ6),BM6),"",CONCATENATE((INDEX('Full Data'!$I:$I,MATCH($B6,IF('Full Data'!$G:$G=AQ$2,'Full Data'!$C:$C),0))),"  |  ",CONCATENATE(AQ6,BM6)))</f>
        <v/>
      </c>
      <c r="V6" s="11" t="e">
        <f t="array" ref="V6">IF((INDEX('Full Data'!$I:$I,MATCH($B6,IF('Full Data'!$G:$G=AR$2,'Full Data'!$C:$C),0)))=CONCATENATE(LEFT(AR6),BN6),"",CONCATENATE((INDEX('Full Data'!$I:$I,MATCH($B6,IF('Full Data'!$G:$G=AR$2,'Full Data'!$C:$C),0))),"  |  ",CONCATENATE(AR6,BN6)))</f>
        <v>#N/A</v>
      </c>
      <c r="W6" s="11" t="e">
        <f t="array" ref="W6">IF((INDEX('Full Data'!$I:$I,MATCH($B6,IF('Full Data'!$G:$G=AS$2,'Full Data'!$C:$C),0)))=CONCATENATE(LEFT(AS6),BO6),"",CONCATENATE((INDEX('Full Data'!$I:$I,MATCH($B6,IF('Full Data'!$G:$G=AS$2,'Full Data'!$C:$C),0))),"  |  ",CONCATENATE(AS6,BO6)))</f>
        <v>#N/A</v>
      </c>
      <c r="X6" s="11" t="e">
        <f t="array" ref="X6">IF((INDEX('Full Data'!$I:$I,MATCH($B6,IF('Full Data'!$G:$G=AT$2,'Full Data'!$C:$C),0)))=CONCATENATE(LEFT(AT6),BP6),"",CONCATENATE((INDEX('Full Data'!$I:$I,MATCH($B6,IF('Full Data'!$G:$G=AT$2,'Full Data'!$C:$C),0))),"  |  ",CONCATENATE(AT6,BP6)))</f>
        <v>#N/A</v>
      </c>
      <c r="Y6" s="11" t="str">
        <f t="array" ref="Y6">IF((INDEX('Full Data'!$I:$I,MATCH($B6,IF('Full Data'!$G:$G=AU$2,'Full Data'!$C:$C),0)))=CONCATENATE(LEFT(AU6),BQ6),"",CONCATENATE((INDEX('Full Data'!$I:$I,MATCH($B6,IF('Full Data'!$G:$G=AU$2,'Full Data'!$C:$C),0))),"  |  ",CONCATENATE(AU6,BQ6)))</f>
        <v/>
      </c>
      <c r="Z6" s="11" t="str">
        <f t="array" ref="Z6">IF((INDEX('Full Data'!$I:$I,MATCH($B6,IF('Full Data'!$G:$G=AV$2,'Full Data'!$C:$C),0)))=CONCATENATE(LEFT(AV6),BR6),"",CONCATENATE((INDEX('Full Data'!$I:$I,MATCH($B6,IF('Full Data'!$G:$G=AV$2,'Full Data'!$C:$C),0))),"  |  ",CONCATENATE(AV6,BR6)))</f>
        <v/>
      </c>
      <c r="AA6" s="11" t="str">
        <f t="array" ref="AA6">IF((INDEX('Full Data'!$I:$I,MATCH($B6,IF('Full Data'!$G:$G=AW$2,'Full Data'!$C:$C),0)))=CONCATENATE(LEFT(AW6),BS6),"",CONCATENATE((INDEX('Full Data'!$I:$I,MATCH($B6,IF('Full Data'!$G:$G=AW$2,'Full Data'!$C:$C),0))),"  |  ",CONCATENATE(AW6,BS6)))</f>
        <v/>
      </c>
      <c r="AB6" s="11" t="str">
        <f t="array" ref="AB6">IF((INDEX('Full Data'!$I:$I,MATCH($B6,IF('Full Data'!$G:$G=AX$2,'Full Data'!$C:$C),0)))=CONCATENATE(LEFT(AX6),BT6),"",CONCATENATE((INDEX('Full Data'!$I:$I,MATCH($B6,IF('Full Data'!$G:$G=AX$2,'Full Data'!$C:$C),0))),"  |  ",CONCATENATE(AX6,BT6)))</f>
        <v/>
      </c>
      <c r="AC6" s="11" t="str">
        <f t="array" ref="AC6">IF((INDEX('Full Data'!$I:$I,MATCH($B6,IF('Full Data'!$G:$G=AY$2,'Full Data'!$C:$C),0)))=CONCATENATE(LEFT(AY6),BU6),"",CONCATENATE((INDEX('Full Data'!$I:$I,MATCH($B6,IF('Full Data'!$G:$G=AY$2,'Full Data'!$C:$C),0))),"  |  ",CONCATENATE(AY6,BU6)))</f>
        <v/>
      </c>
      <c r="AD6" s="11" t="e">
        <f t="array" ref="AD6">IF((INDEX('Full Data'!$I:$I,MATCH($B6,IF('Full Data'!$G:$G=AZ$2,'Full Data'!$C:$C),0)))=CONCATENATE(LEFT(AZ6),BV6),"",CONCATENATE((INDEX('Full Data'!$I:$I,MATCH($B6,IF('Full Data'!$G:$G=AZ$2,'Full Data'!$C:$C),0))),"  |  ",CONCATENATE(AZ6,BV6)))</f>
        <v>#N/A</v>
      </c>
      <c r="AE6" s="11" t="str">
        <f t="array" ref="AE6">IF((INDEX('Full Data'!$I:$I,MATCH($B6,IF('Full Data'!$G:$G=BA$2,'Full Data'!$C:$C),0)))=CONCATENATE(LEFT(BA6),BW6),"",CONCATENATE((INDEX('Full Data'!$I:$I,MATCH($B6,IF('Full Data'!$G:$G=BA$2,'Full Data'!$C:$C),0))),"  |  ",CONCATENATE(BA6,BW6)))</f>
        <v/>
      </c>
      <c r="AF6" s="36" t="e">
        <f t="array" ref="AF6">IF((INDEX('Full Data'!$I:$I,MATCH($B6,IF('Full Data'!$G:$G=BB$2,'Full Data'!$C:$C),0)))=CONCATENATE(LEFT(BB6),BX6),"",CONCATENATE((INDEX('Full Data'!$I:$I,MATCH($B6,IF('Full Data'!$G:$G=BB$2,'Full Data'!$C:$C),0))),"  |  ",CONCATENATE(BB6,BX6)))</f>
        <v>#N/A</v>
      </c>
      <c r="AG6" s="36" t="e">
        <f t="array" ref="AG6">IF((INDEX('Full Data'!$I:$I,MATCH($B6,IF('Full Data'!$G:$G=BC$2,'Full Data'!$C:$C),0)))=CONCATENATE(LEFT(BC6),BY6),"",CONCATENATE((INDEX('Full Data'!$I:$I,MATCH($B6,IF('Full Data'!$G:$G=BC$2,'Full Data'!$C:$C),0))),"  |  ",CONCATENATE(BC6,BY6)))</f>
        <v>#N/A</v>
      </c>
      <c r="AH6" s="54" t="e">
        <f t="array" ref="AH6">IF((INDEX('Full Data'!$I:$I,MATCH($B6,IF('Full Data'!$G:$G=BD$2,'Full Data'!$C:$C),0)))=CONCATENATE(LEFT(BD6),BZ6),"",CONCATENATE((INDEX('Full Data'!$I:$I,MATCH($B6,IF('Full Data'!$G:$G=BD$2,'Full Data'!$C:$C),0))),"  |  ",CONCATENATE(BD6,BZ6)))</f>
        <v>#N/A</v>
      </c>
      <c r="AI6" s="27" t="str">
        <f t="array" ref="AI6">IF((INDEX('Full Data'!$M:$M,MATCH($B6,IF('Full Data'!$G:$G=AI$2,'Full Data'!$C:$C),0)))-(INDEX('Full Data'!$E:$E,MATCH($B6,IF('Full Data'!$G:$G=AI$2,'Full Data'!$C:$C),0)))&gt;2,"Q, "&amp;(INDEX('Full Data'!$M:$M,MATCH($B6,IF('Full Data'!$G:$G=AI$2,'Full Data'!$C:$C),0)))-(INDEX('Full Data'!$E:$E,MATCH($B6,IF('Full Data'!$G:$G=AI$2,'Full Data'!$C:$C),0)))-2,"")</f>
        <v/>
      </c>
      <c r="AJ6" s="27" t="str">
        <f t="array" ref="AJ6">IF((INDEX('Full Data'!$M:$M,MATCH($B6,IF('Full Data'!$G:$G=AJ$2,'Full Data'!$C:$C),0)))-(INDEX('Full Data'!$E:$E,MATCH($B6,IF('Full Data'!$G:$G=AJ$2,'Full Data'!$C:$C),0)))&gt;2,"Q, "&amp;(INDEX('Full Data'!$M:$M,MATCH($B6,IF('Full Data'!$G:$G=AJ$2,'Full Data'!$C:$C),0)))-(INDEX('Full Data'!$E:$E,MATCH($B6,IF('Full Data'!$G:$G=AJ$2,'Full Data'!$C:$C),0)))-2,"")</f>
        <v/>
      </c>
      <c r="AK6" s="27" t="str">
        <f t="array" ref="AK6">IF((INDEX('Full Data'!$M:$M,MATCH($B6,IF('Full Data'!$G:$G=AK$2,'Full Data'!$C:$C),0)))-(INDEX('Full Data'!$E:$E,MATCH($B6,IF('Full Data'!$G:$G=AK$2,'Full Data'!$C:$C),0)))&gt;14,"Q, "&amp;(INDEX('Full Data'!$M:$M,MATCH($B6,IF('Full Data'!$G:$G=AK$2,'Full Data'!$C:$C),0)))-(INDEX('Full Data'!$E:$E,MATCH($B6,IF('Full Data'!$G:$G=AK$2,'Full Data'!$C:$C),0)))-14,"")</f>
        <v/>
      </c>
      <c r="AL6" s="27" t="str">
        <f t="array" ref="AL6">IF((INDEX('Full Data'!$M:$M,MATCH($B6,IF('Full Data'!$G:$G=AL$2,'Full Data'!$C:$C),0)))-(INDEX('Full Data'!$E:$E,MATCH($B6,IF('Full Data'!$G:$G=AL$2,'Full Data'!$C:$C),0)))&gt;28,"Q, "&amp;(INDEX('Full Data'!$M:$M,MATCH($B6,IF('Full Data'!$G:$G=AL$2,'Full Data'!$C:$C),0)))-(INDEX('Full Data'!$E:$E,MATCH($B6,IF('Full Data'!$G:$G=AL$2,'Full Data'!$C:$C),0)))-28,"")</f>
        <v/>
      </c>
      <c r="AM6" s="27" t="str">
        <f t="array" ref="AM6">IF((INDEX('Full Data'!$M:$M,MATCH($B6,IF('Full Data'!$G:$G=AM$2,'Full Data'!$C:$C),0)))-(INDEX('Full Data'!$E:$E,MATCH($B6,IF('Full Data'!$G:$G=AM$2,'Full Data'!$C:$C),0)))&gt;28,"Q, "&amp;(INDEX('Full Data'!$M:$M,MATCH($B6,IF('Full Data'!$G:$G=AM$2,'Full Data'!$C:$C),0)))-(INDEX('Full Data'!$E:$E,MATCH($B6,IF('Full Data'!$G:$G=AM$2,'Full Data'!$C:$C),0)))-28,"")</f>
        <v/>
      </c>
      <c r="AN6" s="27" t="str">
        <f t="array" ref="AN6">IF((INDEX('Full Data'!$M:$M,MATCH($B6,IF('Full Data'!$G:$G=AN$2,'Full Data'!$C:$C),0)))-(INDEX('Full Data'!$E:$E,MATCH($B6,IF('Full Data'!$G:$G=AN$2,'Full Data'!$C:$C),0)))&gt;28,"Q, "&amp;(INDEX('Full Data'!$M:$M,MATCH($B6,IF('Full Data'!$G:$G=AN$2,'Full Data'!$C:$C),0)))-(INDEX('Full Data'!$E:$E,MATCH($B6,IF('Full Data'!$G:$G=AN$2,'Full Data'!$C:$C),0)))-28,"")</f>
        <v/>
      </c>
      <c r="AO6" s="27" t="str">
        <f t="array" ref="AO6">IF((INDEX('Full Data'!$M:$M,MATCH($B6,IF('Full Data'!$G:$G=AO$2,'Full Data'!$C:$C),0)))-(INDEX('Full Data'!$E:$E,MATCH($B6,IF('Full Data'!$G:$G=AO$2,'Full Data'!$C:$C),0)))&gt;28,"Q, "&amp;(INDEX('Full Data'!$M:$M,MATCH($B6,IF('Full Data'!$G:$G=AO$2,'Full Data'!$C:$C),0)))-(INDEX('Full Data'!$E:$E,MATCH($B6,IF('Full Data'!$G:$G=AO$2,'Full Data'!$C:$C),0)))-28,"")</f>
        <v/>
      </c>
      <c r="AP6" s="27" t="str">
        <f t="array" ref="AP6">IF((INDEX('Full Data'!$M:$M,MATCH($B6,IF('Full Data'!$G:$G=AP$2,'Full Data'!$C:$C),0)))-(INDEX('Full Data'!$E:$E,MATCH($B6,IF('Full Data'!$G:$G=AP$2,'Full Data'!$C:$C),0)))&gt;2,"Q, "&amp;(INDEX('Full Data'!$M:$M,MATCH($B6,IF('Full Data'!$G:$G=AP$2,'Full Data'!$C:$C),0)))-(INDEX('Full Data'!$E:$E,MATCH($B6,IF('Full Data'!$G:$G=AP$2,'Full Data'!$C:$C),0)))-2,"")</f>
        <v/>
      </c>
      <c r="AQ6" s="27" t="str">
        <f t="array" ref="AQ6">IF((INDEX('Full Data'!$M:$M,MATCH($B6,IF('Full Data'!$G:$G=AQ$2,'Full Data'!$C:$C),0)))-(INDEX('Full Data'!$E:$E,MATCH($B6,IF('Full Data'!$G:$G=AQ$2,'Full Data'!$C:$C),0)))&gt;28,"Q, "&amp;(INDEX('Full Data'!$M:$M,MATCH($B6,IF('Full Data'!$G:$G=AQ$2,'Full Data'!$C:$C),0)))-(INDEX('Full Data'!$E:$E,MATCH($B6,IF('Full Data'!$G:$G=AQ$2,'Full Data'!$C:$C),0)))-28,"")</f>
        <v/>
      </c>
      <c r="AR6" s="27" t="e">
        <f t="array" ref="AR6">IF((INDEX('Full Data'!$M:$M,MATCH($B6,IF('Full Data'!$G:$G=AR$2,'Full Data'!$C:$C),0)))-(INDEX('Full Data'!$E:$E,MATCH($B6,IF('Full Data'!$G:$G=AR$2,'Full Data'!$C:$C),0)))&gt;180,"Q, "&amp;(INDEX('Full Data'!$M:$M,MATCH($B6,IF('Full Data'!$G:$G=AR$2,'Full Data'!$C:$C),0)))-(INDEX('Full Data'!$E:$E,MATCH($B6,IF('Full Data'!$G:$G=AR$2,'Full Data'!$C:$C),0)))-180,"")</f>
        <v>#N/A</v>
      </c>
      <c r="AS6" s="27" t="e">
        <f t="array" ref="AS6">IF((INDEX('Full Data'!$M:$M,MATCH($B6,IF('Full Data'!$G:$G=AS$2,'Full Data'!$C:$C),0)))-(INDEX('Full Data'!$E:$E,MATCH($B6,IF('Full Data'!$G:$G=AS$2,'Full Data'!$C:$C),0)))&gt;180,"Q, "&amp;(INDEX('Full Data'!$M:$M,MATCH($B6,IF('Full Data'!$G:$G=AS$2,'Full Data'!$C:$C),0)))-(INDEX('Full Data'!$E:$E,MATCH($B6,IF('Full Data'!$G:$G=AS$2,'Full Data'!$C:$C),0)))-180,"")</f>
        <v>#N/A</v>
      </c>
      <c r="AT6" s="27" t="e">
        <f t="array" ref="AT6">IF((INDEX('Full Data'!$M:$M,MATCH($B6,IF('Full Data'!$G:$G=AT$2,'Full Data'!$C:$C),0)))-(INDEX('Full Data'!$E:$E,MATCH($B6,IF('Full Data'!$G:$G=AT$2,'Full Data'!$C:$C),0)))&gt;180,"Q, "&amp;(INDEX('Full Data'!$M:$M,MATCH($B6,IF('Full Data'!$G:$G=AT$2,'Full Data'!$C:$C),0)))-(INDEX('Full Data'!$E:$E,MATCH($B6,IF('Full Data'!$G:$G=AT$2,'Full Data'!$C:$C),0)))-180,"")</f>
        <v>#N/A</v>
      </c>
      <c r="AU6" s="27" t="str">
        <f t="array" ref="AU6">IF((INDEX('Full Data'!$M:$M,MATCH($B6,IF('Full Data'!$G:$G=AU$2,'Full Data'!$C:$C),0)))-(INDEX('Full Data'!$E:$E,MATCH($B6,IF('Full Data'!$G:$G=AU$2,'Full Data'!$C:$C),0)))&gt;180,"Q, "&amp;(INDEX('Full Data'!$M:$M,MATCH($B6,IF('Full Data'!$G:$G=AU$2,'Full Data'!$C:$C),0)))-(INDEX('Full Data'!$E:$E,MATCH($B6,IF('Full Data'!$G:$G=AU$2,'Full Data'!$C:$C),0)))-180,"")</f>
        <v/>
      </c>
      <c r="AV6" s="27" t="str">
        <f t="array" ref="AV6">IF((INDEX('Full Data'!$M:$M,MATCH($B6,IF('Full Data'!$G:$G=AV$2,'Full Data'!$C:$C),0)))-(INDEX('Full Data'!$E:$E,MATCH($B6,IF('Full Data'!$G:$G=AV$2,'Full Data'!$C:$C),0)))&gt;28,"Q, "&amp;(INDEX('Full Data'!$M:$M,MATCH($B6,IF('Full Data'!$G:$G=AV$2,'Full Data'!$C:$C),0)))-(INDEX('Full Data'!$E:$E,MATCH($B6,IF('Full Data'!$G:$G=AV$2,'Full Data'!$C:$C),0)))-28,"")</f>
        <v/>
      </c>
      <c r="AW6" s="27" t="str">
        <f t="array" ref="AW6">IF((INDEX('Full Data'!$M:$M,MATCH($B6,IF('Full Data'!$G:$G=AW$2,'Full Data'!$C:$C),0)))-(INDEX('Full Data'!$E:$E,MATCH($B6,IF('Full Data'!$G:$G=AW$2,'Full Data'!$C:$C),0)))&gt;28,"Q, "&amp;(INDEX('Full Data'!$M:$M,MATCH($B6,IF('Full Data'!$G:$G=AW$2,'Full Data'!$C:$C),0)))-(INDEX('Full Data'!$E:$E,MATCH($B6,IF('Full Data'!$G:$G=AW$2,'Full Data'!$C:$C),0)))-28,"")</f>
        <v/>
      </c>
      <c r="AX6" s="27" t="str">
        <f t="array" ref="AX6">IF((INDEX('Full Data'!$M:$M,MATCH($B6,IF('Full Data'!$G:$G=AX$2,'Full Data'!$C:$C),0)))-(INDEX('Full Data'!$E:$E,MATCH($B6,IF('Full Data'!$G:$G=AX$2,'Full Data'!$C:$C),0)))&gt;180,"Q, "&amp;(INDEX('Full Data'!$M:$M,MATCH($B6,IF('Full Data'!$G:$G=AX$2,'Full Data'!$C:$C),0)))-(INDEX('Full Data'!$E:$E,MATCH($B6,IF('Full Data'!$G:$G=AX$2,'Full Data'!$C:$C),0)))-180,"")</f>
        <v/>
      </c>
      <c r="AY6" s="27" t="str">
        <f t="array" ref="AY6">IF((INDEX('Full Data'!$M:$M,MATCH($B6,IF('Full Data'!$G:$G=AY$2,'Full Data'!$C:$C),0)))-(INDEX('Full Data'!$E:$E,MATCH($B6,IF('Full Data'!$G:$G=AY$2,'Full Data'!$C:$C),0)))&gt;7,"Q, "&amp;(INDEX('Full Data'!$M:$M,MATCH($B6,IF('Full Data'!$G:$G=AY$2,'Full Data'!$C:$C),0)))-(INDEX('Full Data'!$E:$E,MATCH($B6,IF('Full Data'!$G:$G=AY$2,'Full Data'!$C:$C),0)))-7,"")</f>
        <v/>
      </c>
      <c r="AZ6" s="27" t="e">
        <f t="array" ref="AZ6">IF((INDEX('Full Data'!$M:$M,MATCH($B6,IF('Full Data'!$G:$G=AZ$2,'Full Data'!$C:$C),0)))-(INDEX('Full Data'!$E:$E,MATCH($B6,IF('Full Data'!$G:$G=AZ$2,'Full Data'!$C:$C),0)))&gt;28,"Q, "&amp;(INDEX('Full Data'!$M:$M,MATCH($B6,IF('Full Data'!$G:$G=AZ$2,'Full Data'!$C:$C),0)))-(INDEX('Full Data'!$E:$E,MATCH($B6,IF('Full Data'!$G:$G=AZ$2,'Full Data'!$C:$C),0)))-28,"")</f>
        <v>#N/A</v>
      </c>
      <c r="BA6" s="27" t="str">
        <f t="array" ref="BA6">IF((INDEX('Full Data'!$M:$M,MATCH($B6,IF('Full Data'!$G:$G=BA$2,'Full Data'!$C:$C),0)))-(INDEX('Full Data'!$E:$E,MATCH($B6,IF('Full Data'!$G:$G=BA$2,'Full Data'!$C:$C),0)))&gt;40,"Q, "&amp;(INDEX('Full Data'!$M:$M,MATCH($B6,IF('Full Data'!$G:$G=BA$2,'Full Data'!$C:$C),0)))-(INDEX('Full Data'!$E:$E,MATCH($B6,IF('Full Data'!$G:$G=BA$2,'Full Data'!$C:$C),0)))-40,"")</f>
        <v/>
      </c>
      <c r="BB6" s="27" t="e">
        <f t="array" ref="BB6">IF((INDEX('Full Data'!$M:$M,MATCH($B6,IF('Full Data'!$G:$G=BB$2,'Full Data'!$C:$C),0)))-(INDEX('Full Data'!$E:$E,MATCH($B6,IF('Full Data'!$G:$G=BB$2,'Full Data'!$C:$C),0)))&gt;2,"Q, "&amp;(INDEX('Full Data'!$M:$M,MATCH($B6,IF('Full Data'!$G:$G=BB$2,'Full Data'!$C:$C),0)))-(INDEX('Full Data'!$E:$E,MATCH($B6,IF('Full Data'!$G:$G=BB$2,'Full Data'!$C:$C),0)))-2,"")</f>
        <v>#N/A</v>
      </c>
      <c r="BC6" s="27" t="e">
        <f t="array" ref="BC6">IF((INDEX('Full Data'!$M:$M,MATCH($B6,IF('Full Data'!$G:$G=BC$2,'Full Data'!$C:$C),0)))-(INDEX('Full Data'!$E:$E,MATCH($B6,IF('Full Data'!$G:$G=BC$2,'Full Data'!$C:$C),0)))&gt;0.25,"Q, "&amp;(INDEX('Full Data'!$M:$M,MATCH($B6,IF('Full Data'!$G:$G=BC$2,'Full Data'!$C:$C),0)))-(INDEX('Full Data'!$E:$E,MATCH($B6,IF('Full Data'!$G:$G=BC$2,'Full Data'!$C:$C),0)))-0.25,"")</f>
        <v>#N/A</v>
      </c>
      <c r="BD6" s="27" t="e">
        <f t="array" ref="BD6">IF((INDEX('Full Data'!$M:$M,MATCH($B6,IF('Full Data'!$G:$G=BD$2,'Full Data'!$C:$C),0)))-(INDEX('Full Data'!$E:$E,MATCH($B6,IF('Full Data'!$G:$G=BD$2,'Full Data'!$C:$C),0)))&gt;7,"Q, "&amp;(INDEX('Full Data'!$M:$M,MATCH($B6,IF('Full Data'!$G:$G=BD$2,'Full Data'!$C:$C),0)))-(INDEX('Full Data'!$E:$E,MATCH($B6,IF('Full Data'!$G:$G=BD$2,'Full Data'!$C:$C),0)))-7,"")</f>
        <v>#N/A</v>
      </c>
      <c r="BE6" s="24" t="str">
        <f>IF(Summary!L6&gt;MDL!C6,IF(Summary!L6&lt;PQL!C6,"I",""),"U")</f>
        <v/>
      </c>
      <c r="BF6" s="25" t="str">
        <f>IF(Summary!M6&gt;MDL!D6,IF(Summary!M6&lt;PQL!D6,"I",""),"U")</f>
        <v>U</v>
      </c>
      <c r="BG6" s="25" t="str">
        <f>IF(Summary!N6&gt;MDL!E6,IF(Summary!N6&lt;PQL!E6,"I",""),"U")</f>
        <v/>
      </c>
      <c r="BH6" s="25" t="str">
        <f>IF(Summary!O6&gt;MDL!F6,IF(Summary!O6&lt;PQL!F6,"I",""),"U")</f>
        <v/>
      </c>
      <c r="BI6" s="25" t="str">
        <f>IF(Summary!P6&gt;MDL!G6,IF(Summary!P6&lt;PQL!G6,"I",""),"U")</f>
        <v>I</v>
      </c>
      <c r="BJ6" s="25" t="str">
        <f>IF(Summary!Q6&gt;MDL!H6,IF(Summary!Q6&lt;PQL!H6,"I",""),"U")</f>
        <v/>
      </c>
      <c r="BK6" s="25" t="str">
        <f>IF(Summary!R6&gt;MDL!I6,IF(Summary!R6&lt;PQL!I6,"I",""),"U")</f>
        <v/>
      </c>
      <c r="BL6" s="25" t="str">
        <f>IF(Summary!S6&gt;MDL!J6,IF(Summary!S6&lt;PQL!J6,"I",""),"U")</f>
        <v/>
      </c>
      <c r="BM6" s="25" t="str">
        <f>IF(Summary!T6&gt;MDL!K6,IF(Summary!T6&lt;PQL!K6,"I",""),"U")</f>
        <v>I</v>
      </c>
      <c r="BN6" s="25" t="e">
        <f>IF(Summary!U6&gt;MDL!L6,IF(Summary!U6&lt;PQL!L6,"I",""),"U")</f>
        <v>#N/A</v>
      </c>
      <c r="BO6" s="25" t="e">
        <f>IF(Summary!V6&gt;MDL!M6,IF(Summary!V6&lt;PQL!M6,"I",""),"U")</f>
        <v>#N/A</v>
      </c>
      <c r="BP6" s="25" t="e">
        <f>IF(Summary!W6&gt;MDL!N6,IF(Summary!W6&lt;PQL!N6,"I",""),"U")</f>
        <v>#N/A</v>
      </c>
      <c r="BQ6" s="25" t="str">
        <f>IF(Summary!X6&gt;MDL!O6,IF(Summary!X6&lt;PQL!O6,"I",""),"U")</f>
        <v>I</v>
      </c>
      <c r="BR6" s="25" t="str">
        <f>IF(Summary!Y6&gt;MDL!P6,IF(Summary!Y6&lt;PQL!P6,"I",""),"U")</f>
        <v/>
      </c>
      <c r="BS6" s="25" t="str">
        <f>IF(Summary!Z6&gt;MDL!Q6,IF(Summary!Z6&lt;PQL!Q6,"I",""),"U")</f>
        <v/>
      </c>
      <c r="BT6" s="25" t="str">
        <f>IF(Summary!AA6&gt;MDL!R6,IF(Summary!AA6&lt;PQL!R6,"I",""),"U")</f>
        <v/>
      </c>
      <c r="BU6" s="25" t="str">
        <f>IF(Summary!AB6&gt;MDL!S6,IF(Summary!AB6&lt;PQL!S6,"I",""),"U")</f>
        <v/>
      </c>
      <c r="BV6" s="25" t="e">
        <f>IF(Summary!AD6&gt;MDL!U6,IF(Summary!AD6&lt;PQL!U6,"I",""),"U")</f>
        <v>#N/A</v>
      </c>
      <c r="BW6" s="25" t="str">
        <f>IF(Summary!AE6&gt;MDL!V6,IF(Summary!AE6&lt;PQL!V6,"I",""),"U")</f>
        <v>U</v>
      </c>
      <c r="BX6" s="25" t="e">
        <f>IF(Summary!AF6&gt;MDL!W6,IF(Summary!AF6&lt;PQL!W6,"I",""),"U")</f>
        <v>#N/A</v>
      </c>
      <c r="BY6" s="25" t="e">
        <f>IF(Summary!AG6&gt;MDL!X6,IF(Summary!AG6&lt;PQL!X6,"I",""),"U")</f>
        <v>#N/A</v>
      </c>
      <c r="BZ6" s="25" t="e">
        <f>IF(Summary!AH6&gt;MDL!Y6,IF(Summary!AH6&lt;PQL!Y6,"I",""),"U")</f>
        <v>#N/A</v>
      </c>
    </row>
    <row r="7" spans="2:78">
      <c r="B7" s="45" t="str">
        <f>Summary!B7</f>
        <v>MERRITTS MILL POND #1</v>
      </c>
      <c r="D7" t="str">
        <f>IF(ISERROR(INDEX('Full Data'!A:A,MATCH(B7,'Full Data'!C:C,0))),"",INDEX('Full Data'!A:A,MATCH(B7,'Full Data'!C:C,0)))</f>
        <v>SPRS1303-7</v>
      </c>
      <c r="E7" s="34" t="str">
        <f t="array" ref="E7">IF(AND((IF(AND(ISTEXT((INDEX('Full Data'!$I:$I,MATCH($B7,IF('Full Data'!$G:$G=E$2,'Full Data'!$C:$C),0)))),ISNUMBER(Summary!E7)),"bad qualifer","O"))="O",IFERROR(Summary!E7,"O")="O"),"O","")</f>
        <v/>
      </c>
      <c r="F7" s="8" t="str">
        <f t="array" ref="F7">IF(AND((IF(AND(ISTEXT((INDEX('Full Data'!$I:$I,MATCH($B7,IF('Full Data'!$G:$G=F$2,'Full Data'!$C:$C),0)))),ISNUMBER(Summary!F7)),"bad qualifer","O"))="O",IFERROR(Summary!F7,"O")="O"),"O","")</f>
        <v/>
      </c>
      <c r="G7" s="34" t="str">
        <f t="array" ref="G7">IF(AND((IF(AND(ISTEXT((INDEX('Full Data'!$I:$I,MATCH($B7,IF('Full Data'!$G:$G=G$2,'Full Data'!$C:$C),0)))),ISNUMBER(Summary!G7)),"bad qualifer","O"))="O",IFERROR(Summary!G7,"O")="O"),"O","")</f>
        <v/>
      </c>
      <c r="H7" s="34" t="str">
        <f t="array" ref="H7">IF(AND((IF(AND(ISTEXT((INDEX('Full Data'!$I:$I,MATCH($B7,IF('Full Data'!$G:$G=H$2,'Full Data'!$C:$C),0)))),ISNUMBER(Summary!H7)),"bad qualifer","O"))="O",IFERROR(Summary!H7,"O")="O"),"O","")</f>
        <v/>
      </c>
      <c r="I7" s="34" t="str">
        <f t="array" ref="I7">IF(AND((IF(AND(ISTEXT((INDEX('Full Data'!$I:$I,MATCH($B7,IF('Full Data'!$G:$G=I$2,'Full Data'!$C:$C),0)))),ISNUMBER(Summary!I7)),"bad qualifer","O"))="O",IFERROR(Summary!I7,"O")="O"),"O","")</f>
        <v/>
      </c>
      <c r="J7" s="10" t="str">
        <f t="array" ref="J7">IF(OR(C7=9695,C7=20383,C7=20385,C7=9714,C7=9717,C7=11456,C7=9739,C7=9719),"",(IFERROR(CONCATENATE((INDEX('Full Data'!$I:$I,MATCH($B7,IF('Full Data'!$G:$G=J$2,'Full Data'!$C:$C),0))),"  |  ",(IFERROR(IF(Summary!J7=Summary!K7,"L",Summary!J7-Summary!K7),"O"))),"O")))</f>
        <v>L  |  -0.3</v>
      </c>
      <c r="K7" s="45" t="str">
        <f>IF(OR(C7=9695,C7=20383,C7=20385,C7=9714),"",(IF(AND((IF(AND(ISTEXT((INDEX('Full Data'!$I:$I,MATCH($B7,IF('Full Data'!$G:$G=K$2,'Full Data'!$C:$C),0)))),ISNUMBER(Summary!K7)),"bad qualifer","O"))="O",IFERROR(Summary!K7,"O")="O"),"O","")))</f>
        <v/>
      </c>
      <c r="L7" s="45" t="str">
        <f>(IF(OR(C7=9743,C7=11456,C7=9713,C7=10786,C7=9714, C7=11371),(IF(AND((IF(AND(ISTEXT((INDEX('Full Data'!$I:$I,MATCH($B7,IF('Full Data'!$G:$G=L$2,'Full Data'!$C:$C),0)))),ISNUMBER(Summary!AC7)),"bad qualifer","O"))="O",IFERROR(Summary!AC7,"O")="O"),"O","")),""))</f>
        <v/>
      </c>
      <c r="M7" s="12" t="str">
        <f t="array" ref="M7">IF((INDEX('Full Data'!$I:$I,MATCH($B7,IF('Full Data'!$G:$G=AI$2,'Full Data'!$C:$C),0)))=CONCATENATE(LEFT(AI7),BE7),"",CONCATENATE((INDEX('Full Data'!$I:$I,MATCH($B7,IF('Full Data'!$G:$G=AI$2,'Full Data'!$C:$C),0))),"  |  ",CONCATENATE(AI7,BE7)))</f>
        <v/>
      </c>
      <c r="N7" s="11" t="str">
        <f t="array" ref="N7">IF((INDEX('Full Data'!$I:$I,MATCH($B7,IF('Full Data'!$G:$G=AJ$2,'Full Data'!$C:$C),0)))=CONCATENATE(LEFT(AJ7),BF7),"",CONCATENATE((INDEX('Full Data'!$I:$I,MATCH($B7,IF('Full Data'!$G:$G=AJ$2,'Full Data'!$C:$C),0))),"  |  ",CONCATENATE(AJ7,BF7)))</f>
        <v/>
      </c>
      <c r="O7" s="11" t="str">
        <f t="array" ref="O7">IF((INDEX('Full Data'!$I:$I,MATCH($B7,IF('Full Data'!$G:$G=AK$2,'Full Data'!$C:$C),0)))=CONCATENATE(LEFT(AK7),BG7),"",CONCATENATE((INDEX('Full Data'!$I:$I,MATCH($B7,IF('Full Data'!$G:$G=AK$2,'Full Data'!$C:$C),0))),"  |  ",CONCATENATE(AK7,BG7)))</f>
        <v/>
      </c>
      <c r="P7" s="11" t="str">
        <f t="array" ref="P7">IF((INDEX('Full Data'!$I:$I,MATCH($B7,IF('Full Data'!$G:$G=AL$2,'Full Data'!$C:$C),0)))=CONCATENATE(LEFT(AL7),BH7),"",CONCATENATE((INDEX('Full Data'!$I:$I,MATCH($B7,IF('Full Data'!$G:$G=AL$2,'Full Data'!$C:$C),0))),"  |  ",CONCATENATE(AL7,BH7)))</f>
        <v xml:space="preserve">  |  I</v>
      </c>
      <c r="Q7" s="11" t="str">
        <f t="array" ref="Q7">IF((INDEX('Full Data'!$I:$I,MATCH($B7,IF('Full Data'!$G:$G=AM$2,'Full Data'!$C:$C),0)))=CONCATENATE(LEFT(AM7),BI7),"",CONCATENATE((INDEX('Full Data'!$I:$I,MATCH($B7,IF('Full Data'!$G:$G=AM$2,'Full Data'!$C:$C),0))),"  |  ",CONCATENATE(AM7,BI7)))</f>
        <v/>
      </c>
      <c r="R7" s="11" t="str">
        <f t="array" ref="R7">IF((INDEX('Full Data'!$I:$I,MATCH($B7,IF('Full Data'!$G:$G=AN$2,'Full Data'!$C:$C),0)))=CONCATENATE(LEFT(AN7),BJ7),"",CONCATENATE((INDEX('Full Data'!$I:$I,MATCH($B7,IF('Full Data'!$G:$G=AN$2,'Full Data'!$C:$C),0))),"  |  ",CONCATENATE(AN7,BJ7)))</f>
        <v/>
      </c>
      <c r="S7" s="11" t="str">
        <f t="array" ref="S7">IF((INDEX('Full Data'!$I:$I,MATCH($B7,IF('Full Data'!$G:$G=AO$2,'Full Data'!$C:$C),0)))=CONCATENATE(LEFT(AO7),BK7),"",CONCATENATE((INDEX('Full Data'!$I:$I,MATCH($B7,IF('Full Data'!$G:$G=AO$2,'Full Data'!$C:$C),0))),"  |  ",CONCATENATE(AO7,BK7)))</f>
        <v/>
      </c>
      <c r="T7" s="11" t="str">
        <f t="array" ref="T7">IF((INDEX('Full Data'!$I:$I,MATCH($B7,IF('Full Data'!$G:$G=AP$2,'Full Data'!$C:$C),0)))=CONCATENATE(LEFT(AP7),BL7),"",CONCATENATE((INDEX('Full Data'!$I:$I,MATCH($B7,IF('Full Data'!$G:$G=AP$2,'Full Data'!$C:$C),0))),"  |  ",CONCATENATE(AP7,BL7)))</f>
        <v/>
      </c>
      <c r="U7" s="11" t="str">
        <f t="array" ref="U7">IF((INDEX('Full Data'!$I:$I,MATCH($B7,IF('Full Data'!$G:$G=AQ$2,'Full Data'!$C:$C),0)))=CONCATENATE(LEFT(AQ7),BM7),"",CONCATENATE((INDEX('Full Data'!$I:$I,MATCH($B7,IF('Full Data'!$G:$G=AQ$2,'Full Data'!$C:$C),0))),"  |  ",CONCATENATE(AQ7,BM7)))</f>
        <v/>
      </c>
      <c r="V7" s="11" t="e">
        <f t="array" ref="V7">IF((INDEX('Full Data'!$I:$I,MATCH($B7,IF('Full Data'!$G:$G=AR$2,'Full Data'!$C:$C),0)))=CONCATENATE(LEFT(AR7),BN7),"",CONCATENATE((INDEX('Full Data'!$I:$I,MATCH($B7,IF('Full Data'!$G:$G=AR$2,'Full Data'!$C:$C),0))),"  |  ",CONCATENATE(AR7,BN7)))</f>
        <v>#N/A</v>
      </c>
      <c r="W7" s="11" t="e">
        <f t="array" ref="W7">IF((INDEX('Full Data'!$I:$I,MATCH($B7,IF('Full Data'!$G:$G=AS$2,'Full Data'!$C:$C),0)))=CONCATENATE(LEFT(AS7),BO7),"",CONCATENATE((INDEX('Full Data'!$I:$I,MATCH($B7,IF('Full Data'!$G:$G=AS$2,'Full Data'!$C:$C),0))),"  |  ",CONCATENATE(AS7,BO7)))</f>
        <v>#N/A</v>
      </c>
      <c r="X7" s="11" t="e">
        <f t="array" ref="X7">IF((INDEX('Full Data'!$I:$I,MATCH($B7,IF('Full Data'!$G:$G=AT$2,'Full Data'!$C:$C),0)))=CONCATENATE(LEFT(AT7),BP7),"",CONCATENATE((INDEX('Full Data'!$I:$I,MATCH($B7,IF('Full Data'!$G:$G=AT$2,'Full Data'!$C:$C),0))),"  |  ",CONCATENATE(AT7,BP7)))</f>
        <v>#N/A</v>
      </c>
      <c r="Y7" s="11" t="str">
        <f t="array" ref="Y7">IF((INDEX('Full Data'!$I:$I,MATCH($B7,IF('Full Data'!$G:$G=AU$2,'Full Data'!$C:$C),0)))=CONCATENATE(LEFT(AU7),BQ7),"",CONCATENATE((INDEX('Full Data'!$I:$I,MATCH($B7,IF('Full Data'!$G:$G=AU$2,'Full Data'!$C:$C),0))),"  |  ",CONCATENATE(AU7,BQ7)))</f>
        <v/>
      </c>
      <c r="Z7" s="11" t="str">
        <f t="array" ref="Z7">IF((INDEX('Full Data'!$I:$I,MATCH($B7,IF('Full Data'!$G:$G=AV$2,'Full Data'!$C:$C),0)))=CONCATENATE(LEFT(AV7),BR7),"",CONCATENATE((INDEX('Full Data'!$I:$I,MATCH($B7,IF('Full Data'!$G:$G=AV$2,'Full Data'!$C:$C),0))),"  |  ",CONCATENATE(AV7,BR7)))</f>
        <v/>
      </c>
      <c r="AA7" s="11" t="str">
        <f t="array" ref="AA7">IF((INDEX('Full Data'!$I:$I,MATCH($B7,IF('Full Data'!$G:$G=AW$2,'Full Data'!$C:$C),0)))=CONCATENATE(LEFT(AW7),BS7),"",CONCATENATE((INDEX('Full Data'!$I:$I,MATCH($B7,IF('Full Data'!$G:$G=AW$2,'Full Data'!$C:$C),0))),"  |  ",CONCATENATE(AW7,BS7)))</f>
        <v/>
      </c>
      <c r="AB7" s="11" t="str">
        <f t="array" ref="AB7">IF((INDEX('Full Data'!$I:$I,MATCH($B7,IF('Full Data'!$G:$G=AX$2,'Full Data'!$C:$C),0)))=CONCATENATE(LEFT(AX7),BT7),"",CONCATENATE((INDEX('Full Data'!$I:$I,MATCH($B7,IF('Full Data'!$G:$G=AX$2,'Full Data'!$C:$C),0))),"  |  ",CONCATENATE(AX7,BT7)))</f>
        <v/>
      </c>
      <c r="AC7" s="11" t="str">
        <f t="array" ref="AC7">IF((INDEX('Full Data'!$I:$I,MATCH($B7,IF('Full Data'!$G:$G=AY$2,'Full Data'!$C:$C),0)))=CONCATENATE(LEFT(AY7),BU7),"",CONCATENATE((INDEX('Full Data'!$I:$I,MATCH($B7,IF('Full Data'!$G:$G=AY$2,'Full Data'!$C:$C),0))),"  |  ",CONCATENATE(AY7,BU7)))</f>
        <v/>
      </c>
      <c r="AD7" s="11" t="e">
        <f t="array" ref="AD7">IF((INDEX('Full Data'!$I:$I,MATCH($B7,IF('Full Data'!$G:$G=AZ$2,'Full Data'!$C:$C),0)))=CONCATENATE(LEFT(AZ7),BV7),"",CONCATENATE((INDEX('Full Data'!$I:$I,MATCH($B7,IF('Full Data'!$G:$G=AZ$2,'Full Data'!$C:$C),0))),"  |  ",CONCATENATE(AZ7,BV7)))</f>
        <v>#N/A</v>
      </c>
      <c r="AE7" s="11" t="str">
        <f t="array" ref="AE7">IF((INDEX('Full Data'!$I:$I,MATCH($B7,IF('Full Data'!$G:$G=BA$2,'Full Data'!$C:$C),0)))=CONCATENATE(LEFT(BA7),BW7),"",CONCATENATE((INDEX('Full Data'!$I:$I,MATCH($B7,IF('Full Data'!$G:$G=BA$2,'Full Data'!$C:$C),0))),"  |  ",CONCATENATE(BA7,BW7)))</f>
        <v/>
      </c>
      <c r="AF7" s="36" t="e">
        <f t="array" ref="AF7">IF((INDEX('Full Data'!$I:$I,MATCH($B7,IF('Full Data'!$G:$G=BB$2,'Full Data'!$C:$C),0)))=CONCATENATE(LEFT(BB7),BX7),"",CONCATENATE((INDEX('Full Data'!$I:$I,MATCH($B7,IF('Full Data'!$G:$G=BB$2,'Full Data'!$C:$C),0))),"  |  ",CONCATENATE(BB7,BX7)))</f>
        <v>#N/A</v>
      </c>
      <c r="AG7" s="36" t="str">
        <f t="array" ref="AG7">IF((INDEX('Full Data'!$I:$I,MATCH($B7,IF('Full Data'!$G:$G=BC$2,'Full Data'!$C:$C),0)))=CONCATENATE(LEFT(BC7),BY7),"",CONCATENATE((INDEX('Full Data'!$I:$I,MATCH($B7,IF('Full Data'!$G:$G=BC$2,'Full Data'!$C:$C),0))),"  |  ",CONCATENATE(BC7,BY7)))</f>
        <v>U  |  Q, 7.42361111110949U</v>
      </c>
      <c r="AH7" s="54" t="str">
        <f t="array" ref="AH7">IF((INDEX('Full Data'!$I:$I,MATCH($B7,IF('Full Data'!$G:$G=BD$2,'Full Data'!$C:$C),0)))=CONCATENATE(LEFT(BD7),BZ7),"",CONCATENATE((INDEX('Full Data'!$I:$I,MATCH($B7,IF('Full Data'!$G:$G=BD$2,'Full Data'!$C:$C),0))),"  |  ",CONCATENATE(BD7,BZ7)))</f>
        <v>U  |  Q, 0.673611111109494U</v>
      </c>
      <c r="AI7" s="27" t="str">
        <f t="array" ref="AI7">IF((INDEX('Full Data'!$M:$M,MATCH($B7,IF('Full Data'!$G:$G=AI$2,'Full Data'!$C:$C),0)))-(INDEX('Full Data'!$E:$E,MATCH($B7,IF('Full Data'!$G:$G=AI$2,'Full Data'!$C:$C),0)))&gt;2,"Q, "&amp;(INDEX('Full Data'!$M:$M,MATCH($B7,IF('Full Data'!$G:$G=AI$2,'Full Data'!$C:$C),0)))-(INDEX('Full Data'!$E:$E,MATCH($B7,IF('Full Data'!$G:$G=AI$2,'Full Data'!$C:$C),0)))-2,"")</f>
        <v/>
      </c>
      <c r="AJ7" s="27" t="str">
        <f t="array" ref="AJ7">IF((INDEX('Full Data'!$M:$M,MATCH($B7,IF('Full Data'!$G:$G=AJ$2,'Full Data'!$C:$C),0)))-(INDEX('Full Data'!$E:$E,MATCH($B7,IF('Full Data'!$G:$G=AJ$2,'Full Data'!$C:$C),0)))&gt;2,"Q, "&amp;(INDEX('Full Data'!$M:$M,MATCH($B7,IF('Full Data'!$G:$G=AJ$2,'Full Data'!$C:$C),0)))-(INDEX('Full Data'!$E:$E,MATCH($B7,IF('Full Data'!$G:$G=AJ$2,'Full Data'!$C:$C),0)))-2,"")</f>
        <v/>
      </c>
      <c r="AK7" s="27" t="str">
        <f t="array" ref="AK7">IF((INDEX('Full Data'!$M:$M,MATCH($B7,IF('Full Data'!$G:$G=AK$2,'Full Data'!$C:$C),0)))-(INDEX('Full Data'!$E:$E,MATCH($B7,IF('Full Data'!$G:$G=AK$2,'Full Data'!$C:$C),0)))&gt;14,"Q, "&amp;(INDEX('Full Data'!$M:$M,MATCH($B7,IF('Full Data'!$G:$G=AK$2,'Full Data'!$C:$C),0)))-(INDEX('Full Data'!$E:$E,MATCH($B7,IF('Full Data'!$G:$G=AK$2,'Full Data'!$C:$C),0)))-14,"")</f>
        <v/>
      </c>
      <c r="AL7" s="27" t="str">
        <f t="array" ref="AL7">IF((INDEX('Full Data'!$M:$M,MATCH($B7,IF('Full Data'!$G:$G=AL$2,'Full Data'!$C:$C),0)))-(INDEX('Full Data'!$E:$E,MATCH($B7,IF('Full Data'!$G:$G=AL$2,'Full Data'!$C:$C),0)))&gt;28,"Q, "&amp;(INDEX('Full Data'!$M:$M,MATCH($B7,IF('Full Data'!$G:$G=AL$2,'Full Data'!$C:$C),0)))-(INDEX('Full Data'!$E:$E,MATCH($B7,IF('Full Data'!$G:$G=AL$2,'Full Data'!$C:$C),0)))-28,"")</f>
        <v/>
      </c>
      <c r="AM7" s="27" t="str">
        <f t="array" ref="AM7">IF((INDEX('Full Data'!$M:$M,MATCH($B7,IF('Full Data'!$G:$G=AM$2,'Full Data'!$C:$C),0)))-(INDEX('Full Data'!$E:$E,MATCH($B7,IF('Full Data'!$G:$G=AM$2,'Full Data'!$C:$C),0)))&gt;28,"Q, "&amp;(INDEX('Full Data'!$M:$M,MATCH($B7,IF('Full Data'!$G:$G=AM$2,'Full Data'!$C:$C),0)))-(INDEX('Full Data'!$E:$E,MATCH($B7,IF('Full Data'!$G:$G=AM$2,'Full Data'!$C:$C),0)))-28,"")</f>
        <v/>
      </c>
      <c r="AN7" s="27" t="str">
        <f t="array" ref="AN7">IF((INDEX('Full Data'!$M:$M,MATCH($B7,IF('Full Data'!$G:$G=AN$2,'Full Data'!$C:$C),0)))-(INDEX('Full Data'!$E:$E,MATCH($B7,IF('Full Data'!$G:$G=AN$2,'Full Data'!$C:$C),0)))&gt;28,"Q, "&amp;(INDEX('Full Data'!$M:$M,MATCH($B7,IF('Full Data'!$G:$G=AN$2,'Full Data'!$C:$C),0)))-(INDEX('Full Data'!$E:$E,MATCH($B7,IF('Full Data'!$G:$G=AN$2,'Full Data'!$C:$C),0)))-28,"")</f>
        <v/>
      </c>
      <c r="AO7" s="27" t="str">
        <f t="array" ref="AO7">IF((INDEX('Full Data'!$M:$M,MATCH($B7,IF('Full Data'!$G:$G=AO$2,'Full Data'!$C:$C),0)))-(INDEX('Full Data'!$E:$E,MATCH($B7,IF('Full Data'!$G:$G=AO$2,'Full Data'!$C:$C),0)))&gt;28,"Q, "&amp;(INDEX('Full Data'!$M:$M,MATCH($B7,IF('Full Data'!$G:$G=AO$2,'Full Data'!$C:$C),0)))-(INDEX('Full Data'!$E:$E,MATCH($B7,IF('Full Data'!$G:$G=AO$2,'Full Data'!$C:$C),0)))-28,"")</f>
        <v/>
      </c>
      <c r="AP7" s="27" t="str">
        <f t="array" ref="AP7">IF((INDEX('Full Data'!$M:$M,MATCH($B7,IF('Full Data'!$G:$G=AP$2,'Full Data'!$C:$C),0)))-(INDEX('Full Data'!$E:$E,MATCH($B7,IF('Full Data'!$G:$G=AP$2,'Full Data'!$C:$C),0)))&gt;2,"Q, "&amp;(INDEX('Full Data'!$M:$M,MATCH($B7,IF('Full Data'!$G:$G=AP$2,'Full Data'!$C:$C),0)))-(INDEX('Full Data'!$E:$E,MATCH($B7,IF('Full Data'!$G:$G=AP$2,'Full Data'!$C:$C),0)))-2,"")</f>
        <v/>
      </c>
      <c r="AQ7" s="27" t="str">
        <f t="array" ref="AQ7">IF((INDEX('Full Data'!$M:$M,MATCH($B7,IF('Full Data'!$G:$G=AQ$2,'Full Data'!$C:$C),0)))-(INDEX('Full Data'!$E:$E,MATCH($B7,IF('Full Data'!$G:$G=AQ$2,'Full Data'!$C:$C),0)))&gt;28,"Q, "&amp;(INDEX('Full Data'!$M:$M,MATCH($B7,IF('Full Data'!$G:$G=AQ$2,'Full Data'!$C:$C),0)))-(INDEX('Full Data'!$E:$E,MATCH($B7,IF('Full Data'!$G:$G=AQ$2,'Full Data'!$C:$C),0)))-28,"")</f>
        <v/>
      </c>
      <c r="AR7" s="27" t="e">
        <f t="array" ref="AR7">IF((INDEX('Full Data'!$M:$M,MATCH($B7,IF('Full Data'!$G:$G=AR$2,'Full Data'!$C:$C),0)))-(INDEX('Full Data'!$E:$E,MATCH($B7,IF('Full Data'!$G:$G=AR$2,'Full Data'!$C:$C),0)))&gt;180,"Q, "&amp;(INDEX('Full Data'!$M:$M,MATCH($B7,IF('Full Data'!$G:$G=AR$2,'Full Data'!$C:$C),0)))-(INDEX('Full Data'!$E:$E,MATCH($B7,IF('Full Data'!$G:$G=AR$2,'Full Data'!$C:$C),0)))-180,"")</f>
        <v>#N/A</v>
      </c>
      <c r="AS7" s="27" t="e">
        <f t="array" ref="AS7">IF((INDEX('Full Data'!$M:$M,MATCH($B7,IF('Full Data'!$G:$G=AS$2,'Full Data'!$C:$C),0)))-(INDEX('Full Data'!$E:$E,MATCH($B7,IF('Full Data'!$G:$G=AS$2,'Full Data'!$C:$C),0)))&gt;180,"Q, "&amp;(INDEX('Full Data'!$M:$M,MATCH($B7,IF('Full Data'!$G:$G=AS$2,'Full Data'!$C:$C),0)))-(INDEX('Full Data'!$E:$E,MATCH($B7,IF('Full Data'!$G:$G=AS$2,'Full Data'!$C:$C),0)))-180,"")</f>
        <v>#N/A</v>
      </c>
      <c r="AT7" s="27" t="e">
        <f t="array" ref="AT7">IF((INDEX('Full Data'!$M:$M,MATCH($B7,IF('Full Data'!$G:$G=AT$2,'Full Data'!$C:$C),0)))-(INDEX('Full Data'!$E:$E,MATCH($B7,IF('Full Data'!$G:$G=AT$2,'Full Data'!$C:$C),0)))&gt;180,"Q, "&amp;(INDEX('Full Data'!$M:$M,MATCH($B7,IF('Full Data'!$G:$G=AT$2,'Full Data'!$C:$C),0)))-(INDEX('Full Data'!$E:$E,MATCH($B7,IF('Full Data'!$G:$G=AT$2,'Full Data'!$C:$C),0)))-180,"")</f>
        <v>#N/A</v>
      </c>
      <c r="AU7" s="27" t="str">
        <f t="array" ref="AU7">IF((INDEX('Full Data'!$M:$M,MATCH($B7,IF('Full Data'!$G:$G=AU$2,'Full Data'!$C:$C),0)))-(INDEX('Full Data'!$E:$E,MATCH($B7,IF('Full Data'!$G:$G=AU$2,'Full Data'!$C:$C),0)))&gt;180,"Q, "&amp;(INDEX('Full Data'!$M:$M,MATCH($B7,IF('Full Data'!$G:$G=AU$2,'Full Data'!$C:$C),0)))-(INDEX('Full Data'!$E:$E,MATCH($B7,IF('Full Data'!$G:$G=AU$2,'Full Data'!$C:$C),0)))-180,"")</f>
        <v/>
      </c>
      <c r="AV7" s="27" t="str">
        <f t="array" ref="AV7">IF((INDEX('Full Data'!$M:$M,MATCH($B7,IF('Full Data'!$G:$G=AV$2,'Full Data'!$C:$C),0)))-(INDEX('Full Data'!$E:$E,MATCH($B7,IF('Full Data'!$G:$G=AV$2,'Full Data'!$C:$C),0)))&gt;28,"Q, "&amp;(INDEX('Full Data'!$M:$M,MATCH($B7,IF('Full Data'!$G:$G=AV$2,'Full Data'!$C:$C),0)))-(INDEX('Full Data'!$E:$E,MATCH($B7,IF('Full Data'!$G:$G=AV$2,'Full Data'!$C:$C),0)))-28,"")</f>
        <v/>
      </c>
      <c r="AW7" s="27" t="str">
        <f t="array" ref="AW7">IF((INDEX('Full Data'!$M:$M,MATCH($B7,IF('Full Data'!$G:$G=AW$2,'Full Data'!$C:$C),0)))-(INDEX('Full Data'!$E:$E,MATCH($B7,IF('Full Data'!$G:$G=AW$2,'Full Data'!$C:$C),0)))&gt;28,"Q, "&amp;(INDEX('Full Data'!$M:$M,MATCH($B7,IF('Full Data'!$G:$G=AW$2,'Full Data'!$C:$C),0)))-(INDEX('Full Data'!$E:$E,MATCH($B7,IF('Full Data'!$G:$G=AW$2,'Full Data'!$C:$C),0)))-28,"")</f>
        <v/>
      </c>
      <c r="AX7" s="27" t="str">
        <f t="array" ref="AX7">IF((INDEX('Full Data'!$M:$M,MATCH($B7,IF('Full Data'!$G:$G=AX$2,'Full Data'!$C:$C),0)))-(INDEX('Full Data'!$E:$E,MATCH($B7,IF('Full Data'!$G:$G=AX$2,'Full Data'!$C:$C),0)))&gt;180,"Q, "&amp;(INDEX('Full Data'!$M:$M,MATCH($B7,IF('Full Data'!$G:$G=AX$2,'Full Data'!$C:$C),0)))-(INDEX('Full Data'!$E:$E,MATCH($B7,IF('Full Data'!$G:$G=AX$2,'Full Data'!$C:$C),0)))-180,"")</f>
        <v/>
      </c>
      <c r="AY7" s="27" t="str">
        <f t="array" ref="AY7">IF((INDEX('Full Data'!$M:$M,MATCH($B7,IF('Full Data'!$G:$G=AY$2,'Full Data'!$C:$C),0)))-(INDEX('Full Data'!$E:$E,MATCH($B7,IF('Full Data'!$G:$G=AY$2,'Full Data'!$C:$C),0)))&gt;7,"Q, "&amp;(INDEX('Full Data'!$M:$M,MATCH($B7,IF('Full Data'!$G:$G=AY$2,'Full Data'!$C:$C),0)))-(INDEX('Full Data'!$E:$E,MATCH($B7,IF('Full Data'!$G:$G=AY$2,'Full Data'!$C:$C),0)))-7,"")</f>
        <v/>
      </c>
      <c r="AZ7" s="27" t="e">
        <f t="array" ref="AZ7">IF((INDEX('Full Data'!$M:$M,MATCH($B7,IF('Full Data'!$G:$G=AZ$2,'Full Data'!$C:$C),0)))-(INDEX('Full Data'!$E:$E,MATCH($B7,IF('Full Data'!$G:$G=AZ$2,'Full Data'!$C:$C),0)))&gt;28,"Q, "&amp;(INDEX('Full Data'!$M:$M,MATCH($B7,IF('Full Data'!$G:$G=AZ$2,'Full Data'!$C:$C),0)))-(INDEX('Full Data'!$E:$E,MATCH($B7,IF('Full Data'!$G:$G=AZ$2,'Full Data'!$C:$C),0)))-28,"")</f>
        <v>#N/A</v>
      </c>
      <c r="BA7" s="27" t="str">
        <f t="array" ref="BA7">IF((INDEX('Full Data'!$M:$M,MATCH($B7,IF('Full Data'!$G:$G=BA$2,'Full Data'!$C:$C),0)))-(INDEX('Full Data'!$E:$E,MATCH($B7,IF('Full Data'!$G:$G=BA$2,'Full Data'!$C:$C),0)))&gt;40,"Q, "&amp;(INDEX('Full Data'!$M:$M,MATCH($B7,IF('Full Data'!$G:$G=BA$2,'Full Data'!$C:$C),0)))-(INDEX('Full Data'!$E:$E,MATCH($B7,IF('Full Data'!$G:$G=BA$2,'Full Data'!$C:$C),0)))-40,"")</f>
        <v/>
      </c>
      <c r="BB7" s="27" t="str">
        <f t="array" ref="BB7">IF((INDEX('Full Data'!$M:$M,MATCH($B7,IF('Full Data'!$G:$G=BB$2,'Full Data'!$C:$C),0)))-(INDEX('Full Data'!$E:$E,MATCH($B7,IF('Full Data'!$G:$G=BB$2,'Full Data'!$C:$C),0)))&gt;2,"Q, "&amp;(INDEX('Full Data'!$M:$M,MATCH($B7,IF('Full Data'!$G:$G=BB$2,'Full Data'!$C:$C),0)))-(INDEX('Full Data'!$E:$E,MATCH($B7,IF('Full Data'!$G:$G=BB$2,'Full Data'!$C:$C),0)))-2,"")</f>
        <v/>
      </c>
      <c r="BC7" s="27" t="str">
        <f t="array" ref="BC7">IF((INDEX('Full Data'!$M:$M,MATCH($B7,IF('Full Data'!$G:$G=BC$2,'Full Data'!$C:$C),0)))-(INDEX('Full Data'!$E:$E,MATCH($B7,IF('Full Data'!$G:$G=BC$2,'Full Data'!$C:$C),0)))&gt;0.25,"Q, "&amp;(INDEX('Full Data'!$M:$M,MATCH($B7,IF('Full Data'!$G:$G=BC$2,'Full Data'!$C:$C),0)))-(INDEX('Full Data'!$E:$E,MATCH($B7,IF('Full Data'!$G:$G=BC$2,'Full Data'!$C:$C),0)))-0.25,"")</f>
        <v>Q, 7.42361111110949</v>
      </c>
      <c r="BD7" s="27" t="str">
        <f t="array" ref="BD7">IF((INDEX('Full Data'!$M:$M,MATCH($B7,IF('Full Data'!$G:$G=BD$2,'Full Data'!$C:$C),0)))-(INDEX('Full Data'!$E:$E,MATCH($B7,IF('Full Data'!$G:$G=BD$2,'Full Data'!$C:$C),0)))&gt;7,"Q, "&amp;(INDEX('Full Data'!$M:$M,MATCH($B7,IF('Full Data'!$G:$G=BD$2,'Full Data'!$C:$C),0)))-(INDEX('Full Data'!$E:$E,MATCH($B7,IF('Full Data'!$G:$G=BD$2,'Full Data'!$C:$C),0)))-7,"")</f>
        <v>Q, 0.673611111109494</v>
      </c>
      <c r="BE7" s="24" t="str">
        <f>IF(Summary!L7&gt;MDL!C7,IF(Summary!L7&lt;PQL!C7,"I",""),"U")</f>
        <v/>
      </c>
      <c r="BF7" s="25" t="str">
        <f>IF(Summary!M7&gt;MDL!D7,IF(Summary!M7&lt;PQL!D7,"I",""),"U")</f>
        <v>U</v>
      </c>
      <c r="BG7" s="25" t="str">
        <f>IF(Summary!N7&gt;MDL!E7,IF(Summary!N7&lt;PQL!E7,"I",""),"U")</f>
        <v/>
      </c>
      <c r="BH7" s="25" t="str">
        <f>IF(Summary!O7&gt;MDL!F7,IF(Summary!O7&lt;PQL!F7,"I",""),"U")</f>
        <v>I</v>
      </c>
      <c r="BI7" s="25" t="str">
        <f>IF(Summary!P7&gt;MDL!G7,IF(Summary!P7&lt;PQL!G7,"I",""),"U")</f>
        <v/>
      </c>
      <c r="BJ7" s="25" t="str">
        <f>IF(Summary!Q7&gt;MDL!H7,IF(Summary!Q7&lt;PQL!H7,"I",""),"U")</f>
        <v/>
      </c>
      <c r="BK7" s="25" t="str">
        <f>IF(Summary!R7&gt;MDL!I7,IF(Summary!R7&lt;PQL!I7,"I",""),"U")</f>
        <v/>
      </c>
      <c r="BL7" s="25" t="str">
        <f>IF(Summary!S7&gt;MDL!J7,IF(Summary!S7&lt;PQL!J7,"I",""),"U")</f>
        <v/>
      </c>
      <c r="BM7" s="25" t="str">
        <f>IF(Summary!T7&gt;MDL!K7,IF(Summary!T7&lt;PQL!K7,"I",""),"U")</f>
        <v>U</v>
      </c>
      <c r="BN7" s="25" t="e">
        <f>IF(Summary!U7&gt;MDL!L7,IF(Summary!U7&lt;PQL!L7,"I",""),"U")</f>
        <v>#N/A</v>
      </c>
      <c r="BO7" s="25" t="e">
        <f>IF(Summary!V7&gt;MDL!M7,IF(Summary!V7&lt;PQL!M7,"I",""),"U")</f>
        <v>#N/A</v>
      </c>
      <c r="BP7" s="25" t="e">
        <f>IF(Summary!W7&gt;MDL!N7,IF(Summary!W7&lt;PQL!N7,"I",""),"U")</f>
        <v>#N/A</v>
      </c>
      <c r="BQ7" s="25" t="str">
        <f>IF(Summary!X7&gt;MDL!O7,IF(Summary!X7&lt;PQL!O7,"I",""),"U")</f>
        <v>I</v>
      </c>
      <c r="BR7" s="25" t="str">
        <f>IF(Summary!Y7&gt;MDL!P7,IF(Summary!Y7&lt;PQL!P7,"I",""),"U")</f>
        <v/>
      </c>
      <c r="BS7" s="25" t="str">
        <f>IF(Summary!Z7&gt;MDL!Q7,IF(Summary!Z7&lt;PQL!Q7,"I",""),"U")</f>
        <v/>
      </c>
      <c r="BT7" s="25" t="str">
        <f>IF(Summary!AA7&gt;MDL!R7,IF(Summary!AA7&lt;PQL!R7,"I",""),"U")</f>
        <v/>
      </c>
      <c r="BU7" s="25" t="str">
        <f>IF(Summary!AB7&gt;MDL!S7,IF(Summary!AB7&lt;PQL!S7,"I",""),"U")</f>
        <v/>
      </c>
      <c r="BV7" s="25" t="e">
        <f>IF(Summary!AD7&gt;MDL!U7,IF(Summary!AD7&lt;PQL!U7,"I",""),"U")</f>
        <v>#N/A</v>
      </c>
      <c r="BW7" s="25" t="str">
        <f>IF(Summary!AE7&gt;MDL!V7,IF(Summary!AE7&lt;PQL!V7,"I",""),"U")</f>
        <v>U</v>
      </c>
      <c r="BX7" s="25" t="e">
        <f>IF(Summary!AF7&gt;MDL!W7,IF(Summary!AF7&lt;PQL!W7,"I",""),"U")</f>
        <v>#N/A</v>
      </c>
      <c r="BY7" s="25" t="str">
        <f>IF(Summary!AG7&gt;MDL!X7,IF(Summary!AG7&lt;PQL!X7,"I",""),"U")</f>
        <v>U</v>
      </c>
      <c r="BZ7" s="25" t="str">
        <f>IF(Summary!AH7&gt;MDL!Y7,IF(Summary!AH7&lt;PQL!Y7,"I",""),"U")</f>
        <v>U</v>
      </c>
    </row>
    <row r="8" spans="2:78">
      <c r="B8" s="45" t="str">
        <f>Summary!B8</f>
        <v>MERRITTS MILL POND #2;  BLUE SPRINGS N END HWY #164</v>
      </c>
      <c r="D8" t="str">
        <f>IF(ISERROR(INDEX('Full Data'!A:A,MATCH(B8,'Full Data'!C:C,0))),"",INDEX('Full Data'!A:A,MATCH(B8,'Full Data'!C:C,0)))</f>
        <v>SPRS1303-8</v>
      </c>
      <c r="E8" s="34" t="str">
        <f t="array" ref="E8">IF(AND((IF(AND(ISTEXT((INDEX('Full Data'!$I:$I,MATCH($B8,IF('Full Data'!$G:$G=E$2,'Full Data'!$C:$C),0)))),ISNUMBER(Summary!E8)),"bad qualifer","O"))="O",IFERROR(Summary!E8,"O")="O"),"O","")</f>
        <v/>
      </c>
      <c r="F8" s="8" t="str">
        <f t="array" ref="F8">IF(AND((IF(AND(ISTEXT((INDEX('Full Data'!$I:$I,MATCH($B8,IF('Full Data'!$G:$G=F$2,'Full Data'!$C:$C),0)))),ISNUMBER(Summary!F8)),"bad qualifer","O"))="O",IFERROR(Summary!F8,"O")="O"),"O","")</f>
        <v/>
      </c>
      <c r="G8" s="34" t="str">
        <f t="array" ref="G8">IF(AND((IF(AND(ISTEXT((INDEX('Full Data'!$I:$I,MATCH($B8,IF('Full Data'!$G:$G=G$2,'Full Data'!$C:$C),0)))),ISNUMBER(Summary!G8)),"bad qualifer","O"))="O",IFERROR(Summary!G8,"O")="O"),"O","")</f>
        <v/>
      </c>
      <c r="H8" s="34" t="str">
        <f t="array" ref="H8">IF(AND((IF(AND(ISTEXT((INDEX('Full Data'!$I:$I,MATCH($B8,IF('Full Data'!$G:$G=H$2,'Full Data'!$C:$C),0)))),ISNUMBER(Summary!H8)),"bad qualifer","O"))="O",IFERROR(Summary!H8,"O")="O"),"O","")</f>
        <v/>
      </c>
      <c r="I8" s="34" t="str">
        <f t="array" ref="I8">IF(AND((IF(AND(ISTEXT((INDEX('Full Data'!$I:$I,MATCH($B8,IF('Full Data'!$G:$G=I$2,'Full Data'!$C:$C),0)))),ISNUMBER(Summary!I8)),"bad qualifer","O"))="O",IFERROR(Summary!I8,"O")="O"),"O","")</f>
        <v/>
      </c>
      <c r="J8" s="10" t="str">
        <f t="array" ref="J8">IF(OR(C8=9695,C8=20383,C8=20385,C8=9714,C8=9717,C8=11456,C8=9739,C8=9719),"",(IFERROR(CONCATENATE((INDEX('Full Data'!$I:$I,MATCH($B8,IF('Full Data'!$G:$G=J$2,'Full Data'!$C:$C),0))),"  |  ",(IFERROR(IF(Summary!J8=Summary!K8,"L",Summary!J8-Summary!K8),"O"))),"O")))</f>
        <v>L  |  -0.3</v>
      </c>
      <c r="K8" s="45" t="str">
        <f>IF(OR(C8=9695,C8=20383,C8=20385,C8=9714),"",(IF(AND((IF(AND(ISTEXT((INDEX('Full Data'!$I:$I,MATCH($B8,IF('Full Data'!$G:$G=K$2,'Full Data'!$C:$C),0)))),ISNUMBER(Summary!K8)),"bad qualifer","O"))="O",IFERROR(Summary!K8,"O")="O"),"O","")))</f>
        <v/>
      </c>
      <c r="L8" s="45" t="str">
        <f>(IF(OR(C8=9743,C8=11456,C8=9713,C8=10786,C8=9714, C8=11371),(IF(AND((IF(AND(ISTEXT((INDEX('Full Data'!$I:$I,MATCH($B8,IF('Full Data'!$G:$G=L$2,'Full Data'!$C:$C),0)))),ISNUMBER(Summary!AC8)),"bad qualifer","O"))="O",IFERROR(Summary!AC8,"O")="O"),"O","")),""))</f>
        <v/>
      </c>
      <c r="M8" s="12" t="str">
        <f t="array" ref="M8">IF((INDEX('Full Data'!$I:$I,MATCH($B8,IF('Full Data'!$G:$G=AI$2,'Full Data'!$C:$C),0)))=CONCATENATE(LEFT(AI8),BE8),"",CONCATENATE((INDEX('Full Data'!$I:$I,MATCH($B8,IF('Full Data'!$G:$G=AI$2,'Full Data'!$C:$C),0))),"  |  ",CONCATENATE(AI8,BE8)))</f>
        <v/>
      </c>
      <c r="N8" s="11" t="str">
        <f t="array" ref="N8">IF((INDEX('Full Data'!$I:$I,MATCH($B8,IF('Full Data'!$G:$G=AJ$2,'Full Data'!$C:$C),0)))=CONCATENATE(LEFT(AJ8),BF8),"",CONCATENATE((INDEX('Full Data'!$I:$I,MATCH($B8,IF('Full Data'!$G:$G=AJ$2,'Full Data'!$C:$C),0))),"  |  ",CONCATENATE(AJ8,BF8)))</f>
        <v/>
      </c>
      <c r="O8" s="11" t="str">
        <f t="array" ref="O8">IF((INDEX('Full Data'!$I:$I,MATCH($B8,IF('Full Data'!$G:$G=AK$2,'Full Data'!$C:$C),0)))=CONCATENATE(LEFT(AK8),BG8),"",CONCATENATE((INDEX('Full Data'!$I:$I,MATCH($B8,IF('Full Data'!$G:$G=AK$2,'Full Data'!$C:$C),0))),"  |  ",CONCATENATE(AK8,BG8)))</f>
        <v/>
      </c>
      <c r="P8" s="11" t="str">
        <f t="array" ref="P8">IF((INDEX('Full Data'!$I:$I,MATCH($B8,IF('Full Data'!$G:$G=AL$2,'Full Data'!$C:$C),0)))=CONCATENATE(LEFT(AL8),BH8),"",CONCATENATE((INDEX('Full Data'!$I:$I,MATCH($B8,IF('Full Data'!$G:$G=AL$2,'Full Data'!$C:$C),0))),"  |  ",CONCATENATE(AL8,BH8)))</f>
        <v xml:space="preserve">  |  I</v>
      </c>
      <c r="Q8" s="11" t="str">
        <f t="array" ref="Q8">IF((INDEX('Full Data'!$I:$I,MATCH($B8,IF('Full Data'!$G:$G=AM$2,'Full Data'!$C:$C),0)))=CONCATENATE(LEFT(AM8),BI8),"",CONCATENATE((INDEX('Full Data'!$I:$I,MATCH($B8,IF('Full Data'!$G:$G=AM$2,'Full Data'!$C:$C),0))),"  |  ",CONCATENATE(AM8,BI8)))</f>
        <v/>
      </c>
      <c r="R8" s="11" t="str">
        <f t="array" ref="R8">IF((INDEX('Full Data'!$I:$I,MATCH($B8,IF('Full Data'!$G:$G=AN$2,'Full Data'!$C:$C),0)))=CONCATENATE(LEFT(AN8),BJ8),"",CONCATENATE((INDEX('Full Data'!$I:$I,MATCH($B8,IF('Full Data'!$G:$G=AN$2,'Full Data'!$C:$C),0))),"  |  ",CONCATENATE(AN8,BJ8)))</f>
        <v/>
      </c>
      <c r="S8" s="11" t="str">
        <f t="array" ref="S8">IF((INDEX('Full Data'!$I:$I,MATCH($B8,IF('Full Data'!$G:$G=AO$2,'Full Data'!$C:$C),0)))=CONCATENATE(LEFT(AO8),BK8),"",CONCATENATE((INDEX('Full Data'!$I:$I,MATCH($B8,IF('Full Data'!$G:$G=AO$2,'Full Data'!$C:$C),0))),"  |  ",CONCATENATE(AO8,BK8)))</f>
        <v/>
      </c>
      <c r="T8" s="11" t="str">
        <f t="array" ref="T8">IF((INDEX('Full Data'!$I:$I,MATCH($B8,IF('Full Data'!$G:$G=AP$2,'Full Data'!$C:$C),0)))=CONCATENATE(LEFT(AP8),BL8),"",CONCATENATE((INDEX('Full Data'!$I:$I,MATCH($B8,IF('Full Data'!$G:$G=AP$2,'Full Data'!$C:$C),0))),"  |  ",CONCATENATE(AP8,BL8)))</f>
        <v/>
      </c>
      <c r="U8" s="11" t="str">
        <f t="array" ref="U8">IF((INDEX('Full Data'!$I:$I,MATCH($B8,IF('Full Data'!$G:$G=AQ$2,'Full Data'!$C:$C),0)))=CONCATENATE(LEFT(AQ8),BM8),"",CONCATENATE((INDEX('Full Data'!$I:$I,MATCH($B8,IF('Full Data'!$G:$G=AQ$2,'Full Data'!$C:$C),0))),"  |  ",CONCATENATE(AQ8,BM8)))</f>
        <v/>
      </c>
      <c r="V8" s="11" t="e">
        <f t="array" ref="V8">IF((INDEX('Full Data'!$I:$I,MATCH($B8,IF('Full Data'!$G:$G=AR$2,'Full Data'!$C:$C),0)))=CONCATENATE(LEFT(AR8),BN8),"",CONCATENATE((INDEX('Full Data'!$I:$I,MATCH($B8,IF('Full Data'!$G:$G=AR$2,'Full Data'!$C:$C),0))),"  |  ",CONCATENATE(AR8,BN8)))</f>
        <v>#N/A</v>
      </c>
      <c r="W8" s="11" t="e">
        <f t="array" ref="W8">IF((INDEX('Full Data'!$I:$I,MATCH($B8,IF('Full Data'!$G:$G=AS$2,'Full Data'!$C:$C),0)))=CONCATENATE(LEFT(AS8),BO8),"",CONCATENATE((INDEX('Full Data'!$I:$I,MATCH($B8,IF('Full Data'!$G:$G=AS$2,'Full Data'!$C:$C),0))),"  |  ",CONCATENATE(AS8,BO8)))</f>
        <v>#N/A</v>
      </c>
      <c r="X8" s="11" t="e">
        <f t="array" ref="X8">IF((INDEX('Full Data'!$I:$I,MATCH($B8,IF('Full Data'!$G:$G=AT$2,'Full Data'!$C:$C),0)))=CONCATENATE(LEFT(AT8),BP8),"",CONCATENATE((INDEX('Full Data'!$I:$I,MATCH($B8,IF('Full Data'!$G:$G=AT$2,'Full Data'!$C:$C),0))),"  |  ",CONCATENATE(AT8,BP8)))</f>
        <v>#N/A</v>
      </c>
      <c r="Y8" s="11" t="str">
        <f t="array" ref="Y8">IF((INDEX('Full Data'!$I:$I,MATCH($B8,IF('Full Data'!$G:$G=AU$2,'Full Data'!$C:$C),0)))=CONCATENATE(LEFT(AU8),BQ8),"",CONCATENATE((INDEX('Full Data'!$I:$I,MATCH($B8,IF('Full Data'!$G:$G=AU$2,'Full Data'!$C:$C),0))),"  |  ",CONCATENATE(AU8,BQ8)))</f>
        <v/>
      </c>
      <c r="Z8" s="11" t="str">
        <f t="array" ref="Z8">IF((INDEX('Full Data'!$I:$I,MATCH($B8,IF('Full Data'!$G:$G=AV$2,'Full Data'!$C:$C),0)))=CONCATENATE(LEFT(AV8),BR8),"",CONCATENATE((INDEX('Full Data'!$I:$I,MATCH($B8,IF('Full Data'!$G:$G=AV$2,'Full Data'!$C:$C),0))),"  |  ",CONCATENATE(AV8,BR8)))</f>
        <v/>
      </c>
      <c r="AA8" s="11" t="str">
        <f t="array" ref="AA8">IF((INDEX('Full Data'!$I:$I,MATCH($B8,IF('Full Data'!$G:$G=AW$2,'Full Data'!$C:$C),0)))=CONCATENATE(LEFT(AW8),BS8),"",CONCATENATE((INDEX('Full Data'!$I:$I,MATCH($B8,IF('Full Data'!$G:$G=AW$2,'Full Data'!$C:$C),0))),"  |  ",CONCATENATE(AW8,BS8)))</f>
        <v/>
      </c>
      <c r="AB8" s="11" t="str">
        <f t="array" ref="AB8">IF((INDEX('Full Data'!$I:$I,MATCH($B8,IF('Full Data'!$G:$G=AX$2,'Full Data'!$C:$C),0)))=CONCATENATE(LEFT(AX8),BT8),"",CONCATENATE((INDEX('Full Data'!$I:$I,MATCH($B8,IF('Full Data'!$G:$G=AX$2,'Full Data'!$C:$C),0))),"  |  ",CONCATENATE(AX8,BT8)))</f>
        <v/>
      </c>
      <c r="AC8" s="11" t="str">
        <f t="array" ref="AC8">IF((INDEX('Full Data'!$I:$I,MATCH($B8,IF('Full Data'!$G:$G=AY$2,'Full Data'!$C:$C),0)))=CONCATENATE(LEFT(AY8),BU8),"",CONCATENATE((INDEX('Full Data'!$I:$I,MATCH($B8,IF('Full Data'!$G:$G=AY$2,'Full Data'!$C:$C),0))),"  |  ",CONCATENATE(AY8,BU8)))</f>
        <v/>
      </c>
      <c r="AD8" s="11" t="e">
        <f t="array" ref="AD8">IF((INDEX('Full Data'!$I:$I,MATCH($B8,IF('Full Data'!$G:$G=AZ$2,'Full Data'!$C:$C),0)))=CONCATENATE(LEFT(AZ8),BV8),"",CONCATENATE((INDEX('Full Data'!$I:$I,MATCH($B8,IF('Full Data'!$G:$G=AZ$2,'Full Data'!$C:$C),0))),"  |  ",CONCATENATE(AZ8,BV8)))</f>
        <v>#N/A</v>
      </c>
      <c r="AE8" s="11" t="str">
        <f t="array" ref="AE8">IF((INDEX('Full Data'!$I:$I,MATCH($B8,IF('Full Data'!$G:$G=BA$2,'Full Data'!$C:$C),0)))=CONCATENATE(LEFT(BA8),BW8),"",CONCATENATE((INDEX('Full Data'!$I:$I,MATCH($B8,IF('Full Data'!$G:$G=BA$2,'Full Data'!$C:$C),0))),"  |  ",CONCATENATE(BA8,BW8)))</f>
        <v/>
      </c>
      <c r="AF8" s="36" t="str">
        <f t="array" ref="AF8">IF((INDEX('Full Data'!$I:$I,MATCH($B8,IF('Full Data'!$G:$G=BB$2,'Full Data'!$C:$C),0)))=CONCATENATE(LEFT(BB8),BX8),"",CONCATENATE((INDEX('Full Data'!$I:$I,MATCH($B8,IF('Full Data'!$G:$G=BB$2,'Full Data'!$C:$C),0))),"  |  ",CONCATENATE(BB8,BX8)))</f>
        <v>UJ  |  U</v>
      </c>
      <c r="AG8" s="36" t="str">
        <f t="array" ref="AG8">IF((INDEX('Full Data'!$I:$I,MATCH($B8,IF('Full Data'!$G:$G=BC$2,'Full Data'!$C:$C),0)))=CONCATENATE(LEFT(BC8),BY8),"",CONCATENATE((INDEX('Full Data'!$I:$I,MATCH($B8,IF('Full Data'!$G:$G=BC$2,'Full Data'!$C:$C),0))),"  |  ",CONCATENATE(BC8,BY8)))</f>
        <v>U  |  Q, 7.40277777778101U</v>
      </c>
      <c r="AH8" s="54" t="str">
        <f t="array" ref="AH8">IF((INDEX('Full Data'!$I:$I,MATCH($B8,IF('Full Data'!$G:$G=BD$2,'Full Data'!$C:$C),0)))=CONCATENATE(LEFT(BD8),BZ8),"",CONCATENATE((INDEX('Full Data'!$I:$I,MATCH($B8,IF('Full Data'!$G:$G=BD$2,'Full Data'!$C:$C),0))),"  |  ",CONCATENATE(BD8,BZ8)))</f>
        <v>U  |  Q, 0.652777777781012U</v>
      </c>
      <c r="AI8" s="27" t="str">
        <f t="array" ref="AI8">IF((INDEX('Full Data'!$M:$M,MATCH($B8,IF('Full Data'!$G:$G=AI$2,'Full Data'!$C:$C),0)))-(INDEX('Full Data'!$E:$E,MATCH($B8,IF('Full Data'!$G:$G=AI$2,'Full Data'!$C:$C),0)))&gt;2,"Q, "&amp;(INDEX('Full Data'!$M:$M,MATCH($B8,IF('Full Data'!$G:$G=AI$2,'Full Data'!$C:$C),0)))-(INDEX('Full Data'!$E:$E,MATCH($B8,IF('Full Data'!$G:$G=AI$2,'Full Data'!$C:$C),0)))-2,"")</f>
        <v/>
      </c>
      <c r="AJ8" s="27" t="str">
        <f t="array" ref="AJ8">IF((INDEX('Full Data'!$M:$M,MATCH($B8,IF('Full Data'!$G:$G=AJ$2,'Full Data'!$C:$C),0)))-(INDEX('Full Data'!$E:$E,MATCH($B8,IF('Full Data'!$G:$G=AJ$2,'Full Data'!$C:$C),0)))&gt;2,"Q, "&amp;(INDEX('Full Data'!$M:$M,MATCH($B8,IF('Full Data'!$G:$G=AJ$2,'Full Data'!$C:$C),0)))-(INDEX('Full Data'!$E:$E,MATCH($B8,IF('Full Data'!$G:$G=AJ$2,'Full Data'!$C:$C),0)))-2,"")</f>
        <v/>
      </c>
      <c r="AK8" s="27" t="str">
        <f t="array" ref="AK8">IF((INDEX('Full Data'!$M:$M,MATCH($B8,IF('Full Data'!$G:$G=AK$2,'Full Data'!$C:$C),0)))-(INDEX('Full Data'!$E:$E,MATCH($B8,IF('Full Data'!$G:$G=AK$2,'Full Data'!$C:$C),0)))&gt;14,"Q, "&amp;(INDEX('Full Data'!$M:$M,MATCH($B8,IF('Full Data'!$G:$G=AK$2,'Full Data'!$C:$C),0)))-(INDEX('Full Data'!$E:$E,MATCH($B8,IF('Full Data'!$G:$G=AK$2,'Full Data'!$C:$C),0)))-14,"")</f>
        <v/>
      </c>
      <c r="AL8" s="27" t="str">
        <f t="array" ref="AL8">IF((INDEX('Full Data'!$M:$M,MATCH($B8,IF('Full Data'!$G:$G=AL$2,'Full Data'!$C:$C),0)))-(INDEX('Full Data'!$E:$E,MATCH($B8,IF('Full Data'!$G:$G=AL$2,'Full Data'!$C:$C),0)))&gt;28,"Q, "&amp;(INDEX('Full Data'!$M:$M,MATCH($B8,IF('Full Data'!$G:$G=AL$2,'Full Data'!$C:$C),0)))-(INDEX('Full Data'!$E:$E,MATCH($B8,IF('Full Data'!$G:$G=AL$2,'Full Data'!$C:$C),0)))-28,"")</f>
        <v/>
      </c>
      <c r="AM8" s="27" t="str">
        <f t="array" ref="AM8">IF((INDEX('Full Data'!$M:$M,MATCH($B8,IF('Full Data'!$G:$G=AM$2,'Full Data'!$C:$C),0)))-(INDEX('Full Data'!$E:$E,MATCH($B8,IF('Full Data'!$G:$G=AM$2,'Full Data'!$C:$C),0)))&gt;28,"Q, "&amp;(INDEX('Full Data'!$M:$M,MATCH($B8,IF('Full Data'!$G:$G=AM$2,'Full Data'!$C:$C),0)))-(INDEX('Full Data'!$E:$E,MATCH($B8,IF('Full Data'!$G:$G=AM$2,'Full Data'!$C:$C),0)))-28,"")</f>
        <v/>
      </c>
      <c r="AN8" s="27" t="str">
        <f t="array" ref="AN8">IF((INDEX('Full Data'!$M:$M,MATCH($B8,IF('Full Data'!$G:$G=AN$2,'Full Data'!$C:$C),0)))-(INDEX('Full Data'!$E:$E,MATCH($B8,IF('Full Data'!$G:$G=AN$2,'Full Data'!$C:$C),0)))&gt;28,"Q, "&amp;(INDEX('Full Data'!$M:$M,MATCH($B8,IF('Full Data'!$G:$G=AN$2,'Full Data'!$C:$C),0)))-(INDEX('Full Data'!$E:$E,MATCH($B8,IF('Full Data'!$G:$G=AN$2,'Full Data'!$C:$C),0)))-28,"")</f>
        <v/>
      </c>
      <c r="AO8" s="27" t="str">
        <f t="array" ref="AO8">IF((INDEX('Full Data'!$M:$M,MATCH($B8,IF('Full Data'!$G:$G=AO$2,'Full Data'!$C:$C),0)))-(INDEX('Full Data'!$E:$E,MATCH($B8,IF('Full Data'!$G:$G=AO$2,'Full Data'!$C:$C),0)))&gt;28,"Q, "&amp;(INDEX('Full Data'!$M:$M,MATCH($B8,IF('Full Data'!$G:$G=AO$2,'Full Data'!$C:$C),0)))-(INDEX('Full Data'!$E:$E,MATCH($B8,IF('Full Data'!$G:$G=AO$2,'Full Data'!$C:$C),0)))-28,"")</f>
        <v/>
      </c>
      <c r="AP8" s="27" t="str">
        <f t="array" ref="AP8">IF((INDEX('Full Data'!$M:$M,MATCH($B8,IF('Full Data'!$G:$G=AP$2,'Full Data'!$C:$C),0)))-(INDEX('Full Data'!$E:$E,MATCH($B8,IF('Full Data'!$G:$G=AP$2,'Full Data'!$C:$C),0)))&gt;2,"Q, "&amp;(INDEX('Full Data'!$M:$M,MATCH($B8,IF('Full Data'!$G:$G=AP$2,'Full Data'!$C:$C),0)))-(INDEX('Full Data'!$E:$E,MATCH($B8,IF('Full Data'!$G:$G=AP$2,'Full Data'!$C:$C),0)))-2,"")</f>
        <v/>
      </c>
      <c r="AQ8" s="27" t="str">
        <f t="array" ref="AQ8">IF((INDEX('Full Data'!$M:$M,MATCH($B8,IF('Full Data'!$G:$G=AQ$2,'Full Data'!$C:$C),0)))-(INDEX('Full Data'!$E:$E,MATCH($B8,IF('Full Data'!$G:$G=AQ$2,'Full Data'!$C:$C),0)))&gt;28,"Q, "&amp;(INDEX('Full Data'!$M:$M,MATCH($B8,IF('Full Data'!$G:$G=AQ$2,'Full Data'!$C:$C),0)))-(INDEX('Full Data'!$E:$E,MATCH($B8,IF('Full Data'!$G:$G=AQ$2,'Full Data'!$C:$C),0)))-28,"")</f>
        <v/>
      </c>
      <c r="AR8" s="27" t="e">
        <f t="array" ref="AR8">IF((INDEX('Full Data'!$M:$M,MATCH($B8,IF('Full Data'!$G:$G=AR$2,'Full Data'!$C:$C),0)))-(INDEX('Full Data'!$E:$E,MATCH($B8,IF('Full Data'!$G:$G=AR$2,'Full Data'!$C:$C),0)))&gt;180,"Q, "&amp;(INDEX('Full Data'!$M:$M,MATCH($B8,IF('Full Data'!$G:$G=AR$2,'Full Data'!$C:$C),0)))-(INDEX('Full Data'!$E:$E,MATCH($B8,IF('Full Data'!$G:$G=AR$2,'Full Data'!$C:$C),0)))-180,"")</f>
        <v>#N/A</v>
      </c>
      <c r="AS8" s="27" t="e">
        <f t="array" ref="AS8">IF((INDEX('Full Data'!$M:$M,MATCH($B8,IF('Full Data'!$G:$G=AS$2,'Full Data'!$C:$C),0)))-(INDEX('Full Data'!$E:$E,MATCH($B8,IF('Full Data'!$G:$G=AS$2,'Full Data'!$C:$C),0)))&gt;180,"Q, "&amp;(INDEX('Full Data'!$M:$M,MATCH($B8,IF('Full Data'!$G:$G=AS$2,'Full Data'!$C:$C),0)))-(INDEX('Full Data'!$E:$E,MATCH($B8,IF('Full Data'!$G:$G=AS$2,'Full Data'!$C:$C),0)))-180,"")</f>
        <v>#N/A</v>
      </c>
      <c r="AT8" s="27" t="e">
        <f t="array" ref="AT8">IF((INDEX('Full Data'!$M:$M,MATCH($B8,IF('Full Data'!$G:$G=AT$2,'Full Data'!$C:$C),0)))-(INDEX('Full Data'!$E:$E,MATCH($B8,IF('Full Data'!$G:$G=AT$2,'Full Data'!$C:$C),0)))&gt;180,"Q, "&amp;(INDEX('Full Data'!$M:$M,MATCH($B8,IF('Full Data'!$G:$G=AT$2,'Full Data'!$C:$C),0)))-(INDEX('Full Data'!$E:$E,MATCH($B8,IF('Full Data'!$G:$G=AT$2,'Full Data'!$C:$C),0)))-180,"")</f>
        <v>#N/A</v>
      </c>
      <c r="AU8" s="27" t="str">
        <f t="array" ref="AU8">IF((INDEX('Full Data'!$M:$M,MATCH($B8,IF('Full Data'!$G:$G=AU$2,'Full Data'!$C:$C),0)))-(INDEX('Full Data'!$E:$E,MATCH($B8,IF('Full Data'!$G:$G=AU$2,'Full Data'!$C:$C),0)))&gt;180,"Q, "&amp;(INDEX('Full Data'!$M:$M,MATCH($B8,IF('Full Data'!$G:$G=AU$2,'Full Data'!$C:$C),0)))-(INDEX('Full Data'!$E:$E,MATCH($B8,IF('Full Data'!$G:$G=AU$2,'Full Data'!$C:$C),0)))-180,"")</f>
        <v/>
      </c>
      <c r="AV8" s="27" t="str">
        <f t="array" ref="AV8">IF((INDEX('Full Data'!$M:$M,MATCH($B8,IF('Full Data'!$G:$G=AV$2,'Full Data'!$C:$C),0)))-(INDEX('Full Data'!$E:$E,MATCH($B8,IF('Full Data'!$G:$G=AV$2,'Full Data'!$C:$C),0)))&gt;28,"Q, "&amp;(INDEX('Full Data'!$M:$M,MATCH($B8,IF('Full Data'!$G:$G=AV$2,'Full Data'!$C:$C),0)))-(INDEX('Full Data'!$E:$E,MATCH($B8,IF('Full Data'!$G:$G=AV$2,'Full Data'!$C:$C),0)))-28,"")</f>
        <v/>
      </c>
      <c r="AW8" s="27" t="str">
        <f t="array" ref="AW8">IF((INDEX('Full Data'!$M:$M,MATCH($B8,IF('Full Data'!$G:$G=AW$2,'Full Data'!$C:$C),0)))-(INDEX('Full Data'!$E:$E,MATCH($B8,IF('Full Data'!$G:$G=AW$2,'Full Data'!$C:$C),0)))&gt;28,"Q, "&amp;(INDEX('Full Data'!$M:$M,MATCH($B8,IF('Full Data'!$G:$G=AW$2,'Full Data'!$C:$C),0)))-(INDEX('Full Data'!$E:$E,MATCH($B8,IF('Full Data'!$G:$G=AW$2,'Full Data'!$C:$C),0)))-28,"")</f>
        <v/>
      </c>
      <c r="AX8" s="27" t="str">
        <f t="array" ref="AX8">IF((INDEX('Full Data'!$M:$M,MATCH($B8,IF('Full Data'!$G:$G=AX$2,'Full Data'!$C:$C),0)))-(INDEX('Full Data'!$E:$E,MATCH($B8,IF('Full Data'!$G:$G=AX$2,'Full Data'!$C:$C),0)))&gt;180,"Q, "&amp;(INDEX('Full Data'!$M:$M,MATCH($B8,IF('Full Data'!$G:$G=AX$2,'Full Data'!$C:$C),0)))-(INDEX('Full Data'!$E:$E,MATCH($B8,IF('Full Data'!$G:$G=AX$2,'Full Data'!$C:$C),0)))-180,"")</f>
        <v/>
      </c>
      <c r="AY8" s="27" t="str">
        <f t="array" ref="AY8">IF((INDEX('Full Data'!$M:$M,MATCH($B8,IF('Full Data'!$G:$G=AY$2,'Full Data'!$C:$C),0)))-(INDEX('Full Data'!$E:$E,MATCH($B8,IF('Full Data'!$G:$G=AY$2,'Full Data'!$C:$C),0)))&gt;7,"Q, "&amp;(INDEX('Full Data'!$M:$M,MATCH($B8,IF('Full Data'!$G:$G=AY$2,'Full Data'!$C:$C),0)))-(INDEX('Full Data'!$E:$E,MATCH($B8,IF('Full Data'!$G:$G=AY$2,'Full Data'!$C:$C),0)))-7,"")</f>
        <v/>
      </c>
      <c r="AZ8" s="27" t="e">
        <f t="array" ref="AZ8">IF((INDEX('Full Data'!$M:$M,MATCH($B8,IF('Full Data'!$G:$G=AZ$2,'Full Data'!$C:$C),0)))-(INDEX('Full Data'!$E:$E,MATCH($B8,IF('Full Data'!$G:$G=AZ$2,'Full Data'!$C:$C),0)))&gt;28,"Q, "&amp;(INDEX('Full Data'!$M:$M,MATCH($B8,IF('Full Data'!$G:$G=AZ$2,'Full Data'!$C:$C),0)))-(INDEX('Full Data'!$E:$E,MATCH($B8,IF('Full Data'!$G:$G=AZ$2,'Full Data'!$C:$C),0)))-28,"")</f>
        <v>#N/A</v>
      </c>
      <c r="BA8" s="27" t="str">
        <f t="array" ref="BA8">IF((INDEX('Full Data'!$M:$M,MATCH($B8,IF('Full Data'!$G:$G=BA$2,'Full Data'!$C:$C),0)))-(INDEX('Full Data'!$E:$E,MATCH($B8,IF('Full Data'!$G:$G=BA$2,'Full Data'!$C:$C),0)))&gt;40,"Q, "&amp;(INDEX('Full Data'!$M:$M,MATCH($B8,IF('Full Data'!$G:$G=BA$2,'Full Data'!$C:$C),0)))-(INDEX('Full Data'!$E:$E,MATCH($B8,IF('Full Data'!$G:$G=BA$2,'Full Data'!$C:$C),0)))-40,"")</f>
        <v/>
      </c>
      <c r="BB8" s="27" t="str">
        <f t="array" ref="BB8">IF((INDEX('Full Data'!$M:$M,MATCH($B8,IF('Full Data'!$G:$G=BB$2,'Full Data'!$C:$C),0)))-(INDEX('Full Data'!$E:$E,MATCH($B8,IF('Full Data'!$G:$G=BB$2,'Full Data'!$C:$C),0)))&gt;2,"Q, "&amp;(INDEX('Full Data'!$M:$M,MATCH($B8,IF('Full Data'!$G:$G=BB$2,'Full Data'!$C:$C),0)))-(INDEX('Full Data'!$E:$E,MATCH($B8,IF('Full Data'!$G:$G=BB$2,'Full Data'!$C:$C),0)))-2,"")</f>
        <v/>
      </c>
      <c r="BC8" s="27" t="str">
        <f t="array" ref="BC8">IF((INDEX('Full Data'!$M:$M,MATCH($B8,IF('Full Data'!$G:$G=BC$2,'Full Data'!$C:$C),0)))-(INDEX('Full Data'!$E:$E,MATCH($B8,IF('Full Data'!$G:$G=BC$2,'Full Data'!$C:$C),0)))&gt;0.25,"Q, "&amp;(INDEX('Full Data'!$M:$M,MATCH($B8,IF('Full Data'!$G:$G=BC$2,'Full Data'!$C:$C),0)))-(INDEX('Full Data'!$E:$E,MATCH($B8,IF('Full Data'!$G:$G=BC$2,'Full Data'!$C:$C),0)))-0.25,"")</f>
        <v>Q, 7.40277777778101</v>
      </c>
      <c r="BD8" s="27" t="str">
        <f t="array" ref="BD8">IF((INDEX('Full Data'!$M:$M,MATCH($B8,IF('Full Data'!$G:$G=BD$2,'Full Data'!$C:$C),0)))-(INDEX('Full Data'!$E:$E,MATCH($B8,IF('Full Data'!$G:$G=BD$2,'Full Data'!$C:$C),0)))&gt;7,"Q, "&amp;(INDEX('Full Data'!$M:$M,MATCH($B8,IF('Full Data'!$G:$G=BD$2,'Full Data'!$C:$C),0)))-(INDEX('Full Data'!$E:$E,MATCH($B8,IF('Full Data'!$G:$G=BD$2,'Full Data'!$C:$C),0)))-7,"")</f>
        <v>Q, 0.652777777781012</v>
      </c>
      <c r="BE8" s="24" t="str">
        <f>IF(Summary!L8&gt;MDL!C8,IF(Summary!L8&lt;PQL!C8,"I",""),"U")</f>
        <v/>
      </c>
      <c r="BF8" s="25" t="str">
        <f>IF(Summary!M8&gt;MDL!D8,IF(Summary!M8&lt;PQL!D8,"I",""),"U")</f>
        <v>U</v>
      </c>
      <c r="BG8" s="25" t="str">
        <f>IF(Summary!N8&gt;MDL!E8,IF(Summary!N8&lt;PQL!E8,"I",""),"U")</f>
        <v/>
      </c>
      <c r="BH8" s="25" t="str">
        <f>IF(Summary!O8&gt;MDL!F8,IF(Summary!O8&lt;PQL!F8,"I",""),"U")</f>
        <v>I</v>
      </c>
      <c r="BI8" s="25" t="str">
        <f>IF(Summary!P8&gt;MDL!G8,IF(Summary!P8&lt;PQL!G8,"I",""),"U")</f>
        <v/>
      </c>
      <c r="BJ8" s="25" t="str">
        <f>IF(Summary!Q8&gt;MDL!H8,IF(Summary!Q8&lt;PQL!H8,"I",""),"U")</f>
        <v/>
      </c>
      <c r="BK8" s="25" t="str">
        <f>IF(Summary!R8&gt;MDL!I8,IF(Summary!R8&lt;PQL!I8,"I",""),"U")</f>
        <v/>
      </c>
      <c r="BL8" s="25" t="str">
        <f>IF(Summary!S8&gt;MDL!J8,IF(Summary!S8&lt;PQL!J8,"I",""),"U")</f>
        <v/>
      </c>
      <c r="BM8" s="25" t="str">
        <f>IF(Summary!T8&gt;MDL!K8,IF(Summary!T8&lt;PQL!K8,"I",""),"U")</f>
        <v>U</v>
      </c>
      <c r="BN8" s="25" t="e">
        <f>IF(Summary!U8&gt;MDL!L8,IF(Summary!U8&lt;PQL!L8,"I",""),"U")</f>
        <v>#N/A</v>
      </c>
      <c r="BO8" s="25" t="e">
        <f>IF(Summary!V8&gt;MDL!M8,IF(Summary!V8&lt;PQL!M8,"I",""),"U")</f>
        <v>#N/A</v>
      </c>
      <c r="BP8" s="25" t="e">
        <f>IF(Summary!W8&gt;MDL!N8,IF(Summary!W8&lt;PQL!N8,"I",""),"U")</f>
        <v>#N/A</v>
      </c>
      <c r="BQ8" s="25" t="str">
        <f>IF(Summary!X8&gt;MDL!O8,IF(Summary!X8&lt;PQL!O8,"I",""),"U")</f>
        <v>I</v>
      </c>
      <c r="BR8" s="25" t="str">
        <f>IF(Summary!Y8&gt;MDL!P8,IF(Summary!Y8&lt;PQL!P8,"I",""),"U")</f>
        <v/>
      </c>
      <c r="BS8" s="25" t="str">
        <f>IF(Summary!Z8&gt;MDL!Q8,IF(Summary!Z8&lt;PQL!Q8,"I",""),"U")</f>
        <v/>
      </c>
      <c r="BT8" s="25" t="str">
        <f>IF(Summary!AA8&gt;MDL!R8,IF(Summary!AA8&lt;PQL!R8,"I",""),"U")</f>
        <v/>
      </c>
      <c r="BU8" s="25" t="str">
        <f>IF(Summary!AB8&gt;MDL!S8,IF(Summary!AB8&lt;PQL!S8,"I",""),"U")</f>
        <v/>
      </c>
      <c r="BV8" s="25" t="e">
        <f>IF(Summary!AD8&gt;MDL!U8,IF(Summary!AD8&lt;PQL!U8,"I",""),"U")</f>
        <v>#N/A</v>
      </c>
      <c r="BW8" s="25" t="str">
        <f>IF(Summary!AE8&gt;MDL!V8,IF(Summary!AE8&lt;PQL!V8,"I",""),"U")</f>
        <v>U</v>
      </c>
      <c r="BX8" s="25" t="str">
        <f>IF(Summary!AF8&gt;MDL!W8,IF(Summary!AF8&lt;PQL!W8,"I",""),"U")</f>
        <v>U</v>
      </c>
      <c r="BY8" s="25" t="str">
        <f>IF(Summary!AG8&gt;MDL!X8,IF(Summary!AG8&lt;PQL!X8,"I",""),"U")</f>
        <v>U</v>
      </c>
      <c r="BZ8" s="25" t="str">
        <f>IF(Summary!AH8&gt;MDL!Y8,IF(Summary!AH8&lt;PQL!Y8,"I",""),"U")</f>
        <v>U</v>
      </c>
    </row>
    <row r="9" spans="2:78">
      <c r="B9" s="45" t="str">
        <f>Summary!B9</f>
        <v>MERRITTS MILL POND #3; NWB-LL-1002 MERRITS MILL POND</v>
      </c>
      <c r="D9" t="str">
        <f>IF(ISERROR(INDEX('Full Data'!A:A,MATCH(B9,'Full Data'!C:C,0))),"",INDEX('Full Data'!A:A,MATCH(B9,'Full Data'!C:C,0)))</f>
        <v>SPRS1303-10</v>
      </c>
      <c r="E9" s="34" t="str">
        <f t="array" ref="E9">IF(AND((IF(AND(ISTEXT((INDEX('Full Data'!$I:$I,MATCH($B9,IF('Full Data'!$G:$G=E$2,'Full Data'!$C:$C),0)))),ISNUMBER(Summary!E9)),"bad qualifer","O"))="O",IFERROR(Summary!E9,"O")="O"),"O","")</f>
        <v/>
      </c>
      <c r="F9" s="8" t="str">
        <f t="array" ref="F9">IF(AND((IF(AND(ISTEXT((INDEX('Full Data'!$I:$I,MATCH($B9,IF('Full Data'!$G:$G=F$2,'Full Data'!$C:$C),0)))),ISNUMBER(Summary!F9)),"bad qualifer","O"))="O",IFERROR(Summary!F9,"O")="O"),"O","")</f>
        <v/>
      </c>
      <c r="G9" s="34" t="str">
        <f t="array" ref="G9">IF(AND((IF(AND(ISTEXT((INDEX('Full Data'!$I:$I,MATCH($B9,IF('Full Data'!$G:$G=G$2,'Full Data'!$C:$C),0)))),ISNUMBER(Summary!G9)),"bad qualifer","O"))="O",IFERROR(Summary!G9,"O")="O"),"O","")</f>
        <v/>
      </c>
      <c r="H9" s="34" t="str">
        <f t="array" ref="H9">IF(AND((IF(AND(ISTEXT((INDEX('Full Data'!$I:$I,MATCH($B9,IF('Full Data'!$G:$G=H$2,'Full Data'!$C:$C),0)))),ISNUMBER(Summary!H9)),"bad qualifer","O"))="O",IFERROR(Summary!H9,"O")="O"),"O","")</f>
        <v/>
      </c>
      <c r="I9" s="34" t="str">
        <f t="array" ref="I9">IF(AND((IF(AND(ISTEXT((INDEX('Full Data'!$I:$I,MATCH($B9,IF('Full Data'!$G:$G=I$2,'Full Data'!$C:$C),0)))),ISNUMBER(Summary!I9)),"bad qualifer","O"))="O",IFERROR(Summary!I9,"O")="O"),"O","")</f>
        <v/>
      </c>
      <c r="J9" s="10" t="str">
        <f t="array" ref="J9">IF(OR(C9=9695,C9=20383,C9=20385,C9=9714,C9=9717,C9=11456,C9=9739,C9=9719),"",(IFERROR(CONCATENATE((INDEX('Full Data'!$I:$I,MATCH($B9,IF('Full Data'!$G:$G=J$2,'Full Data'!$C:$C),0))),"  |  ",(IFERROR(IF(Summary!J9=Summary!K9,"L",Summary!J9-Summary!K9),"O"))),"O")))</f>
        <v>L  |  -0.3</v>
      </c>
      <c r="K9" s="45" t="str">
        <f>IF(OR(C9=9695,C9=20383,C9=20385,C9=9714),"",(IF(AND((IF(AND(ISTEXT((INDEX('Full Data'!$I:$I,MATCH($B9,IF('Full Data'!$G:$G=K$2,'Full Data'!$C:$C),0)))),ISNUMBER(Summary!K9)),"bad qualifer","O"))="O",IFERROR(Summary!K9,"O")="O"),"O","")))</f>
        <v/>
      </c>
      <c r="L9" s="45" t="str">
        <f>(IF(OR(C9=9743,C9=11456,C9=9713,C9=10786,C9=9714, C9=11371),(IF(AND((IF(AND(ISTEXT((INDEX('Full Data'!$I:$I,MATCH($B9,IF('Full Data'!$G:$G=L$2,'Full Data'!$C:$C),0)))),ISNUMBER(Summary!AC9)),"bad qualifer","O"))="O",IFERROR(Summary!AC9,"O")="O"),"O","")),""))</f>
        <v/>
      </c>
      <c r="M9" s="12" t="str">
        <f t="array" ref="M9">IF((INDEX('Full Data'!$I:$I,MATCH($B9,IF('Full Data'!$G:$G=AI$2,'Full Data'!$C:$C),0)))=CONCATENATE(LEFT(AI9),BE9),"",CONCATENATE((INDEX('Full Data'!$I:$I,MATCH($B9,IF('Full Data'!$G:$G=AI$2,'Full Data'!$C:$C),0))),"  |  ",CONCATENATE(AI9,BE9)))</f>
        <v/>
      </c>
      <c r="N9" s="11" t="str">
        <f t="array" ref="N9">IF((INDEX('Full Data'!$I:$I,MATCH($B9,IF('Full Data'!$G:$G=AJ$2,'Full Data'!$C:$C),0)))=CONCATENATE(LEFT(AJ9),BF9),"",CONCATENATE((INDEX('Full Data'!$I:$I,MATCH($B9,IF('Full Data'!$G:$G=AJ$2,'Full Data'!$C:$C),0))),"  |  ",CONCATENATE(AJ9,BF9)))</f>
        <v/>
      </c>
      <c r="O9" s="11" t="str">
        <f t="array" ref="O9">IF((INDEX('Full Data'!$I:$I,MATCH($B9,IF('Full Data'!$G:$G=AK$2,'Full Data'!$C:$C),0)))=CONCATENATE(LEFT(AK9),BG9),"",CONCATENATE((INDEX('Full Data'!$I:$I,MATCH($B9,IF('Full Data'!$G:$G=AK$2,'Full Data'!$C:$C),0))),"  |  ",CONCATENATE(AK9,BG9)))</f>
        <v/>
      </c>
      <c r="P9" s="11" t="str">
        <f t="array" ref="P9">IF((INDEX('Full Data'!$I:$I,MATCH($B9,IF('Full Data'!$G:$G=AL$2,'Full Data'!$C:$C),0)))=CONCATENATE(LEFT(AL9),BH9),"",CONCATENATE((INDEX('Full Data'!$I:$I,MATCH($B9,IF('Full Data'!$G:$G=AL$2,'Full Data'!$C:$C),0))),"  |  ",CONCATENATE(AL9,BH9)))</f>
        <v/>
      </c>
      <c r="Q9" s="11" t="str">
        <f t="array" ref="Q9">IF((INDEX('Full Data'!$I:$I,MATCH($B9,IF('Full Data'!$G:$G=AM$2,'Full Data'!$C:$C),0)))=CONCATENATE(LEFT(AM9),BI9),"",CONCATENATE((INDEX('Full Data'!$I:$I,MATCH($B9,IF('Full Data'!$G:$G=AM$2,'Full Data'!$C:$C),0))),"  |  ",CONCATENATE(AM9,BI9)))</f>
        <v/>
      </c>
      <c r="R9" s="11" t="str">
        <f t="array" ref="R9">IF((INDEX('Full Data'!$I:$I,MATCH($B9,IF('Full Data'!$G:$G=AN$2,'Full Data'!$C:$C),0)))=CONCATENATE(LEFT(AN9),BJ9),"",CONCATENATE((INDEX('Full Data'!$I:$I,MATCH($B9,IF('Full Data'!$G:$G=AN$2,'Full Data'!$C:$C),0))),"  |  ",CONCATENATE(AN9,BJ9)))</f>
        <v/>
      </c>
      <c r="S9" s="11" t="str">
        <f t="array" ref="S9">IF((INDEX('Full Data'!$I:$I,MATCH($B9,IF('Full Data'!$G:$G=AO$2,'Full Data'!$C:$C),0)))=CONCATENATE(LEFT(AO9),BK9),"",CONCATENATE((INDEX('Full Data'!$I:$I,MATCH($B9,IF('Full Data'!$G:$G=AO$2,'Full Data'!$C:$C),0))),"  |  ",CONCATENATE(AO9,BK9)))</f>
        <v/>
      </c>
      <c r="T9" s="11" t="str">
        <f t="array" ref="T9">IF((INDEX('Full Data'!$I:$I,MATCH($B9,IF('Full Data'!$G:$G=AP$2,'Full Data'!$C:$C),0)))=CONCATENATE(LEFT(AP9),BL9),"",CONCATENATE((INDEX('Full Data'!$I:$I,MATCH($B9,IF('Full Data'!$G:$G=AP$2,'Full Data'!$C:$C),0))),"  |  ",CONCATENATE(AP9,BL9)))</f>
        <v/>
      </c>
      <c r="U9" s="11" t="str">
        <f t="array" ref="U9">IF((INDEX('Full Data'!$I:$I,MATCH($B9,IF('Full Data'!$G:$G=AQ$2,'Full Data'!$C:$C),0)))=CONCATENATE(LEFT(AQ9),BM9),"",CONCATENATE((INDEX('Full Data'!$I:$I,MATCH($B9,IF('Full Data'!$G:$G=AQ$2,'Full Data'!$C:$C),0))),"  |  ",CONCATENATE(AQ9,BM9)))</f>
        <v/>
      </c>
      <c r="V9" s="11" t="e">
        <f t="array" ref="V9">IF((INDEX('Full Data'!$I:$I,MATCH($B9,IF('Full Data'!$G:$G=AR$2,'Full Data'!$C:$C),0)))=CONCATENATE(LEFT(AR9),BN9),"",CONCATENATE((INDEX('Full Data'!$I:$I,MATCH($B9,IF('Full Data'!$G:$G=AR$2,'Full Data'!$C:$C),0))),"  |  ",CONCATENATE(AR9,BN9)))</f>
        <v>#N/A</v>
      </c>
      <c r="W9" s="11" t="e">
        <f t="array" ref="W9">IF((INDEX('Full Data'!$I:$I,MATCH($B9,IF('Full Data'!$G:$G=AS$2,'Full Data'!$C:$C),0)))=CONCATENATE(LEFT(AS9),BO9),"",CONCATENATE((INDEX('Full Data'!$I:$I,MATCH($B9,IF('Full Data'!$G:$G=AS$2,'Full Data'!$C:$C),0))),"  |  ",CONCATENATE(AS9,BO9)))</f>
        <v>#N/A</v>
      </c>
      <c r="X9" s="11" t="e">
        <f t="array" ref="X9">IF((INDEX('Full Data'!$I:$I,MATCH($B9,IF('Full Data'!$G:$G=AT$2,'Full Data'!$C:$C),0)))=CONCATENATE(LEFT(AT9),BP9),"",CONCATENATE((INDEX('Full Data'!$I:$I,MATCH($B9,IF('Full Data'!$G:$G=AT$2,'Full Data'!$C:$C),0))),"  |  ",CONCATENATE(AT9,BP9)))</f>
        <v>#N/A</v>
      </c>
      <c r="Y9" s="11" t="str">
        <f t="array" ref="Y9">IF((INDEX('Full Data'!$I:$I,MATCH($B9,IF('Full Data'!$G:$G=AU$2,'Full Data'!$C:$C),0)))=CONCATENATE(LEFT(AU9),BQ9),"",CONCATENATE((INDEX('Full Data'!$I:$I,MATCH($B9,IF('Full Data'!$G:$G=AU$2,'Full Data'!$C:$C),0))),"  |  ",CONCATENATE(AU9,BQ9)))</f>
        <v/>
      </c>
      <c r="Z9" s="11" t="str">
        <f t="array" ref="Z9">IF((INDEX('Full Data'!$I:$I,MATCH($B9,IF('Full Data'!$G:$G=AV$2,'Full Data'!$C:$C),0)))=CONCATENATE(LEFT(AV9),BR9),"",CONCATENATE((INDEX('Full Data'!$I:$I,MATCH($B9,IF('Full Data'!$G:$G=AV$2,'Full Data'!$C:$C),0))),"  |  ",CONCATENATE(AV9,BR9)))</f>
        <v/>
      </c>
      <c r="AA9" s="11" t="str">
        <f t="array" ref="AA9">IF((INDEX('Full Data'!$I:$I,MATCH($B9,IF('Full Data'!$G:$G=AW$2,'Full Data'!$C:$C),0)))=CONCATENATE(LEFT(AW9),BS9),"",CONCATENATE((INDEX('Full Data'!$I:$I,MATCH($B9,IF('Full Data'!$G:$G=AW$2,'Full Data'!$C:$C),0))),"  |  ",CONCATENATE(AW9,BS9)))</f>
        <v/>
      </c>
      <c r="AB9" s="11" t="str">
        <f t="array" ref="AB9">IF((INDEX('Full Data'!$I:$I,MATCH($B9,IF('Full Data'!$G:$G=AX$2,'Full Data'!$C:$C),0)))=CONCATENATE(LEFT(AX9),BT9),"",CONCATENATE((INDEX('Full Data'!$I:$I,MATCH($B9,IF('Full Data'!$G:$G=AX$2,'Full Data'!$C:$C),0))),"  |  ",CONCATENATE(AX9,BT9)))</f>
        <v/>
      </c>
      <c r="AC9" s="11" t="str">
        <f t="array" ref="AC9">IF((INDEX('Full Data'!$I:$I,MATCH($B9,IF('Full Data'!$G:$G=AY$2,'Full Data'!$C:$C),0)))=CONCATENATE(LEFT(AY9),BU9),"",CONCATENATE((INDEX('Full Data'!$I:$I,MATCH($B9,IF('Full Data'!$G:$G=AY$2,'Full Data'!$C:$C),0))),"  |  ",CONCATENATE(AY9,BU9)))</f>
        <v/>
      </c>
      <c r="AD9" s="11" t="e">
        <f t="array" ref="AD9">IF((INDEX('Full Data'!$I:$I,MATCH($B9,IF('Full Data'!$G:$G=AZ$2,'Full Data'!$C:$C),0)))=CONCATENATE(LEFT(AZ9),BV9),"",CONCATENATE((INDEX('Full Data'!$I:$I,MATCH($B9,IF('Full Data'!$G:$G=AZ$2,'Full Data'!$C:$C),0))),"  |  ",CONCATENATE(AZ9,BV9)))</f>
        <v>#N/A</v>
      </c>
      <c r="AE9" s="11" t="str">
        <f t="array" ref="AE9">IF((INDEX('Full Data'!$I:$I,MATCH($B9,IF('Full Data'!$G:$G=BA$2,'Full Data'!$C:$C),0)))=CONCATENATE(LEFT(BA9),BW9),"",CONCATENATE((INDEX('Full Data'!$I:$I,MATCH($B9,IF('Full Data'!$G:$G=BA$2,'Full Data'!$C:$C),0))),"  |  ",CONCATENATE(BA9,BW9)))</f>
        <v/>
      </c>
      <c r="AF9" s="36" t="e">
        <f t="array" ref="AF9">IF((INDEX('Full Data'!$I:$I,MATCH($B9,IF('Full Data'!$G:$G=BB$2,'Full Data'!$C:$C),0)))=CONCATENATE(LEFT(BB9),BX9),"",CONCATENATE((INDEX('Full Data'!$I:$I,MATCH($B9,IF('Full Data'!$G:$G=BB$2,'Full Data'!$C:$C),0))),"  |  ",CONCATENATE(BB9,BX9)))</f>
        <v>#N/A</v>
      </c>
      <c r="AG9" s="36" t="str">
        <f t="array" ref="AG9">IF((INDEX('Full Data'!$I:$I,MATCH($B9,IF('Full Data'!$G:$G=BC$2,'Full Data'!$C:$C),0)))=CONCATENATE(LEFT(BC9),BY9),"",CONCATENATE((INDEX('Full Data'!$I:$I,MATCH($B9,IF('Full Data'!$G:$G=BC$2,'Full Data'!$C:$C),0))),"  |  ",CONCATENATE(BC9,BY9)))</f>
        <v>U  |  Q, 7.29861111110949U</v>
      </c>
      <c r="AH9" s="54" t="str">
        <f t="array" ref="AH9">IF((INDEX('Full Data'!$I:$I,MATCH($B9,IF('Full Data'!$G:$G=BD$2,'Full Data'!$C:$C),0)))=CONCATENATE(LEFT(BD9),BZ9),"",CONCATENATE((INDEX('Full Data'!$I:$I,MATCH($B9,IF('Full Data'!$G:$G=BD$2,'Full Data'!$C:$C),0))),"  |  ",CONCATENATE(BD9,BZ9)))</f>
        <v>U  |  Q, 0.548611111109494U</v>
      </c>
      <c r="AI9" s="27" t="str">
        <f t="array" ref="AI9">IF((INDEX('Full Data'!$M:$M,MATCH($B9,IF('Full Data'!$G:$G=AI$2,'Full Data'!$C:$C),0)))-(INDEX('Full Data'!$E:$E,MATCH($B9,IF('Full Data'!$G:$G=AI$2,'Full Data'!$C:$C),0)))&gt;2,"Q, "&amp;(INDEX('Full Data'!$M:$M,MATCH($B9,IF('Full Data'!$G:$G=AI$2,'Full Data'!$C:$C),0)))-(INDEX('Full Data'!$E:$E,MATCH($B9,IF('Full Data'!$G:$G=AI$2,'Full Data'!$C:$C),0)))-2,"")</f>
        <v/>
      </c>
      <c r="AJ9" s="27" t="str">
        <f t="array" ref="AJ9">IF((INDEX('Full Data'!$M:$M,MATCH($B9,IF('Full Data'!$G:$G=AJ$2,'Full Data'!$C:$C),0)))-(INDEX('Full Data'!$E:$E,MATCH($B9,IF('Full Data'!$G:$G=AJ$2,'Full Data'!$C:$C),0)))&gt;2,"Q, "&amp;(INDEX('Full Data'!$M:$M,MATCH($B9,IF('Full Data'!$G:$G=AJ$2,'Full Data'!$C:$C),0)))-(INDEX('Full Data'!$E:$E,MATCH($B9,IF('Full Data'!$G:$G=AJ$2,'Full Data'!$C:$C),0)))-2,"")</f>
        <v/>
      </c>
      <c r="AK9" s="27" t="str">
        <f t="array" ref="AK9">IF((INDEX('Full Data'!$M:$M,MATCH($B9,IF('Full Data'!$G:$G=AK$2,'Full Data'!$C:$C),0)))-(INDEX('Full Data'!$E:$E,MATCH($B9,IF('Full Data'!$G:$G=AK$2,'Full Data'!$C:$C),0)))&gt;14,"Q, "&amp;(INDEX('Full Data'!$M:$M,MATCH($B9,IF('Full Data'!$G:$G=AK$2,'Full Data'!$C:$C),0)))-(INDEX('Full Data'!$E:$E,MATCH($B9,IF('Full Data'!$G:$G=AK$2,'Full Data'!$C:$C),0)))-14,"")</f>
        <v/>
      </c>
      <c r="AL9" s="27" t="str">
        <f t="array" ref="AL9">IF((INDEX('Full Data'!$M:$M,MATCH($B9,IF('Full Data'!$G:$G=AL$2,'Full Data'!$C:$C),0)))-(INDEX('Full Data'!$E:$E,MATCH($B9,IF('Full Data'!$G:$G=AL$2,'Full Data'!$C:$C),0)))&gt;28,"Q, "&amp;(INDEX('Full Data'!$M:$M,MATCH($B9,IF('Full Data'!$G:$G=AL$2,'Full Data'!$C:$C),0)))-(INDEX('Full Data'!$E:$E,MATCH($B9,IF('Full Data'!$G:$G=AL$2,'Full Data'!$C:$C),0)))-28,"")</f>
        <v/>
      </c>
      <c r="AM9" s="27" t="str">
        <f t="array" ref="AM9">IF((INDEX('Full Data'!$M:$M,MATCH($B9,IF('Full Data'!$G:$G=AM$2,'Full Data'!$C:$C),0)))-(INDEX('Full Data'!$E:$E,MATCH($B9,IF('Full Data'!$G:$G=AM$2,'Full Data'!$C:$C),0)))&gt;28,"Q, "&amp;(INDEX('Full Data'!$M:$M,MATCH($B9,IF('Full Data'!$G:$G=AM$2,'Full Data'!$C:$C),0)))-(INDEX('Full Data'!$E:$E,MATCH($B9,IF('Full Data'!$G:$G=AM$2,'Full Data'!$C:$C),0)))-28,"")</f>
        <v/>
      </c>
      <c r="AN9" s="27" t="str">
        <f t="array" ref="AN9">IF((INDEX('Full Data'!$M:$M,MATCH($B9,IF('Full Data'!$G:$G=AN$2,'Full Data'!$C:$C),0)))-(INDEX('Full Data'!$E:$E,MATCH($B9,IF('Full Data'!$G:$G=AN$2,'Full Data'!$C:$C),0)))&gt;28,"Q, "&amp;(INDEX('Full Data'!$M:$M,MATCH($B9,IF('Full Data'!$G:$G=AN$2,'Full Data'!$C:$C),0)))-(INDEX('Full Data'!$E:$E,MATCH($B9,IF('Full Data'!$G:$G=AN$2,'Full Data'!$C:$C),0)))-28,"")</f>
        <v/>
      </c>
      <c r="AO9" s="27" t="str">
        <f t="array" ref="AO9">IF((INDEX('Full Data'!$M:$M,MATCH($B9,IF('Full Data'!$G:$G=AO$2,'Full Data'!$C:$C),0)))-(INDEX('Full Data'!$E:$E,MATCH($B9,IF('Full Data'!$G:$G=AO$2,'Full Data'!$C:$C),0)))&gt;28,"Q, "&amp;(INDEX('Full Data'!$M:$M,MATCH($B9,IF('Full Data'!$G:$G=AO$2,'Full Data'!$C:$C),0)))-(INDEX('Full Data'!$E:$E,MATCH($B9,IF('Full Data'!$G:$G=AO$2,'Full Data'!$C:$C),0)))-28,"")</f>
        <v/>
      </c>
      <c r="AP9" s="27" t="str">
        <f t="array" ref="AP9">IF((INDEX('Full Data'!$M:$M,MATCH($B9,IF('Full Data'!$G:$G=AP$2,'Full Data'!$C:$C),0)))-(INDEX('Full Data'!$E:$E,MATCH($B9,IF('Full Data'!$G:$G=AP$2,'Full Data'!$C:$C),0)))&gt;2,"Q, "&amp;(INDEX('Full Data'!$M:$M,MATCH($B9,IF('Full Data'!$G:$G=AP$2,'Full Data'!$C:$C),0)))-(INDEX('Full Data'!$E:$E,MATCH($B9,IF('Full Data'!$G:$G=AP$2,'Full Data'!$C:$C),0)))-2,"")</f>
        <v/>
      </c>
      <c r="AQ9" s="27" t="str">
        <f t="array" ref="AQ9">IF((INDEX('Full Data'!$M:$M,MATCH($B9,IF('Full Data'!$G:$G=AQ$2,'Full Data'!$C:$C),0)))-(INDEX('Full Data'!$E:$E,MATCH($B9,IF('Full Data'!$G:$G=AQ$2,'Full Data'!$C:$C),0)))&gt;28,"Q, "&amp;(INDEX('Full Data'!$M:$M,MATCH($B9,IF('Full Data'!$G:$G=AQ$2,'Full Data'!$C:$C),0)))-(INDEX('Full Data'!$E:$E,MATCH($B9,IF('Full Data'!$G:$G=AQ$2,'Full Data'!$C:$C),0)))-28,"")</f>
        <v/>
      </c>
      <c r="AR9" s="27" t="e">
        <f t="array" ref="AR9">IF((INDEX('Full Data'!$M:$M,MATCH($B9,IF('Full Data'!$G:$G=AR$2,'Full Data'!$C:$C),0)))-(INDEX('Full Data'!$E:$E,MATCH($B9,IF('Full Data'!$G:$G=AR$2,'Full Data'!$C:$C),0)))&gt;180,"Q, "&amp;(INDEX('Full Data'!$M:$M,MATCH($B9,IF('Full Data'!$G:$G=AR$2,'Full Data'!$C:$C),0)))-(INDEX('Full Data'!$E:$E,MATCH($B9,IF('Full Data'!$G:$G=AR$2,'Full Data'!$C:$C),0)))-180,"")</f>
        <v>#N/A</v>
      </c>
      <c r="AS9" s="27" t="e">
        <f t="array" ref="AS9">IF((INDEX('Full Data'!$M:$M,MATCH($B9,IF('Full Data'!$G:$G=AS$2,'Full Data'!$C:$C),0)))-(INDEX('Full Data'!$E:$E,MATCH($B9,IF('Full Data'!$G:$G=AS$2,'Full Data'!$C:$C),0)))&gt;180,"Q, "&amp;(INDEX('Full Data'!$M:$M,MATCH($B9,IF('Full Data'!$G:$G=AS$2,'Full Data'!$C:$C),0)))-(INDEX('Full Data'!$E:$E,MATCH($B9,IF('Full Data'!$G:$G=AS$2,'Full Data'!$C:$C),0)))-180,"")</f>
        <v>#N/A</v>
      </c>
      <c r="AT9" s="27" t="e">
        <f t="array" ref="AT9">IF((INDEX('Full Data'!$M:$M,MATCH($B9,IF('Full Data'!$G:$G=AT$2,'Full Data'!$C:$C),0)))-(INDEX('Full Data'!$E:$E,MATCH($B9,IF('Full Data'!$G:$G=AT$2,'Full Data'!$C:$C),0)))&gt;180,"Q, "&amp;(INDEX('Full Data'!$M:$M,MATCH($B9,IF('Full Data'!$G:$G=AT$2,'Full Data'!$C:$C),0)))-(INDEX('Full Data'!$E:$E,MATCH($B9,IF('Full Data'!$G:$G=AT$2,'Full Data'!$C:$C),0)))-180,"")</f>
        <v>#N/A</v>
      </c>
      <c r="AU9" s="27" t="str">
        <f t="array" ref="AU9">IF((INDEX('Full Data'!$M:$M,MATCH($B9,IF('Full Data'!$G:$G=AU$2,'Full Data'!$C:$C),0)))-(INDEX('Full Data'!$E:$E,MATCH($B9,IF('Full Data'!$G:$G=AU$2,'Full Data'!$C:$C),0)))&gt;180,"Q, "&amp;(INDEX('Full Data'!$M:$M,MATCH($B9,IF('Full Data'!$G:$G=AU$2,'Full Data'!$C:$C),0)))-(INDEX('Full Data'!$E:$E,MATCH($B9,IF('Full Data'!$G:$G=AU$2,'Full Data'!$C:$C),0)))-180,"")</f>
        <v/>
      </c>
      <c r="AV9" s="27" t="str">
        <f t="array" ref="AV9">IF((INDEX('Full Data'!$M:$M,MATCH($B9,IF('Full Data'!$G:$G=AV$2,'Full Data'!$C:$C),0)))-(INDEX('Full Data'!$E:$E,MATCH($B9,IF('Full Data'!$G:$G=AV$2,'Full Data'!$C:$C),0)))&gt;28,"Q, "&amp;(INDEX('Full Data'!$M:$M,MATCH($B9,IF('Full Data'!$G:$G=AV$2,'Full Data'!$C:$C),0)))-(INDEX('Full Data'!$E:$E,MATCH($B9,IF('Full Data'!$G:$G=AV$2,'Full Data'!$C:$C),0)))-28,"")</f>
        <v/>
      </c>
      <c r="AW9" s="27" t="str">
        <f t="array" ref="AW9">IF((INDEX('Full Data'!$M:$M,MATCH($B9,IF('Full Data'!$G:$G=AW$2,'Full Data'!$C:$C),0)))-(INDEX('Full Data'!$E:$E,MATCH($B9,IF('Full Data'!$G:$G=AW$2,'Full Data'!$C:$C),0)))&gt;28,"Q, "&amp;(INDEX('Full Data'!$M:$M,MATCH($B9,IF('Full Data'!$G:$G=AW$2,'Full Data'!$C:$C),0)))-(INDEX('Full Data'!$E:$E,MATCH($B9,IF('Full Data'!$G:$G=AW$2,'Full Data'!$C:$C),0)))-28,"")</f>
        <v/>
      </c>
      <c r="AX9" s="27" t="str">
        <f t="array" ref="AX9">IF((INDEX('Full Data'!$M:$M,MATCH($B9,IF('Full Data'!$G:$G=AX$2,'Full Data'!$C:$C),0)))-(INDEX('Full Data'!$E:$E,MATCH($B9,IF('Full Data'!$G:$G=AX$2,'Full Data'!$C:$C),0)))&gt;180,"Q, "&amp;(INDEX('Full Data'!$M:$M,MATCH($B9,IF('Full Data'!$G:$G=AX$2,'Full Data'!$C:$C),0)))-(INDEX('Full Data'!$E:$E,MATCH($B9,IF('Full Data'!$G:$G=AX$2,'Full Data'!$C:$C),0)))-180,"")</f>
        <v/>
      </c>
      <c r="AY9" s="27" t="str">
        <f t="array" ref="AY9">IF((INDEX('Full Data'!$M:$M,MATCH($B9,IF('Full Data'!$G:$G=AY$2,'Full Data'!$C:$C),0)))-(INDEX('Full Data'!$E:$E,MATCH($B9,IF('Full Data'!$G:$G=AY$2,'Full Data'!$C:$C),0)))&gt;7,"Q, "&amp;(INDEX('Full Data'!$M:$M,MATCH($B9,IF('Full Data'!$G:$G=AY$2,'Full Data'!$C:$C),0)))-(INDEX('Full Data'!$E:$E,MATCH($B9,IF('Full Data'!$G:$G=AY$2,'Full Data'!$C:$C),0)))-7,"")</f>
        <v/>
      </c>
      <c r="AZ9" s="27" t="e">
        <f t="array" ref="AZ9">IF((INDEX('Full Data'!$M:$M,MATCH($B9,IF('Full Data'!$G:$G=AZ$2,'Full Data'!$C:$C),0)))-(INDEX('Full Data'!$E:$E,MATCH($B9,IF('Full Data'!$G:$G=AZ$2,'Full Data'!$C:$C),0)))&gt;28,"Q, "&amp;(INDEX('Full Data'!$M:$M,MATCH($B9,IF('Full Data'!$G:$G=AZ$2,'Full Data'!$C:$C),0)))-(INDEX('Full Data'!$E:$E,MATCH($B9,IF('Full Data'!$G:$G=AZ$2,'Full Data'!$C:$C),0)))-28,"")</f>
        <v>#N/A</v>
      </c>
      <c r="BA9" s="27" t="str">
        <f t="array" ref="BA9">IF((INDEX('Full Data'!$M:$M,MATCH($B9,IF('Full Data'!$G:$G=BA$2,'Full Data'!$C:$C),0)))-(INDEX('Full Data'!$E:$E,MATCH($B9,IF('Full Data'!$G:$G=BA$2,'Full Data'!$C:$C),0)))&gt;40,"Q, "&amp;(INDEX('Full Data'!$M:$M,MATCH($B9,IF('Full Data'!$G:$G=BA$2,'Full Data'!$C:$C),0)))-(INDEX('Full Data'!$E:$E,MATCH($B9,IF('Full Data'!$G:$G=BA$2,'Full Data'!$C:$C),0)))-40,"")</f>
        <v/>
      </c>
      <c r="BB9" s="27" t="str">
        <f t="array" ref="BB9">IF((INDEX('Full Data'!$M:$M,MATCH($B9,IF('Full Data'!$G:$G=BB$2,'Full Data'!$C:$C),0)))-(INDEX('Full Data'!$E:$E,MATCH($B9,IF('Full Data'!$G:$G=BB$2,'Full Data'!$C:$C),0)))&gt;2,"Q, "&amp;(INDEX('Full Data'!$M:$M,MATCH($B9,IF('Full Data'!$G:$G=BB$2,'Full Data'!$C:$C),0)))-(INDEX('Full Data'!$E:$E,MATCH($B9,IF('Full Data'!$G:$G=BB$2,'Full Data'!$C:$C),0)))-2,"")</f>
        <v/>
      </c>
      <c r="BC9" s="27" t="str">
        <f t="array" ref="BC9">IF((INDEX('Full Data'!$M:$M,MATCH($B9,IF('Full Data'!$G:$G=BC$2,'Full Data'!$C:$C),0)))-(INDEX('Full Data'!$E:$E,MATCH($B9,IF('Full Data'!$G:$G=BC$2,'Full Data'!$C:$C),0)))&gt;0.25,"Q, "&amp;(INDEX('Full Data'!$M:$M,MATCH($B9,IF('Full Data'!$G:$G=BC$2,'Full Data'!$C:$C),0)))-(INDEX('Full Data'!$E:$E,MATCH($B9,IF('Full Data'!$G:$G=BC$2,'Full Data'!$C:$C),0)))-0.25,"")</f>
        <v>Q, 7.29861111110949</v>
      </c>
      <c r="BD9" s="27" t="str">
        <f t="array" ref="BD9">IF((INDEX('Full Data'!$M:$M,MATCH($B9,IF('Full Data'!$G:$G=BD$2,'Full Data'!$C:$C),0)))-(INDEX('Full Data'!$E:$E,MATCH($B9,IF('Full Data'!$G:$G=BD$2,'Full Data'!$C:$C),0)))&gt;7,"Q, "&amp;(INDEX('Full Data'!$M:$M,MATCH($B9,IF('Full Data'!$G:$G=BD$2,'Full Data'!$C:$C),0)))-(INDEX('Full Data'!$E:$E,MATCH($B9,IF('Full Data'!$G:$G=BD$2,'Full Data'!$C:$C),0)))-7,"")</f>
        <v>Q, 0.548611111109494</v>
      </c>
      <c r="BE9" s="24" t="str">
        <f>IF(Summary!L9&gt;MDL!C9,IF(Summary!L9&lt;PQL!C9,"I",""),"U")</f>
        <v/>
      </c>
      <c r="BF9" s="25" t="str">
        <f>IF(Summary!M9&gt;MDL!D9,IF(Summary!M9&lt;PQL!D9,"I",""),"U")</f>
        <v>U</v>
      </c>
      <c r="BG9" s="25" t="str">
        <f>IF(Summary!N9&gt;MDL!E9,IF(Summary!N9&lt;PQL!E9,"I",""),"U")</f>
        <v/>
      </c>
      <c r="BH9" s="25" t="str">
        <f>IF(Summary!O9&gt;MDL!F9,IF(Summary!O9&lt;PQL!F9,"I",""),"U")</f>
        <v/>
      </c>
      <c r="BI9" s="25" t="str">
        <f>IF(Summary!P9&gt;MDL!G9,IF(Summary!P9&lt;PQL!G9,"I",""),"U")</f>
        <v/>
      </c>
      <c r="BJ9" s="25" t="str">
        <f>IF(Summary!Q9&gt;MDL!H9,IF(Summary!Q9&lt;PQL!H9,"I",""),"U")</f>
        <v/>
      </c>
      <c r="BK9" s="25" t="str">
        <f>IF(Summary!R9&gt;MDL!I9,IF(Summary!R9&lt;PQL!I9,"I",""),"U")</f>
        <v/>
      </c>
      <c r="BL9" s="25" t="str">
        <f>IF(Summary!S9&gt;MDL!J9,IF(Summary!S9&lt;PQL!J9,"I",""),"U")</f>
        <v/>
      </c>
      <c r="BM9" s="25" t="str">
        <f>IF(Summary!T9&gt;MDL!K9,IF(Summary!T9&lt;PQL!K9,"I",""),"U")</f>
        <v>I</v>
      </c>
      <c r="BN9" s="25" t="e">
        <f>IF(Summary!U9&gt;MDL!L9,IF(Summary!U9&lt;PQL!L9,"I",""),"U")</f>
        <v>#N/A</v>
      </c>
      <c r="BO9" s="25" t="e">
        <f>IF(Summary!V9&gt;MDL!M9,IF(Summary!V9&lt;PQL!M9,"I",""),"U")</f>
        <v>#N/A</v>
      </c>
      <c r="BP9" s="25" t="e">
        <f>IF(Summary!W9&gt;MDL!N9,IF(Summary!W9&lt;PQL!N9,"I",""),"U")</f>
        <v>#N/A</v>
      </c>
      <c r="BQ9" s="25" t="str">
        <f>IF(Summary!X9&gt;MDL!O9,IF(Summary!X9&lt;PQL!O9,"I",""),"U")</f>
        <v>I</v>
      </c>
      <c r="BR9" s="25" t="str">
        <f>IF(Summary!Y9&gt;MDL!P9,IF(Summary!Y9&lt;PQL!P9,"I",""),"U")</f>
        <v/>
      </c>
      <c r="BS9" s="25" t="str">
        <f>IF(Summary!Z9&gt;MDL!Q9,IF(Summary!Z9&lt;PQL!Q9,"I",""),"U")</f>
        <v/>
      </c>
      <c r="BT9" s="25" t="str">
        <f>IF(Summary!AA9&gt;MDL!R9,IF(Summary!AA9&lt;PQL!R9,"I",""),"U")</f>
        <v/>
      </c>
      <c r="BU9" s="25" t="str">
        <f>IF(Summary!AB9&gt;MDL!S9,IF(Summary!AB9&lt;PQL!S9,"I",""),"U")</f>
        <v/>
      </c>
      <c r="BV9" s="25" t="e">
        <f>IF(Summary!AD9&gt;MDL!U9,IF(Summary!AD9&lt;PQL!U9,"I",""),"U")</f>
        <v>#N/A</v>
      </c>
      <c r="BW9" s="25" t="str">
        <f>IF(Summary!AE9&gt;MDL!V9,IF(Summary!AE9&lt;PQL!V9,"I",""),"U")</f>
        <v>U</v>
      </c>
      <c r="BX9" s="25" t="e">
        <f>IF(Summary!AF9&gt;MDL!W9,IF(Summary!AF9&lt;PQL!W9,"I",""),"U")</f>
        <v>#N/A</v>
      </c>
      <c r="BY9" s="25" t="str">
        <f>IF(Summary!AG9&gt;MDL!X9,IF(Summary!AG9&lt;PQL!X9,"I",""),"U")</f>
        <v>U</v>
      </c>
      <c r="BZ9" s="25" t="str">
        <f>IF(Summary!AH9&gt;MDL!Y9,IF(Summary!AH9&lt;PQL!Y9,"I",""),"U")</f>
        <v>U</v>
      </c>
    </row>
    <row r="10" spans="2:78">
      <c r="B10" s="45" t="str">
        <f>Summary!B10</f>
        <v>MERRITTS MILL POND #5; MILL POND@HWY 90</v>
      </c>
      <c r="D10" t="str">
        <f>IF(ISERROR(INDEX('Full Data'!A:A,MATCH(B10,'Full Data'!C:C,0))),"",INDEX('Full Data'!A:A,MATCH(B10,'Full Data'!C:C,0)))</f>
        <v>SPRS1303-2</v>
      </c>
      <c r="E10" s="34" t="str">
        <f t="array" ref="E10">IF(AND((IF(AND(ISTEXT((INDEX('Full Data'!$I:$I,MATCH($B10,IF('Full Data'!$G:$G=E$2,'Full Data'!$C:$C),0)))),ISNUMBER(Summary!E10)),"bad qualifer","O"))="O",IFERROR(Summary!E10,"O")="O"),"O","")</f>
        <v/>
      </c>
      <c r="F10" s="8" t="str">
        <f t="array" ref="F10">IF(AND((IF(AND(ISTEXT((INDEX('Full Data'!$I:$I,MATCH($B10,IF('Full Data'!$G:$G=F$2,'Full Data'!$C:$C),0)))),ISNUMBER(Summary!F10)),"bad qualifer","O"))="O",IFERROR(Summary!F10,"O")="O"),"O","")</f>
        <v/>
      </c>
      <c r="G10" s="34" t="str">
        <f t="array" ref="G10">IF(AND((IF(AND(ISTEXT((INDEX('Full Data'!$I:$I,MATCH($B10,IF('Full Data'!$G:$G=G$2,'Full Data'!$C:$C),0)))),ISNUMBER(Summary!G10)),"bad qualifer","O"))="O",IFERROR(Summary!G10,"O")="O"),"O","")</f>
        <v/>
      </c>
      <c r="H10" s="34" t="str">
        <f t="array" ref="H10">IF(AND((IF(AND(ISTEXT((INDEX('Full Data'!$I:$I,MATCH($B10,IF('Full Data'!$G:$G=H$2,'Full Data'!$C:$C),0)))),ISNUMBER(Summary!H10)),"bad qualifer","O"))="O",IFERROR(Summary!H10,"O")="O"),"O","")</f>
        <v/>
      </c>
      <c r="I10" s="34" t="str">
        <f t="array" ref="I10">IF(AND((IF(AND(ISTEXT((INDEX('Full Data'!$I:$I,MATCH($B10,IF('Full Data'!$G:$G=I$2,'Full Data'!$C:$C),0)))),ISNUMBER(Summary!I10)),"bad qualifer","O"))="O",IFERROR(Summary!I10,"O")="O"),"O","")</f>
        <v/>
      </c>
      <c r="J10" s="10" t="str">
        <f t="array" ref="J10">IF(OR(C10=9695,C10=20383,C10=20385,C10=9714,C10=9717,C10=11456,C10=9739,C10=9719),"",(IFERROR(CONCATENATE((INDEX('Full Data'!$I:$I,MATCH($B10,IF('Full Data'!$G:$G=J$2,'Full Data'!$C:$C),0))),"  |  ",(IFERROR(IF(Summary!J10=Summary!K10,"L",Summary!J10-Summary!K10),"O"))),"O")))</f>
        <v>O</v>
      </c>
      <c r="K10" s="45" t="str">
        <f>IF(OR(C10=9695,C10=20383,C10=20385,C10=9714),"",(IF(AND((IF(AND(ISTEXT((INDEX('Full Data'!$I:$I,MATCH($B10,IF('Full Data'!$G:$G=K$2,'Full Data'!$C:$C),0)))),ISNUMBER(Summary!K10)),"bad qualifer","O"))="O",IFERROR(Summary!K10,"O")="O"),"O","")))</f>
        <v/>
      </c>
      <c r="L10" s="45" t="str">
        <f>(IF(OR(C10=9743,C10=11456,C10=9713,C10=10786,C10=9714, C10=11371),(IF(AND((IF(AND(ISTEXT((INDEX('Full Data'!$I:$I,MATCH($B10,IF('Full Data'!$G:$G=L$2,'Full Data'!$C:$C),0)))),ISNUMBER(Summary!AC10)),"bad qualifer","O"))="O",IFERROR(Summary!AC10,"O")="O"),"O","")),""))</f>
        <v/>
      </c>
      <c r="M10" s="12" t="str">
        <f t="array" ref="M10">IF((INDEX('Full Data'!$I:$I,MATCH($B10,IF('Full Data'!$G:$G=AI$2,'Full Data'!$C:$C),0)))=CONCATENATE(LEFT(AI10),BE10),"",CONCATENATE((INDEX('Full Data'!$I:$I,MATCH($B10,IF('Full Data'!$G:$G=AI$2,'Full Data'!$C:$C),0))),"  |  ",CONCATENATE(AI10,BE10)))</f>
        <v/>
      </c>
      <c r="N10" s="11" t="str">
        <f t="array" ref="N10">IF((INDEX('Full Data'!$I:$I,MATCH($B10,IF('Full Data'!$G:$G=AJ$2,'Full Data'!$C:$C),0)))=CONCATENATE(LEFT(AJ10),BF10),"",CONCATENATE((INDEX('Full Data'!$I:$I,MATCH($B10,IF('Full Data'!$G:$G=AJ$2,'Full Data'!$C:$C),0))),"  |  ",CONCATENATE(AJ10,BF10)))</f>
        <v/>
      </c>
      <c r="O10" s="11" t="str">
        <f t="array" ref="O10">IF((INDEX('Full Data'!$I:$I,MATCH($B10,IF('Full Data'!$G:$G=AK$2,'Full Data'!$C:$C),0)))=CONCATENATE(LEFT(AK10),BG10),"",CONCATENATE((INDEX('Full Data'!$I:$I,MATCH($B10,IF('Full Data'!$G:$G=AK$2,'Full Data'!$C:$C),0))),"  |  ",CONCATENATE(AK10,BG10)))</f>
        <v/>
      </c>
      <c r="P10" s="11" t="str">
        <f t="array" ref="P10">IF((INDEX('Full Data'!$I:$I,MATCH($B10,IF('Full Data'!$G:$G=AL$2,'Full Data'!$C:$C),0)))=CONCATENATE(LEFT(AL10),BH10),"",CONCATENATE((INDEX('Full Data'!$I:$I,MATCH($B10,IF('Full Data'!$G:$G=AL$2,'Full Data'!$C:$C),0))),"  |  ",CONCATENATE(AL10,BH10)))</f>
        <v/>
      </c>
      <c r="Q10" s="11" t="str">
        <f t="array" ref="Q10">IF((INDEX('Full Data'!$I:$I,MATCH($B10,IF('Full Data'!$G:$G=AM$2,'Full Data'!$C:$C),0)))=CONCATENATE(LEFT(AM10),BI10),"",CONCATENATE((INDEX('Full Data'!$I:$I,MATCH($B10,IF('Full Data'!$G:$G=AM$2,'Full Data'!$C:$C),0))),"  |  ",CONCATENATE(AM10,BI10)))</f>
        <v/>
      </c>
      <c r="R10" s="11" t="str">
        <f t="array" ref="R10">IF((INDEX('Full Data'!$I:$I,MATCH($B10,IF('Full Data'!$G:$G=AN$2,'Full Data'!$C:$C),0)))=CONCATENATE(LEFT(AN10),BJ10),"",CONCATENATE((INDEX('Full Data'!$I:$I,MATCH($B10,IF('Full Data'!$G:$G=AN$2,'Full Data'!$C:$C),0))),"  |  ",CONCATENATE(AN10,BJ10)))</f>
        <v/>
      </c>
      <c r="S10" s="11" t="str">
        <f t="array" ref="S10">IF((INDEX('Full Data'!$I:$I,MATCH($B10,IF('Full Data'!$G:$G=AO$2,'Full Data'!$C:$C),0)))=CONCATENATE(LEFT(AO10),BK10),"",CONCATENATE((INDEX('Full Data'!$I:$I,MATCH($B10,IF('Full Data'!$G:$G=AO$2,'Full Data'!$C:$C),0))),"  |  ",CONCATENATE(AO10,BK10)))</f>
        <v/>
      </c>
      <c r="T10" s="11" t="str">
        <f t="array" ref="T10">IF((INDEX('Full Data'!$I:$I,MATCH($B10,IF('Full Data'!$G:$G=AP$2,'Full Data'!$C:$C),0)))=CONCATENATE(LEFT(AP10),BL10),"",CONCATENATE((INDEX('Full Data'!$I:$I,MATCH($B10,IF('Full Data'!$G:$G=AP$2,'Full Data'!$C:$C),0))),"  |  ",CONCATENATE(AP10,BL10)))</f>
        <v/>
      </c>
      <c r="U10" s="11" t="str">
        <f t="array" ref="U10">IF((INDEX('Full Data'!$I:$I,MATCH($B10,IF('Full Data'!$G:$G=AQ$2,'Full Data'!$C:$C),0)))=CONCATENATE(LEFT(AQ10),BM10),"",CONCATENATE((INDEX('Full Data'!$I:$I,MATCH($B10,IF('Full Data'!$G:$G=AQ$2,'Full Data'!$C:$C),0))),"  |  ",CONCATENATE(AQ10,BM10)))</f>
        <v/>
      </c>
      <c r="V10" s="11" t="e">
        <f t="array" ref="V10">IF((INDEX('Full Data'!$I:$I,MATCH($B10,IF('Full Data'!$G:$G=AR$2,'Full Data'!$C:$C),0)))=CONCATENATE(LEFT(AR10),BN10),"",CONCATENATE((INDEX('Full Data'!$I:$I,MATCH($B10,IF('Full Data'!$G:$G=AR$2,'Full Data'!$C:$C),0))),"  |  ",CONCATENATE(AR10,BN10)))</f>
        <v>#N/A</v>
      </c>
      <c r="W10" s="11" t="e">
        <f t="array" ref="W10">IF((INDEX('Full Data'!$I:$I,MATCH($B10,IF('Full Data'!$G:$G=AS$2,'Full Data'!$C:$C),0)))=CONCATENATE(LEFT(AS10),BO10),"",CONCATENATE((INDEX('Full Data'!$I:$I,MATCH($B10,IF('Full Data'!$G:$G=AS$2,'Full Data'!$C:$C),0))),"  |  ",CONCATENATE(AS10,BO10)))</f>
        <v>#N/A</v>
      </c>
      <c r="X10" s="11" t="e">
        <f t="array" ref="X10">IF((INDEX('Full Data'!$I:$I,MATCH($B10,IF('Full Data'!$G:$G=AT$2,'Full Data'!$C:$C),0)))=CONCATENATE(LEFT(AT10),BP10),"",CONCATENATE((INDEX('Full Data'!$I:$I,MATCH($B10,IF('Full Data'!$G:$G=AT$2,'Full Data'!$C:$C),0))),"  |  ",CONCATENATE(AT10,BP10)))</f>
        <v>#N/A</v>
      </c>
      <c r="Y10" s="11" t="str">
        <f t="array" ref="Y10">IF((INDEX('Full Data'!$I:$I,MATCH($B10,IF('Full Data'!$G:$G=AU$2,'Full Data'!$C:$C),0)))=CONCATENATE(LEFT(AU10),BQ10),"",CONCATENATE((INDEX('Full Data'!$I:$I,MATCH($B10,IF('Full Data'!$G:$G=AU$2,'Full Data'!$C:$C),0))),"  |  ",CONCATENATE(AU10,BQ10)))</f>
        <v/>
      </c>
      <c r="Z10" s="11" t="str">
        <f t="array" ref="Z10">IF((INDEX('Full Data'!$I:$I,MATCH($B10,IF('Full Data'!$G:$G=AV$2,'Full Data'!$C:$C),0)))=CONCATENATE(LEFT(AV10),BR10),"",CONCATENATE((INDEX('Full Data'!$I:$I,MATCH($B10,IF('Full Data'!$G:$G=AV$2,'Full Data'!$C:$C),0))),"  |  ",CONCATENATE(AV10,BR10)))</f>
        <v/>
      </c>
      <c r="AA10" s="11" t="str">
        <f t="array" ref="AA10">IF((INDEX('Full Data'!$I:$I,MATCH($B10,IF('Full Data'!$G:$G=AW$2,'Full Data'!$C:$C),0)))=CONCATENATE(LEFT(AW10),BS10),"",CONCATENATE((INDEX('Full Data'!$I:$I,MATCH($B10,IF('Full Data'!$G:$G=AW$2,'Full Data'!$C:$C),0))),"  |  ",CONCATENATE(AW10,BS10)))</f>
        <v/>
      </c>
      <c r="AB10" s="11" t="str">
        <f t="array" ref="AB10">IF((INDEX('Full Data'!$I:$I,MATCH($B10,IF('Full Data'!$G:$G=AX$2,'Full Data'!$C:$C),0)))=CONCATENATE(LEFT(AX10),BT10),"",CONCATENATE((INDEX('Full Data'!$I:$I,MATCH($B10,IF('Full Data'!$G:$G=AX$2,'Full Data'!$C:$C),0))),"  |  ",CONCATENATE(AX10,BT10)))</f>
        <v/>
      </c>
      <c r="AC10" s="11" t="str">
        <f t="array" ref="AC10">IF((INDEX('Full Data'!$I:$I,MATCH($B10,IF('Full Data'!$G:$G=AY$2,'Full Data'!$C:$C),0)))=CONCATENATE(LEFT(AY10),BU10),"",CONCATENATE((INDEX('Full Data'!$I:$I,MATCH($B10,IF('Full Data'!$G:$G=AY$2,'Full Data'!$C:$C),0))),"  |  ",CONCATENATE(AY10,BU10)))</f>
        <v/>
      </c>
      <c r="AD10" s="11" t="e">
        <f t="array" ref="AD10">IF((INDEX('Full Data'!$I:$I,MATCH($B10,IF('Full Data'!$G:$G=AZ$2,'Full Data'!$C:$C),0)))=CONCATENATE(LEFT(AZ10),BV10),"",CONCATENATE((INDEX('Full Data'!$I:$I,MATCH($B10,IF('Full Data'!$G:$G=AZ$2,'Full Data'!$C:$C),0))),"  |  ",CONCATENATE(AZ10,BV10)))</f>
        <v>#N/A</v>
      </c>
      <c r="AE10" s="11" t="str">
        <f t="array" ref="AE10">IF((INDEX('Full Data'!$I:$I,MATCH($B10,IF('Full Data'!$G:$G=BA$2,'Full Data'!$C:$C),0)))=CONCATENATE(LEFT(BA10),BW10),"",CONCATENATE((INDEX('Full Data'!$I:$I,MATCH($B10,IF('Full Data'!$G:$G=BA$2,'Full Data'!$C:$C),0))),"  |  ",CONCATENATE(BA10,BW10)))</f>
        <v>UJ  |  U</v>
      </c>
      <c r="AF10" s="36" t="e">
        <f t="array" ref="AF10">IF((INDEX('Full Data'!$I:$I,MATCH($B10,IF('Full Data'!$G:$G=BB$2,'Full Data'!$C:$C),0)))=CONCATENATE(LEFT(BB10),BX10),"",CONCATENATE((INDEX('Full Data'!$I:$I,MATCH($B10,IF('Full Data'!$G:$G=BB$2,'Full Data'!$C:$C),0))),"  |  ",CONCATENATE(BB10,BX10)))</f>
        <v>#N/A</v>
      </c>
      <c r="AG10" s="36" t="e">
        <f t="array" ref="AG10">IF((INDEX('Full Data'!$I:$I,MATCH($B10,IF('Full Data'!$G:$G=BC$2,'Full Data'!$C:$C),0)))=CONCATENATE(LEFT(BC10),BY10),"",CONCATENATE((INDEX('Full Data'!$I:$I,MATCH($B10,IF('Full Data'!$G:$G=BC$2,'Full Data'!$C:$C),0))),"  |  ",CONCATENATE(BC10,BY10)))</f>
        <v>#N/A</v>
      </c>
      <c r="AH10" s="54" t="str">
        <f t="array" ref="AH10">IF((INDEX('Full Data'!$I:$I,MATCH($B10,IF('Full Data'!$G:$G=BD$2,'Full Data'!$C:$C),0)))=CONCATENATE(LEFT(BD10),BZ10),"",CONCATENATE((INDEX('Full Data'!$I:$I,MATCH($B10,IF('Full Data'!$G:$G=BD$2,'Full Data'!$C:$C),0))),"  |  ",CONCATENATE(BD10,BZ10)))</f>
        <v>U  |  Q, 0.881944444445253U</v>
      </c>
      <c r="AI10" s="27" t="str">
        <f t="array" ref="AI10">IF((INDEX('Full Data'!$M:$M,MATCH($B10,IF('Full Data'!$G:$G=AI$2,'Full Data'!$C:$C),0)))-(INDEX('Full Data'!$E:$E,MATCH($B10,IF('Full Data'!$G:$G=AI$2,'Full Data'!$C:$C),0)))&gt;2,"Q, "&amp;(INDEX('Full Data'!$M:$M,MATCH($B10,IF('Full Data'!$G:$G=AI$2,'Full Data'!$C:$C),0)))-(INDEX('Full Data'!$E:$E,MATCH($B10,IF('Full Data'!$G:$G=AI$2,'Full Data'!$C:$C),0)))-2,"")</f>
        <v/>
      </c>
      <c r="AJ10" s="27" t="str">
        <f t="array" ref="AJ10">IF((INDEX('Full Data'!$M:$M,MATCH($B10,IF('Full Data'!$G:$G=AJ$2,'Full Data'!$C:$C),0)))-(INDEX('Full Data'!$E:$E,MATCH($B10,IF('Full Data'!$G:$G=AJ$2,'Full Data'!$C:$C),0)))&gt;2,"Q, "&amp;(INDEX('Full Data'!$M:$M,MATCH($B10,IF('Full Data'!$G:$G=AJ$2,'Full Data'!$C:$C),0)))-(INDEX('Full Data'!$E:$E,MATCH($B10,IF('Full Data'!$G:$G=AJ$2,'Full Data'!$C:$C),0)))-2,"")</f>
        <v/>
      </c>
      <c r="AK10" s="27" t="str">
        <f t="array" ref="AK10">IF((INDEX('Full Data'!$M:$M,MATCH($B10,IF('Full Data'!$G:$G=AK$2,'Full Data'!$C:$C),0)))-(INDEX('Full Data'!$E:$E,MATCH($B10,IF('Full Data'!$G:$G=AK$2,'Full Data'!$C:$C),0)))&gt;14,"Q, "&amp;(INDEX('Full Data'!$M:$M,MATCH($B10,IF('Full Data'!$G:$G=AK$2,'Full Data'!$C:$C),0)))-(INDEX('Full Data'!$E:$E,MATCH($B10,IF('Full Data'!$G:$G=AK$2,'Full Data'!$C:$C),0)))-14,"")</f>
        <v/>
      </c>
      <c r="AL10" s="27" t="str">
        <f t="array" ref="AL10">IF((INDEX('Full Data'!$M:$M,MATCH($B10,IF('Full Data'!$G:$G=AL$2,'Full Data'!$C:$C),0)))-(INDEX('Full Data'!$E:$E,MATCH($B10,IF('Full Data'!$G:$G=AL$2,'Full Data'!$C:$C),0)))&gt;28,"Q, "&amp;(INDEX('Full Data'!$M:$M,MATCH($B10,IF('Full Data'!$G:$G=AL$2,'Full Data'!$C:$C),0)))-(INDEX('Full Data'!$E:$E,MATCH($B10,IF('Full Data'!$G:$G=AL$2,'Full Data'!$C:$C),0)))-28,"")</f>
        <v/>
      </c>
      <c r="AM10" s="27" t="str">
        <f t="array" ref="AM10">IF((INDEX('Full Data'!$M:$M,MATCH($B10,IF('Full Data'!$G:$G=AM$2,'Full Data'!$C:$C),0)))-(INDEX('Full Data'!$E:$E,MATCH($B10,IF('Full Data'!$G:$G=AM$2,'Full Data'!$C:$C),0)))&gt;28,"Q, "&amp;(INDEX('Full Data'!$M:$M,MATCH($B10,IF('Full Data'!$G:$G=AM$2,'Full Data'!$C:$C),0)))-(INDEX('Full Data'!$E:$E,MATCH($B10,IF('Full Data'!$G:$G=AM$2,'Full Data'!$C:$C),0)))-28,"")</f>
        <v/>
      </c>
      <c r="AN10" s="27" t="str">
        <f t="array" ref="AN10">IF((INDEX('Full Data'!$M:$M,MATCH($B10,IF('Full Data'!$G:$G=AN$2,'Full Data'!$C:$C),0)))-(INDEX('Full Data'!$E:$E,MATCH($B10,IF('Full Data'!$G:$G=AN$2,'Full Data'!$C:$C),0)))&gt;28,"Q, "&amp;(INDEX('Full Data'!$M:$M,MATCH($B10,IF('Full Data'!$G:$G=AN$2,'Full Data'!$C:$C),0)))-(INDEX('Full Data'!$E:$E,MATCH($B10,IF('Full Data'!$G:$G=AN$2,'Full Data'!$C:$C),0)))-28,"")</f>
        <v/>
      </c>
      <c r="AO10" s="27" t="str">
        <f t="array" ref="AO10">IF((INDEX('Full Data'!$M:$M,MATCH($B10,IF('Full Data'!$G:$G=AO$2,'Full Data'!$C:$C),0)))-(INDEX('Full Data'!$E:$E,MATCH($B10,IF('Full Data'!$G:$G=AO$2,'Full Data'!$C:$C),0)))&gt;28,"Q, "&amp;(INDEX('Full Data'!$M:$M,MATCH($B10,IF('Full Data'!$G:$G=AO$2,'Full Data'!$C:$C),0)))-(INDEX('Full Data'!$E:$E,MATCH($B10,IF('Full Data'!$G:$G=AO$2,'Full Data'!$C:$C),0)))-28,"")</f>
        <v/>
      </c>
      <c r="AP10" s="27" t="str">
        <f t="array" ref="AP10">IF((INDEX('Full Data'!$M:$M,MATCH($B10,IF('Full Data'!$G:$G=AP$2,'Full Data'!$C:$C),0)))-(INDEX('Full Data'!$E:$E,MATCH($B10,IF('Full Data'!$G:$G=AP$2,'Full Data'!$C:$C),0)))&gt;2,"Q, "&amp;(INDEX('Full Data'!$M:$M,MATCH($B10,IF('Full Data'!$G:$G=AP$2,'Full Data'!$C:$C),0)))-(INDEX('Full Data'!$E:$E,MATCH($B10,IF('Full Data'!$G:$G=AP$2,'Full Data'!$C:$C),0)))-2,"")</f>
        <v/>
      </c>
      <c r="AQ10" s="27" t="str">
        <f t="array" ref="AQ10">IF((INDEX('Full Data'!$M:$M,MATCH($B10,IF('Full Data'!$G:$G=AQ$2,'Full Data'!$C:$C),0)))-(INDEX('Full Data'!$E:$E,MATCH($B10,IF('Full Data'!$G:$G=AQ$2,'Full Data'!$C:$C),0)))&gt;28,"Q, "&amp;(INDEX('Full Data'!$M:$M,MATCH($B10,IF('Full Data'!$G:$G=AQ$2,'Full Data'!$C:$C),0)))-(INDEX('Full Data'!$E:$E,MATCH($B10,IF('Full Data'!$G:$G=AQ$2,'Full Data'!$C:$C),0)))-28,"")</f>
        <v/>
      </c>
      <c r="AR10" s="27" t="e">
        <f t="array" ref="AR10">IF((INDEX('Full Data'!$M:$M,MATCH($B10,IF('Full Data'!$G:$G=AR$2,'Full Data'!$C:$C),0)))-(INDEX('Full Data'!$E:$E,MATCH($B10,IF('Full Data'!$G:$G=AR$2,'Full Data'!$C:$C),0)))&gt;180,"Q, "&amp;(INDEX('Full Data'!$M:$M,MATCH($B10,IF('Full Data'!$G:$G=AR$2,'Full Data'!$C:$C),0)))-(INDEX('Full Data'!$E:$E,MATCH($B10,IF('Full Data'!$G:$G=AR$2,'Full Data'!$C:$C),0)))-180,"")</f>
        <v>#N/A</v>
      </c>
      <c r="AS10" s="27" t="e">
        <f t="array" ref="AS10">IF((INDEX('Full Data'!$M:$M,MATCH($B10,IF('Full Data'!$G:$G=AS$2,'Full Data'!$C:$C),0)))-(INDEX('Full Data'!$E:$E,MATCH($B10,IF('Full Data'!$G:$G=AS$2,'Full Data'!$C:$C),0)))&gt;180,"Q, "&amp;(INDEX('Full Data'!$M:$M,MATCH($B10,IF('Full Data'!$G:$G=AS$2,'Full Data'!$C:$C),0)))-(INDEX('Full Data'!$E:$E,MATCH($B10,IF('Full Data'!$G:$G=AS$2,'Full Data'!$C:$C),0)))-180,"")</f>
        <v>#N/A</v>
      </c>
      <c r="AT10" s="27" t="e">
        <f t="array" ref="AT10">IF((INDEX('Full Data'!$M:$M,MATCH($B10,IF('Full Data'!$G:$G=AT$2,'Full Data'!$C:$C),0)))-(INDEX('Full Data'!$E:$E,MATCH($B10,IF('Full Data'!$G:$G=AT$2,'Full Data'!$C:$C),0)))&gt;180,"Q, "&amp;(INDEX('Full Data'!$M:$M,MATCH($B10,IF('Full Data'!$G:$G=AT$2,'Full Data'!$C:$C),0)))-(INDEX('Full Data'!$E:$E,MATCH($B10,IF('Full Data'!$G:$G=AT$2,'Full Data'!$C:$C),0)))-180,"")</f>
        <v>#N/A</v>
      </c>
      <c r="AU10" s="27" t="str">
        <f t="array" ref="AU10">IF((INDEX('Full Data'!$M:$M,MATCH($B10,IF('Full Data'!$G:$G=AU$2,'Full Data'!$C:$C),0)))-(INDEX('Full Data'!$E:$E,MATCH($B10,IF('Full Data'!$G:$G=AU$2,'Full Data'!$C:$C),0)))&gt;180,"Q, "&amp;(INDEX('Full Data'!$M:$M,MATCH($B10,IF('Full Data'!$G:$G=AU$2,'Full Data'!$C:$C),0)))-(INDEX('Full Data'!$E:$E,MATCH($B10,IF('Full Data'!$G:$G=AU$2,'Full Data'!$C:$C),0)))-180,"")</f>
        <v/>
      </c>
      <c r="AV10" s="27" t="str">
        <f t="array" ref="AV10">IF((INDEX('Full Data'!$M:$M,MATCH($B10,IF('Full Data'!$G:$G=AV$2,'Full Data'!$C:$C),0)))-(INDEX('Full Data'!$E:$E,MATCH($B10,IF('Full Data'!$G:$G=AV$2,'Full Data'!$C:$C),0)))&gt;28,"Q, "&amp;(INDEX('Full Data'!$M:$M,MATCH($B10,IF('Full Data'!$G:$G=AV$2,'Full Data'!$C:$C),0)))-(INDEX('Full Data'!$E:$E,MATCH($B10,IF('Full Data'!$G:$G=AV$2,'Full Data'!$C:$C),0)))-28,"")</f>
        <v/>
      </c>
      <c r="AW10" s="27" t="str">
        <f t="array" ref="AW10">IF((INDEX('Full Data'!$M:$M,MATCH($B10,IF('Full Data'!$G:$G=AW$2,'Full Data'!$C:$C),0)))-(INDEX('Full Data'!$E:$E,MATCH($B10,IF('Full Data'!$G:$G=AW$2,'Full Data'!$C:$C),0)))&gt;28,"Q, "&amp;(INDEX('Full Data'!$M:$M,MATCH($B10,IF('Full Data'!$G:$G=AW$2,'Full Data'!$C:$C),0)))-(INDEX('Full Data'!$E:$E,MATCH($B10,IF('Full Data'!$G:$G=AW$2,'Full Data'!$C:$C),0)))-28,"")</f>
        <v/>
      </c>
      <c r="AX10" s="27" t="str">
        <f t="array" ref="AX10">IF((INDEX('Full Data'!$M:$M,MATCH($B10,IF('Full Data'!$G:$G=AX$2,'Full Data'!$C:$C),0)))-(INDEX('Full Data'!$E:$E,MATCH($B10,IF('Full Data'!$G:$G=AX$2,'Full Data'!$C:$C),0)))&gt;180,"Q, "&amp;(INDEX('Full Data'!$M:$M,MATCH($B10,IF('Full Data'!$G:$G=AX$2,'Full Data'!$C:$C),0)))-(INDEX('Full Data'!$E:$E,MATCH($B10,IF('Full Data'!$G:$G=AX$2,'Full Data'!$C:$C),0)))-180,"")</f>
        <v/>
      </c>
      <c r="AY10" s="27" t="str">
        <f t="array" ref="AY10">IF((INDEX('Full Data'!$M:$M,MATCH($B10,IF('Full Data'!$G:$G=AY$2,'Full Data'!$C:$C),0)))-(INDEX('Full Data'!$E:$E,MATCH($B10,IF('Full Data'!$G:$G=AY$2,'Full Data'!$C:$C),0)))&gt;7,"Q, "&amp;(INDEX('Full Data'!$M:$M,MATCH($B10,IF('Full Data'!$G:$G=AY$2,'Full Data'!$C:$C),0)))-(INDEX('Full Data'!$E:$E,MATCH($B10,IF('Full Data'!$G:$G=AY$2,'Full Data'!$C:$C),0)))-7,"")</f>
        <v/>
      </c>
      <c r="AZ10" s="27" t="e">
        <f t="array" ref="AZ10">IF((INDEX('Full Data'!$M:$M,MATCH($B10,IF('Full Data'!$G:$G=AZ$2,'Full Data'!$C:$C),0)))-(INDEX('Full Data'!$E:$E,MATCH($B10,IF('Full Data'!$G:$G=AZ$2,'Full Data'!$C:$C),0)))&gt;28,"Q, "&amp;(INDEX('Full Data'!$M:$M,MATCH($B10,IF('Full Data'!$G:$G=AZ$2,'Full Data'!$C:$C),0)))-(INDEX('Full Data'!$E:$E,MATCH($B10,IF('Full Data'!$G:$G=AZ$2,'Full Data'!$C:$C),0)))-28,"")</f>
        <v>#N/A</v>
      </c>
      <c r="BA10" s="27" t="str">
        <f t="array" ref="BA10">IF((INDEX('Full Data'!$M:$M,MATCH($B10,IF('Full Data'!$G:$G=BA$2,'Full Data'!$C:$C),0)))-(INDEX('Full Data'!$E:$E,MATCH($B10,IF('Full Data'!$G:$G=BA$2,'Full Data'!$C:$C),0)))&gt;40,"Q, "&amp;(INDEX('Full Data'!$M:$M,MATCH($B10,IF('Full Data'!$G:$G=BA$2,'Full Data'!$C:$C),0)))-(INDEX('Full Data'!$E:$E,MATCH($B10,IF('Full Data'!$G:$G=BA$2,'Full Data'!$C:$C),0)))-40,"")</f>
        <v/>
      </c>
      <c r="BB10" s="27" t="str">
        <f t="array" ref="BB10">IF((INDEX('Full Data'!$M:$M,MATCH($B10,IF('Full Data'!$G:$G=BB$2,'Full Data'!$C:$C),0)))-(INDEX('Full Data'!$E:$E,MATCH($B10,IF('Full Data'!$G:$G=BB$2,'Full Data'!$C:$C),0)))&gt;2,"Q, "&amp;(INDEX('Full Data'!$M:$M,MATCH($B10,IF('Full Data'!$G:$G=BB$2,'Full Data'!$C:$C),0)))-(INDEX('Full Data'!$E:$E,MATCH($B10,IF('Full Data'!$G:$G=BB$2,'Full Data'!$C:$C),0)))-2,"")</f>
        <v/>
      </c>
      <c r="BC10" s="27" t="str">
        <f t="array" ref="BC10">IF((INDEX('Full Data'!$M:$M,MATCH($B10,IF('Full Data'!$G:$G=BC$2,'Full Data'!$C:$C),0)))-(INDEX('Full Data'!$E:$E,MATCH($B10,IF('Full Data'!$G:$G=BC$2,'Full Data'!$C:$C),0)))&gt;0.25,"Q, "&amp;(INDEX('Full Data'!$M:$M,MATCH($B10,IF('Full Data'!$G:$G=BC$2,'Full Data'!$C:$C),0)))-(INDEX('Full Data'!$E:$E,MATCH($B10,IF('Full Data'!$G:$G=BC$2,'Full Data'!$C:$C),0)))-0.25,"")</f>
        <v>Q, 7.63194444444525</v>
      </c>
      <c r="BD10" s="27" t="str">
        <f t="array" ref="BD10">IF((INDEX('Full Data'!$M:$M,MATCH($B10,IF('Full Data'!$G:$G=BD$2,'Full Data'!$C:$C),0)))-(INDEX('Full Data'!$E:$E,MATCH($B10,IF('Full Data'!$G:$G=BD$2,'Full Data'!$C:$C),0)))&gt;7,"Q, "&amp;(INDEX('Full Data'!$M:$M,MATCH($B10,IF('Full Data'!$G:$G=BD$2,'Full Data'!$C:$C),0)))-(INDEX('Full Data'!$E:$E,MATCH($B10,IF('Full Data'!$G:$G=BD$2,'Full Data'!$C:$C),0)))-7,"")</f>
        <v>Q, 0.881944444445253</v>
      </c>
      <c r="BE10" s="24" t="str">
        <f>IF(Summary!L10&gt;MDL!C10,IF(Summary!L10&lt;PQL!C10,"I",""),"U")</f>
        <v/>
      </c>
      <c r="BF10" s="25" t="str">
        <f>IF(Summary!M10&gt;MDL!D10,IF(Summary!M10&lt;PQL!D10,"I",""),"U")</f>
        <v/>
      </c>
      <c r="BG10" s="25" t="str">
        <f>IF(Summary!N10&gt;MDL!E10,IF(Summary!N10&lt;PQL!E10,"I",""),"U")</f>
        <v/>
      </c>
      <c r="BH10" s="25" t="str">
        <f>IF(Summary!O10&gt;MDL!F10,IF(Summary!O10&lt;PQL!F10,"I",""),"U")</f>
        <v/>
      </c>
      <c r="BI10" s="25" t="str">
        <f>IF(Summary!P10&gt;MDL!G10,IF(Summary!P10&lt;PQL!G10,"I",""),"U")</f>
        <v/>
      </c>
      <c r="BJ10" s="25" t="str">
        <f>IF(Summary!Q10&gt;MDL!H10,IF(Summary!Q10&lt;PQL!H10,"I",""),"U")</f>
        <v/>
      </c>
      <c r="BK10" s="25" t="str">
        <f>IF(Summary!R10&gt;MDL!I10,IF(Summary!R10&lt;PQL!I10,"I",""),"U")</f>
        <v/>
      </c>
      <c r="BL10" s="25" t="str">
        <f>IF(Summary!S10&gt;MDL!J10,IF(Summary!S10&lt;PQL!J10,"I",""),"U")</f>
        <v>I</v>
      </c>
      <c r="BM10" s="25" t="str">
        <f>IF(Summary!T10&gt;MDL!K10,IF(Summary!T10&lt;PQL!K10,"I",""),"U")</f>
        <v/>
      </c>
      <c r="BN10" s="25" t="e">
        <f>IF(Summary!U10&gt;MDL!L10,IF(Summary!U10&lt;PQL!L10,"I",""),"U")</f>
        <v>#N/A</v>
      </c>
      <c r="BO10" s="25" t="e">
        <f>IF(Summary!V10&gt;MDL!M10,IF(Summary!V10&lt;PQL!M10,"I",""),"U")</f>
        <v>#N/A</v>
      </c>
      <c r="BP10" s="25" t="e">
        <f>IF(Summary!W10&gt;MDL!N10,IF(Summary!W10&lt;PQL!N10,"I",""),"U")</f>
        <v>#N/A</v>
      </c>
      <c r="BQ10" s="25" t="str">
        <f>IF(Summary!X10&gt;MDL!O10,IF(Summary!X10&lt;PQL!O10,"I",""),"U")</f>
        <v>I</v>
      </c>
      <c r="BR10" s="25" t="str">
        <f>IF(Summary!Y10&gt;MDL!P10,IF(Summary!Y10&lt;PQL!P10,"I",""),"U")</f>
        <v/>
      </c>
      <c r="BS10" s="25" t="str">
        <f>IF(Summary!Z10&gt;MDL!Q10,IF(Summary!Z10&lt;PQL!Q10,"I",""),"U")</f>
        <v/>
      </c>
      <c r="BT10" s="25" t="str">
        <f>IF(Summary!AA10&gt;MDL!R10,IF(Summary!AA10&lt;PQL!R10,"I",""),"U")</f>
        <v/>
      </c>
      <c r="BU10" s="25" t="str">
        <f>IF(Summary!AB10&gt;MDL!S10,IF(Summary!AB10&lt;PQL!S10,"I",""),"U")</f>
        <v/>
      </c>
      <c r="BV10" s="25" t="e">
        <f>IF(Summary!AD10&gt;MDL!U10,IF(Summary!AD10&lt;PQL!U10,"I",""),"U")</f>
        <v>#N/A</v>
      </c>
      <c r="BW10" s="25" t="str">
        <f>IF(Summary!AE10&gt;MDL!V10,IF(Summary!AE10&lt;PQL!V10,"I",""),"U")</f>
        <v>U</v>
      </c>
      <c r="BX10" s="25" t="e">
        <f>IF(Summary!AF10&gt;MDL!W10,IF(Summary!AF10&lt;PQL!W10,"I",""),"U")</f>
        <v>#N/A</v>
      </c>
      <c r="BY10" s="25" t="e">
        <f>IF(Summary!AG10&gt;MDL!X10,IF(Summary!AG10&lt;PQL!X10,"I",""),"U")</f>
        <v>#N/A</v>
      </c>
      <c r="BZ10" s="25" t="str">
        <f>IF(Summary!AH10&gt;MDL!Y10,IF(Summary!AH10&lt;PQL!Y10,"I",""),"U")</f>
        <v>U</v>
      </c>
    </row>
    <row r="11" spans="2:78" s="10" customFormat="1">
      <c r="B11" s="45" t="str">
        <f>Summary!B11</f>
        <v>MMP-4 MERRITS MILL POND STATION 3</v>
      </c>
      <c r="D11" s="10" t="str">
        <f>IF(ISERROR(INDEX('Full Data'!A:A,MATCH(B11,'Full Data'!C:C,0))),"",INDEX('Full Data'!A:A,MATCH(B11,'Full Data'!C:C,0)))</f>
        <v>SPRS1303-3</v>
      </c>
      <c r="E11" s="34" t="str">
        <f t="array" ref="E11">IF(AND((IF(AND(ISTEXT((INDEX('Full Data'!$I:$I,MATCH($B11,IF('Full Data'!$G:$G=E$2,'Full Data'!$C:$C),0)))),ISNUMBER(Summary!E11)),"bad qualifer","O"))="O",IFERROR(Summary!E11,"O")="O"),"O","")</f>
        <v/>
      </c>
      <c r="F11" s="8" t="str">
        <f t="array" ref="F11">IF(AND((IF(AND(ISTEXT((INDEX('Full Data'!$I:$I,MATCH($B11,IF('Full Data'!$G:$G=F$2,'Full Data'!$C:$C),0)))),ISNUMBER(Summary!F11)),"bad qualifer","O"))="O",IFERROR(Summary!F11,"O")="O"),"O","")</f>
        <v/>
      </c>
      <c r="G11" s="34" t="str">
        <f t="array" ref="G11">IF(AND((IF(AND(ISTEXT((INDEX('Full Data'!$I:$I,MATCH($B11,IF('Full Data'!$G:$G=G$2,'Full Data'!$C:$C),0)))),ISNUMBER(Summary!G11)),"bad qualifer","O"))="O",IFERROR(Summary!G11,"O")="O"),"O","")</f>
        <v/>
      </c>
      <c r="H11" s="34" t="str">
        <f t="array" ref="H11">IF(AND((IF(AND(ISTEXT((INDEX('Full Data'!$I:$I,MATCH($B11,IF('Full Data'!$G:$G=H$2,'Full Data'!$C:$C),0)))),ISNUMBER(Summary!H11)),"bad qualifer","O"))="O",IFERROR(Summary!H11,"O")="O"),"O","")</f>
        <v/>
      </c>
      <c r="I11" s="34" t="str">
        <f t="array" ref="I11">IF(AND((IF(AND(ISTEXT((INDEX('Full Data'!$I:$I,MATCH($B11,IF('Full Data'!$G:$G=I$2,'Full Data'!$C:$C),0)))),ISNUMBER(Summary!I11)),"bad qualifer","O"))="O",IFERROR(Summary!I11,"O")="O"),"O","")</f>
        <v/>
      </c>
      <c r="J11" s="10" t="str">
        <f t="array" ref="J11">IF(OR(C11=9695,C11=20383,C11=20385,C11=9714,C11=9717,C11=11456,C11=9739,C11=9719),"",(IFERROR(CONCATENATE((INDEX('Full Data'!$I:$I,MATCH($B11,IF('Full Data'!$G:$G=J$2,'Full Data'!$C:$C),0))),"  |  ",(IFERROR(IF(Summary!J11=Summary!K11,"L",Summary!J11-Summary!K11),"O"))),"O")))</f>
        <v>L  |  -0.3</v>
      </c>
      <c r="K11" s="45" t="str">
        <f>IF(OR(C11=9695,C11=20383,C11=20385,C11=9714),"",(IF(AND((IF(AND(ISTEXT((INDEX('Full Data'!$I:$I,MATCH($B11,IF('Full Data'!$G:$G=K$2,'Full Data'!$C:$C),0)))),ISNUMBER(Summary!K11)),"bad qualifer","O"))="O",IFERROR(Summary!K11,"O")="O"),"O","")))</f>
        <v/>
      </c>
      <c r="L11" s="45" t="str">
        <f>(IF(OR(C11=9743,C11=11456,C11=9713,C11=10786,C11=9714, C11=11371),(IF(AND((IF(AND(ISTEXT((INDEX('Full Data'!$I:$I,MATCH($B11,IF('Full Data'!$G:$G=L$2,'Full Data'!$C:$C),0)))),ISNUMBER(Summary!AC11)),"bad qualifer","O"))="O",IFERROR(Summary!AC11,"O")="O"),"O","")),""))</f>
        <v/>
      </c>
      <c r="M11" s="12" t="str">
        <f t="array" ref="M11">IF((INDEX('Full Data'!$I:$I,MATCH($B11,IF('Full Data'!$G:$G=AI$2,'Full Data'!$C:$C),0)))=CONCATENATE(LEFT(AI11),BE11),"",CONCATENATE((INDEX('Full Data'!$I:$I,MATCH($B11,IF('Full Data'!$G:$G=AI$2,'Full Data'!$C:$C),0))),"  |  ",CONCATENATE(AI11,BE11)))</f>
        <v/>
      </c>
      <c r="N11" s="11" t="str">
        <f t="array" ref="N11">IF((INDEX('Full Data'!$I:$I,MATCH($B11,IF('Full Data'!$G:$G=AJ$2,'Full Data'!$C:$C),0)))=CONCATENATE(LEFT(AJ11),BF11),"",CONCATENATE((INDEX('Full Data'!$I:$I,MATCH($B11,IF('Full Data'!$G:$G=AJ$2,'Full Data'!$C:$C),0))),"  |  ",CONCATENATE(AJ11,BF11)))</f>
        <v/>
      </c>
      <c r="O11" s="11" t="str">
        <f t="array" ref="O11">IF((INDEX('Full Data'!$I:$I,MATCH($B11,IF('Full Data'!$G:$G=AK$2,'Full Data'!$C:$C),0)))=CONCATENATE(LEFT(AK11),BG11),"",CONCATENATE((INDEX('Full Data'!$I:$I,MATCH($B11,IF('Full Data'!$G:$G=AK$2,'Full Data'!$C:$C),0))),"  |  ",CONCATENATE(AK11,BG11)))</f>
        <v/>
      </c>
      <c r="P11" s="11" t="str">
        <f t="array" ref="P11">IF((INDEX('Full Data'!$I:$I,MATCH($B11,IF('Full Data'!$G:$G=AL$2,'Full Data'!$C:$C),0)))=CONCATENATE(LEFT(AL11),BH11),"",CONCATENATE((INDEX('Full Data'!$I:$I,MATCH($B11,IF('Full Data'!$G:$G=AL$2,'Full Data'!$C:$C),0))),"  |  ",CONCATENATE(AL11,BH11)))</f>
        <v/>
      </c>
      <c r="Q11" s="11" t="str">
        <f t="array" ref="Q11">IF((INDEX('Full Data'!$I:$I,MATCH($B11,IF('Full Data'!$G:$G=AM$2,'Full Data'!$C:$C),0)))=CONCATENATE(LEFT(AM11),BI11),"",CONCATENATE((INDEX('Full Data'!$I:$I,MATCH($B11,IF('Full Data'!$G:$G=AM$2,'Full Data'!$C:$C),0))),"  |  ",CONCATENATE(AM11,BI11)))</f>
        <v/>
      </c>
      <c r="R11" s="11" t="str">
        <f t="array" ref="R11">IF((INDEX('Full Data'!$I:$I,MATCH($B11,IF('Full Data'!$G:$G=AN$2,'Full Data'!$C:$C),0)))=CONCATENATE(LEFT(AN11),BJ11),"",CONCATENATE((INDEX('Full Data'!$I:$I,MATCH($B11,IF('Full Data'!$G:$G=AN$2,'Full Data'!$C:$C),0))),"  |  ",CONCATENATE(AN11,BJ11)))</f>
        <v/>
      </c>
      <c r="S11" s="11" t="str">
        <f t="array" ref="S11">IF((INDEX('Full Data'!$I:$I,MATCH($B11,IF('Full Data'!$G:$G=AO$2,'Full Data'!$C:$C),0)))=CONCATENATE(LEFT(AO11),BK11),"",CONCATENATE((INDEX('Full Data'!$I:$I,MATCH($B11,IF('Full Data'!$G:$G=AO$2,'Full Data'!$C:$C),0))),"  |  ",CONCATENATE(AO11,BK11)))</f>
        <v/>
      </c>
      <c r="T11" s="11" t="str">
        <f t="array" ref="T11">IF((INDEX('Full Data'!$I:$I,MATCH($B11,IF('Full Data'!$G:$G=AP$2,'Full Data'!$C:$C),0)))=CONCATENATE(LEFT(AP11),BL11),"",CONCATENATE((INDEX('Full Data'!$I:$I,MATCH($B11,IF('Full Data'!$G:$G=AP$2,'Full Data'!$C:$C),0))),"  |  ",CONCATENATE(AP11,BL11)))</f>
        <v/>
      </c>
      <c r="U11" s="11" t="str">
        <f t="array" ref="U11">IF((INDEX('Full Data'!$I:$I,MATCH($B11,IF('Full Data'!$G:$G=AQ$2,'Full Data'!$C:$C),0)))=CONCATENATE(LEFT(AQ11),BM11),"",CONCATENATE((INDEX('Full Data'!$I:$I,MATCH($B11,IF('Full Data'!$G:$G=AQ$2,'Full Data'!$C:$C),0))),"  |  ",CONCATENATE(AQ11,BM11)))</f>
        <v/>
      </c>
      <c r="V11" s="11" t="e">
        <f t="array" ref="V11">IF((INDEX('Full Data'!$I:$I,MATCH($B11,IF('Full Data'!$G:$G=AR$2,'Full Data'!$C:$C),0)))=CONCATENATE(LEFT(AR11),BN11),"",CONCATENATE((INDEX('Full Data'!$I:$I,MATCH($B11,IF('Full Data'!$G:$G=AR$2,'Full Data'!$C:$C),0))),"  |  ",CONCATENATE(AR11,BN11)))</f>
        <v>#N/A</v>
      </c>
      <c r="W11" s="11" t="e">
        <f t="array" ref="W11">IF((INDEX('Full Data'!$I:$I,MATCH($B11,IF('Full Data'!$G:$G=AS$2,'Full Data'!$C:$C),0)))=CONCATENATE(LEFT(AS11),BO11),"",CONCATENATE((INDEX('Full Data'!$I:$I,MATCH($B11,IF('Full Data'!$G:$G=AS$2,'Full Data'!$C:$C),0))),"  |  ",CONCATENATE(AS11,BO11)))</f>
        <v>#N/A</v>
      </c>
      <c r="X11" s="11" t="e">
        <f t="array" ref="X11">IF((INDEX('Full Data'!$I:$I,MATCH($B11,IF('Full Data'!$G:$G=AT$2,'Full Data'!$C:$C),0)))=CONCATENATE(LEFT(AT11),BP11),"",CONCATENATE((INDEX('Full Data'!$I:$I,MATCH($B11,IF('Full Data'!$G:$G=AT$2,'Full Data'!$C:$C),0))),"  |  ",CONCATENATE(AT11,BP11)))</f>
        <v>#N/A</v>
      </c>
      <c r="Y11" s="11" t="str">
        <f t="array" ref="Y11">IF((INDEX('Full Data'!$I:$I,MATCH($B11,IF('Full Data'!$G:$G=AU$2,'Full Data'!$C:$C),0)))=CONCATENATE(LEFT(AU11),BQ11),"",CONCATENATE((INDEX('Full Data'!$I:$I,MATCH($B11,IF('Full Data'!$G:$G=AU$2,'Full Data'!$C:$C),0))),"  |  ",CONCATENATE(AU11,BQ11)))</f>
        <v/>
      </c>
      <c r="Z11" s="11" t="str">
        <f t="array" ref="Z11">IF((INDEX('Full Data'!$I:$I,MATCH($B11,IF('Full Data'!$G:$G=AV$2,'Full Data'!$C:$C),0)))=CONCATENATE(LEFT(AV11),BR11),"",CONCATENATE((INDEX('Full Data'!$I:$I,MATCH($B11,IF('Full Data'!$G:$G=AV$2,'Full Data'!$C:$C),0))),"  |  ",CONCATENATE(AV11,BR11)))</f>
        <v/>
      </c>
      <c r="AA11" s="11" t="str">
        <f t="array" ref="AA11">IF((INDEX('Full Data'!$I:$I,MATCH($B11,IF('Full Data'!$G:$G=AW$2,'Full Data'!$C:$C),0)))=CONCATENATE(LEFT(AW11),BS11),"",CONCATENATE((INDEX('Full Data'!$I:$I,MATCH($B11,IF('Full Data'!$G:$G=AW$2,'Full Data'!$C:$C),0))),"  |  ",CONCATENATE(AW11,BS11)))</f>
        <v/>
      </c>
      <c r="AB11" s="11" t="str">
        <f t="array" ref="AB11">IF((INDEX('Full Data'!$I:$I,MATCH($B11,IF('Full Data'!$G:$G=AX$2,'Full Data'!$C:$C),0)))=CONCATENATE(LEFT(AX11),BT11),"",CONCATENATE((INDEX('Full Data'!$I:$I,MATCH($B11,IF('Full Data'!$G:$G=AX$2,'Full Data'!$C:$C),0))),"  |  ",CONCATENATE(AX11,BT11)))</f>
        <v/>
      </c>
      <c r="AC11" s="11" t="str">
        <f t="array" ref="AC11">IF((INDEX('Full Data'!$I:$I,MATCH($B11,IF('Full Data'!$G:$G=AY$2,'Full Data'!$C:$C),0)))=CONCATENATE(LEFT(AY11),BU11),"",CONCATENATE((INDEX('Full Data'!$I:$I,MATCH($B11,IF('Full Data'!$G:$G=AY$2,'Full Data'!$C:$C),0))),"  |  ",CONCATENATE(AY11,BU11)))</f>
        <v/>
      </c>
      <c r="AD11" s="11" t="e">
        <f t="array" ref="AD11">IF((INDEX('Full Data'!$I:$I,MATCH($B11,IF('Full Data'!$G:$G=AZ$2,'Full Data'!$C:$C),0)))=CONCATENATE(LEFT(AZ11),BV11),"",CONCATENATE((INDEX('Full Data'!$I:$I,MATCH($B11,IF('Full Data'!$G:$G=AZ$2,'Full Data'!$C:$C),0))),"  |  ",CONCATENATE(AZ11,BV11)))</f>
        <v>#N/A</v>
      </c>
      <c r="AE11" s="11" t="str">
        <f t="array" ref="AE11">IF((INDEX('Full Data'!$I:$I,MATCH($B11,IF('Full Data'!$G:$G=BA$2,'Full Data'!$C:$C),0)))=CONCATENATE(LEFT(BA11),BW11),"",CONCATENATE((INDEX('Full Data'!$I:$I,MATCH($B11,IF('Full Data'!$G:$G=BA$2,'Full Data'!$C:$C),0))),"  |  ",CONCATENATE(BA11,BW11)))</f>
        <v/>
      </c>
      <c r="AF11" s="36" t="e">
        <f t="array" ref="AF11">IF((INDEX('Full Data'!$I:$I,MATCH($B11,IF('Full Data'!$G:$G=BB$2,'Full Data'!$C:$C),0)))=CONCATENATE(LEFT(BB11),BX11),"",CONCATENATE((INDEX('Full Data'!$I:$I,MATCH($B11,IF('Full Data'!$G:$G=BB$2,'Full Data'!$C:$C),0))),"  |  ",CONCATENATE(BB11,BX11)))</f>
        <v>#N/A</v>
      </c>
      <c r="AG11" s="36" t="str">
        <f t="array" ref="AG11">IF((INDEX('Full Data'!$I:$I,MATCH($B11,IF('Full Data'!$G:$G=BC$2,'Full Data'!$C:$C),0)))=CONCATENATE(LEFT(BC11),BY11),"",CONCATENATE((INDEX('Full Data'!$I:$I,MATCH($B11,IF('Full Data'!$G:$G=BC$2,'Full Data'!$C:$C),0))),"  |  ",CONCATENATE(BC11,BY11)))</f>
        <v>U  |  Q, 7.59027777778101U</v>
      </c>
      <c r="AH11" s="54" t="str">
        <f t="array" ref="AH11">IF((INDEX('Full Data'!$I:$I,MATCH($B11,IF('Full Data'!$G:$G=BD$2,'Full Data'!$C:$C),0)))=CONCATENATE(LEFT(BD11),BZ11),"",CONCATENATE((INDEX('Full Data'!$I:$I,MATCH($B11,IF('Full Data'!$G:$G=BD$2,'Full Data'!$C:$C),0))),"  |  ",CONCATENATE(BD11,BZ11)))</f>
        <v>U  |  Q, 0.840277777781012U</v>
      </c>
      <c r="AI11" s="27" t="str">
        <f t="array" ref="AI11">IF((INDEX('Full Data'!$M:$M,MATCH($B11,IF('Full Data'!$G:$G=AI$2,'Full Data'!$C:$C),0)))-(INDEX('Full Data'!$E:$E,MATCH($B11,IF('Full Data'!$G:$G=AI$2,'Full Data'!$C:$C),0)))&gt;2,"Q, "&amp;(INDEX('Full Data'!$M:$M,MATCH($B11,IF('Full Data'!$G:$G=AI$2,'Full Data'!$C:$C),0)))-(INDEX('Full Data'!$E:$E,MATCH($B11,IF('Full Data'!$G:$G=AI$2,'Full Data'!$C:$C),0)))-2,"")</f>
        <v/>
      </c>
      <c r="AJ11" s="27" t="str">
        <f t="array" ref="AJ11">IF((INDEX('Full Data'!$M:$M,MATCH($B11,IF('Full Data'!$G:$G=AJ$2,'Full Data'!$C:$C),0)))-(INDEX('Full Data'!$E:$E,MATCH($B11,IF('Full Data'!$G:$G=AJ$2,'Full Data'!$C:$C),0)))&gt;2,"Q, "&amp;(INDEX('Full Data'!$M:$M,MATCH($B11,IF('Full Data'!$G:$G=AJ$2,'Full Data'!$C:$C),0)))-(INDEX('Full Data'!$E:$E,MATCH($B11,IF('Full Data'!$G:$G=AJ$2,'Full Data'!$C:$C),0)))-2,"")</f>
        <v/>
      </c>
      <c r="AK11" s="27" t="str">
        <f t="array" ref="AK11">IF((INDEX('Full Data'!$M:$M,MATCH($B11,IF('Full Data'!$G:$G=AK$2,'Full Data'!$C:$C),0)))-(INDEX('Full Data'!$E:$E,MATCH($B11,IF('Full Data'!$G:$G=AK$2,'Full Data'!$C:$C),0)))&gt;14,"Q, "&amp;(INDEX('Full Data'!$M:$M,MATCH($B11,IF('Full Data'!$G:$G=AK$2,'Full Data'!$C:$C),0)))-(INDEX('Full Data'!$E:$E,MATCH($B11,IF('Full Data'!$G:$G=AK$2,'Full Data'!$C:$C),0)))-14,"")</f>
        <v/>
      </c>
      <c r="AL11" s="27" t="str">
        <f t="array" ref="AL11">IF((INDEX('Full Data'!$M:$M,MATCH($B11,IF('Full Data'!$G:$G=AL$2,'Full Data'!$C:$C),0)))-(INDEX('Full Data'!$E:$E,MATCH($B11,IF('Full Data'!$G:$G=AL$2,'Full Data'!$C:$C),0)))&gt;28,"Q, "&amp;(INDEX('Full Data'!$M:$M,MATCH($B11,IF('Full Data'!$G:$G=AL$2,'Full Data'!$C:$C),0)))-(INDEX('Full Data'!$E:$E,MATCH($B11,IF('Full Data'!$G:$G=AL$2,'Full Data'!$C:$C),0)))-28,"")</f>
        <v/>
      </c>
      <c r="AM11" s="27" t="str">
        <f t="array" ref="AM11">IF((INDEX('Full Data'!$M:$M,MATCH($B11,IF('Full Data'!$G:$G=AM$2,'Full Data'!$C:$C),0)))-(INDEX('Full Data'!$E:$E,MATCH($B11,IF('Full Data'!$G:$G=AM$2,'Full Data'!$C:$C),0)))&gt;28,"Q, "&amp;(INDEX('Full Data'!$M:$M,MATCH($B11,IF('Full Data'!$G:$G=AM$2,'Full Data'!$C:$C),0)))-(INDEX('Full Data'!$E:$E,MATCH($B11,IF('Full Data'!$G:$G=AM$2,'Full Data'!$C:$C),0)))-28,"")</f>
        <v/>
      </c>
      <c r="AN11" s="27" t="str">
        <f t="array" ref="AN11">IF((INDEX('Full Data'!$M:$M,MATCH($B11,IF('Full Data'!$G:$G=AN$2,'Full Data'!$C:$C),0)))-(INDEX('Full Data'!$E:$E,MATCH($B11,IF('Full Data'!$G:$G=AN$2,'Full Data'!$C:$C),0)))&gt;28,"Q, "&amp;(INDEX('Full Data'!$M:$M,MATCH($B11,IF('Full Data'!$G:$G=AN$2,'Full Data'!$C:$C),0)))-(INDEX('Full Data'!$E:$E,MATCH($B11,IF('Full Data'!$G:$G=AN$2,'Full Data'!$C:$C),0)))-28,"")</f>
        <v/>
      </c>
      <c r="AO11" s="27" t="str">
        <f t="array" ref="AO11">IF((INDEX('Full Data'!$M:$M,MATCH($B11,IF('Full Data'!$G:$G=AO$2,'Full Data'!$C:$C),0)))-(INDEX('Full Data'!$E:$E,MATCH($B11,IF('Full Data'!$G:$G=AO$2,'Full Data'!$C:$C),0)))&gt;28,"Q, "&amp;(INDEX('Full Data'!$M:$M,MATCH($B11,IF('Full Data'!$G:$G=AO$2,'Full Data'!$C:$C),0)))-(INDEX('Full Data'!$E:$E,MATCH($B11,IF('Full Data'!$G:$G=AO$2,'Full Data'!$C:$C),0)))-28,"")</f>
        <v/>
      </c>
      <c r="AP11" s="27" t="str">
        <f t="array" ref="AP11">IF((INDEX('Full Data'!$M:$M,MATCH($B11,IF('Full Data'!$G:$G=AP$2,'Full Data'!$C:$C),0)))-(INDEX('Full Data'!$E:$E,MATCH($B11,IF('Full Data'!$G:$G=AP$2,'Full Data'!$C:$C),0)))&gt;2,"Q, "&amp;(INDEX('Full Data'!$M:$M,MATCH($B11,IF('Full Data'!$G:$G=AP$2,'Full Data'!$C:$C),0)))-(INDEX('Full Data'!$E:$E,MATCH($B11,IF('Full Data'!$G:$G=AP$2,'Full Data'!$C:$C),0)))-2,"")</f>
        <v/>
      </c>
      <c r="AQ11" s="27" t="str">
        <f t="array" ref="AQ11">IF((INDEX('Full Data'!$M:$M,MATCH($B11,IF('Full Data'!$G:$G=AQ$2,'Full Data'!$C:$C),0)))-(INDEX('Full Data'!$E:$E,MATCH($B11,IF('Full Data'!$G:$G=AQ$2,'Full Data'!$C:$C),0)))&gt;28,"Q, "&amp;(INDEX('Full Data'!$M:$M,MATCH($B11,IF('Full Data'!$G:$G=AQ$2,'Full Data'!$C:$C),0)))-(INDEX('Full Data'!$E:$E,MATCH($B11,IF('Full Data'!$G:$G=AQ$2,'Full Data'!$C:$C),0)))-28,"")</f>
        <v/>
      </c>
      <c r="AR11" s="27" t="e">
        <f t="array" ref="AR11">IF((INDEX('Full Data'!$M:$M,MATCH($B11,IF('Full Data'!$G:$G=AR$2,'Full Data'!$C:$C),0)))-(INDEX('Full Data'!$E:$E,MATCH($B11,IF('Full Data'!$G:$G=AR$2,'Full Data'!$C:$C),0)))&gt;180,"Q, "&amp;(INDEX('Full Data'!$M:$M,MATCH($B11,IF('Full Data'!$G:$G=AR$2,'Full Data'!$C:$C),0)))-(INDEX('Full Data'!$E:$E,MATCH($B11,IF('Full Data'!$G:$G=AR$2,'Full Data'!$C:$C),0)))-180,"")</f>
        <v>#N/A</v>
      </c>
      <c r="AS11" s="27" t="e">
        <f t="array" ref="AS11">IF((INDEX('Full Data'!$M:$M,MATCH($B11,IF('Full Data'!$G:$G=AS$2,'Full Data'!$C:$C),0)))-(INDEX('Full Data'!$E:$E,MATCH($B11,IF('Full Data'!$G:$G=AS$2,'Full Data'!$C:$C),0)))&gt;180,"Q, "&amp;(INDEX('Full Data'!$M:$M,MATCH($B11,IF('Full Data'!$G:$G=AS$2,'Full Data'!$C:$C),0)))-(INDEX('Full Data'!$E:$E,MATCH($B11,IF('Full Data'!$G:$G=AS$2,'Full Data'!$C:$C),0)))-180,"")</f>
        <v>#N/A</v>
      </c>
      <c r="AT11" s="27" t="e">
        <f t="array" ref="AT11">IF((INDEX('Full Data'!$M:$M,MATCH($B11,IF('Full Data'!$G:$G=AT$2,'Full Data'!$C:$C),0)))-(INDEX('Full Data'!$E:$E,MATCH($B11,IF('Full Data'!$G:$G=AT$2,'Full Data'!$C:$C),0)))&gt;180,"Q, "&amp;(INDEX('Full Data'!$M:$M,MATCH($B11,IF('Full Data'!$G:$G=AT$2,'Full Data'!$C:$C),0)))-(INDEX('Full Data'!$E:$E,MATCH($B11,IF('Full Data'!$G:$G=AT$2,'Full Data'!$C:$C),0)))-180,"")</f>
        <v>#N/A</v>
      </c>
      <c r="AU11" s="27" t="str">
        <f t="array" ref="AU11">IF((INDEX('Full Data'!$M:$M,MATCH($B11,IF('Full Data'!$G:$G=AU$2,'Full Data'!$C:$C),0)))-(INDEX('Full Data'!$E:$E,MATCH($B11,IF('Full Data'!$G:$G=AU$2,'Full Data'!$C:$C),0)))&gt;180,"Q, "&amp;(INDEX('Full Data'!$M:$M,MATCH($B11,IF('Full Data'!$G:$G=AU$2,'Full Data'!$C:$C),0)))-(INDEX('Full Data'!$E:$E,MATCH($B11,IF('Full Data'!$G:$G=AU$2,'Full Data'!$C:$C),0)))-180,"")</f>
        <v/>
      </c>
      <c r="AV11" s="27" t="str">
        <f t="array" ref="AV11">IF((INDEX('Full Data'!$M:$M,MATCH($B11,IF('Full Data'!$G:$G=AV$2,'Full Data'!$C:$C),0)))-(INDEX('Full Data'!$E:$E,MATCH($B11,IF('Full Data'!$G:$G=AV$2,'Full Data'!$C:$C),0)))&gt;28,"Q, "&amp;(INDEX('Full Data'!$M:$M,MATCH($B11,IF('Full Data'!$G:$G=AV$2,'Full Data'!$C:$C),0)))-(INDEX('Full Data'!$E:$E,MATCH($B11,IF('Full Data'!$G:$G=AV$2,'Full Data'!$C:$C),0)))-28,"")</f>
        <v/>
      </c>
      <c r="AW11" s="27" t="str">
        <f t="array" ref="AW11">IF((INDEX('Full Data'!$M:$M,MATCH($B11,IF('Full Data'!$G:$G=AW$2,'Full Data'!$C:$C),0)))-(INDEX('Full Data'!$E:$E,MATCH($B11,IF('Full Data'!$G:$G=AW$2,'Full Data'!$C:$C),0)))&gt;28,"Q, "&amp;(INDEX('Full Data'!$M:$M,MATCH($B11,IF('Full Data'!$G:$G=AW$2,'Full Data'!$C:$C),0)))-(INDEX('Full Data'!$E:$E,MATCH($B11,IF('Full Data'!$G:$G=AW$2,'Full Data'!$C:$C),0)))-28,"")</f>
        <v/>
      </c>
      <c r="AX11" s="27" t="str">
        <f t="array" ref="AX11">IF((INDEX('Full Data'!$M:$M,MATCH($B11,IF('Full Data'!$G:$G=AX$2,'Full Data'!$C:$C),0)))-(INDEX('Full Data'!$E:$E,MATCH($B11,IF('Full Data'!$G:$G=AX$2,'Full Data'!$C:$C),0)))&gt;180,"Q, "&amp;(INDEX('Full Data'!$M:$M,MATCH($B11,IF('Full Data'!$G:$G=AX$2,'Full Data'!$C:$C),0)))-(INDEX('Full Data'!$E:$E,MATCH($B11,IF('Full Data'!$G:$G=AX$2,'Full Data'!$C:$C),0)))-180,"")</f>
        <v/>
      </c>
      <c r="AY11" s="27" t="str">
        <f t="array" ref="AY11">IF((INDEX('Full Data'!$M:$M,MATCH($B11,IF('Full Data'!$G:$G=AY$2,'Full Data'!$C:$C),0)))-(INDEX('Full Data'!$E:$E,MATCH($B11,IF('Full Data'!$G:$G=AY$2,'Full Data'!$C:$C),0)))&gt;7,"Q, "&amp;(INDEX('Full Data'!$M:$M,MATCH($B11,IF('Full Data'!$G:$G=AY$2,'Full Data'!$C:$C),0)))-(INDEX('Full Data'!$E:$E,MATCH($B11,IF('Full Data'!$G:$G=AY$2,'Full Data'!$C:$C),0)))-7,"")</f>
        <v/>
      </c>
      <c r="AZ11" s="27" t="e">
        <f t="array" ref="AZ11">IF((INDEX('Full Data'!$M:$M,MATCH($B11,IF('Full Data'!$G:$G=AZ$2,'Full Data'!$C:$C),0)))-(INDEX('Full Data'!$E:$E,MATCH($B11,IF('Full Data'!$G:$G=AZ$2,'Full Data'!$C:$C),0)))&gt;28,"Q, "&amp;(INDEX('Full Data'!$M:$M,MATCH($B11,IF('Full Data'!$G:$G=AZ$2,'Full Data'!$C:$C),0)))-(INDEX('Full Data'!$E:$E,MATCH($B11,IF('Full Data'!$G:$G=AZ$2,'Full Data'!$C:$C),0)))-28,"")</f>
        <v>#N/A</v>
      </c>
      <c r="BA11" s="27" t="str">
        <f t="array" ref="BA11">IF((INDEX('Full Data'!$M:$M,MATCH($B11,IF('Full Data'!$G:$G=BA$2,'Full Data'!$C:$C),0)))-(INDEX('Full Data'!$E:$E,MATCH($B11,IF('Full Data'!$G:$G=BA$2,'Full Data'!$C:$C),0)))&gt;40,"Q, "&amp;(INDEX('Full Data'!$M:$M,MATCH($B11,IF('Full Data'!$G:$G=BA$2,'Full Data'!$C:$C),0)))-(INDEX('Full Data'!$E:$E,MATCH($B11,IF('Full Data'!$G:$G=BA$2,'Full Data'!$C:$C),0)))-40,"")</f>
        <v/>
      </c>
      <c r="BB11" s="27" t="str">
        <f t="array" ref="BB11">IF((INDEX('Full Data'!$M:$M,MATCH($B11,IF('Full Data'!$G:$G=BB$2,'Full Data'!$C:$C),0)))-(INDEX('Full Data'!$E:$E,MATCH($B11,IF('Full Data'!$G:$G=BB$2,'Full Data'!$C:$C),0)))&gt;2,"Q, "&amp;(INDEX('Full Data'!$M:$M,MATCH($B11,IF('Full Data'!$G:$G=BB$2,'Full Data'!$C:$C),0)))-(INDEX('Full Data'!$E:$E,MATCH($B11,IF('Full Data'!$G:$G=BB$2,'Full Data'!$C:$C),0)))-2,"")</f>
        <v/>
      </c>
      <c r="BC11" s="27" t="str">
        <f t="array" ref="BC11">IF((INDEX('Full Data'!$M:$M,MATCH($B11,IF('Full Data'!$G:$G=BC$2,'Full Data'!$C:$C),0)))-(INDEX('Full Data'!$E:$E,MATCH($B11,IF('Full Data'!$G:$G=BC$2,'Full Data'!$C:$C),0)))&gt;0.25,"Q, "&amp;(INDEX('Full Data'!$M:$M,MATCH($B11,IF('Full Data'!$G:$G=BC$2,'Full Data'!$C:$C),0)))-(INDEX('Full Data'!$E:$E,MATCH($B11,IF('Full Data'!$G:$G=BC$2,'Full Data'!$C:$C),0)))-0.25,"")</f>
        <v>Q, 7.59027777778101</v>
      </c>
      <c r="BD11" s="27" t="str">
        <f t="array" ref="BD11">IF((INDEX('Full Data'!$M:$M,MATCH($B11,IF('Full Data'!$G:$G=BD$2,'Full Data'!$C:$C),0)))-(INDEX('Full Data'!$E:$E,MATCH($B11,IF('Full Data'!$G:$G=BD$2,'Full Data'!$C:$C),0)))&gt;7,"Q, "&amp;(INDEX('Full Data'!$M:$M,MATCH($B11,IF('Full Data'!$G:$G=BD$2,'Full Data'!$C:$C),0)))-(INDEX('Full Data'!$E:$E,MATCH($B11,IF('Full Data'!$G:$G=BD$2,'Full Data'!$C:$C),0)))-7,"")</f>
        <v>Q, 0.840277777781012</v>
      </c>
      <c r="BE11" s="24" t="str">
        <f>IF(Summary!L11&gt;MDL!C11,IF(Summary!L11&lt;PQL!C11,"I",""),"U")</f>
        <v/>
      </c>
      <c r="BF11" s="25" t="str">
        <f>IF(Summary!M11&gt;MDL!D11,IF(Summary!M11&lt;PQL!D11,"I",""),"U")</f>
        <v>U</v>
      </c>
      <c r="BG11" s="25" t="str">
        <f>IF(Summary!N11&gt;MDL!E11,IF(Summary!N11&lt;PQL!E11,"I",""),"U")</f>
        <v/>
      </c>
      <c r="BH11" s="25" t="str">
        <f>IF(Summary!O11&gt;MDL!F11,IF(Summary!O11&lt;PQL!F11,"I",""),"U")</f>
        <v/>
      </c>
      <c r="BI11" s="25" t="str">
        <f>IF(Summary!P11&gt;MDL!G11,IF(Summary!P11&lt;PQL!G11,"I",""),"U")</f>
        <v/>
      </c>
      <c r="BJ11" s="25" t="str">
        <f>IF(Summary!Q11&gt;MDL!H11,IF(Summary!Q11&lt;PQL!H11,"I",""),"U")</f>
        <v/>
      </c>
      <c r="BK11" s="25" t="str">
        <f>IF(Summary!R11&gt;MDL!I11,IF(Summary!R11&lt;PQL!I11,"I",""),"U")</f>
        <v/>
      </c>
      <c r="BL11" s="25" t="str">
        <f>IF(Summary!S11&gt;MDL!J11,IF(Summary!S11&lt;PQL!J11,"I",""),"U")</f>
        <v>I</v>
      </c>
      <c r="BM11" s="25" t="str">
        <f>IF(Summary!T11&gt;MDL!K11,IF(Summary!T11&lt;PQL!K11,"I",""),"U")</f>
        <v>I</v>
      </c>
      <c r="BN11" s="25" t="e">
        <f>IF(Summary!U11&gt;MDL!L11,IF(Summary!U11&lt;PQL!L11,"I",""),"U")</f>
        <v>#N/A</v>
      </c>
      <c r="BO11" s="25" t="e">
        <f>IF(Summary!V11&gt;MDL!M11,IF(Summary!V11&lt;PQL!M11,"I",""),"U")</f>
        <v>#N/A</v>
      </c>
      <c r="BP11" s="25" t="e">
        <f>IF(Summary!W11&gt;MDL!N11,IF(Summary!W11&lt;PQL!N11,"I",""),"U")</f>
        <v>#N/A</v>
      </c>
      <c r="BQ11" s="25" t="str">
        <f>IF(Summary!X11&gt;MDL!O11,IF(Summary!X11&lt;PQL!O11,"I",""),"U")</f>
        <v>I</v>
      </c>
      <c r="BR11" s="25" t="str">
        <f>IF(Summary!Y11&gt;MDL!P11,IF(Summary!Y11&lt;PQL!P11,"I",""),"U")</f>
        <v/>
      </c>
      <c r="BS11" s="25" t="str">
        <f>IF(Summary!Z11&gt;MDL!Q11,IF(Summary!Z11&lt;PQL!Q11,"I",""),"U")</f>
        <v/>
      </c>
      <c r="BT11" s="25" t="str">
        <f>IF(Summary!AA11&gt;MDL!R11,IF(Summary!AA11&lt;PQL!R11,"I",""),"U")</f>
        <v/>
      </c>
      <c r="BU11" s="25" t="str">
        <f>IF(Summary!AB11&gt;MDL!S11,IF(Summary!AB11&lt;PQL!S11,"I",""),"U")</f>
        <v/>
      </c>
      <c r="BV11" s="25" t="e">
        <f>IF(Summary!AD11&gt;MDL!U11,IF(Summary!AD11&lt;PQL!U11,"I",""),"U")</f>
        <v>#N/A</v>
      </c>
      <c r="BW11" s="25" t="str">
        <f>IF(Summary!AE11&gt;MDL!V11,IF(Summary!AE11&lt;PQL!V11,"I",""),"U")</f>
        <v>U</v>
      </c>
      <c r="BX11" s="25" t="e">
        <f>IF(Summary!AF11&gt;MDL!W11,IF(Summary!AF11&lt;PQL!W11,"I",""),"U")</f>
        <v>#N/A</v>
      </c>
      <c r="BY11" s="25" t="str">
        <f>IF(Summary!AG11&gt;MDL!X11,IF(Summary!AG11&lt;PQL!X11,"I",""),"U")</f>
        <v>U</v>
      </c>
      <c r="BZ11" s="25" t="str">
        <f>IF(Summary!AH11&gt;MDL!Y11,IF(Summary!AH11&lt;PQL!Y11,"I",""),"U")</f>
        <v>U</v>
      </c>
    </row>
    <row r="12" spans="2:78">
      <c r="B12" s="45" t="str">
        <f>Summary!B12</f>
        <v>SHANGRI-LA SPRINGS SIP</v>
      </c>
      <c r="D12" t="str">
        <f>IF(ISERROR(INDEX('Full Data'!A:A,MATCH(B12,'Full Data'!C:C,0))),"",INDEX('Full Data'!A:A,MATCH(B12,'Full Data'!C:C,0)))</f>
        <v>SPRS1303-5</v>
      </c>
      <c r="E12" s="34" t="str">
        <f t="array" ref="E12">IF(AND((IF(AND(ISTEXT((INDEX('Full Data'!$I:$I,MATCH($B12,IF('Full Data'!$G:$G=E$2,'Full Data'!$C:$C),0)))),ISNUMBER(Summary!E12)),"bad qualifer","O"))="O",IFERROR(Summary!E12,"O")="O"),"O","")</f>
        <v/>
      </c>
      <c r="F12" s="8" t="str">
        <f t="array" ref="F12">IF(AND((IF(AND(ISTEXT((INDEX('Full Data'!$I:$I,MATCH($B12,IF('Full Data'!$G:$G=F$2,'Full Data'!$C:$C),0)))),ISNUMBER(Summary!F12)),"bad qualifer","O"))="O",IFERROR(Summary!F12,"O")="O"),"O","")</f>
        <v/>
      </c>
      <c r="G12" s="34" t="str">
        <f t="array" ref="G12">IF(AND((IF(AND(ISTEXT((INDEX('Full Data'!$I:$I,MATCH($B12,IF('Full Data'!$G:$G=G$2,'Full Data'!$C:$C),0)))),ISNUMBER(Summary!G12)),"bad qualifer","O"))="O",IFERROR(Summary!G12,"O")="O"),"O","")</f>
        <v/>
      </c>
      <c r="H12" s="34" t="str">
        <f t="array" ref="H12">IF(AND((IF(AND(ISTEXT((INDEX('Full Data'!$I:$I,MATCH($B12,IF('Full Data'!$G:$G=H$2,'Full Data'!$C:$C),0)))),ISNUMBER(Summary!H12)),"bad qualifer","O"))="O",IFERROR(Summary!H12,"O")="O"),"O","")</f>
        <v/>
      </c>
      <c r="I12" s="34" t="str">
        <f t="array" ref="I12">IF(AND((IF(AND(ISTEXT((INDEX('Full Data'!$I:$I,MATCH($B12,IF('Full Data'!$G:$G=I$2,'Full Data'!$C:$C),0)))),ISNUMBER(Summary!I12)),"bad qualifer","O"))="O",IFERROR(Summary!I12,"O")="O"),"O","")</f>
        <v/>
      </c>
      <c r="J12" s="10" t="str">
        <f t="array" ref="J12">IF(OR(C12=9695,C12=20383,C12=20385,C12=9714,C12=9717,C12=11456,C12=9739,C12=9719),"",(IFERROR(CONCATENATE((INDEX('Full Data'!$I:$I,MATCH($B12,IF('Full Data'!$G:$G=J$2,'Full Data'!$C:$C),0))),"  |  ",(IFERROR(IF(Summary!J12=Summary!K12,"L",Summary!J12-Summary!K12),"O"))),"O")))</f>
        <v>O</v>
      </c>
      <c r="K12" s="45" t="str">
        <f>IF(OR(C12=9695,C12=20383,C12=20385,C12=9714),"",(IF(AND((IF(AND(ISTEXT((INDEX('Full Data'!$I:$I,MATCH($B12,IF('Full Data'!$G:$G=K$2,'Full Data'!$C:$C),0)))),ISNUMBER(Summary!K12)),"bad qualifer","O"))="O",IFERROR(Summary!K12,"O")="O"),"O","")))</f>
        <v/>
      </c>
      <c r="L12" s="45" t="str">
        <f>(IF(OR(C12=9743,C12=11456,C12=9713,C12=10786,C12=9714, C12=11371),(IF(AND((IF(AND(ISTEXT((INDEX('Full Data'!$I:$I,MATCH($B12,IF('Full Data'!$G:$G=L$2,'Full Data'!$C:$C),0)))),ISNUMBER(Summary!AC12)),"bad qualifer","O"))="O",IFERROR(Summary!AC12,"O")="O"),"O","")),""))</f>
        <v/>
      </c>
      <c r="M12" s="12" t="str">
        <f t="array" ref="M12">IF((INDEX('Full Data'!$I:$I,MATCH($B12,IF('Full Data'!$G:$G=AI$2,'Full Data'!$C:$C),0)))=CONCATENATE(LEFT(AI12),BE12),"",CONCATENATE((INDEX('Full Data'!$I:$I,MATCH($B12,IF('Full Data'!$G:$G=AI$2,'Full Data'!$C:$C),0))),"  |  ",CONCATENATE(AI12,BE12)))</f>
        <v/>
      </c>
      <c r="N12" s="11" t="str">
        <f t="array" ref="N12">IF((INDEX('Full Data'!$I:$I,MATCH($B12,IF('Full Data'!$G:$G=AJ$2,'Full Data'!$C:$C),0)))=CONCATENATE(LEFT(AJ12),BF12),"",CONCATENATE((INDEX('Full Data'!$I:$I,MATCH($B12,IF('Full Data'!$G:$G=AJ$2,'Full Data'!$C:$C),0))),"  |  ",CONCATENATE(AJ12,BF12)))</f>
        <v/>
      </c>
      <c r="O12" s="11" t="str">
        <f t="array" ref="O12">IF((INDEX('Full Data'!$I:$I,MATCH($B12,IF('Full Data'!$G:$G=AK$2,'Full Data'!$C:$C),0)))=CONCATENATE(LEFT(AK12),BG12),"",CONCATENATE((INDEX('Full Data'!$I:$I,MATCH($B12,IF('Full Data'!$G:$G=AK$2,'Full Data'!$C:$C),0))),"  |  ",CONCATENATE(AK12,BG12)))</f>
        <v/>
      </c>
      <c r="P12" s="11" t="str">
        <f t="array" ref="P12">IF((INDEX('Full Data'!$I:$I,MATCH($B12,IF('Full Data'!$G:$G=AL$2,'Full Data'!$C:$C),0)))=CONCATENATE(LEFT(AL12),BH12),"",CONCATENATE((INDEX('Full Data'!$I:$I,MATCH($B12,IF('Full Data'!$G:$G=AL$2,'Full Data'!$C:$C),0))),"  |  ",CONCATENATE(AL12,BH12)))</f>
        <v>U  |  I</v>
      </c>
      <c r="Q12" s="11" t="str">
        <f t="array" ref="Q12">IF((INDEX('Full Data'!$I:$I,MATCH($B12,IF('Full Data'!$G:$G=AM$2,'Full Data'!$C:$C),0)))=CONCATENATE(LEFT(AM12),BI12),"",CONCATENATE((INDEX('Full Data'!$I:$I,MATCH($B12,IF('Full Data'!$G:$G=AM$2,'Full Data'!$C:$C),0))),"  |  ",CONCATENATE(AM12,BI12)))</f>
        <v/>
      </c>
      <c r="R12" s="11" t="str">
        <f t="array" ref="R12">IF((INDEX('Full Data'!$I:$I,MATCH($B12,IF('Full Data'!$G:$G=AN$2,'Full Data'!$C:$C),0)))=CONCATENATE(LEFT(AN12),BJ12),"",CONCATENATE((INDEX('Full Data'!$I:$I,MATCH($B12,IF('Full Data'!$G:$G=AN$2,'Full Data'!$C:$C),0))),"  |  ",CONCATENATE(AN12,BJ12)))</f>
        <v/>
      </c>
      <c r="S12" s="11" t="str">
        <f t="array" ref="S12">IF((INDEX('Full Data'!$I:$I,MATCH($B12,IF('Full Data'!$G:$G=AO$2,'Full Data'!$C:$C),0)))=CONCATENATE(LEFT(AO12),BK12),"",CONCATENATE((INDEX('Full Data'!$I:$I,MATCH($B12,IF('Full Data'!$G:$G=AO$2,'Full Data'!$C:$C),0))),"  |  ",CONCATENATE(AO12,BK12)))</f>
        <v/>
      </c>
      <c r="T12" s="11" t="str">
        <f t="array" ref="T12">IF((INDEX('Full Data'!$I:$I,MATCH($B12,IF('Full Data'!$G:$G=AP$2,'Full Data'!$C:$C),0)))=CONCATENATE(LEFT(AP12),BL12),"",CONCATENATE((INDEX('Full Data'!$I:$I,MATCH($B12,IF('Full Data'!$G:$G=AP$2,'Full Data'!$C:$C),0))),"  |  ",CONCATENATE(AP12,BL12)))</f>
        <v/>
      </c>
      <c r="U12" s="11" t="str">
        <f t="array" ref="U12">IF((INDEX('Full Data'!$I:$I,MATCH($B12,IF('Full Data'!$G:$G=AQ$2,'Full Data'!$C:$C),0)))=CONCATENATE(LEFT(AQ12),BM12),"",CONCATENATE((INDEX('Full Data'!$I:$I,MATCH($B12,IF('Full Data'!$G:$G=AQ$2,'Full Data'!$C:$C),0))),"  |  ",CONCATENATE(AQ12,BM12)))</f>
        <v/>
      </c>
      <c r="V12" s="11" t="e">
        <f t="array" ref="V12">IF((INDEX('Full Data'!$I:$I,MATCH($B12,IF('Full Data'!$G:$G=AR$2,'Full Data'!$C:$C),0)))=CONCATENATE(LEFT(AR12),BN12),"",CONCATENATE((INDEX('Full Data'!$I:$I,MATCH($B12,IF('Full Data'!$G:$G=AR$2,'Full Data'!$C:$C),0))),"  |  ",CONCATENATE(AR12,BN12)))</f>
        <v>#N/A</v>
      </c>
      <c r="W12" s="11" t="e">
        <f t="array" ref="W12">IF((INDEX('Full Data'!$I:$I,MATCH($B12,IF('Full Data'!$G:$G=AS$2,'Full Data'!$C:$C),0)))=CONCATENATE(LEFT(AS12),BO12),"",CONCATENATE((INDEX('Full Data'!$I:$I,MATCH($B12,IF('Full Data'!$G:$G=AS$2,'Full Data'!$C:$C),0))),"  |  ",CONCATENATE(AS12,BO12)))</f>
        <v>#N/A</v>
      </c>
      <c r="X12" s="11" t="e">
        <f t="array" ref="X12">IF((INDEX('Full Data'!$I:$I,MATCH($B12,IF('Full Data'!$G:$G=AT$2,'Full Data'!$C:$C),0)))=CONCATENATE(LEFT(AT12),BP12),"",CONCATENATE((INDEX('Full Data'!$I:$I,MATCH($B12,IF('Full Data'!$G:$G=AT$2,'Full Data'!$C:$C),0))),"  |  ",CONCATENATE(AT12,BP12)))</f>
        <v>#N/A</v>
      </c>
      <c r="Y12" s="11" t="str">
        <f t="array" ref="Y12">IF((INDEX('Full Data'!$I:$I,MATCH($B12,IF('Full Data'!$G:$G=AU$2,'Full Data'!$C:$C),0)))=CONCATENATE(LEFT(AU12),BQ12),"",CONCATENATE((INDEX('Full Data'!$I:$I,MATCH($B12,IF('Full Data'!$G:$G=AU$2,'Full Data'!$C:$C),0))),"  |  ",CONCATENATE(AU12,BQ12)))</f>
        <v/>
      </c>
      <c r="Z12" s="11" t="str">
        <f t="array" ref="Z12">IF((INDEX('Full Data'!$I:$I,MATCH($B12,IF('Full Data'!$G:$G=AV$2,'Full Data'!$C:$C),0)))=CONCATENATE(LEFT(AV12),BR12),"",CONCATENATE((INDEX('Full Data'!$I:$I,MATCH($B12,IF('Full Data'!$G:$G=AV$2,'Full Data'!$C:$C),0))),"  |  ",CONCATENATE(AV12,BR12)))</f>
        <v/>
      </c>
      <c r="AA12" s="11" t="str">
        <f t="array" ref="AA12">IF((INDEX('Full Data'!$I:$I,MATCH($B12,IF('Full Data'!$G:$G=AW$2,'Full Data'!$C:$C),0)))=CONCATENATE(LEFT(AW12),BS12),"",CONCATENATE((INDEX('Full Data'!$I:$I,MATCH($B12,IF('Full Data'!$G:$G=AW$2,'Full Data'!$C:$C),0))),"  |  ",CONCATENATE(AW12,BS12)))</f>
        <v/>
      </c>
      <c r="AB12" s="11" t="str">
        <f t="array" ref="AB12">IF((INDEX('Full Data'!$I:$I,MATCH($B12,IF('Full Data'!$G:$G=AX$2,'Full Data'!$C:$C),0)))=CONCATENATE(LEFT(AX12),BT12),"",CONCATENATE((INDEX('Full Data'!$I:$I,MATCH($B12,IF('Full Data'!$G:$G=AX$2,'Full Data'!$C:$C),0))),"  |  ",CONCATENATE(AX12,BT12)))</f>
        <v/>
      </c>
      <c r="AC12" s="11" t="str">
        <f t="array" ref="AC12">IF((INDEX('Full Data'!$I:$I,MATCH($B12,IF('Full Data'!$G:$G=AY$2,'Full Data'!$C:$C),0)))=CONCATENATE(LEFT(AY12),BU12),"",CONCATENATE((INDEX('Full Data'!$I:$I,MATCH($B12,IF('Full Data'!$G:$G=AY$2,'Full Data'!$C:$C),0))),"  |  ",CONCATENATE(AY12,BU12)))</f>
        <v xml:space="preserve">A  |  </v>
      </c>
      <c r="AD12" s="11" t="e">
        <f t="array" ref="AD12">IF((INDEX('Full Data'!$I:$I,MATCH($B12,IF('Full Data'!$G:$G=AZ$2,'Full Data'!$C:$C),0)))=CONCATENATE(LEFT(AZ12),BV12),"",CONCATENATE((INDEX('Full Data'!$I:$I,MATCH($B12,IF('Full Data'!$G:$G=AZ$2,'Full Data'!$C:$C),0))),"  |  ",CONCATENATE(AZ12,BV12)))</f>
        <v>#N/A</v>
      </c>
      <c r="AE12" s="11" t="str">
        <f t="array" ref="AE12">IF((INDEX('Full Data'!$I:$I,MATCH($B12,IF('Full Data'!$G:$G=BA$2,'Full Data'!$C:$C),0)))=CONCATENATE(LEFT(BA12),BW12),"",CONCATENATE((INDEX('Full Data'!$I:$I,MATCH($B12,IF('Full Data'!$G:$G=BA$2,'Full Data'!$C:$C),0))),"  |  ",CONCATENATE(BA12,BW12)))</f>
        <v/>
      </c>
      <c r="AF12" s="36" t="e">
        <f t="array" ref="AF12">IF((INDEX('Full Data'!$I:$I,MATCH($B12,IF('Full Data'!$G:$G=BB$2,'Full Data'!$C:$C),0)))=CONCATENATE(LEFT(BB12),BX12),"",CONCATENATE((INDEX('Full Data'!$I:$I,MATCH($B12,IF('Full Data'!$G:$G=BB$2,'Full Data'!$C:$C),0))),"  |  ",CONCATENATE(BB12,BX12)))</f>
        <v>#N/A</v>
      </c>
      <c r="AG12" s="36" t="e">
        <f t="array" ref="AG12">IF((INDEX('Full Data'!$I:$I,MATCH($B12,IF('Full Data'!$G:$G=BC$2,'Full Data'!$C:$C),0)))=CONCATENATE(LEFT(BC12),BY12),"",CONCATENATE((INDEX('Full Data'!$I:$I,MATCH($B12,IF('Full Data'!$G:$G=BC$2,'Full Data'!$C:$C),0))),"  |  ",CONCATENATE(BC12,BY12)))</f>
        <v>#N/A</v>
      </c>
      <c r="AH12" s="54" t="e">
        <f t="array" ref="AH12">IF((INDEX('Full Data'!$I:$I,MATCH($B12,IF('Full Data'!$G:$G=BD$2,'Full Data'!$C:$C),0)))=CONCATENATE(LEFT(BD12),BZ12),"",CONCATENATE((INDEX('Full Data'!$I:$I,MATCH($B12,IF('Full Data'!$G:$G=BD$2,'Full Data'!$C:$C),0))),"  |  ",CONCATENATE(BD12,BZ12)))</f>
        <v>#N/A</v>
      </c>
      <c r="AI12" s="27" t="str">
        <f t="array" ref="AI12">IF((INDEX('Full Data'!$M:$M,MATCH($B12,IF('Full Data'!$G:$G=AI$2,'Full Data'!$C:$C),0)))-(INDEX('Full Data'!$E:$E,MATCH($B12,IF('Full Data'!$G:$G=AI$2,'Full Data'!$C:$C),0)))&gt;2,"Q, "&amp;(INDEX('Full Data'!$M:$M,MATCH($B12,IF('Full Data'!$G:$G=AI$2,'Full Data'!$C:$C),0)))-(INDEX('Full Data'!$E:$E,MATCH($B12,IF('Full Data'!$G:$G=AI$2,'Full Data'!$C:$C),0)))-2,"")</f>
        <v/>
      </c>
      <c r="AJ12" s="27" t="str">
        <f t="array" ref="AJ12">IF((INDEX('Full Data'!$M:$M,MATCH($B12,IF('Full Data'!$G:$G=AJ$2,'Full Data'!$C:$C),0)))-(INDEX('Full Data'!$E:$E,MATCH($B12,IF('Full Data'!$G:$G=AJ$2,'Full Data'!$C:$C),0)))&gt;2,"Q, "&amp;(INDEX('Full Data'!$M:$M,MATCH($B12,IF('Full Data'!$G:$G=AJ$2,'Full Data'!$C:$C),0)))-(INDEX('Full Data'!$E:$E,MATCH($B12,IF('Full Data'!$G:$G=AJ$2,'Full Data'!$C:$C),0)))-2,"")</f>
        <v/>
      </c>
      <c r="AK12" s="27" t="str">
        <f t="array" ref="AK12">IF((INDEX('Full Data'!$M:$M,MATCH($B12,IF('Full Data'!$G:$G=AK$2,'Full Data'!$C:$C),0)))-(INDEX('Full Data'!$E:$E,MATCH($B12,IF('Full Data'!$G:$G=AK$2,'Full Data'!$C:$C),0)))&gt;14,"Q, "&amp;(INDEX('Full Data'!$M:$M,MATCH($B12,IF('Full Data'!$G:$G=AK$2,'Full Data'!$C:$C),0)))-(INDEX('Full Data'!$E:$E,MATCH($B12,IF('Full Data'!$G:$G=AK$2,'Full Data'!$C:$C),0)))-14,"")</f>
        <v/>
      </c>
      <c r="AL12" s="27" t="str">
        <f t="array" ref="AL12">IF((INDEX('Full Data'!$M:$M,MATCH($B12,IF('Full Data'!$G:$G=AL$2,'Full Data'!$C:$C),0)))-(INDEX('Full Data'!$E:$E,MATCH($B12,IF('Full Data'!$G:$G=AL$2,'Full Data'!$C:$C),0)))&gt;28,"Q, "&amp;(INDEX('Full Data'!$M:$M,MATCH($B12,IF('Full Data'!$G:$G=AL$2,'Full Data'!$C:$C),0)))-(INDEX('Full Data'!$E:$E,MATCH($B12,IF('Full Data'!$G:$G=AL$2,'Full Data'!$C:$C),0)))-28,"")</f>
        <v/>
      </c>
      <c r="AM12" s="27" t="str">
        <f t="array" ref="AM12">IF((INDEX('Full Data'!$M:$M,MATCH($B12,IF('Full Data'!$G:$G=AM$2,'Full Data'!$C:$C),0)))-(INDEX('Full Data'!$E:$E,MATCH($B12,IF('Full Data'!$G:$G=AM$2,'Full Data'!$C:$C),0)))&gt;28,"Q, "&amp;(INDEX('Full Data'!$M:$M,MATCH($B12,IF('Full Data'!$G:$G=AM$2,'Full Data'!$C:$C),0)))-(INDEX('Full Data'!$E:$E,MATCH($B12,IF('Full Data'!$G:$G=AM$2,'Full Data'!$C:$C),0)))-28,"")</f>
        <v/>
      </c>
      <c r="AN12" s="27" t="str">
        <f t="array" ref="AN12">IF((INDEX('Full Data'!$M:$M,MATCH($B12,IF('Full Data'!$G:$G=AN$2,'Full Data'!$C:$C),0)))-(INDEX('Full Data'!$E:$E,MATCH($B12,IF('Full Data'!$G:$G=AN$2,'Full Data'!$C:$C),0)))&gt;28,"Q, "&amp;(INDEX('Full Data'!$M:$M,MATCH($B12,IF('Full Data'!$G:$G=AN$2,'Full Data'!$C:$C),0)))-(INDEX('Full Data'!$E:$E,MATCH($B12,IF('Full Data'!$G:$G=AN$2,'Full Data'!$C:$C),0)))-28,"")</f>
        <v/>
      </c>
      <c r="AO12" s="27" t="str">
        <f t="array" ref="AO12">IF((INDEX('Full Data'!$M:$M,MATCH($B12,IF('Full Data'!$G:$G=AO$2,'Full Data'!$C:$C),0)))-(INDEX('Full Data'!$E:$E,MATCH($B12,IF('Full Data'!$G:$G=AO$2,'Full Data'!$C:$C),0)))&gt;28,"Q, "&amp;(INDEX('Full Data'!$M:$M,MATCH($B12,IF('Full Data'!$G:$G=AO$2,'Full Data'!$C:$C),0)))-(INDEX('Full Data'!$E:$E,MATCH($B12,IF('Full Data'!$G:$G=AO$2,'Full Data'!$C:$C),0)))-28,"")</f>
        <v/>
      </c>
      <c r="AP12" s="27" t="str">
        <f t="array" ref="AP12">IF((INDEX('Full Data'!$M:$M,MATCH($B12,IF('Full Data'!$G:$G=AP$2,'Full Data'!$C:$C),0)))-(INDEX('Full Data'!$E:$E,MATCH($B12,IF('Full Data'!$G:$G=AP$2,'Full Data'!$C:$C),0)))&gt;2,"Q, "&amp;(INDEX('Full Data'!$M:$M,MATCH($B12,IF('Full Data'!$G:$G=AP$2,'Full Data'!$C:$C),0)))-(INDEX('Full Data'!$E:$E,MATCH($B12,IF('Full Data'!$G:$G=AP$2,'Full Data'!$C:$C),0)))-2,"")</f>
        <v/>
      </c>
      <c r="AQ12" s="27" t="str">
        <f t="array" ref="AQ12">IF((INDEX('Full Data'!$M:$M,MATCH($B12,IF('Full Data'!$G:$G=AQ$2,'Full Data'!$C:$C),0)))-(INDEX('Full Data'!$E:$E,MATCH($B12,IF('Full Data'!$G:$G=AQ$2,'Full Data'!$C:$C),0)))&gt;28,"Q, "&amp;(INDEX('Full Data'!$M:$M,MATCH($B12,IF('Full Data'!$G:$G=AQ$2,'Full Data'!$C:$C),0)))-(INDEX('Full Data'!$E:$E,MATCH($B12,IF('Full Data'!$G:$G=AQ$2,'Full Data'!$C:$C),0)))-28,"")</f>
        <v/>
      </c>
      <c r="AR12" s="27" t="e">
        <f t="array" ref="AR12">IF((INDEX('Full Data'!$M:$M,MATCH($B12,IF('Full Data'!$G:$G=AR$2,'Full Data'!$C:$C),0)))-(INDEX('Full Data'!$E:$E,MATCH($B12,IF('Full Data'!$G:$G=AR$2,'Full Data'!$C:$C),0)))&gt;180,"Q, "&amp;(INDEX('Full Data'!$M:$M,MATCH($B12,IF('Full Data'!$G:$G=AR$2,'Full Data'!$C:$C),0)))-(INDEX('Full Data'!$E:$E,MATCH($B12,IF('Full Data'!$G:$G=AR$2,'Full Data'!$C:$C),0)))-180,"")</f>
        <v>#N/A</v>
      </c>
      <c r="AS12" s="27" t="e">
        <f t="array" ref="AS12">IF((INDEX('Full Data'!$M:$M,MATCH($B12,IF('Full Data'!$G:$G=AS$2,'Full Data'!$C:$C),0)))-(INDEX('Full Data'!$E:$E,MATCH($B12,IF('Full Data'!$G:$G=AS$2,'Full Data'!$C:$C),0)))&gt;180,"Q, "&amp;(INDEX('Full Data'!$M:$M,MATCH($B12,IF('Full Data'!$G:$G=AS$2,'Full Data'!$C:$C),0)))-(INDEX('Full Data'!$E:$E,MATCH($B12,IF('Full Data'!$G:$G=AS$2,'Full Data'!$C:$C),0)))-180,"")</f>
        <v>#N/A</v>
      </c>
      <c r="AT12" s="27" t="e">
        <f t="array" ref="AT12">IF((INDEX('Full Data'!$M:$M,MATCH($B12,IF('Full Data'!$G:$G=AT$2,'Full Data'!$C:$C),0)))-(INDEX('Full Data'!$E:$E,MATCH($B12,IF('Full Data'!$G:$G=AT$2,'Full Data'!$C:$C),0)))&gt;180,"Q, "&amp;(INDEX('Full Data'!$M:$M,MATCH($B12,IF('Full Data'!$G:$G=AT$2,'Full Data'!$C:$C),0)))-(INDEX('Full Data'!$E:$E,MATCH($B12,IF('Full Data'!$G:$G=AT$2,'Full Data'!$C:$C),0)))-180,"")</f>
        <v>#N/A</v>
      </c>
      <c r="AU12" s="27" t="str">
        <f t="array" ref="AU12">IF((INDEX('Full Data'!$M:$M,MATCH($B12,IF('Full Data'!$G:$G=AU$2,'Full Data'!$C:$C),0)))-(INDEX('Full Data'!$E:$E,MATCH($B12,IF('Full Data'!$G:$G=AU$2,'Full Data'!$C:$C),0)))&gt;180,"Q, "&amp;(INDEX('Full Data'!$M:$M,MATCH($B12,IF('Full Data'!$G:$G=AU$2,'Full Data'!$C:$C),0)))-(INDEX('Full Data'!$E:$E,MATCH($B12,IF('Full Data'!$G:$G=AU$2,'Full Data'!$C:$C),0)))-180,"")</f>
        <v/>
      </c>
      <c r="AV12" s="27" t="str">
        <f t="array" ref="AV12">IF((INDEX('Full Data'!$M:$M,MATCH($B12,IF('Full Data'!$G:$G=AV$2,'Full Data'!$C:$C),0)))-(INDEX('Full Data'!$E:$E,MATCH($B12,IF('Full Data'!$G:$G=AV$2,'Full Data'!$C:$C),0)))&gt;28,"Q, "&amp;(INDEX('Full Data'!$M:$M,MATCH($B12,IF('Full Data'!$G:$G=AV$2,'Full Data'!$C:$C),0)))-(INDEX('Full Data'!$E:$E,MATCH($B12,IF('Full Data'!$G:$G=AV$2,'Full Data'!$C:$C),0)))-28,"")</f>
        <v/>
      </c>
      <c r="AW12" s="27" t="str">
        <f t="array" ref="AW12">IF((INDEX('Full Data'!$M:$M,MATCH($B12,IF('Full Data'!$G:$G=AW$2,'Full Data'!$C:$C),0)))-(INDEX('Full Data'!$E:$E,MATCH($B12,IF('Full Data'!$G:$G=AW$2,'Full Data'!$C:$C),0)))&gt;28,"Q, "&amp;(INDEX('Full Data'!$M:$M,MATCH($B12,IF('Full Data'!$G:$G=AW$2,'Full Data'!$C:$C),0)))-(INDEX('Full Data'!$E:$E,MATCH($B12,IF('Full Data'!$G:$G=AW$2,'Full Data'!$C:$C),0)))-28,"")</f>
        <v/>
      </c>
      <c r="AX12" s="27" t="str">
        <f t="array" ref="AX12">IF((INDEX('Full Data'!$M:$M,MATCH($B12,IF('Full Data'!$G:$G=AX$2,'Full Data'!$C:$C),0)))-(INDEX('Full Data'!$E:$E,MATCH($B12,IF('Full Data'!$G:$G=AX$2,'Full Data'!$C:$C),0)))&gt;180,"Q, "&amp;(INDEX('Full Data'!$M:$M,MATCH($B12,IF('Full Data'!$G:$G=AX$2,'Full Data'!$C:$C),0)))-(INDEX('Full Data'!$E:$E,MATCH($B12,IF('Full Data'!$G:$G=AX$2,'Full Data'!$C:$C),0)))-180,"")</f>
        <v/>
      </c>
      <c r="AY12" s="27" t="str">
        <f t="array" ref="AY12">IF((INDEX('Full Data'!$M:$M,MATCH($B12,IF('Full Data'!$G:$G=AY$2,'Full Data'!$C:$C),0)))-(INDEX('Full Data'!$E:$E,MATCH($B12,IF('Full Data'!$G:$G=AY$2,'Full Data'!$C:$C),0)))&gt;7,"Q, "&amp;(INDEX('Full Data'!$M:$M,MATCH($B12,IF('Full Data'!$G:$G=AY$2,'Full Data'!$C:$C),0)))-(INDEX('Full Data'!$E:$E,MATCH($B12,IF('Full Data'!$G:$G=AY$2,'Full Data'!$C:$C),0)))-7,"")</f>
        <v/>
      </c>
      <c r="AZ12" s="27" t="e">
        <f t="array" ref="AZ12">IF((INDEX('Full Data'!$M:$M,MATCH($B12,IF('Full Data'!$G:$G=AZ$2,'Full Data'!$C:$C),0)))-(INDEX('Full Data'!$E:$E,MATCH($B12,IF('Full Data'!$G:$G=AZ$2,'Full Data'!$C:$C),0)))&gt;28,"Q, "&amp;(INDEX('Full Data'!$M:$M,MATCH($B12,IF('Full Data'!$G:$G=AZ$2,'Full Data'!$C:$C),0)))-(INDEX('Full Data'!$E:$E,MATCH($B12,IF('Full Data'!$G:$G=AZ$2,'Full Data'!$C:$C),0)))-28,"")</f>
        <v>#N/A</v>
      </c>
      <c r="BA12" s="27" t="str">
        <f t="array" ref="BA12">IF((INDEX('Full Data'!$M:$M,MATCH($B12,IF('Full Data'!$G:$G=BA$2,'Full Data'!$C:$C),0)))-(INDEX('Full Data'!$E:$E,MATCH($B12,IF('Full Data'!$G:$G=BA$2,'Full Data'!$C:$C),0)))&gt;40,"Q, "&amp;(INDEX('Full Data'!$M:$M,MATCH($B12,IF('Full Data'!$G:$G=BA$2,'Full Data'!$C:$C),0)))-(INDEX('Full Data'!$E:$E,MATCH($B12,IF('Full Data'!$G:$G=BA$2,'Full Data'!$C:$C),0)))-40,"")</f>
        <v/>
      </c>
      <c r="BB12" s="27" t="e">
        <f t="array" ref="BB12">IF((INDEX('Full Data'!$M:$M,MATCH($B12,IF('Full Data'!$G:$G=BB$2,'Full Data'!$C:$C),0)))-(INDEX('Full Data'!$E:$E,MATCH($B12,IF('Full Data'!$G:$G=BB$2,'Full Data'!$C:$C),0)))&gt;2,"Q, "&amp;(INDEX('Full Data'!$M:$M,MATCH($B12,IF('Full Data'!$G:$G=BB$2,'Full Data'!$C:$C),0)))-(INDEX('Full Data'!$E:$E,MATCH($B12,IF('Full Data'!$G:$G=BB$2,'Full Data'!$C:$C),0)))-2,"")</f>
        <v>#N/A</v>
      </c>
      <c r="BC12" s="27" t="e">
        <f t="array" ref="BC12">IF((INDEX('Full Data'!$M:$M,MATCH($B12,IF('Full Data'!$G:$G=BC$2,'Full Data'!$C:$C),0)))-(INDEX('Full Data'!$E:$E,MATCH($B12,IF('Full Data'!$G:$G=BC$2,'Full Data'!$C:$C),0)))&gt;0.25,"Q, "&amp;(INDEX('Full Data'!$M:$M,MATCH($B12,IF('Full Data'!$G:$G=BC$2,'Full Data'!$C:$C),0)))-(INDEX('Full Data'!$E:$E,MATCH($B12,IF('Full Data'!$G:$G=BC$2,'Full Data'!$C:$C),0)))-0.25,"")</f>
        <v>#N/A</v>
      </c>
      <c r="BD12" s="27" t="e">
        <f t="array" ref="BD12">IF((INDEX('Full Data'!$M:$M,MATCH($B12,IF('Full Data'!$G:$G=BD$2,'Full Data'!$C:$C),0)))-(INDEX('Full Data'!$E:$E,MATCH($B12,IF('Full Data'!$G:$G=BD$2,'Full Data'!$C:$C),0)))&gt;7,"Q, "&amp;(INDEX('Full Data'!$M:$M,MATCH($B12,IF('Full Data'!$G:$G=BD$2,'Full Data'!$C:$C),0)))-(INDEX('Full Data'!$E:$E,MATCH($B12,IF('Full Data'!$G:$G=BD$2,'Full Data'!$C:$C),0)))-7,"")</f>
        <v>#N/A</v>
      </c>
      <c r="BE12" s="24" t="str">
        <f>IF(Summary!L12&gt;MDL!C12,IF(Summary!L12&lt;PQL!C12,"I",""),"U")</f>
        <v/>
      </c>
      <c r="BF12" s="25" t="str">
        <f>IF(Summary!M12&gt;MDL!D12,IF(Summary!M12&lt;PQL!D12,"I",""),"U")</f>
        <v>U</v>
      </c>
      <c r="BG12" s="25" t="str">
        <f>IF(Summary!N12&gt;MDL!E12,IF(Summary!N12&lt;PQL!E12,"I",""),"U")</f>
        <v/>
      </c>
      <c r="BH12" s="25" t="str">
        <f>IF(Summary!O12&gt;MDL!F12,IF(Summary!O12&lt;PQL!F12,"I",""),"U")</f>
        <v>I</v>
      </c>
      <c r="BI12" s="25" t="str">
        <f>IF(Summary!P12&gt;MDL!G12,IF(Summary!P12&lt;PQL!G12,"I",""),"U")</f>
        <v/>
      </c>
      <c r="BJ12" s="25" t="str">
        <f>IF(Summary!Q12&gt;MDL!H12,IF(Summary!Q12&lt;PQL!H12,"I",""),"U")</f>
        <v/>
      </c>
      <c r="BK12" s="25" t="str">
        <f>IF(Summary!R12&gt;MDL!I12,IF(Summary!R12&lt;PQL!I12,"I",""),"U")</f>
        <v/>
      </c>
      <c r="BL12" s="25" t="str">
        <f>IF(Summary!S12&gt;MDL!J12,IF(Summary!S12&lt;PQL!J12,"I",""),"U")</f>
        <v/>
      </c>
      <c r="BM12" s="25" t="str">
        <f>IF(Summary!T12&gt;MDL!K12,IF(Summary!T12&lt;PQL!K12,"I",""),"U")</f>
        <v>U</v>
      </c>
      <c r="BN12" s="25" t="e">
        <f>IF(Summary!U12&gt;MDL!L12,IF(Summary!U12&lt;PQL!L12,"I",""),"U")</f>
        <v>#N/A</v>
      </c>
      <c r="BO12" s="25" t="e">
        <f>IF(Summary!V12&gt;MDL!M12,IF(Summary!V12&lt;PQL!M12,"I",""),"U")</f>
        <v>#N/A</v>
      </c>
      <c r="BP12" s="25" t="e">
        <f>IF(Summary!W12&gt;MDL!N12,IF(Summary!W12&lt;PQL!N12,"I",""),"U")</f>
        <v>#N/A</v>
      </c>
      <c r="BQ12" s="25" t="str">
        <f>IF(Summary!X12&gt;MDL!O12,IF(Summary!X12&lt;PQL!O12,"I",""),"U")</f>
        <v>I</v>
      </c>
      <c r="BR12" s="25" t="str">
        <f>IF(Summary!Y12&gt;MDL!P12,IF(Summary!Y12&lt;PQL!P12,"I",""),"U")</f>
        <v/>
      </c>
      <c r="BS12" s="25" t="str">
        <f>IF(Summary!Z12&gt;MDL!Q12,IF(Summary!Z12&lt;PQL!Q12,"I",""),"U")</f>
        <v/>
      </c>
      <c r="BT12" s="25" t="str">
        <f>IF(Summary!AA12&gt;MDL!R12,IF(Summary!AA12&lt;PQL!R12,"I",""),"U")</f>
        <v/>
      </c>
      <c r="BU12" s="25" t="str">
        <f>IF(Summary!AB12&gt;MDL!S12,IF(Summary!AB12&lt;PQL!S12,"I",""),"U")</f>
        <v/>
      </c>
      <c r="BV12" s="25" t="e">
        <f>IF(Summary!AD12&gt;MDL!U12,IF(Summary!AD12&lt;PQL!U12,"I",""),"U")</f>
        <v>#N/A</v>
      </c>
      <c r="BW12" s="25" t="str">
        <f>IF(Summary!AE12&gt;MDL!V12,IF(Summary!AE12&lt;PQL!V12,"I",""),"U")</f>
        <v>U</v>
      </c>
      <c r="BX12" s="25" t="e">
        <f>IF(Summary!AF12&gt;MDL!W12,IF(Summary!AF12&lt;PQL!W12,"I",""),"U")</f>
        <v>#N/A</v>
      </c>
      <c r="BY12" s="25" t="e">
        <f>IF(Summary!AG12&gt;MDL!X12,IF(Summary!AG12&lt;PQL!X12,"I",""),"U")</f>
        <v>#N/A</v>
      </c>
      <c r="BZ12" s="25" t="e">
        <f>IF(Summary!AH12&gt;MDL!Y12,IF(Summary!AH12&lt;PQL!Y12,"I",""),"U")</f>
        <v>#N/A</v>
      </c>
    </row>
    <row r="13" spans="2:78">
      <c r="B13" s="45" t="str">
        <f>Summary!B13</f>
        <v>TWIN CAVES SPRING</v>
      </c>
      <c r="D13" t="str">
        <f>IF(ISERROR(INDEX('Full Data'!A:A,MATCH(B13,'Full Data'!C:C,0))),"",INDEX('Full Data'!A:A,MATCH(B13,'Full Data'!C:C,0)))</f>
        <v>SPRS1303-6</v>
      </c>
      <c r="E13" s="34" t="str">
        <f t="array" ref="E13">IF(AND((IF(AND(ISTEXT((INDEX('Full Data'!$I:$I,MATCH($B13,IF('Full Data'!$G:$G=E$2,'Full Data'!$C:$C),0)))),ISNUMBER(Summary!E13)),"bad qualifer","O"))="O",IFERROR(Summary!E13,"O")="O"),"O","")</f>
        <v/>
      </c>
      <c r="F13" s="8" t="str">
        <f t="array" ref="F13">IF(AND((IF(AND(ISTEXT((INDEX('Full Data'!$I:$I,MATCH($B13,IF('Full Data'!$G:$G=F$2,'Full Data'!$C:$C),0)))),ISNUMBER(Summary!F13)),"bad qualifer","O"))="O",IFERROR(Summary!F13,"O")="O"),"O","")</f>
        <v/>
      </c>
      <c r="G13" s="34" t="str">
        <f t="array" ref="G13">IF(AND((IF(AND(ISTEXT((INDEX('Full Data'!$I:$I,MATCH($B13,IF('Full Data'!$G:$G=G$2,'Full Data'!$C:$C),0)))),ISNUMBER(Summary!G13)),"bad qualifer","O"))="O",IFERROR(Summary!G13,"O")="O"),"O","")</f>
        <v/>
      </c>
      <c r="H13" s="34" t="str">
        <f t="array" ref="H13">IF(AND((IF(AND(ISTEXT((INDEX('Full Data'!$I:$I,MATCH($B13,IF('Full Data'!$G:$G=H$2,'Full Data'!$C:$C),0)))),ISNUMBER(Summary!H13)),"bad qualifer","O"))="O",IFERROR(Summary!H13,"O")="O"),"O","")</f>
        <v/>
      </c>
      <c r="I13" s="34" t="str">
        <f t="array" ref="I13">IF(AND((IF(AND(ISTEXT((INDEX('Full Data'!$I:$I,MATCH($B13,IF('Full Data'!$G:$G=I$2,'Full Data'!$C:$C),0)))),ISNUMBER(Summary!I13)),"bad qualifer","O"))="O",IFERROR(Summary!I13,"O")="O"),"O","")</f>
        <v/>
      </c>
      <c r="J13" s="10" t="str">
        <f t="array" ref="J13">IF(OR(C13=9695,C13=20383,C13=20385,C13=9714,C13=9717,C13=11456,C13=9739,C13=9719),"",(IFERROR(CONCATENATE((INDEX('Full Data'!$I:$I,MATCH($B13,IF('Full Data'!$G:$G=J$2,'Full Data'!$C:$C),0))),"  |  ",(IFERROR(IF(Summary!J13=Summary!K13,"L",Summary!J13-Summary!K13),"O"))),"O")))</f>
        <v>O</v>
      </c>
      <c r="K13" s="45" t="str">
        <f>IF(OR(C13=9695,C13=20383,C13=20385,C13=9714),"",(IF(AND((IF(AND(ISTEXT((INDEX('Full Data'!$I:$I,MATCH($B13,IF('Full Data'!$G:$G=K$2,'Full Data'!$C:$C),0)))),ISNUMBER(Summary!K13)),"bad qualifer","O"))="O",IFERROR(Summary!K13,"O")="O"),"O","")))</f>
        <v/>
      </c>
      <c r="L13" s="45" t="str">
        <f>(IF(OR(C13=9743,C13=11456,C13=9713,C13=10786,C13=9714, C13=11371),(IF(AND((IF(AND(ISTEXT((INDEX('Full Data'!$I:$I,MATCH($B13,IF('Full Data'!$G:$G=L$2,'Full Data'!$C:$C),0)))),ISNUMBER(Summary!AC13)),"bad qualifer","O"))="O",IFERROR(Summary!AC13,"O")="O"),"O","")),""))</f>
        <v/>
      </c>
      <c r="M13" s="12" t="str">
        <f t="array" ref="M13">IF((INDEX('Full Data'!$I:$I,MATCH($B13,IF('Full Data'!$G:$G=AI$2,'Full Data'!$C:$C),0)))=CONCATENATE(LEFT(AI13),BE13),"",CONCATENATE((INDEX('Full Data'!$I:$I,MATCH($B13,IF('Full Data'!$G:$G=AI$2,'Full Data'!$C:$C),0))),"  |  ",CONCATENATE(AI13,BE13)))</f>
        <v/>
      </c>
      <c r="N13" s="11" t="str">
        <f t="array" ref="N13">IF((INDEX('Full Data'!$I:$I,MATCH($B13,IF('Full Data'!$G:$G=AJ$2,'Full Data'!$C:$C),0)))=CONCATENATE(LEFT(AJ13),BF13),"",CONCATENATE((INDEX('Full Data'!$I:$I,MATCH($B13,IF('Full Data'!$G:$G=AJ$2,'Full Data'!$C:$C),0))),"  |  ",CONCATENATE(AJ13,BF13)))</f>
        <v/>
      </c>
      <c r="O13" s="11" t="str">
        <f t="array" ref="O13">IF((INDEX('Full Data'!$I:$I,MATCH($B13,IF('Full Data'!$G:$G=AK$2,'Full Data'!$C:$C),0)))=CONCATENATE(LEFT(AK13),BG13),"",CONCATENATE((INDEX('Full Data'!$I:$I,MATCH($B13,IF('Full Data'!$G:$G=AK$2,'Full Data'!$C:$C),0))),"  |  ",CONCATENATE(AK13,BG13)))</f>
        <v xml:space="preserve">A  |  </v>
      </c>
      <c r="P13" s="11" t="str">
        <f t="array" ref="P13">IF((INDEX('Full Data'!$I:$I,MATCH($B13,IF('Full Data'!$G:$G=AL$2,'Full Data'!$C:$C),0)))=CONCATENATE(LEFT(AL13),BH13),"",CONCATENATE((INDEX('Full Data'!$I:$I,MATCH($B13,IF('Full Data'!$G:$G=AL$2,'Full Data'!$C:$C),0))),"  |  ",CONCATENATE(AL13,BH13)))</f>
        <v>U  |  I</v>
      </c>
      <c r="Q13" s="11" t="str">
        <f t="array" ref="Q13">IF((INDEX('Full Data'!$I:$I,MATCH($B13,IF('Full Data'!$G:$G=AM$2,'Full Data'!$C:$C),0)))=CONCATENATE(LEFT(AM13),BI13),"",CONCATENATE((INDEX('Full Data'!$I:$I,MATCH($B13,IF('Full Data'!$G:$G=AM$2,'Full Data'!$C:$C),0))),"  |  ",CONCATENATE(AM13,BI13)))</f>
        <v/>
      </c>
      <c r="R13" s="11" t="str">
        <f t="array" ref="R13">IF((INDEX('Full Data'!$I:$I,MATCH($B13,IF('Full Data'!$G:$G=AN$2,'Full Data'!$C:$C),0)))=CONCATENATE(LEFT(AN13),BJ13),"",CONCATENATE((INDEX('Full Data'!$I:$I,MATCH($B13,IF('Full Data'!$G:$G=AN$2,'Full Data'!$C:$C),0))),"  |  ",CONCATENATE(AN13,BJ13)))</f>
        <v/>
      </c>
      <c r="S13" s="11" t="str">
        <f t="array" ref="S13">IF((INDEX('Full Data'!$I:$I,MATCH($B13,IF('Full Data'!$G:$G=AO$2,'Full Data'!$C:$C),0)))=CONCATENATE(LEFT(AO13),BK13),"",CONCATENATE((INDEX('Full Data'!$I:$I,MATCH($B13,IF('Full Data'!$G:$G=AO$2,'Full Data'!$C:$C),0))),"  |  ",CONCATENATE(AO13,BK13)))</f>
        <v/>
      </c>
      <c r="T13" s="11" t="str">
        <f t="array" ref="T13">IF((INDEX('Full Data'!$I:$I,MATCH($B13,IF('Full Data'!$G:$G=AP$2,'Full Data'!$C:$C),0)))=CONCATENATE(LEFT(AP13),BL13),"",CONCATENATE((INDEX('Full Data'!$I:$I,MATCH($B13,IF('Full Data'!$G:$G=AP$2,'Full Data'!$C:$C),0))),"  |  ",CONCATENATE(AP13,BL13)))</f>
        <v/>
      </c>
      <c r="U13" s="11" t="str">
        <f t="array" ref="U13">IF((INDEX('Full Data'!$I:$I,MATCH($B13,IF('Full Data'!$G:$G=AQ$2,'Full Data'!$C:$C),0)))=CONCATENATE(LEFT(AQ13),BM13),"",CONCATENATE((INDEX('Full Data'!$I:$I,MATCH($B13,IF('Full Data'!$G:$G=AQ$2,'Full Data'!$C:$C),0))),"  |  ",CONCATENATE(AQ13,BM13)))</f>
        <v/>
      </c>
      <c r="V13" s="11" t="e">
        <f t="array" ref="V13">IF((INDEX('Full Data'!$I:$I,MATCH($B13,IF('Full Data'!$G:$G=AR$2,'Full Data'!$C:$C),0)))=CONCATENATE(LEFT(AR13),BN13),"",CONCATENATE((INDEX('Full Data'!$I:$I,MATCH($B13,IF('Full Data'!$G:$G=AR$2,'Full Data'!$C:$C),0))),"  |  ",CONCATENATE(AR13,BN13)))</f>
        <v>#N/A</v>
      </c>
      <c r="W13" s="11" t="e">
        <f t="array" ref="W13">IF((INDEX('Full Data'!$I:$I,MATCH($B13,IF('Full Data'!$G:$G=AS$2,'Full Data'!$C:$C),0)))=CONCATENATE(LEFT(AS13),BO13),"",CONCATENATE((INDEX('Full Data'!$I:$I,MATCH($B13,IF('Full Data'!$G:$G=AS$2,'Full Data'!$C:$C),0))),"  |  ",CONCATENATE(AS13,BO13)))</f>
        <v>#N/A</v>
      </c>
      <c r="X13" s="11" t="e">
        <f t="array" ref="X13">IF((INDEX('Full Data'!$I:$I,MATCH($B13,IF('Full Data'!$G:$G=AT$2,'Full Data'!$C:$C),0)))=CONCATENATE(LEFT(AT13),BP13),"",CONCATENATE((INDEX('Full Data'!$I:$I,MATCH($B13,IF('Full Data'!$G:$G=AT$2,'Full Data'!$C:$C),0))),"  |  ",CONCATENATE(AT13,BP13)))</f>
        <v>#N/A</v>
      </c>
      <c r="Y13" s="11" t="str">
        <f t="array" ref="Y13">IF((INDEX('Full Data'!$I:$I,MATCH($B13,IF('Full Data'!$G:$G=AU$2,'Full Data'!$C:$C),0)))=CONCATENATE(LEFT(AU13),BQ13),"",CONCATENATE((INDEX('Full Data'!$I:$I,MATCH($B13,IF('Full Data'!$G:$G=AU$2,'Full Data'!$C:$C),0))),"  |  ",CONCATENATE(AU13,BQ13)))</f>
        <v/>
      </c>
      <c r="Z13" s="11" t="str">
        <f t="array" ref="Z13">IF((INDEX('Full Data'!$I:$I,MATCH($B13,IF('Full Data'!$G:$G=AV$2,'Full Data'!$C:$C),0)))=CONCATENATE(LEFT(AV13),BR13),"",CONCATENATE((INDEX('Full Data'!$I:$I,MATCH($B13,IF('Full Data'!$G:$G=AV$2,'Full Data'!$C:$C),0))),"  |  ",CONCATENATE(AV13,BR13)))</f>
        <v/>
      </c>
      <c r="AA13" s="11" t="str">
        <f t="array" ref="AA13">IF((INDEX('Full Data'!$I:$I,MATCH($B13,IF('Full Data'!$G:$G=AW$2,'Full Data'!$C:$C),0)))=CONCATENATE(LEFT(AW13),BS13),"",CONCATENATE((INDEX('Full Data'!$I:$I,MATCH($B13,IF('Full Data'!$G:$G=AW$2,'Full Data'!$C:$C),0))),"  |  ",CONCATENATE(AW13,BS13)))</f>
        <v/>
      </c>
      <c r="AB13" s="11" t="str">
        <f t="array" ref="AB13">IF((INDEX('Full Data'!$I:$I,MATCH($B13,IF('Full Data'!$G:$G=AX$2,'Full Data'!$C:$C),0)))=CONCATENATE(LEFT(AX13),BT13),"",CONCATENATE((INDEX('Full Data'!$I:$I,MATCH($B13,IF('Full Data'!$G:$G=AX$2,'Full Data'!$C:$C),0))),"  |  ",CONCATENATE(AX13,BT13)))</f>
        <v/>
      </c>
      <c r="AC13" s="11" t="str">
        <f t="array" ref="AC13">IF((INDEX('Full Data'!$I:$I,MATCH($B13,IF('Full Data'!$G:$G=AY$2,'Full Data'!$C:$C),0)))=CONCATENATE(LEFT(AY13),BU13),"",CONCATENATE((INDEX('Full Data'!$I:$I,MATCH($B13,IF('Full Data'!$G:$G=AY$2,'Full Data'!$C:$C),0))),"  |  ",CONCATENATE(AY13,BU13)))</f>
        <v/>
      </c>
      <c r="AD13" s="11" t="e">
        <f t="array" ref="AD13">IF((INDEX('Full Data'!$I:$I,MATCH($B13,IF('Full Data'!$G:$G=AZ$2,'Full Data'!$C:$C),0)))=CONCATENATE(LEFT(AZ13),BV13),"",CONCATENATE((INDEX('Full Data'!$I:$I,MATCH($B13,IF('Full Data'!$G:$G=AZ$2,'Full Data'!$C:$C),0))),"  |  ",CONCATENATE(AZ13,BV13)))</f>
        <v>#N/A</v>
      </c>
      <c r="AE13" s="11" t="str">
        <f t="array" ref="AE13">IF((INDEX('Full Data'!$I:$I,MATCH($B13,IF('Full Data'!$G:$G=BA$2,'Full Data'!$C:$C),0)))=CONCATENATE(LEFT(BA13),BW13),"",CONCATENATE((INDEX('Full Data'!$I:$I,MATCH($B13,IF('Full Data'!$G:$G=BA$2,'Full Data'!$C:$C),0))),"  |  ",CONCATENATE(BA13,BW13)))</f>
        <v/>
      </c>
      <c r="AF13" s="36" t="e">
        <f t="array" ref="AF13">IF((INDEX('Full Data'!$I:$I,MATCH($B13,IF('Full Data'!$G:$G=BB$2,'Full Data'!$C:$C),0)))=CONCATENATE(LEFT(BB13),BX13),"",CONCATENATE((INDEX('Full Data'!$I:$I,MATCH($B13,IF('Full Data'!$G:$G=BB$2,'Full Data'!$C:$C),0))),"  |  ",CONCATENATE(BB13,BX13)))</f>
        <v>#N/A</v>
      </c>
      <c r="AG13" s="36" t="e">
        <f t="array" ref="AG13">IF((INDEX('Full Data'!$I:$I,MATCH($B13,IF('Full Data'!$G:$G=BC$2,'Full Data'!$C:$C),0)))=CONCATENATE(LEFT(BC13),BY13),"",CONCATENATE((INDEX('Full Data'!$I:$I,MATCH($B13,IF('Full Data'!$G:$G=BC$2,'Full Data'!$C:$C),0))),"  |  ",CONCATENATE(BC13,BY13)))</f>
        <v>#N/A</v>
      </c>
      <c r="AH13" s="54" t="e">
        <f t="array" ref="AH13">IF((INDEX('Full Data'!$I:$I,MATCH($B13,IF('Full Data'!$G:$G=BD$2,'Full Data'!$C:$C),0)))=CONCATENATE(LEFT(BD13),BZ13),"",CONCATENATE((INDEX('Full Data'!$I:$I,MATCH($B13,IF('Full Data'!$G:$G=BD$2,'Full Data'!$C:$C),0))),"  |  ",CONCATENATE(BD13,BZ13)))</f>
        <v>#N/A</v>
      </c>
      <c r="AI13" s="27" t="str">
        <f t="array" ref="AI13">IF((INDEX('Full Data'!$M:$M,MATCH($B13,IF('Full Data'!$G:$G=AI$2,'Full Data'!$C:$C),0)))-(INDEX('Full Data'!$E:$E,MATCH($B13,IF('Full Data'!$G:$G=AI$2,'Full Data'!$C:$C),0)))&gt;2,"Q, "&amp;(INDEX('Full Data'!$M:$M,MATCH($B13,IF('Full Data'!$G:$G=AI$2,'Full Data'!$C:$C),0)))-(INDEX('Full Data'!$E:$E,MATCH($B13,IF('Full Data'!$G:$G=AI$2,'Full Data'!$C:$C),0)))-2,"")</f>
        <v/>
      </c>
      <c r="AJ13" s="27" t="str">
        <f t="array" ref="AJ13">IF((INDEX('Full Data'!$M:$M,MATCH($B13,IF('Full Data'!$G:$G=AJ$2,'Full Data'!$C:$C),0)))-(INDEX('Full Data'!$E:$E,MATCH($B13,IF('Full Data'!$G:$G=AJ$2,'Full Data'!$C:$C),0)))&gt;2,"Q, "&amp;(INDEX('Full Data'!$M:$M,MATCH($B13,IF('Full Data'!$G:$G=AJ$2,'Full Data'!$C:$C),0)))-(INDEX('Full Data'!$E:$E,MATCH($B13,IF('Full Data'!$G:$G=AJ$2,'Full Data'!$C:$C),0)))-2,"")</f>
        <v/>
      </c>
      <c r="AK13" s="27" t="str">
        <f t="array" ref="AK13">IF((INDEX('Full Data'!$M:$M,MATCH($B13,IF('Full Data'!$G:$G=AK$2,'Full Data'!$C:$C),0)))-(INDEX('Full Data'!$E:$E,MATCH($B13,IF('Full Data'!$G:$G=AK$2,'Full Data'!$C:$C),0)))&gt;14,"Q, "&amp;(INDEX('Full Data'!$M:$M,MATCH($B13,IF('Full Data'!$G:$G=AK$2,'Full Data'!$C:$C),0)))-(INDEX('Full Data'!$E:$E,MATCH($B13,IF('Full Data'!$G:$G=AK$2,'Full Data'!$C:$C),0)))-14,"")</f>
        <v/>
      </c>
      <c r="AL13" s="27" t="str">
        <f t="array" ref="AL13">IF((INDEX('Full Data'!$M:$M,MATCH($B13,IF('Full Data'!$G:$G=AL$2,'Full Data'!$C:$C),0)))-(INDEX('Full Data'!$E:$E,MATCH($B13,IF('Full Data'!$G:$G=AL$2,'Full Data'!$C:$C),0)))&gt;28,"Q, "&amp;(INDEX('Full Data'!$M:$M,MATCH($B13,IF('Full Data'!$G:$G=AL$2,'Full Data'!$C:$C),0)))-(INDEX('Full Data'!$E:$E,MATCH($B13,IF('Full Data'!$G:$G=AL$2,'Full Data'!$C:$C),0)))-28,"")</f>
        <v/>
      </c>
      <c r="AM13" s="27" t="str">
        <f t="array" ref="AM13">IF((INDEX('Full Data'!$M:$M,MATCH($B13,IF('Full Data'!$G:$G=AM$2,'Full Data'!$C:$C),0)))-(INDEX('Full Data'!$E:$E,MATCH($B13,IF('Full Data'!$G:$G=AM$2,'Full Data'!$C:$C),0)))&gt;28,"Q, "&amp;(INDEX('Full Data'!$M:$M,MATCH($B13,IF('Full Data'!$G:$G=AM$2,'Full Data'!$C:$C),0)))-(INDEX('Full Data'!$E:$E,MATCH($B13,IF('Full Data'!$G:$G=AM$2,'Full Data'!$C:$C),0)))-28,"")</f>
        <v/>
      </c>
      <c r="AN13" s="27" t="str">
        <f t="array" ref="AN13">IF((INDEX('Full Data'!$M:$M,MATCH($B13,IF('Full Data'!$G:$G=AN$2,'Full Data'!$C:$C),0)))-(INDEX('Full Data'!$E:$E,MATCH($B13,IF('Full Data'!$G:$G=AN$2,'Full Data'!$C:$C),0)))&gt;28,"Q, "&amp;(INDEX('Full Data'!$M:$M,MATCH($B13,IF('Full Data'!$G:$G=AN$2,'Full Data'!$C:$C),0)))-(INDEX('Full Data'!$E:$E,MATCH($B13,IF('Full Data'!$G:$G=AN$2,'Full Data'!$C:$C),0)))-28,"")</f>
        <v/>
      </c>
      <c r="AO13" s="27" t="str">
        <f t="array" ref="AO13">IF((INDEX('Full Data'!$M:$M,MATCH($B13,IF('Full Data'!$G:$G=AO$2,'Full Data'!$C:$C),0)))-(INDEX('Full Data'!$E:$E,MATCH($B13,IF('Full Data'!$G:$G=AO$2,'Full Data'!$C:$C),0)))&gt;28,"Q, "&amp;(INDEX('Full Data'!$M:$M,MATCH($B13,IF('Full Data'!$G:$G=AO$2,'Full Data'!$C:$C),0)))-(INDEX('Full Data'!$E:$E,MATCH($B13,IF('Full Data'!$G:$G=AO$2,'Full Data'!$C:$C),0)))-28,"")</f>
        <v/>
      </c>
      <c r="AP13" s="27" t="str">
        <f t="array" ref="AP13">IF((INDEX('Full Data'!$M:$M,MATCH($B13,IF('Full Data'!$G:$G=AP$2,'Full Data'!$C:$C),0)))-(INDEX('Full Data'!$E:$E,MATCH($B13,IF('Full Data'!$G:$G=AP$2,'Full Data'!$C:$C),0)))&gt;2,"Q, "&amp;(INDEX('Full Data'!$M:$M,MATCH($B13,IF('Full Data'!$G:$G=AP$2,'Full Data'!$C:$C),0)))-(INDEX('Full Data'!$E:$E,MATCH($B13,IF('Full Data'!$G:$G=AP$2,'Full Data'!$C:$C),0)))-2,"")</f>
        <v/>
      </c>
      <c r="AQ13" s="27" t="str">
        <f t="array" ref="AQ13">IF((INDEX('Full Data'!$M:$M,MATCH($B13,IF('Full Data'!$G:$G=AQ$2,'Full Data'!$C:$C),0)))-(INDEX('Full Data'!$E:$E,MATCH($B13,IF('Full Data'!$G:$G=AQ$2,'Full Data'!$C:$C),0)))&gt;28,"Q, "&amp;(INDEX('Full Data'!$M:$M,MATCH($B13,IF('Full Data'!$G:$G=AQ$2,'Full Data'!$C:$C),0)))-(INDEX('Full Data'!$E:$E,MATCH($B13,IF('Full Data'!$G:$G=AQ$2,'Full Data'!$C:$C),0)))-28,"")</f>
        <v/>
      </c>
      <c r="AR13" s="27" t="e">
        <f t="array" ref="AR13">IF((INDEX('Full Data'!$M:$M,MATCH($B13,IF('Full Data'!$G:$G=AR$2,'Full Data'!$C:$C),0)))-(INDEX('Full Data'!$E:$E,MATCH($B13,IF('Full Data'!$G:$G=AR$2,'Full Data'!$C:$C),0)))&gt;180,"Q, "&amp;(INDEX('Full Data'!$M:$M,MATCH($B13,IF('Full Data'!$G:$G=AR$2,'Full Data'!$C:$C),0)))-(INDEX('Full Data'!$E:$E,MATCH($B13,IF('Full Data'!$G:$G=AR$2,'Full Data'!$C:$C),0)))-180,"")</f>
        <v>#N/A</v>
      </c>
      <c r="AS13" s="27" t="e">
        <f t="array" ref="AS13">IF((INDEX('Full Data'!$M:$M,MATCH($B13,IF('Full Data'!$G:$G=AS$2,'Full Data'!$C:$C),0)))-(INDEX('Full Data'!$E:$E,MATCH($B13,IF('Full Data'!$G:$G=AS$2,'Full Data'!$C:$C),0)))&gt;180,"Q, "&amp;(INDEX('Full Data'!$M:$M,MATCH($B13,IF('Full Data'!$G:$G=AS$2,'Full Data'!$C:$C),0)))-(INDEX('Full Data'!$E:$E,MATCH($B13,IF('Full Data'!$G:$G=AS$2,'Full Data'!$C:$C),0)))-180,"")</f>
        <v>#N/A</v>
      </c>
      <c r="AT13" s="27" t="e">
        <f t="array" ref="AT13">IF((INDEX('Full Data'!$M:$M,MATCH($B13,IF('Full Data'!$G:$G=AT$2,'Full Data'!$C:$C),0)))-(INDEX('Full Data'!$E:$E,MATCH($B13,IF('Full Data'!$G:$G=AT$2,'Full Data'!$C:$C),0)))&gt;180,"Q, "&amp;(INDEX('Full Data'!$M:$M,MATCH($B13,IF('Full Data'!$G:$G=AT$2,'Full Data'!$C:$C),0)))-(INDEX('Full Data'!$E:$E,MATCH($B13,IF('Full Data'!$G:$G=AT$2,'Full Data'!$C:$C),0)))-180,"")</f>
        <v>#N/A</v>
      </c>
      <c r="AU13" s="27" t="str">
        <f t="array" ref="AU13">IF((INDEX('Full Data'!$M:$M,MATCH($B13,IF('Full Data'!$G:$G=AU$2,'Full Data'!$C:$C),0)))-(INDEX('Full Data'!$E:$E,MATCH($B13,IF('Full Data'!$G:$G=AU$2,'Full Data'!$C:$C),0)))&gt;180,"Q, "&amp;(INDEX('Full Data'!$M:$M,MATCH($B13,IF('Full Data'!$G:$G=AU$2,'Full Data'!$C:$C),0)))-(INDEX('Full Data'!$E:$E,MATCH($B13,IF('Full Data'!$G:$G=AU$2,'Full Data'!$C:$C),0)))-180,"")</f>
        <v/>
      </c>
      <c r="AV13" s="27" t="str">
        <f t="array" ref="AV13">IF((INDEX('Full Data'!$M:$M,MATCH($B13,IF('Full Data'!$G:$G=AV$2,'Full Data'!$C:$C),0)))-(INDEX('Full Data'!$E:$E,MATCH($B13,IF('Full Data'!$G:$G=AV$2,'Full Data'!$C:$C),0)))&gt;28,"Q, "&amp;(INDEX('Full Data'!$M:$M,MATCH($B13,IF('Full Data'!$G:$G=AV$2,'Full Data'!$C:$C),0)))-(INDEX('Full Data'!$E:$E,MATCH($B13,IF('Full Data'!$G:$G=AV$2,'Full Data'!$C:$C),0)))-28,"")</f>
        <v/>
      </c>
      <c r="AW13" s="27" t="str">
        <f t="array" ref="AW13">IF((INDEX('Full Data'!$M:$M,MATCH($B13,IF('Full Data'!$G:$G=AW$2,'Full Data'!$C:$C),0)))-(INDEX('Full Data'!$E:$E,MATCH($B13,IF('Full Data'!$G:$G=AW$2,'Full Data'!$C:$C),0)))&gt;28,"Q, "&amp;(INDEX('Full Data'!$M:$M,MATCH($B13,IF('Full Data'!$G:$G=AW$2,'Full Data'!$C:$C),0)))-(INDEX('Full Data'!$E:$E,MATCH($B13,IF('Full Data'!$G:$G=AW$2,'Full Data'!$C:$C),0)))-28,"")</f>
        <v/>
      </c>
      <c r="AX13" s="27" t="str">
        <f t="array" ref="AX13">IF((INDEX('Full Data'!$M:$M,MATCH($B13,IF('Full Data'!$G:$G=AX$2,'Full Data'!$C:$C),0)))-(INDEX('Full Data'!$E:$E,MATCH($B13,IF('Full Data'!$G:$G=AX$2,'Full Data'!$C:$C),0)))&gt;180,"Q, "&amp;(INDEX('Full Data'!$M:$M,MATCH($B13,IF('Full Data'!$G:$G=AX$2,'Full Data'!$C:$C),0)))-(INDEX('Full Data'!$E:$E,MATCH($B13,IF('Full Data'!$G:$G=AX$2,'Full Data'!$C:$C),0)))-180,"")</f>
        <v/>
      </c>
      <c r="AY13" s="27" t="str">
        <f t="array" ref="AY13">IF((INDEX('Full Data'!$M:$M,MATCH($B13,IF('Full Data'!$G:$G=AY$2,'Full Data'!$C:$C),0)))-(INDEX('Full Data'!$E:$E,MATCH($B13,IF('Full Data'!$G:$G=AY$2,'Full Data'!$C:$C),0)))&gt;7,"Q, "&amp;(INDEX('Full Data'!$M:$M,MATCH($B13,IF('Full Data'!$G:$G=AY$2,'Full Data'!$C:$C),0)))-(INDEX('Full Data'!$E:$E,MATCH($B13,IF('Full Data'!$G:$G=AY$2,'Full Data'!$C:$C),0)))-7,"")</f>
        <v/>
      </c>
      <c r="AZ13" s="27" t="e">
        <f t="array" ref="AZ13">IF((INDEX('Full Data'!$M:$M,MATCH($B13,IF('Full Data'!$G:$G=AZ$2,'Full Data'!$C:$C),0)))-(INDEX('Full Data'!$E:$E,MATCH($B13,IF('Full Data'!$G:$G=AZ$2,'Full Data'!$C:$C),0)))&gt;28,"Q, "&amp;(INDEX('Full Data'!$M:$M,MATCH($B13,IF('Full Data'!$G:$G=AZ$2,'Full Data'!$C:$C),0)))-(INDEX('Full Data'!$E:$E,MATCH($B13,IF('Full Data'!$G:$G=AZ$2,'Full Data'!$C:$C),0)))-28,"")</f>
        <v>#N/A</v>
      </c>
      <c r="BA13" s="27" t="str">
        <f t="array" ref="BA13">IF((INDEX('Full Data'!$M:$M,MATCH($B13,IF('Full Data'!$G:$G=BA$2,'Full Data'!$C:$C),0)))-(INDEX('Full Data'!$E:$E,MATCH($B13,IF('Full Data'!$G:$G=BA$2,'Full Data'!$C:$C),0)))&gt;40,"Q, "&amp;(INDEX('Full Data'!$M:$M,MATCH($B13,IF('Full Data'!$G:$G=BA$2,'Full Data'!$C:$C),0)))-(INDEX('Full Data'!$E:$E,MATCH($B13,IF('Full Data'!$G:$G=BA$2,'Full Data'!$C:$C),0)))-40,"")</f>
        <v/>
      </c>
      <c r="BB13" s="27" t="e">
        <f t="array" ref="BB13">IF((INDEX('Full Data'!$M:$M,MATCH($B13,IF('Full Data'!$G:$G=BB$2,'Full Data'!$C:$C),0)))-(INDEX('Full Data'!$E:$E,MATCH($B13,IF('Full Data'!$G:$G=BB$2,'Full Data'!$C:$C),0)))&gt;2,"Q, "&amp;(INDEX('Full Data'!$M:$M,MATCH($B13,IF('Full Data'!$G:$G=BB$2,'Full Data'!$C:$C),0)))-(INDEX('Full Data'!$E:$E,MATCH($B13,IF('Full Data'!$G:$G=BB$2,'Full Data'!$C:$C),0)))-2,"")</f>
        <v>#N/A</v>
      </c>
      <c r="BC13" s="27" t="e">
        <f t="array" ref="BC13">IF((INDEX('Full Data'!$M:$M,MATCH($B13,IF('Full Data'!$G:$G=BC$2,'Full Data'!$C:$C),0)))-(INDEX('Full Data'!$E:$E,MATCH($B13,IF('Full Data'!$G:$G=BC$2,'Full Data'!$C:$C),0)))&gt;0.25,"Q, "&amp;(INDEX('Full Data'!$M:$M,MATCH($B13,IF('Full Data'!$G:$G=BC$2,'Full Data'!$C:$C),0)))-(INDEX('Full Data'!$E:$E,MATCH($B13,IF('Full Data'!$G:$G=BC$2,'Full Data'!$C:$C),0)))-0.25,"")</f>
        <v>#N/A</v>
      </c>
      <c r="BD13" s="27" t="e">
        <f t="array" ref="BD13">IF((INDEX('Full Data'!$M:$M,MATCH($B13,IF('Full Data'!$G:$G=BD$2,'Full Data'!$C:$C),0)))-(INDEX('Full Data'!$E:$E,MATCH($B13,IF('Full Data'!$G:$G=BD$2,'Full Data'!$C:$C),0)))&gt;7,"Q, "&amp;(INDEX('Full Data'!$M:$M,MATCH($B13,IF('Full Data'!$G:$G=BD$2,'Full Data'!$C:$C),0)))-(INDEX('Full Data'!$E:$E,MATCH($B13,IF('Full Data'!$G:$G=BD$2,'Full Data'!$C:$C),0)))-7,"")</f>
        <v>#N/A</v>
      </c>
      <c r="BE13" s="24" t="str">
        <f>IF(Summary!L13&gt;MDL!C13,IF(Summary!L13&lt;PQL!C13,"I",""),"U")</f>
        <v/>
      </c>
      <c r="BF13" s="25" t="str">
        <f>IF(Summary!M13&gt;MDL!D13,IF(Summary!M13&lt;PQL!D13,"I",""),"U")</f>
        <v>U</v>
      </c>
      <c r="BG13" s="25" t="str">
        <f>IF(Summary!N13&gt;MDL!E13,IF(Summary!N13&lt;PQL!E13,"I",""),"U")</f>
        <v/>
      </c>
      <c r="BH13" s="25" t="str">
        <f>IF(Summary!O13&gt;MDL!F13,IF(Summary!O13&lt;PQL!F13,"I",""),"U")</f>
        <v>I</v>
      </c>
      <c r="BI13" s="25" t="str">
        <f>IF(Summary!P13&gt;MDL!G13,IF(Summary!P13&lt;PQL!G13,"I",""),"U")</f>
        <v/>
      </c>
      <c r="BJ13" s="25" t="str">
        <f>IF(Summary!Q13&gt;MDL!H13,IF(Summary!Q13&lt;PQL!H13,"I",""),"U")</f>
        <v/>
      </c>
      <c r="BK13" s="25" t="str">
        <f>IF(Summary!R13&gt;MDL!I13,IF(Summary!R13&lt;PQL!I13,"I",""),"U")</f>
        <v/>
      </c>
      <c r="BL13" s="25" t="str">
        <f>IF(Summary!S13&gt;MDL!J13,IF(Summary!S13&lt;PQL!J13,"I",""),"U")</f>
        <v/>
      </c>
      <c r="BM13" s="25" t="str">
        <f>IF(Summary!T13&gt;MDL!K13,IF(Summary!T13&lt;PQL!K13,"I",""),"U")</f>
        <v>I</v>
      </c>
      <c r="BN13" s="25" t="e">
        <f>IF(Summary!U13&gt;MDL!L13,IF(Summary!U13&lt;PQL!L13,"I",""),"U")</f>
        <v>#N/A</v>
      </c>
      <c r="BO13" s="25" t="e">
        <f>IF(Summary!V13&gt;MDL!M13,IF(Summary!V13&lt;PQL!M13,"I",""),"U")</f>
        <v>#N/A</v>
      </c>
      <c r="BP13" s="25" t="e">
        <f>IF(Summary!W13&gt;MDL!N13,IF(Summary!W13&lt;PQL!N13,"I",""),"U")</f>
        <v>#N/A</v>
      </c>
      <c r="BQ13" s="25" t="str">
        <f>IF(Summary!X13&gt;MDL!O13,IF(Summary!X13&lt;PQL!O13,"I",""),"U")</f>
        <v>I</v>
      </c>
      <c r="BR13" s="25" t="str">
        <f>IF(Summary!Y13&gt;MDL!P13,IF(Summary!Y13&lt;PQL!P13,"I",""),"U")</f>
        <v/>
      </c>
      <c r="BS13" s="25" t="str">
        <f>IF(Summary!Z13&gt;MDL!Q13,IF(Summary!Z13&lt;PQL!Q13,"I",""),"U")</f>
        <v/>
      </c>
      <c r="BT13" s="25" t="str">
        <f>IF(Summary!AA13&gt;MDL!R13,IF(Summary!AA13&lt;PQL!R13,"I",""),"U")</f>
        <v/>
      </c>
      <c r="BU13" s="25" t="str">
        <f>IF(Summary!AB13&gt;MDL!S13,IF(Summary!AB13&lt;PQL!S13,"I",""),"U")</f>
        <v/>
      </c>
      <c r="BV13" s="25" t="e">
        <f>IF(Summary!AD13&gt;MDL!U13,IF(Summary!AD13&lt;PQL!U13,"I",""),"U")</f>
        <v>#N/A</v>
      </c>
      <c r="BW13" s="25" t="str">
        <f>IF(Summary!AE13&gt;MDL!V13,IF(Summary!AE13&lt;PQL!V13,"I",""),"U")</f>
        <v>U</v>
      </c>
      <c r="BX13" s="25" t="e">
        <f>IF(Summary!AF13&gt;MDL!W13,IF(Summary!AF13&lt;PQL!W13,"I",""),"U")</f>
        <v>#N/A</v>
      </c>
      <c r="BY13" s="25" t="e">
        <f>IF(Summary!AG13&gt;MDL!X13,IF(Summary!AG13&lt;PQL!X13,"I",""),"U")</f>
        <v>#N/A</v>
      </c>
      <c r="BZ13" s="25" t="e">
        <f>IF(Summary!AH13&gt;MDL!Y13,IF(Summary!AH13&lt;PQL!Y13,"I",""),"U")</f>
        <v>#N/A</v>
      </c>
    </row>
    <row r="14" spans="2:78">
      <c r="B14" s="45"/>
      <c r="E14" s="34"/>
      <c r="F14" s="8"/>
      <c r="G14" s="34"/>
      <c r="H14" s="34"/>
      <c r="I14" s="34"/>
      <c r="J14" s="10"/>
      <c r="K14" s="45"/>
      <c r="L14" s="45"/>
      <c r="M14" s="12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42"/>
      <c r="AI14" s="27"/>
      <c r="AJ14" s="27"/>
      <c r="AK14" s="27"/>
      <c r="AL14" s="27"/>
      <c r="AM14" s="27"/>
      <c r="AN14" s="27"/>
      <c r="AO14" s="27"/>
      <c r="AP14" s="27"/>
      <c r="AQ14" s="27"/>
      <c r="AR14" s="27"/>
      <c r="AS14" s="27"/>
      <c r="AT14" s="27"/>
      <c r="AU14" s="27"/>
      <c r="AV14" s="27"/>
      <c r="AW14" s="27"/>
      <c r="AX14" s="27"/>
      <c r="AY14" s="27"/>
      <c r="AZ14" s="27"/>
      <c r="BA14" s="27"/>
      <c r="BB14" s="27"/>
      <c r="BC14" s="27"/>
      <c r="BD14" s="27"/>
      <c r="BE14" s="24"/>
      <c r="BF14" s="25"/>
      <c r="BG14" s="25"/>
      <c r="BH14" s="25"/>
      <c r="BI14" s="25"/>
      <c r="BJ14" s="25"/>
      <c r="BK14" s="25"/>
      <c r="BL14" s="25"/>
      <c r="BM14" s="25"/>
      <c r="BN14" s="25"/>
      <c r="BO14" s="25"/>
      <c r="BP14" s="25"/>
      <c r="BQ14" s="25"/>
      <c r="BR14" s="25"/>
      <c r="BS14" s="25"/>
      <c r="BT14" s="25"/>
      <c r="BU14" s="25"/>
      <c r="BV14" s="25"/>
      <c r="BW14" s="25"/>
      <c r="BX14" s="25"/>
      <c r="BY14" s="25"/>
      <c r="BZ14" s="25"/>
    </row>
    <row r="15" spans="2:78">
      <c r="B15" s="45"/>
      <c r="E15" s="34"/>
      <c r="F15" s="8"/>
      <c r="G15" s="34"/>
      <c r="H15" s="34"/>
      <c r="I15" s="34"/>
      <c r="J15" s="10"/>
      <c r="K15" s="45"/>
      <c r="L15" s="45"/>
      <c r="M15" s="12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42"/>
      <c r="AI15" s="27"/>
      <c r="AJ15" s="27"/>
      <c r="AK15" s="27"/>
      <c r="AL15" s="27"/>
      <c r="AM15" s="27"/>
      <c r="AN15" s="27"/>
      <c r="AO15" s="27"/>
      <c r="AP15" s="27"/>
      <c r="AQ15" s="27"/>
      <c r="AR15" s="27"/>
      <c r="AS15" s="27"/>
      <c r="AT15" s="27"/>
      <c r="AU15" s="27"/>
      <c r="AV15" s="27"/>
      <c r="AW15" s="27"/>
      <c r="AX15" s="27"/>
      <c r="AY15" s="27"/>
      <c r="AZ15" s="27"/>
      <c r="BA15" s="27"/>
      <c r="BB15" s="27"/>
      <c r="BC15" s="27"/>
      <c r="BD15" s="27"/>
      <c r="BE15" s="24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  <c r="BU15" s="25"/>
      <c r="BV15" s="25"/>
      <c r="BW15" s="25"/>
      <c r="BX15" s="25"/>
      <c r="BY15" s="25"/>
      <c r="BZ15" s="25"/>
    </row>
    <row r="16" spans="2:78" s="10" customFormat="1">
      <c r="B16" s="45"/>
      <c r="E16" s="34"/>
      <c r="F16" s="8"/>
      <c r="G16" s="34"/>
      <c r="H16" s="34"/>
      <c r="I16" s="34"/>
      <c r="K16" s="45"/>
      <c r="L16" s="45"/>
      <c r="M16" s="12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42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4"/>
      <c r="BF16" s="25"/>
      <c r="BG16" s="25"/>
      <c r="BH16" s="25"/>
      <c r="BI16" s="25"/>
      <c r="BJ16" s="25"/>
      <c r="BK16" s="25"/>
      <c r="BL16" s="25"/>
      <c r="BM16" s="25"/>
      <c r="BN16" s="25"/>
      <c r="BO16" s="25"/>
      <c r="BP16" s="25"/>
      <c r="BQ16" s="25"/>
      <c r="BR16" s="25"/>
      <c r="BS16" s="25"/>
      <c r="BT16" s="25"/>
      <c r="BU16" s="25"/>
      <c r="BV16" s="25"/>
      <c r="BW16" s="25"/>
      <c r="BX16" s="25"/>
      <c r="BY16" s="25"/>
      <c r="BZ16" s="25"/>
    </row>
    <row r="17" spans="2:78" s="10" customFormat="1">
      <c r="B17" s="45"/>
      <c r="E17" s="34"/>
      <c r="F17" s="8"/>
      <c r="G17" s="34"/>
      <c r="H17" s="34"/>
      <c r="I17" s="34"/>
      <c r="K17" s="45"/>
      <c r="L17" s="45"/>
      <c r="M17" s="12"/>
      <c r="N17" s="11"/>
      <c r="O17" s="36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42"/>
      <c r="AI17" s="27"/>
      <c r="AJ17" s="27"/>
      <c r="AK17" s="27"/>
      <c r="AL17" s="27"/>
      <c r="AM17" s="27"/>
      <c r="AN17" s="27"/>
      <c r="AO17" s="27"/>
      <c r="AP17" s="27"/>
      <c r="AQ17" s="27"/>
      <c r="AR17" s="27"/>
      <c r="AS17" s="27"/>
      <c r="AT17" s="27"/>
      <c r="AU17" s="27"/>
      <c r="AV17" s="27"/>
      <c r="AW17" s="27"/>
      <c r="AX17" s="27"/>
      <c r="AY17" s="27"/>
      <c r="AZ17" s="27"/>
      <c r="BA17" s="27"/>
      <c r="BB17" s="27"/>
      <c r="BC17" s="27"/>
      <c r="BD17" s="27"/>
      <c r="BE17" s="24"/>
      <c r="BF17" s="25"/>
      <c r="BG17" s="25"/>
      <c r="BH17" s="25"/>
      <c r="BI17" s="25"/>
      <c r="BJ17" s="25"/>
      <c r="BK17" s="25"/>
      <c r="BL17" s="25"/>
      <c r="BM17" s="25"/>
      <c r="BN17" s="25"/>
      <c r="BO17" s="25"/>
      <c r="BP17" s="25"/>
      <c r="BQ17" s="25"/>
      <c r="BR17" s="25"/>
      <c r="BS17" s="25"/>
      <c r="BT17" s="25"/>
      <c r="BU17" s="25"/>
      <c r="BV17" s="25"/>
      <c r="BW17" s="25"/>
      <c r="BX17" s="25"/>
      <c r="BY17" s="25"/>
      <c r="BZ17" s="25"/>
    </row>
    <row r="18" spans="2:78">
      <c r="B18" s="45"/>
      <c r="E18" s="34"/>
      <c r="F18" s="8"/>
      <c r="G18" s="34"/>
      <c r="H18" s="34"/>
      <c r="I18" s="34"/>
      <c r="J18" s="10"/>
      <c r="K18" s="45"/>
      <c r="L18" s="45"/>
      <c r="M18" s="12"/>
      <c r="N18" s="11"/>
      <c r="O18" s="36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42"/>
      <c r="AI18" s="27"/>
      <c r="AJ18" s="27"/>
      <c r="AK18" s="27"/>
      <c r="AL18" s="27"/>
      <c r="AM18" s="27"/>
      <c r="AN18" s="27"/>
      <c r="AO18" s="27"/>
      <c r="AP18" s="27"/>
      <c r="AQ18" s="27"/>
      <c r="AR18" s="27"/>
      <c r="AS18" s="27"/>
      <c r="AT18" s="27"/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4"/>
      <c r="BF18" s="25"/>
      <c r="BG18" s="25"/>
      <c r="BH18" s="25"/>
      <c r="BI18" s="25"/>
      <c r="BJ18" s="25"/>
      <c r="BK18" s="25"/>
      <c r="BL18" s="25"/>
      <c r="BM18" s="25"/>
      <c r="BN18" s="25"/>
      <c r="BO18" s="25"/>
      <c r="BP18" s="25"/>
      <c r="BQ18" s="25"/>
      <c r="BR18" s="25"/>
      <c r="BS18" s="25"/>
      <c r="BT18" s="25"/>
      <c r="BU18" s="25"/>
      <c r="BV18" s="25"/>
      <c r="BW18" s="25"/>
      <c r="BX18" s="25"/>
      <c r="BY18" s="25"/>
      <c r="BZ18" s="25"/>
    </row>
    <row r="19" spans="2:78">
      <c r="B19" s="45"/>
      <c r="E19" s="34"/>
      <c r="F19" s="8"/>
      <c r="G19" s="34"/>
      <c r="H19" s="34"/>
      <c r="I19" s="34"/>
      <c r="J19" s="10"/>
      <c r="K19" s="45"/>
      <c r="L19" s="45"/>
      <c r="M19" s="12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42"/>
      <c r="AI19" s="27"/>
      <c r="AJ19" s="27"/>
      <c r="AK19" s="27"/>
      <c r="AL19" s="27"/>
      <c r="AM19" s="27"/>
      <c r="AN19" s="27"/>
      <c r="AO19" s="27"/>
      <c r="AP19" s="27"/>
      <c r="AQ19" s="27"/>
      <c r="AR19" s="27"/>
      <c r="AS19" s="27"/>
      <c r="AT19" s="27"/>
      <c r="AU19" s="27"/>
      <c r="AV19" s="27"/>
      <c r="AW19" s="27"/>
      <c r="AX19" s="27"/>
      <c r="AY19" s="27"/>
      <c r="AZ19" s="27"/>
      <c r="BA19" s="27"/>
      <c r="BB19" s="27"/>
      <c r="BC19" s="27"/>
      <c r="BD19" s="27"/>
      <c r="BE19" s="24"/>
      <c r="BF19" s="25"/>
      <c r="BG19" s="25"/>
      <c r="BH19" s="25"/>
      <c r="BI19" s="25"/>
      <c r="BJ19" s="25"/>
      <c r="BK19" s="25"/>
      <c r="BL19" s="25"/>
      <c r="BM19" s="25"/>
      <c r="BN19" s="25"/>
      <c r="BO19" s="25"/>
      <c r="BP19" s="25"/>
      <c r="BQ19" s="25"/>
      <c r="BR19" s="25"/>
      <c r="BS19" s="25"/>
      <c r="BT19" s="25"/>
      <c r="BU19" s="25"/>
      <c r="BV19" s="25"/>
      <c r="BW19" s="25"/>
      <c r="BX19" s="25"/>
      <c r="BY19" s="25"/>
      <c r="BZ19" s="25"/>
    </row>
    <row r="20" spans="2:78">
      <c r="B20" s="45"/>
      <c r="E20" s="34"/>
      <c r="F20" s="8"/>
      <c r="G20" s="34"/>
      <c r="H20" s="34"/>
      <c r="I20" s="34"/>
      <c r="J20" s="10"/>
      <c r="K20" s="45"/>
      <c r="L20" s="45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42"/>
      <c r="AI20" s="27"/>
      <c r="AJ20" s="27"/>
      <c r="AK20" s="27"/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4"/>
      <c r="BF20" s="25"/>
      <c r="BG20" s="25"/>
      <c r="BH20" s="25"/>
      <c r="BI20" s="25"/>
      <c r="BJ20" s="25"/>
      <c r="BK20" s="25"/>
      <c r="BL20" s="25"/>
      <c r="BM20" s="25"/>
      <c r="BN20" s="25"/>
      <c r="BO20" s="25"/>
      <c r="BP20" s="25"/>
      <c r="BQ20" s="25"/>
      <c r="BR20" s="25"/>
      <c r="BS20" s="25"/>
      <c r="BT20" s="25"/>
      <c r="BU20" s="25"/>
      <c r="BV20" s="25"/>
      <c r="BW20" s="25"/>
      <c r="BX20" s="25"/>
      <c r="BY20" s="25"/>
      <c r="BZ20" s="25"/>
    </row>
    <row r="21" spans="2:78">
      <c r="B21" s="45"/>
      <c r="E21" s="34"/>
      <c r="F21" s="8"/>
      <c r="G21" s="34"/>
      <c r="H21" s="34"/>
      <c r="I21" s="34"/>
      <c r="J21" s="10"/>
      <c r="K21" s="45"/>
      <c r="L21" s="45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42"/>
      <c r="AI21" s="27"/>
      <c r="AJ21" s="27"/>
      <c r="AK21" s="27"/>
      <c r="AL21" s="27"/>
      <c r="AM21" s="27"/>
      <c r="AN21" s="27"/>
      <c r="AO21" s="27"/>
      <c r="AP21" s="27"/>
      <c r="AQ21" s="27"/>
      <c r="AR21" s="27"/>
      <c r="AS21" s="27"/>
      <c r="AT21" s="27"/>
      <c r="AU21" s="27"/>
      <c r="AV21" s="27"/>
      <c r="AW21" s="27"/>
      <c r="AX21" s="27"/>
      <c r="AY21" s="27"/>
      <c r="AZ21" s="27"/>
      <c r="BA21" s="27"/>
      <c r="BB21" s="27"/>
      <c r="BC21" s="27"/>
      <c r="BD21" s="27"/>
      <c r="BE21" s="24"/>
      <c r="BF21" s="25"/>
      <c r="BG21" s="25"/>
      <c r="BH21" s="25"/>
      <c r="BI21" s="25"/>
      <c r="BJ21" s="25"/>
      <c r="BK21" s="25"/>
      <c r="BL21" s="25"/>
      <c r="BM21" s="25"/>
      <c r="BN21" s="25"/>
      <c r="BO21" s="25"/>
      <c r="BP21" s="25"/>
      <c r="BQ21" s="25"/>
      <c r="BR21" s="25"/>
      <c r="BS21" s="25"/>
      <c r="BT21" s="25"/>
      <c r="BU21" s="25"/>
      <c r="BV21" s="25"/>
      <c r="BW21" s="25"/>
      <c r="BX21" s="25"/>
      <c r="BY21" s="25"/>
      <c r="BZ21" s="25"/>
    </row>
    <row r="22" spans="2:78">
      <c r="B22" s="45"/>
      <c r="E22" s="34"/>
      <c r="F22" s="8"/>
      <c r="G22" s="34"/>
      <c r="H22" s="34"/>
      <c r="I22" s="34"/>
      <c r="J22" s="10"/>
      <c r="K22" s="45"/>
      <c r="L22" s="45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42"/>
      <c r="AI22" s="27"/>
      <c r="AJ22" s="27"/>
      <c r="AK22" s="27"/>
      <c r="AL22" s="27"/>
      <c r="AM22" s="27"/>
      <c r="AN22" s="27"/>
      <c r="AO22" s="27"/>
      <c r="AP22" s="27"/>
      <c r="AQ22" s="27"/>
      <c r="AR22" s="27"/>
      <c r="AS22" s="27"/>
      <c r="AT22" s="27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4"/>
      <c r="BF22" s="25"/>
      <c r="BG22" s="25"/>
      <c r="BH22" s="25"/>
      <c r="BI22" s="25"/>
      <c r="BJ22" s="25"/>
      <c r="BK22" s="25"/>
      <c r="BL22" s="25"/>
      <c r="BM22" s="25"/>
      <c r="BN22" s="25"/>
      <c r="BO22" s="25"/>
      <c r="BP22" s="25"/>
      <c r="BQ22" s="25"/>
      <c r="BR22" s="25"/>
      <c r="BS22" s="25"/>
      <c r="BT22" s="25"/>
      <c r="BU22" s="25"/>
      <c r="BV22" s="25"/>
      <c r="BW22" s="25"/>
      <c r="BX22" s="25"/>
      <c r="BY22" s="25"/>
      <c r="BZ22" s="25"/>
    </row>
    <row r="23" spans="2:78" s="10" customFormat="1">
      <c r="B23" s="45"/>
      <c r="E23" s="34"/>
      <c r="F23" s="8"/>
      <c r="G23" s="34"/>
      <c r="H23" s="34"/>
      <c r="I23" s="34"/>
      <c r="K23" s="45"/>
      <c r="L23" s="45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42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4"/>
      <c r="BF23" s="25"/>
      <c r="BG23" s="25"/>
      <c r="BH23" s="25"/>
      <c r="BI23" s="25"/>
      <c r="BJ23" s="25"/>
      <c r="BK23" s="25"/>
      <c r="BL23" s="25"/>
      <c r="BM23" s="25"/>
      <c r="BN23" s="25"/>
      <c r="BO23" s="25"/>
      <c r="BP23" s="25"/>
      <c r="BQ23" s="25"/>
      <c r="BR23" s="25"/>
      <c r="BS23" s="25"/>
      <c r="BT23" s="25"/>
      <c r="BU23" s="25"/>
      <c r="BV23" s="25"/>
      <c r="BW23" s="25"/>
      <c r="BX23" s="25"/>
      <c r="BY23" s="25"/>
      <c r="BZ23" s="25"/>
    </row>
    <row r="24" spans="2:78" s="10" customFormat="1">
      <c r="B24" s="45"/>
      <c r="E24" s="34"/>
      <c r="F24" s="8"/>
      <c r="G24" s="34"/>
      <c r="H24" s="34"/>
      <c r="I24" s="34"/>
      <c r="K24" s="45"/>
      <c r="L24" s="45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42"/>
      <c r="AI24" s="27"/>
      <c r="AJ24" s="27"/>
      <c r="AK24" s="27"/>
      <c r="AL24" s="27"/>
      <c r="AM24" s="27"/>
      <c r="AN24" s="27"/>
      <c r="AO24" s="27"/>
      <c r="AP24" s="27"/>
      <c r="AQ24" s="27"/>
      <c r="AR24" s="27"/>
      <c r="AS24" s="27"/>
      <c r="AT24" s="27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4"/>
      <c r="BF24" s="25"/>
      <c r="BG24" s="25"/>
      <c r="BH24" s="25"/>
      <c r="BI24" s="25"/>
      <c r="BJ24" s="25"/>
      <c r="BK24" s="25"/>
      <c r="BL24" s="25"/>
      <c r="BM24" s="25"/>
      <c r="BN24" s="25"/>
      <c r="BO24" s="25"/>
      <c r="BP24" s="25"/>
      <c r="BQ24" s="25"/>
      <c r="BR24" s="25"/>
      <c r="BS24" s="25"/>
      <c r="BT24" s="25"/>
      <c r="BU24" s="25"/>
      <c r="BV24" s="25"/>
      <c r="BW24" s="25"/>
      <c r="BX24" s="25"/>
      <c r="BY24" s="25"/>
      <c r="BZ24" s="25"/>
    </row>
    <row r="25" spans="2:78" s="10" customFormat="1">
      <c r="B25" s="45"/>
      <c r="E25" s="34"/>
      <c r="F25" s="8"/>
      <c r="G25" s="34"/>
      <c r="H25" s="34"/>
      <c r="I25" s="34"/>
      <c r="K25" s="45"/>
      <c r="L25" s="45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42"/>
      <c r="AI25" s="27"/>
      <c r="AJ25" s="27"/>
      <c r="AK25" s="27"/>
      <c r="AL25" s="27"/>
      <c r="AM25" s="27"/>
      <c r="AN25" s="27"/>
      <c r="AO25" s="27"/>
      <c r="AP25" s="27"/>
      <c r="AQ25" s="27"/>
      <c r="AR25" s="27"/>
      <c r="AS25" s="27"/>
      <c r="AT25" s="27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4"/>
      <c r="BF25" s="25"/>
      <c r="BG25" s="25"/>
      <c r="BH25" s="25"/>
      <c r="BI25" s="25"/>
      <c r="BJ25" s="25"/>
      <c r="BK25" s="25"/>
      <c r="BL25" s="25"/>
      <c r="BM25" s="25"/>
      <c r="BN25" s="25"/>
      <c r="BO25" s="25"/>
      <c r="BP25" s="25"/>
      <c r="BQ25" s="25"/>
      <c r="BR25" s="25"/>
      <c r="BS25" s="25"/>
      <c r="BT25" s="25"/>
      <c r="BU25" s="25"/>
      <c r="BV25" s="25"/>
      <c r="BW25" s="25"/>
      <c r="BX25" s="25"/>
      <c r="BY25" s="25"/>
      <c r="BZ25" s="25"/>
    </row>
    <row r="26" spans="2:78" s="10" customFormat="1">
      <c r="B26" s="45"/>
      <c r="E26" s="34"/>
      <c r="F26" s="8"/>
      <c r="G26" s="34"/>
      <c r="H26" s="34"/>
      <c r="I26" s="34"/>
      <c r="K26" s="45"/>
      <c r="L26" s="45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42"/>
      <c r="AI26" s="27"/>
      <c r="AJ26" s="27"/>
      <c r="AK26" s="27"/>
      <c r="AL26" s="27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4"/>
      <c r="BF26" s="25"/>
      <c r="BG26" s="25"/>
      <c r="BH26" s="25"/>
      <c r="BI26" s="25"/>
      <c r="BJ26" s="25"/>
      <c r="BK26" s="25"/>
      <c r="BL26" s="25"/>
      <c r="BM26" s="25"/>
      <c r="BN26" s="25"/>
      <c r="BO26" s="25"/>
      <c r="BP26" s="25"/>
      <c r="BQ26" s="25"/>
      <c r="BR26" s="25"/>
      <c r="BS26" s="25"/>
      <c r="BT26" s="25"/>
      <c r="BU26" s="25"/>
      <c r="BV26" s="25"/>
      <c r="BW26" s="25"/>
      <c r="BX26" s="25"/>
      <c r="BY26" s="25"/>
      <c r="BZ26" s="25"/>
    </row>
    <row r="27" spans="2:78">
      <c r="B27" s="45"/>
      <c r="E27" s="34"/>
      <c r="F27" s="8"/>
      <c r="G27" s="34"/>
      <c r="H27" s="34"/>
      <c r="I27" s="34"/>
      <c r="J27" s="10"/>
      <c r="K27" s="45"/>
      <c r="L27" s="45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42"/>
      <c r="AI27" s="27"/>
      <c r="AJ27" s="27"/>
      <c r="AK27" s="27"/>
      <c r="AL27" s="27"/>
      <c r="AM27" s="27"/>
      <c r="AN27" s="27"/>
      <c r="AO27" s="27"/>
      <c r="AP27" s="27"/>
      <c r="AQ27" s="27"/>
      <c r="AR27" s="27"/>
      <c r="AS27" s="27"/>
      <c r="AT27" s="27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4"/>
      <c r="BF27" s="25"/>
      <c r="BG27" s="25"/>
      <c r="BH27" s="25"/>
      <c r="BI27" s="25"/>
      <c r="BJ27" s="25"/>
      <c r="BK27" s="25"/>
      <c r="BL27" s="25"/>
      <c r="BM27" s="25"/>
      <c r="BN27" s="25"/>
      <c r="BO27" s="25"/>
      <c r="BP27" s="25"/>
      <c r="BQ27" s="25"/>
      <c r="BR27" s="25"/>
      <c r="BS27" s="25"/>
      <c r="BT27" s="25"/>
      <c r="BU27" s="25"/>
      <c r="BV27" s="25"/>
      <c r="BW27" s="25"/>
      <c r="BX27" s="25"/>
      <c r="BY27" s="25"/>
      <c r="BZ27" s="25"/>
    </row>
    <row r="28" spans="2:78">
      <c r="B28" s="45"/>
      <c r="D28" s="34"/>
      <c r="E28" s="34"/>
      <c r="F28" s="8"/>
      <c r="G28" s="34"/>
      <c r="H28" s="34"/>
      <c r="I28" s="34"/>
      <c r="J28" s="10"/>
      <c r="K28" s="45"/>
      <c r="L28" s="45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42"/>
      <c r="AI28" s="27"/>
      <c r="AJ28" s="27"/>
      <c r="AK28" s="27"/>
      <c r="AL28" s="27"/>
      <c r="AM28" s="2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4"/>
      <c r="BF28" s="25"/>
      <c r="BG28" s="25"/>
      <c r="BH28" s="25"/>
      <c r="BI28" s="25"/>
      <c r="BJ28" s="25"/>
      <c r="BK28" s="25"/>
      <c r="BL28" s="25"/>
      <c r="BM28" s="25"/>
      <c r="BN28" s="25"/>
      <c r="BO28" s="25"/>
      <c r="BP28" s="25"/>
      <c r="BQ28" s="25"/>
      <c r="BR28" s="25"/>
      <c r="BS28" s="25"/>
      <c r="BT28" s="25"/>
      <c r="BU28" s="25"/>
      <c r="BV28" s="25"/>
      <c r="BW28" s="25"/>
      <c r="BX28" s="25"/>
      <c r="BY28" s="25"/>
      <c r="BZ28" s="25"/>
    </row>
    <row r="29" spans="2:78">
      <c r="B29" s="45"/>
      <c r="D29" s="34"/>
      <c r="E29" s="34"/>
      <c r="F29" s="8"/>
      <c r="G29" s="34"/>
      <c r="H29" s="34"/>
      <c r="I29" s="34"/>
      <c r="J29" s="10"/>
      <c r="K29" s="45"/>
      <c r="L29" s="45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42"/>
      <c r="AI29" s="27"/>
      <c r="AJ29" s="27"/>
      <c r="AK29" s="27"/>
      <c r="AL29" s="27"/>
      <c r="AM29" s="27"/>
      <c r="AN29" s="27"/>
      <c r="AO29" s="27"/>
      <c r="AP29" s="27"/>
      <c r="AQ29" s="27"/>
      <c r="AR29" s="27"/>
      <c r="AS29" s="27"/>
      <c r="AT29" s="27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4"/>
      <c r="BF29" s="25"/>
      <c r="BG29" s="25"/>
      <c r="BH29" s="25"/>
      <c r="BI29" s="25"/>
      <c r="BJ29" s="25"/>
      <c r="BK29" s="25"/>
      <c r="BL29" s="25"/>
      <c r="BM29" s="25"/>
      <c r="BN29" s="25"/>
      <c r="BO29" s="25"/>
      <c r="BP29" s="25"/>
      <c r="BQ29" s="25"/>
      <c r="BR29" s="25"/>
      <c r="BS29" s="25"/>
      <c r="BT29" s="25"/>
      <c r="BU29" s="25"/>
      <c r="BV29" s="25"/>
      <c r="BW29" s="25"/>
      <c r="BX29" s="25"/>
      <c r="BY29" s="25"/>
      <c r="BZ29" s="25"/>
    </row>
    <row r="30" spans="2:78">
      <c r="B30" t="str">
        <f>IF(ISBLANK(Summary!B30),"",Summary!B30)</f>
        <v/>
      </c>
      <c r="C30" t="str">
        <f>IF(ISERROR(VLOOKUP(B30,#REF!,2,FALSE)),"",(VLOOKUP(B30,#REF!,2,FALSE)))</f>
        <v/>
      </c>
    </row>
    <row r="31" spans="2:78">
      <c r="B31" t="str">
        <f>IF(ISBLANK(Summary!B31),"",Summary!B31)</f>
        <v/>
      </c>
      <c r="C31" t="str">
        <f>IF(ISERROR(VLOOKUP(B31,#REF!,2,FALSE)),"",(VLOOKUP(B31,#REF!,2,FALSE)))</f>
        <v/>
      </c>
    </row>
    <row r="32" spans="2:78">
      <c r="B32" t="str">
        <f>IF(ISBLANK(Summary!B32),"",Summary!B32)</f>
        <v/>
      </c>
      <c r="C32" t="str">
        <f>IF(ISERROR(VLOOKUP(B32,#REF!,2,FALSE)),"",(VLOOKUP(B32,#REF!,2,FALSE)))</f>
        <v/>
      </c>
    </row>
    <row r="33" spans="2:3">
      <c r="B33" t="str">
        <f>IF(ISBLANK(Summary!B33),"",Summary!B33)</f>
        <v/>
      </c>
      <c r="C33" t="str">
        <f>IF(ISERROR(VLOOKUP(B33,#REF!,2,FALSE)),"",(VLOOKUP(B33,#REF!,2,FALSE)))</f>
        <v/>
      </c>
    </row>
    <row r="34" spans="2:3">
      <c r="B34" t="str">
        <f>IF(ISBLANK(Summary!B34),"",Summary!B34)</f>
        <v/>
      </c>
      <c r="C34" t="str">
        <f>IF(ISERROR(VLOOKUP(B34,#REF!,2,FALSE)),"",(VLOOKUP(B34,#REF!,2,FALSE)))</f>
        <v/>
      </c>
    </row>
    <row r="35" spans="2:3">
      <c r="B35" t="str">
        <f>IF(ISBLANK(Summary!B35),"",Summary!B35)</f>
        <v/>
      </c>
      <c r="C35" t="str">
        <f>IF(ISERROR(VLOOKUP(B35,#REF!,2,FALSE)),"",(VLOOKUP(B35,#REF!,2,FALSE)))</f>
        <v/>
      </c>
    </row>
    <row r="36" spans="2:3">
      <c r="B36" t="str">
        <f>IF(ISBLANK(Summary!B36),"",Summary!B36)</f>
        <v/>
      </c>
      <c r="C36" t="str">
        <f>IF(ISERROR(VLOOKUP(B36,#REF!,2,FALSE)),"",(VLOOKUP(B36,#REF!,2,FALSE)))</f>
        <v/>
      </c>
    </row>
    <row r="37" spans="2:3">
      <c r="B37" t="str">
        <f>IF(ISBLANK(Summary!B37),"",Summary!B37)</f>
        <v/>
      </c>
      <c r="C37" t="str">
        <f>IF(ISERROR(VLOOKUP(B37,#REF!,2,FALSE)),"",(VLOOKUP(B37,#REF!,2,FALSE)))</f>
        <v/>
      </c>
    </row>
    <row r="38" spans="2:3">
      <c r="B38" t="str">
        <f>IF(ISBLANK(Summary!B38),"",Summary!B38)</f>
        <v/>
      </c>
      <c r="C38" t="str">
        <f>IF(ISERROR(VLOOKUP(B38,#REF!,2,FALSE)),"",(VLOOKUP(B38,#REF!,2,FALSE)))</f>
        <v/>
      </c>
    </row>
    <row r="39" spans="2:3">
      <c r="B39" t="str">
        <f>IF(ISBLANK(Summary!B39),"",Summary!B39)</f>
        <v/>
      </c>
      <c r="C39" t="str">
        <f>IF(ISERROR(VLOOKUP(B39,#REF!,2,FALSE)),"",(VLOOKUP(B39,#REF!,2,FALSE)))</f>
        <v/>
      </c>
    </row>
    <row r="40" spans="2:3">
      <c r="B40" t="str">
        <f>IF(ISBLANK(Summary!B40),"",Summary!B40)</f>
        <v/>
      </c>
      <c r="C40" t="str">
        <f>IF(ISERROR(VLOOKUP(B40,#REF!,2,FALSE)),"",(VLOOKUP(B40,#REF!,2,FALSE)))</f>
        <v/>
      </c>
    </row>
    <row r="41" spans="2:3">
      <c r="B41" t="str">
        <f>IF(ISBLANK(Summary!B41),"",Summary!B41)</f>
        <v/>
      </c>
      <c r="C41" t="str">
        <f>IF(ISERROR(VLOOKUP(B41,#REF!,2,FALSE)),"",(VLOOKUP(B41,#REF!,2,FALSE)))</f>
        <v/>
      </c>
    </row>
    <row r="42" spans="2:3">
      <c r="B42" t="str">
        <f>IF(ISBLANK(Summary!B42),"",Summary!B42)</f>
        <v/>
      </c>
      <c r="C42" t="str">
        <f>IF(ISERROR(VLOOKUP(B42,#REF!,2,FALSE)),"",(VLOOKUP(B42,#REF!,2,FALSE)))</f>
        <v/>
      </c>
    </row>
    <row r="43" spans="2:3">
      <c r="B43" t="str">
        <f>IF(ISBLANK(Summary!B43),"",Summary!B43)</f>
        <v/>
      </c>
      <c r="C43" t="str">
        <f>IF(ISERROR(VLOOKUP(B43,#REF!,2,FALSE)),"",(VLOOKUP(B43,#REF!,2,FALSE)))</f>
        <v/>
      </c>
    </row>
    <row r="44" spans="2:3">
      <c r="B44" t="str">
        <f>IF(ISBLANK(Summary!B44),"",Summary!B44)</f>
        <v/>
      </c>
      <c r="C44" t="str">
        <f>IF(ISERROR(VLOOKUP(B44,#REF!,2,FALSE)),"",(VLOOKUP(B44,#REF!,2,FALSE)))</f>
        <v/>
      </c>
    </row>
    <row r="45" spans="2:3">
      <c r="B45" t="str">
        <f>IF(ISBLANK(Summary!B45),"",Summary!B45)</f>
        <v/>
      </c>
      <c r="C45" t="str">
        <f>IF(ISERROR(VLOOKUP(B45,#REF!,2,FALSE)),"",(VLOOKUP(B45,#REF!,2,FALSE)))</f>
        <v/>
      </c>
    </row>
    <row r="46" spans="2:3">
      <c r="B46" t="str">
        <f>IF(ISBLANK(Summary!B46),"",Summary!B46)</f>
        <v/>
      </c>
      <c r="C46" t="str">
        <f>IF(ISERROR(VLOOKUP(B46,#REF!,2,FALSE)),"",(VLOOKUP(B46,#REF!,2,FALSE)))</f>
        <v/>
      </c>
    </row>
    <row r="47" spans="2:3">
      <c r="B47" t="str">
        <f>IF(ISBLANK(Summary!B47),"",Summary!B47)</f>
        <v/>
      </c>
      <c r="C47" t="str">
        <f>IF(ISERROR(VLOOKUP(B47,#REF!,2,FALSE)),"",(VLOOKUP(B47,#REF!,2,FALSE)))</f>
        <v/>
      </c>
    </row>
    <row r="48" spans="2:3">
      <c r="B48" t="str">
        <f>IF(ISBLANK(Summary!B48),"",Summary!B48)</f>
        <v/>
      </c>
      <c r="C48" t="str">
        <f>IF(ISERROR(VLOOKUP(B48,#REF!,2,FALSE)),"",(VLOOKUP(B48,#REF!,2,FALSE)))</f>
        <v/>
      </c>
    </row>
    <row r="49" spans="2:3">
      <c r="B49" t="str">
        <f>IF(ISBLANK(Summary!B49),"",Summary!B49)</f>
        <v/>
      </c>
      <c r="C49" t="str">
        <f>IF(ISERROR(VLOOKUP(B49,#REF!,2,FALSE)),"",(VLOOKUP(B49,#REF!,2,FALSE)))</f>
        <v/>
      </c>
    </row>
    <row r="50" spans="2:3">
      <c r="B50" t="str">
        <f>IF(ISBLANK(Summary!B50),"",Summary!B50)</f>
        <v/>
      </c>
      <c r="C50" t="str">
        <f>IF(ISERROR(VLOOKUP(B50,#REF!,2,FALSE)),"",(VLOOKUP(B50,#REF!,2,FALSE)))</f>
        <v/>
      </c>
    </row>
    <row r="51" spans="2:3">
      <c r="B51" t="str">
        <f>IF(ISBLANK(Summary!B51),"",Summary!B51)</f>
        <v/>
      </c>
      <c r="C51" t="str">
        <f>IF(ISERROR(VLOOKUP(B51,#REF!,2,FALSE)),"",(VLOOKUP(B51,#REF!,2,FALSE)))</f>
        <v/>
      </c>
    </row>
    <row r="52" spans="2:3">
      <c r="B52" t="str">
        <f>IF(ISBLANK(Summary!B52),"",Summary!B52)</f>
        <v/>
      </c>
      <c r="C52" t="str">
        <f>IF(ISERROR(VLOOKUP(B52,#REF!,2,FALSE)),"",(VLOOKUP(B52,#REF!,2,FALSE)))</f>
        <v/>
      </c>
    </row>
    <row r="53" spans="2:3">
      <c r="B53" t="str">
        <f>IF(ISBLANK(Summary!B53),"",Summary!B53)</f>
        <v/>
      </c>
      <c r="C53" t="str">
        <f>IF(ISERROR(VLOOKUP(B53,#REF!,2,FALSE)),"",(VLOOKUP(B53,#REF!,2,FALSE)))</f>
        <v/>
      </c>
    </row>
    <row r="54" spans="2:3">
      <c r="B54" t="str">
        <f>IF(ISBLANK(Summary!B54),"",Summary!B54)</f>
        <v/>
      </c>
      <c r="C54" t="str">
        <f>IF(ISERROR(VLOOKUP(B54,#REF!,2,FALSE)),"",(VLOOKUP(B54,#REF!,2,FALSE)))</f>
        <v/>
      </c>
    </row>
    <row r="55" spans="2:3">
      <c r="B55" t="str">
        <f>IF(ISBLANK(Summary!B55),"",Summary!B55)</f>
        <v/>
      </c>
      <c r="C55" t="str">
        <f>IF(ISERROR(VLOOKUP(B55,#REF!,2,FALSE)),"",(VLOOKUP(B55,#REF!,2,FALSE)))</f>
        <v/>
      </c>
    </row>
    <row r="56" spans="2:3">
      <c r="B56" t="str">
        <f>IF(ISBLANK(Summary!B56),"",Summary!B56)</f>
        <v/>
      </c>
      <c r="C56" t="str">
        <f>IF(ISERROR(VLOOKUP(B56,#REF!,2,FALSE)),"",(VLOOKUP(B56,#REF!,2,FALSE)))</f>
        <v/>
      </c>
    </row>
    <row r="57" spans="2:3">
      <c r="B57" t="str">
        <f>IF(ISBLANK(Summary!B57),"",Summary!B57)</f>
        <v/>
      </c>
      <c r="C57" t="str">
        <f>IF(ISERROR(VLOOKUP(B57,#REF!,2,FALSE)),"",(VLOOKUP(B57,#REF!,2,FALSE)))</f>
        <v/>
      </c>
    </row>
    <row r="58" spans="2:3">
      <c r="B58" t="str">
        <f>IF(ISBLANK(Summary!B58),"",Summary!B58)</f>
        <v/>
      </c>
      <c r="C58" t="str">
        <f>IF(ISERROR(VLOOKUP(B58,#REF!,2,FALSE)),"",(VLOOKUP(B58,#REF!,2,FALSE)))</f>
        <v/>
      </c>
    </row>
    <row r="59" spans="2:3">
      <c r="B59" t="str">
        <f>IF(ISBLANK(Summary!B59),"",Summary!B59)</f>
        <v/>
      </c>
      <c r="C59" t="str">
        <f>IF(ISERROR(VLOOKUP(B59,#REF!,2,FALSE)),"",(VLOOKUP(B59,#REF!,2,FALSE)))</f>
        <v/>
      </c>
    </row>
    <row r="60" spans="2:3">
      <c r="B60" t="str">
        <f>IF(ISBLANK(Summary!B60),"",Summary!B60)</f>
        <v/>
      </c>
      <c r="C60" t="str">
        <f>IF(ISERROR(VLOOKUP(B60,#REF!,2,FALSE)),"",(VLOOKUP(B60,#REF!,2,FALSE)))</f>
        <v/>
      </c>
    </row>
    <row r="61" spans="2:3">
      <c r="B61" t="str">
        <f>IF(ISBLANK(Summary!B61),"",Summary!B61)</f>
        <v/>
      </c>
      <c r="C61" t="str">
        <f>IF(ISERROR(VLOOKUP(B61,#REF!,2,FALSE)),"",(VLOOKUP(B61,#REF!,2,FALSE)))</f>
        <v/>
      </c>
    </row>
    <row r="62" spans="2:3">
      <c r="B62" t="str">
        <f>IF(ISBLANK(Summary!B62),"",Summary!B62)</f>
        <v/>
      </c>
      <c r="C62" t="str">
        <f>IF(ISERROR(VLOOKUP(B62,#REF!,2,FALSE)),"",(VLOOKUP(B62,#REF!,2,FALSE)))</f>
        <v/>
      </c>
    </row>
    <row r="63" spans="2:3">
      <c r="B63" t="str">
        <f>IF(ISBLANK(Summary!B63),"",Summary!B63)</f>
        <v/>
      </c>
      <c r="C63" t="str">
        <f>IF(ISERROR(VLOOKUP(B63,#REF!,2,FALSE)),"",(VLOOKUP(B63,#REF!,2,FALSE)))</f>
        <v/>
      </c>
    </row>
    <row r="64" spans="2:3">
      <c r="B64" t="str">
        <f>IF(ISBLANK(Summary!B64),"",Summary!B64)</f>
        <v/>
      </c>
      <c r="C64" t="str">
        <f>IF(ISERROR(VLOOKUP(B64,#REF!,2,FALSE)),"",(VLOOKUP(B64,#REF!,2,FALSE)))</f>
        <v/>
      </c>
    </row>
    <row r="65" spans="2:3">
      <c r="B65" t="str">
        <f>IF(ISBLANK(Summary!B65),"",Summary!B65)</f>
        <v/>
      </c>
      <c r="C65" t="str">
        <f>IF(ISERROR(VLOOKUP(B65,#REF!,2,FALSE)),"",(VLOOKUP(B65,#REF!,2,FALSE)))</f>
        <v/>
      </c>
    </row>
    <row r="66" spans="2:3">
      <c r="B66" t="str">
        <f>IF(ISBLANK(Summary!B66),"",Summary!B66)</f>
        <v/>
      </c>
      <c r="C66" t="str">
        <f>IF(ISERROR(VLOOKUP(B66,#REF!,2,FALSE)),"",(VLOOKUP(B66,#REF!,2,FALSE)))</f>
        <v/>
      </c>
    </row>
    <row r="67" spans="2:3">
      <c r="B67" t="str">
        <f>IF(ISBLANK(Summary!B67),"",Summary!B67)</f>
        <v/>
      </c>
      <c r="C67" t="str">
        <f>IF(ISERROR(VLOOKUP(B67,#REF!,2,FALSE)),"",(VLOOKUP(B67,#REF!,2,FALSE)))</f>
        <v/>
      </c>
    </row>
    <row r="68" spans="2:3">
      <c r="B68" t="str">
        <f>IF(ISBLANK(Summary!B68),"",Summary!B68)</f>
        <v/>
      </c>
      <c r="C68" t="str">
        <f>IF(ISERROR(VLOOKUP(B68,#REF!,2,FALSE)),"",(VLOOKUP(B68,#REF!,2,FALSE)))</f>
        <v/>
      </c>
    </row>
    <row r="69" spans="2:3">
      <c r="B69" t="str">
        <f>IF(ISBLANK(Summary!B69),"",Summary!B69)</f>
        <v/>
      </c>
      <c r="C69" t="str">
        <f>IF(ISERROR(VLOOKUP(B69,#REF!,2,FALSE)),"",(VLOOKUP(B69,#REF!,2,FALSE)))</f>
        <v/>
      </c>
    </row>
    <row r="70" spans="2:3">
      <c r="B70" t="str">
        <f>IF(ISBLANK(Summary!B70),"",Summary!B70)</f>
        <v/>
      </c>
      <c r="C70" t="str">
        <f>IF(ISERROR(VLOOKUP(B70,#REF!,2,FALSE)),"",(VLOOKUP(B70,#REF!,2,FALSE)))</f>
        <v/>
      </c>
    </row>
    <row r="71" spans="2:3">
      <c r="B71" t="str">
        <f>IF(ISBLANK(Summary!B71),"",Summary!B71)</f>
        <v/>
      </c>
      <c r="C71" t="str">
        <f>IF(ISERROR(VLOOKUP(B71,#REF!,2,FALSE)),"",(VLOOKUP(B71,#REF!,2,FALSE)))</f>
        <v/>
      </c>
    </row>
    <row r="72" spans="2:3">
      <c r="B72" t="str">
        <f>IF(ISBLANK(Summary!B72),"",Summary!B72)</f>
        <v/>
      </c>
      <c r="C72" t="str">
        <f>IF(ISERROR(VLOOKUP(B72,#REF!,2,FALSE)),"",(VLOOKUP(B72,#REF!,2,FALSE)))</f>
        <v/>
      </c>
    </row>
    <row r="73" spans="2:3">
      <c r="B73" t="str">
        <f>IF(ISBLANK(Summary!B73),"",Summary!B73)</f>
        <v/>
      </c>
      <c r="C73" t="str">
        <f>IF(ISERROR(VLOOKUP(B73,#REF!,2,FALSE)),"",(VLOOKUP(B73,#REF!,2,FALSE)))</f>
        <v/>
      </c>
    </row>
    <row r="74" spans="2:3">
      <c r="B74" t="str">
        <f>IF(ISBLANK(Summary!B74),"",Summary!B74)</f>
        <v/>
      </c>
      <c r="C74" t="str">
        <f>IF(ISERROR(VLOOKUP(B74,#REF!,2,FALSE)),"",(VLOOKUP(B74,#REF!,2,FALSE)))</f>
        <v/>
      </c>
    </row>
    <row r="75" spans="2:3">
      <c r="B75" t="str">
        <f>IF(ISBLANK(Summary!B75),"",Summary!B75)</f>
        <v/>
      </c>
      <c r="C75" t="str">
        <f>IF(ISERROR(VLOOKUP(B75,#REF!,2,FALSE)),"",(VLOOKUP(B75,#REF!,2,FALSE)))</f>
        <v/>
      </c>
    </row>
    <row r="76" spans="2:3">
      <c r="B76" t="str">
        <f>IF(ISBLANK(Summary!B76),"",Summary!B76)</f>
        <v/>
      </c>
      <c r="C76" t="str">
        <f>IF(ISERROR(VLOOKUP(B76,#REF!,2,FALSE)),"",(VLOOKUP(B76,#REF!,2,FALSE)))</f>
        <v/>
      </c>
    </row>
    <row r="77" spans="2:3">
      <c r="B77" t="str">
        <f>IF(ISBLANK(Summary!B77),"",Summary!B77)</f>
        <v/>
      </c>
      <c r="C77" t="str">
        <f>IF(ISERROR(VLOOKUP(B77,#REF!,2,FALSE)),"",(VLOOKUP(B77,#REF!,2,FALSE)))</f>
        <v/>
      </c>
    </row>
    <row r="78" spans="2:3">
      <c r="B78" t="str">
        <f>IF(ISBLANK(Summary!B78),"",Summary!B78)</f>
        <v/>
      </c>
      <c r="C78" t="str">
        <f>IF(ISERROR(VLOOKUP(B78,#REF!,2,FALSE)),"",(VLOOKUP(B78,#REF!,2,FALSE)))</f>
        <v/>
      </c>
    </row>
    <row r="79" spans="2:3">
      <c r="B79" t="str">
        <f>IF(ISBLANK(Summary!B79),"",Summary!B79)</f>
        <v/>
      </c>
      <c r="C79" t="str">
        <f>IF(ISERROR(VLOOKUP(B79,#REF!,2,FALSE)),"",(VLOOKUP(B79,#REF!,2,FALSE)))</f>
        <v/>
      </c>
    </row>
    <row r="80" spans="2:3">
      <c r="B80" t="str">
        <f>IF(ISBLANK(Summary!B80),"",Summary!B80)</f>
        <v/>
      </c>
      <c r="C80" t="str">
        <f>IF(ISERROR(VLOOKUP(B80,#REF!,2,FALSE)),"",(VLOOKUP(B80,#REF!,2,FALSE)))</f>
        <v/>
      </c>
    </row>
    <row r="81" spans="2:3">
      <c r="B81" t="str">
        <f>IF(ISBLANK(Summary!B81),"",Summary!B81)</f>
        <v/>
      </c>
      <c r="C81" t="str">
        <f>IF(ISERROR(VLOOKUP(B81,#REF!,2,FALSE)),"",(VLOOKUP(B81,#REF!,2,FALSE)))</f>
        <v/>
      </c>
    </row>
    <row r="82" spans="2:3">
      <c r="B82" t="str">
        <f>IF(ISBLANK(Summary!B82),"",Summary!B82)</f>
        <v/>
      </c>
      <c r="C82" t="str">
        <f>IF(ISERROR(VLOOKUP(B82,#REF!,2,FALSE)),"",(VLOOKUP(B82,#REF!,2,FALSE)))</f>
        <v/>
      </c>
    </row>
    <row r="83" spans="2:3">
      <c r="B83" t="str">
        <f>IF(ISBLANK(Summary!B83),"",Summary!B83)</f>
        <v/>
      </c>
      <c r="C83" t="str">
        <f>IF(ISERROR(VLOOKUP(B83,#REF!,2,FALSE)),"",(VLOOKUP(B83,#REF!,2,FALSE)))</f>
        <v/>
      </c>
    </row>
    <row r="84" spans="2:3">
      <c r="B84" t="str">
        <f>IF(ISBLANK(Summary!B84),"",Summary!B84)</f>
        <v/>
      </c>
      <c r="C84" t="str">
        <f>IF(ISERROR(VLOOKUP(B84,#REF!,2,FALSE)),"",(VLOOKUP(B84,#REF!,2,FALSE)))</f>
        <v/>
      </c>
    </row>
    <row r="85" spans="2:3">
      <c r="B85" t="str">
        <f>IF(ISBLANK(Summary!B85),"",Summary!B85)</f>
        <v/>
      </c>
      <c r="C85" t="str">
        <f>IF(ISERROR(VLOOKUP(B85,#REF!,2,FALSE)),"",(VLOOKUP(B85,#REF!,2,FALSE)))</f>
        <v/>
      </c>
    </row>
    <row r="86" spans="2:3">
      <c r="B86" t="str">
        <f>IF(ISBLANK(Summary!B86),"",Summary!B86)</f>
        <v/>
      </c>
      <c r="C86" t="str">
        <f>IF(ISERROR(VLOOKUP(B86,#REF!,2,FALSE)),"",(VLOOKUP(B86,#REF!,2,FALSE)))</f>
        <v/>
      </c>
    </row>
    <row r="87" spans="2:3">
      <c r="B87" t="str">
        <f>IF(ISBLANK(Summary!B87),"",Summary!B87)</f>
        <v/>
      </c>
      <c r="C87" t="str">
        <f>IF(ISERROR(VLOOKUP(B87,#REF!,2,FALSE)),"",(VLOOKUP(B87,#REF!,2,FALSE)))</f>
        <v/>
      </c>
    </row>
    <row r="88" spans="2:3">
      <c r="B88" t="str">
        <f>IF(ISBLANK(Summary!B88),"",Summary!B88)</f>
        <v/>
      </c>
      <c r="C88" t="str">
        <f>IF(ISERROR(VLOOKUP(B88,#REF!,2,FALSE)),"",(VLOOKUP(B88,#REF!,2,FALSE)))</f>
        <v/>
      </c>
    </row>
    <row r="89" spans="2:3">
      <c r="B89" t="str">
        <f>IF(ISBLANK(Summary!B89),"",Summary!B89)</f>
        <v/>
      </c>
      <c r="C89" t="str">
        <f>IF(ISERROR(VLOOKUP(B89,#REF!,2,FALSE)),"",(VLOOKUP(B89,#REF!,2,FALSE)))</f>
        <v/>
      </c>
    </row>
    <row r="90" spans="2:3">
      <c r="B90" t="str">
        <f>IF(ISBLANK(Summary!B90),"",Summary!B90)</f>
        <v/>
      </c>
      <c r="C90" t="str">
        <f>IF(ISERROR(VLOOKUP(B90,#REF!,2,FALSE)),"",(VLOOKUP(B90,#REF!,2,FALSE)))</f>
        <v/>
      </c>
    </row>
    <row r="91" spans="2:3">
      <c r="B91" t="str">
        <f>IF(ISBLANK(Summary!B91),"",Summary!B91)</f>
        <v/>
      </c>
    </row>
    <row r="92" spans="2:3">
      <c r="B92" t="str">
        <f>IF(ISBLANK(Summary!B92),"",Summary!B92)</f>
        <v/>
      </c>
    </row>
    <row r="93" spans="2:3">
      <c r="B93" t="str">
        <f>IF(ISBLANK(Summary!B93),"",Summary!B93)</f>
        <v/>
      </c>
    </row>
    <row r="94" spans="2:3">
      <c r="B94" t="str">
        <f>IF(ISBLANK(Summary!B94),"",Summary!B94)</f>
        <v/>
      </c>
    </row>
    <row r="95" spans="2:3">
      <c r="B95" t="str">
        <f>IF(ISBLANK(Summary!B95),"",Summary!B95)</f>
        <v/>
      </c>
    </row>
    <row r="96" spans="2:3">
      <c r="B96" t="str">
        <f>IF(ISBLANK(Summary!B96),"",Summary!B96)</f>
        <v/>
      </c>
    </row>
    <row r="97" spans="2:2">
      <c r="B97" t="str">
        <f>IF(ISBLANK(Summary!B97),"",Summary!B97)</f>
        <v/>
      </c>
    </row>
    <row r="98" spans="2:2">
      <c r="B98" t="str">
        <f>IF(ISBLANK(Summary!B98),"",Summary!B98)</f>
        <v/>
      </c>
    </row>
    <row r="99" spans="2:2">
      <c r="B99" t="str">
        <f>IF(ISBLANK(Summary!B99),"",Summary!B99)</f>
        <v/>
      </c>
    </row>
    <row r="100" spans="2:2">
      <c r="B100" t="str">
        <f>IF(ISBLANK(Summary!B100),"",Summary!B100)</f>
        <v/>
      </c>
    </row>
  </sheetData>
  <mergeCells count="6">
    <mergeCell ref="AI1:BD1"/>
    <mergeCell ref="BE1:BZ1"/>
    <mergeCell ref="B1:B2"/>
    <mergeCell ref="D1:D2"/>
    <mergeCell ref="C1:C2"/>
    <mergeCell ref="M1:A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AH32"/>
  <sheetViews>
    <sheetView topLeftCell="B1" workbookViewId="0">
      <pane xSplit="1" topLeftCell="C1" activePane="topRight" state="frozen"/>
      <selection activeCell="B1" sqref="B1"/>
      <selection pane="topRight" activeCell="C3" sqref="C3"/>
    </sheetView>
  </sheetViews>
  <sheetFormatPr defaultRowHeight="15"/>
  <cols>
    <col min="1" max="1" width="2.42578125" customWidth="1"/>
    <col min="2" max="2" width="44.85546875" style="32" bestFit="1" customWidth="1"/>
    <col min="3" max="3" width="10.85546875" customWidth="1"/>
    <col min="4" max="4" width="13.85546875" style="34" bestFit="1" customWidth="1"/>
    <col min="5" max="5" width="12.42578125" customWidth="1"/>
    <col min="6" max="6" width="13.140625" customWidth="1"/>
    <col min="7" max="7" width="12.7109375" customWidth="1"/>
    <col min="8" max="8" width="10.28515625" customWidth="1"/>
    <col min="9" max="9" width="11.28515625" customWidth="1"/>
    <col min="10" max="10" width="10" customWidth="1"/>
    <col min="14" max="14" width="9.85546875" customWidth="1"/>
    <col min="15" max="15" width="10" customWidth="1"/>
    <col min="16" max="16" width="11.28515625" customWidth="1"/>
    <col min="17" max="17" width="14.7109375" customWidth="1"/>
    <col min="18" max="18" width="11.42578125" customWidth="1"/>
    <col min="19" max="19" width="14.28515625" customWidth="1"/>
    <col min="31" max="31" width="11.140625" customWidth="1"/>
  </cols>
  <sheetData>
    <row r="1" spans="2:34" ht="15" customHeight="1">
      <c r="B1" s="32" t="s">
        <v>0</v>
      </c>
      <c r="C1" s="62" t="s">
        <v>27</v>
      </c>
      <c r="D1" s="17"/>
      <c r="E1" s="58" t="s">
        <v>28</v>
      </c>
      <c r="F1" s="58"/>
      <c r="G1" s="58"/>
      <c r="H1" s="58"/>
      <c r="I1" s="58"/>
      <c r="J1" s="58"/>
      <c r="K1" s="58"/>
      <c r="L1" s="58" t="s">
        <v>29</v>
      </c>
      <c r="M1" s="58"/>
      <c r="N1" s="58"/>
      <c r="O1" s="58"/>
      <c r="P1" s="58"/>
      <c r="Q1" s="58"/>
      <c r="R1" s="58"/>
      <c r="S1" s="58"/>
      <c r="T1" s="58"/>
      <c r="U1" s="58"/>
      <c r="V1" s="58"/>
      <c r="W1" s="58"/>
      <c r="X1" s="58"/>
      <c r="Y1" s="58"/>
      <c r="Z1" s="58"/>
      <c r="AA1" s="58"/>
      <c r="AB1" s="58"/>
      <c r="AC1" s="58"/>
      <c r="AD1" s="58"/>
      <c r="AE1" s="58"/>
    </row>
    <row r="2" spans="2:34" s="2" customFormat="1" ht="35.25" customHeight="1">
      <c r="B2" s="29">
        <f>COUNTA(B3:B91)</f>
        <v>10</v>
      </c>
      <c r="C2" s="62"/>
      <c r="D2" s="33" t="s">
        <v>1</v>
      </c>
      <c r="E2" s="35" t="s">
        <v>9</v>
      </c>
      <c r="F2" s="35" t="s">
        <v>7</v>
      </c>
      <c r="G2" s="35" t="s">
        <v>8</v>
      </c>
      <c r="H2" s="35" t="s">
        <v>2</v>
      </c>
      <c r="I2" s="35" t="s">
        <v>6</v>
      </c>
      <c r="J2" s="35" t="s">
        <v>4</v>
      </c>
      <c r="K2" s="35" t="s">
        <v>25</v>
      </c>
      <c r="L2" s="4" t="s">
        <v>3</v>
      </c>
      <c r="M2" s="4" t="s">
        <v>5</v>
      </c>
      <c r="N2" s="4" t="s">
        <v>10</v>
      </c>
      <c r="O2" s="4" t="s">
        <v>11</v>
      </c>
      <c r="P2" s="4" t="s">
        <v>12</v>
      </c>
      <c r="Q2" s="4" t="s">
        <v>13</v>
      </c>
      <c r="R2" s="4" t="s">
        <v>14</v>
      </c>
      <c r="S2" s="4" t="s">
        <v>15</v>
      </c>
      <c r="T2" s="4" t="s">
        <v>16</v>
      </c>
      <c r="U2" s="4" t="s">
        <v>17</v>
      </c>
      <c r="V2" s="4" t="s">
        <v>18</v>
      </c>
      <c r="W2" s="4" t="s">
        <v>19</v>
      </c>
      <c r="X2" s="4" t="s">
        <v>20</v>
      </c>
      <c r="Y2" s="4" t="s">
        <v>21</v>
      </c>
      <c r="Z2" s="4" t="s">
        <v>22</v>
      </c>
      <c r="AA2" s="4" t="s">
        <v>23</v>
      </c>
      <c r="AB2" s="4" t="s">
        <v>24</v>
      </c>
      <c r="AC2" s="4" t="s">
        <v>26</v>
      </c>
      <c r="AD2" s="4" t="s">
        <v>36</v>
      </c>
      <c r="AE2" s="13" t="s">
        <v>37</v>
      </c>
      <c r="AF2" s="51" t="s">
        <v>118</v>
      </c>
      <c r="AG2" s="51" t="s">
        <v>123</v>
      </c>
      <c r="AH2" s="51" t="s">
        <v>125</v>
      </c>
    </row>
    <row r="3" spans="2:34">
      <c r="E3" s="49">
        <v>406</v>
      </c>
      <c r="F3" s="9">
        <v>299</v>
      </c>
      <c r="G3" s="9">
        <v>301</v>
      </c>
      <c r="H3" s="9">
        <v>10</v>
      </c>
      <c r="I3" s="9">
        <v>94</v>
      </c>
      <c r="J3" s="9">
        <v>78</v>
      </c>
      <c r="K3" s="9">
        <v>90068</v>
      </c>
      <c r="L3" s="9">
        <v>76</v>
      </c>
      <c r="M3" s="9">
        <v>80</v>
      </c>
      <c r="N3" s="9">
        <v>410</v>
      </c>
      <c r="O3" s="9">
        <v>610</v>
      </c>
      <c r="P3" s="9">
        <v>625</v>
      </c>
      <c r="Q3" s="9">
        <v>630</v>
      </c>
      <c r="R3" s="9">
        <v>665</v>
      </c>
      <c r="S3" s="9">
        <v>671</v>
      </c>
      <c r="T3" s="9">
        <v>680</v>
      </c>
      <c r="U3" s="9">
        <v>916</v>
      </c>
      <c r="V3" s="9">
        <v>927</v>
      </c>
      <c r="W3" s="9">
        <v>929</v>
      </c>
      <c r="X3" s="9">
        <v>937</v>
      </c>
      <c r="Y3" s="9">
        <v>940</v>
      </c>
      <c r="Z3" s="9">
        <v>945</v>
      </c>
      <c r="AA3" s="9">
        <v>1022</v>
      </c>
      <c r="AB3" s="9">
        <v>70300</v>
      </c>
      <c r="AC3" s="9">
        <v>65</v>
      </c>
      <c r="AD3" s="9">
        <v>951</v>
      </c>
      <c r="AE3" s="9">
        <v>99937</v>
      </c>
    </row>
    <row r="4" spans="2:34">
      <c r="B4" s="50" t="s">
        <v>40</v>
      </c>
      <c r="C4">
        <f>IF(((COUNTIF('Full Data'!$C:$C,Summary!B4))=(COUNT(E4:AH4))),(COUNTIF('Full Data'!$C:$C,Summary!B4)), "check")</f>
        <v>21</v>
      </c>
      <c r="D4" s="31">
        <f>INDEX('Full Data'!$E:$E,MATCH($B4,'Full Data'!$C:$C,0))</f>
        <v>41346.576388888891</v>
      </c>
      <c r="E4">
        <f t="array" ref="E4">INDEX('Full Data'!$H:$H,MATCH($B4,IF('Full Data'!$G:$G=E$2,'Full Data'!$C:$C),0))</f>
        <v>7.42</v>
      </c>
      <c r="F4">
        <f t="array" ref="F4">INDEX('Full Data'!$H:$H,MATCH($B4,IF('Full Data'!$G:$G=F$2,'Full Data'!$C:$C),0))</f>
        <v>8.6300000000000008</v>
      </c>
      <c r="G4">
        <f t="array" ref="G4">INDEX('Full Data'!$H:$H,MATCH($B4,IF('Full Data'!$G:$G=G$2,'Full Data'!$C:$C),0))</f>
        <v>92.3</v>
      </c>
      <c r="H4">
        <f t="array" ref="H4">INDEX('Full Data'!$H:$H,MATCH($B4,IF('Full Data'!$G:$G=H$2,'Full Data'!$C:$C),0))</f>
        <v>18.64</v>
      </c>
      <c r="I4">
        <f t="array" ref="I4">INDEX('Full Data'!$H:$H,MATCH($B4,IF('Full Data'!$G:$G=I$2,'Full Data'!$C:$C),0))</f>
        <v>280</v>
      </c>
      <c r="J4" t="e">
        <f t="array" ref="J4">INDEX('Full Data'!$H:$H,MATCH($B4,IF('Full Data'!$G:$G=J$2,'Full Data'!$C:$C),0))</f>
        <v>#N/A</v>
      </c>
      <c r="K4">
        <f t="array" ref="K4">INDEX('Full Data'!$H:$H,MATCH($B4,IF('Full Data'!$G:$G=K$2,'Full Data'!$C:$C),0))</f>
        <v>2.2999999999999998</v>
      </c>
      <c r="L4">
        <f t="array" ref="L4">INDEX('Full Data'!$H:$H,MATCH($B4,IF('Full Data'!$G:$G=L$2,'Full Data'!$C:$C),0))</f>
        <v>0.4</v>
      </c>
      <c r="M4">
        <f t="array" ref="M4">INDEX('Full Data'!$H:$H,MATCH($B4,IF('Full Data'!$G:$G=M$2,'Full Data'!$C:$C),0))</f>
        <v>2.5</v>
      </c>
      <c r="N4">
        <f t="array" ref="N4">INDEX('Full Data'!$H:$H,MATCH($B4,IF('Full Data'!$G:$G=N$2,'Full Data'!$C:$C),0))</f>
        <v>123</v>
      </c>
      <c r="O4">
        <f t="array" ref="O4">INDEX('Full Data'!$H:$H,MATCH($B4,IF('Full Data'!$G:$G=O$2,'Full Data'!$C:$C),0))</f>
        <v>4.3999999999999997E-2</v>
      </c>
      <c r="P4">
        <f t="array" ref="P4">INDEX('Full Data'!$H:$H,MATCH($B4,IF('Full Data'!$G:$G=P$2,'Full Data'!$C:$C),0))</f>
        <v>0.28999999999999998</v>
      </c>
      <c r="Q4">
        <f t="array" ref="Q4">INDEX('Full Data'!$H:$H,MATCH($B4,IF('Full Data'!$G:$G=Q$2,'Full Data'!$C:$C),0))</f>
        <v>2.9</v>
      </c>
      <c r="R4">
        <f t="array" ref="R4">INDEX('Full Data'!$H:$H,MATCH($B4,IF('Full Data'!$G:$G=R$2,'Full Data'!$C:$C),0))</f>
        <v>2.1000000000000001E-2</v>
      </c>
      <c r="S4">
        <f t="array" ref="S4">INDEX('Full Data'!$H:$H,MATCH($B4,IF('Full Data'!$G:$G=S$2,'Full Data'!$C:$C),0))</f>
        <v>1.2999999999999999E-2</v>
      </c>
      <c r="T4">
        <f t="array" ref="T4">INDEX('Full Data'!$H:$H,MATCH($B4,IF('Full Data'!$G:$G=T$2,'Full Data'!$C:$C),0))</f>
        <v>1.2</v>
      </c>
      <c r="U4" t="e">
        <f t="array" ref="U4">INDEX('Full Data'!$H:$H,MATCH($B4,IF('Full Data'!$G:$G=U$2,'Full Data'!$C:$C),0))</f>
        <v>#N/A</v>
      </c>
      <c r="V4" t="e">
        <f t="array" ref="V4">INDEX('Full Data'!$H:$H,MATCH($B4,IF('Full Data'!$G:$G=V$2,'Full Data'!$C:$C),0))</f>
        <v>#N/A</v>
      </c>
      <c r="W4" t="e">
        <f t="array" ref="W4">INDEX('Full Data'!$H:$H,MATCH($B4,IF('Full Data'!$G:$G=W$2,'Full Data'!$C:$C),0))</f>
        <v>#N/A</v>
      </c>
      <c r="X4">
        <f t="array" ref="X4">INDEX('Full Data'!$H:$H,MATCH($B4,IF('Full Data'!$G:$G=X$2,'Full Data'!$C:$C),0))</f>
        <v>0.48</v>
      </c>
      <c r="Y4">
        <f t="array" ref="Y4">INDEX('Full Data'!$H:$H,MATCH($B4,IF('Full Data'!$G:$G=Y$2,'Full Data'!$C:$C),0))</f>
        <v>5.2</v>
      </c>
      <c r="Z4">
        <f t="array" ref="Z4">INDEX('Full Data'!$H:$H,MATCH($B4,IF('Full Data'!$G:$G=Z$2,'Full Data'!$C:$C),0))</f>
        <v>1.4</v>
      </c>
      <c r="AA4">
        <f t="array" ref="AA4">INDEX('Full Data'!$H:$H,MATCH($B4,IF('Full Data'!$G:$G=AA$2,'Full Data'!$C:$C),0))</f>
        <v>11</v>
      </c>
      <c r="AB4">
        <f t="array" ref="AB4">INDEX('Full Data'!$H:$H,MATCH($B4,IF('Full Data'!$G:$G=AB$2,'Full Data'!$C:$C),0))</f>
        <v>150</v>
      </c>
      <c r="AC4" t="e">
        <f t="array" ref="AC4">INDEX('Full Data'!$H:$H,MATCH($B4,IF('Full Data'!$G:$G=AC$2,'Full Data'!$C:$C),0))</f>
        <v>#N/A</v>
      </c>
      <c r="AD4" s="14" t="e">
        <f t="array" ref="AD4">INDEX('Full Data'!$H:$H,MATCH($B4,IF('Full Data'!$G:$G=AD$2,'Full Data'!$C:$C),0))</f>
        <v>#N/A</v>
      </c>
      <c r="AE4" s="14">
        <f t="array" ref="AE4">INDEX('Full Data'!$H:$H,MATCH($B4,IF('Full Data'!$G:$G=AE$2,'Full Data'!$C:$C),0))</f>
        <v>0.01</v>
      </c>
      <c r="AF4" s="38" t="e">
        <f t="array" ref="AF4">INDEX('Full Data'!$H:$H,MATCH($B4,IF('Full Data'!$G:$G=AF$2,'Full Data'!$C:$C),0))</f>
        <v>#N/A</v>
      </c>
      <c r="AG4" s="43" t="e">
        <f t="array" ref="AG4">INDEX('Full Data'!$H:$H,MATCH($B4,IF('Full Data'!$G:$G=AG$2,'Full Data'!$C:$C),0))</f>
        <v>#N/A</v>
      </c>
      <c r="AH4" s="45" t="e">
        <f t="array" ref="AH4">INDEX('Full Data'!$H:$H,MATCH($B4,IF('Full Data'!$G:$G=AH$2,'Full Data'!$C:$C),0))</f>
        <v>#N/A</v>
      </c>
    </row>
    <row r="5" spans="2:34">
      <c r="B5" s="50" t="s">
        <v>41</v>
      </c>
      <c r="C5" s="45">
        <f>IF(((COUNTIF('Full Data'!$C:$C,Summary!B5))=(COUNT(E5:AH5))),(COUNTIF('Full Data'!$C:$C,Summary!B5)), "check")</f>
        <v>21</v>
      </c>
      <c r="D5" s="31">
        <f t="array" ref="D5">INDEX('Full Data'!$E:$E,MATCH($B5,'Full Data'!$C:$C,0))</f>
        <v>41346.784722222219</v>
      </c>
      <c r="E5">
        <f t="array" ref="E5">INDEX('Full Data'!$H:$H,MATCH($B5,IF('Full Data'!$G:$G=E$2,'Full Data'!$C:$C),0))</f>
        <v>7.45</v>
      </c>
      <c r="F5">
        <f t="array" ref="F5">INDEX('Full Data'!$H:$H,MATCH($B5,IF('Full Data'!$G:$G=F$2,'Full Data'!$C:$C),0))</f>
        <v>9.48</v>
      </c>
      <c r="G5">
        <f t="array" ref="G5">INDEX('Full Data'!$H:$H,MATCH($B5,IF('Full Data'!$G:$G=G$2,'Full Data'!$C:$C),0))</f>
        <v>103.6</v>
      </c>
      <c r="H5">
        <f t="array" ref="H5">INDEX('Full Data'!$H:$H,MATCH($B5,IF('Full Data'!$G:$G=H$2,'Full Data'!$C:$C),0))</f>
        <v>19.82</v>
      </c>
      <c r="I5">
        <f t="array" ref="I5">INDEX('Full Data'!$H:$H,MATCH($B5,IF('Full Data'!$G:$G=I$2,'Full Data'!$C:$C),0))</f>
        <v>288</v>
      </c>
      <c r="J5" t="e">
        <f t="array" ref="J5">INDEX('Full Data'!$H:$H,MATCH($B5,IF('Full Data'!$G:$G=J$2,'Full Data'!$C:$C),0))</f>
        <v>#N/A</v>
      </c>
      <c r="K5">
        <f t="array" ref="K5">INDEX('Full Data'!$H:$H,MATCH($B5,IF('Full Data'!$G:$G=K$2,'Full Data'!$C:$C),0))</f>
        <v>5</v>
      </c>
      <c r="L5">
        <f t="array" ref="L5">INDEX('Full Data'!$H:$H,MATCH($B5,IF('Full Data'!$G:$G=L$2,'Full Data'!$C:$C),0))</f>
        <v>0.45</v>
      </c>
      <c r="M5">
        <f t="array" ref="M5">INDEX('Full Data'!$H:$H,MATCH($B5,IF('Full Data'!$G:$G=M$2,'Full Data'!$C:$C),0))</f>
        <v>2.5</v>
      </c>
      <c r="N5">
        <f t="array" ref="N5">INDEX('Full Data'!$H:$H,MATCH($B5,IF('Full Data'!$G:$G=N$2,'Full Data'!$C:$C),0))</f>
        <v>140</v>
      </c>
      <c r="O5">
        <f t="array" ref="O5">INDEX('Full Data'!$H:$H,MATCH($B5,IF('Full Data'!$G:$G=O$2,'Full Data'!$C:$C),0))</f>
        <v>1.4E-2</v>
      </c>
      <c r="P5">
        <f t="array" ref="P5">INDEX('Full Data'!$H:$H,MATCH($B5,IF('Full Data'!$G:$G=P$2,'Full Data'!$C:$C),0))</f>
        <v>0.28999999999999998</v>
      </c>
      <c r="Q5">
        <f t="array" ref="Q5">INDEX('Full Data'!$H:$H,MATCH($B5,IF('Full Data'!$G:$G=Q$2,'Full Data'!$C:$C),0))</f>
        <v>2.4</v>
      </c>
      <c r="R5">
        <f t="array" ref="R5">INDEX('Full Data'!$H:$H,MATCH($B5,IF('Full Data'!$G:$G=R$2,'Full Data'!$C:$C),0))</f>
        <v>3.4000000000000002E-2</v>
      </c>
      <c r="S5">
        <f t="array" ref="S5">INDEX('Full Data'!$H:$H,MATCH($B5,IF('Full Data'!$G:$G=S$2,'Full Data'!$C:$C),0))</f>
        <v>1.7999999999999999E-2</v>
      </c>
      <c r="T5">
        <f t="array" ref="T5">INDEX('Full Data'!$H:$H,MATCH($B5,IF('Full Data'!$G:$G=T$2,'Full Data'!$C:$C),0))</f>
        <v>0.64</v>
      </c>
      <c r="U5" t="e">
        <f t="array" ref="U5">INDEX('Full Data'!$H:$H,MATCH($B5,IF('Full Data'!$G:$G=U$2,'Full Data'!$C:$C),0))</f>
        <v>#N/A</v>
      </c>
      <c r="V5" t="e">
        <f t="array" ref="V5">INDEX('Full Data'!$H:$H,MATCH($B5,IF('Full Data'!$G:$G=V$2,'Full Data'!$C:$C),0))</f>
        <v>#N/A</v>
      </c>
      <c r="W5" t="e">
        <f t="array" ref="W5">INDEX('Full Data'!$H:$H,MATCH($B5,IF('Full Data'!$G:$G=W$2,'Full Data'!$C:$C),0))</f>
        <v>#N/A</v>
      </c>
      <c r="X5">
        <f t="array" ref="X5">INDEX('Full Data'!$H:$H,MATCH($B5,IF('Full Data'!$G:$G=X$2,'Full Data'!$C:$C),0))</f>
        <v>0.45</v>
      </c>
      <c r="Y5">
        <f t="array" ref="Y5">INDEX('Full Data'!$H:$H,MATCH($B5,IF('Full Data'!$G:$G=Y$2,'Full Data'!$C:$C),0))</f>
        <v>5.4</v>
      </c>
      <c r="Z5">
        <f t="array" ref="Z5">INDEX('Full Data'!$H:$H,MATCH($B5,IF('Full Data'!$G:$G=Z$2,'Full Data'!$C:$C),0))</f>
        <v>1.5</v>
      </c>
      <c r="AA5">
        <f t="array" ref="AA5">INDEX('Full Data'!$H:$H,MATCH($B5,IF('Full Data'!$G:$G=AA$2,'Full Data'!$C:$C),0))</f>
        <v>10.8</v>
      </c>
      <c r="AB5">
        <f t="array" ref="AB5">INDEX('Full Data'!$H:$H,MATCH($B5,IF('Full Data'!$G:$G=AB$2,'Full Data'!$C:$C),0))</f>
        <v>170</v>
      </c>
      <c r="AC5" t="e">
        <f t="array" ref="AC5">INDEX('Full Data'!$H:$H,MATCH($B5,IF('Full Data'!$G:$G=AC$2,'Full Data'!$C:$C),0))</f>
        <v>#N/A</v>
      </c>
      <c r="AD5" s="14" t="e">
        <f t="array" ref="AD5">INDEX('Full Data'!$H:$H,MATCH($B5,IF('Full Data'!$G:$G=AD$2,'Full Data'!$C:$C),0))</f>
        <v>#N/A</v>
      </c>
      <c r="AE5" s="14">
        <f t="array" ref="AE5">INDEX('Full Data'!$H:$H,MATCH($B5,IF('Full Data'!$G:$G=AE$2,'Full Data'!$C:$C),0))</f>
        <v>1.7000000000000001E-2</v>
      </c>
      <c r="AF5" s="38" t="e">
        <f t="array" ref="AF5">INDEX('Full Data'!$H:$H,MATCH($B5,IF('Full Data'!$G:$G=AF$2,'Full Data'!$C:$C),0))</f>
        <v>#N/A</v>
      </c>
      <c r="AG5" s="43" t="e">
        <f t="array" ref="AG5">INDEX('Full Data'!$H:$H,MATCH($B5,IF('Full Data'!$G:$G=AG$2,'Full Data'!$C:$C),0))</f>
        <v>#N/A</v>
      </c>
      <c r="AH5" s="45" t="e">
        <f t="array" ref="AH5">INDEX('Full Data'!$H:$H,MATCH($B5,IF('Full Data'!$G:$G=AH$2,'Full Data'!$C:$C),0))</f>
        <v>#N/A</v>
      </c>
    </row>
    <row r="6" spans="2:34">
      <c r="B6" s="50" t="s">
        <v>42</v>
      </c>
      <c r="C6" s="45">
        <f>IF(((COUNTIF('Full Data'!$C:$C,Summary!B6))=(COUNT(E6:AH6))),(COUNTIF('Full Data'!$C:$C,Summary!B6)), "check")</f>
        <v>21</v>
      </c>
      <c r="D6" s="31">
        <f t="array" ref="D6">INDEX('Full Data'!$E:$E,MATCH($B6,'Full Data'!$C:$C,0))</f>
        <v>41346.8125</v>
      </c>
      <c r="E6">
        <f t="array" ref="E6">INDEX('Full Data'!$H:$H,MATCH($B6,IF('Full Data'!$G:$G=E$2,'Full Data'!$C:$C),0))</f>
        <v>7.39</v>
      </c>
      <c r="F6">
        <f t="array" ref="F6">INDEX('Full Data'!$H:$H,MATCH($B6,IF('Full Data'!$G:$G=F$2,'Full Data'!$C:$C),0))</f>
        <v>7.07</v>
      </c>
      <c r="G6">
        <f t="array" ref="G6">INDEX('Full Data'!$H:$H,MATCH($B6,IF('Full Data'!$G:$G=G$2,'Full Data'!$C:$C),0))</f>
        <v>76.900000000000006</v>
      </c>
      <c r="H6">
        <f t="array" ref="H6">INDEX('Full Data'!$H:$H,MATCH($B6,IF('Full Data'!$G:$G=H$2,'Full Data'!$C:$C),0))</f>
        <v>19.59</v>
      </c>
      <c r="I6">
        <f t="array" ref="I6">INDEX('Full Data'!$H:$H,MATCH($B6,IF('Full Data'!$G:$G=I$2,'Full Data'!$C:$C),0))</f>
        <v>289</v>
      </c>
      <c r="J6" t="e">
        <f t="array" ref="J6">INDEX('Full Data'!$H:$H,MATCH($B6,IF('Full Data'!$G:$G=J$2,'Full Data'!$C:$C),0))</f>
        <v>#N/A</v>
      </c>
      <c r="K6">
        <f t="array" ref="K6">INDEX('Full Data'!$H:$H,MATCH($B6,IF('Full Data'!$G:$G=K$2,'Full Data'!$C:$C),0))</f>
        <v>4</v>
      </c>
      <c r="L6">
        <f t="array" ref="L6">INDEX('Full Data'!$H:$H,MATCH($B6,IF('Full Data'!$G:$G=L$2,'Full Data'!$C:$C),0))</f>
        <v>0.45</v>
      </c>
      <c r="M6">
        <f t="array" ref="M6">INDEX('Full Data'!$H:$H,MATCH($B6,IF('Full Data'!$G:$G=M$2,'Full Data'!$C:$C),0))</f>
        <v>2.5</v>
      </c>
      <c r="N6">
        <f t="array" ref="N6">INDEX('Full Data'!$H:$H,MATCH($B6,IF('Full Data'!$G:$G=N$2,'Full Data'!$C:$C),0))</f>
        <v>128</v>
      </c>
      <c r="O6">
        <f t="array" ref="O6">INDEX('Full Data'!$H:$H,MATCH($B6,IF('Full Data'!$G:$G=O$2,'Full Data'!$C:$C),0))</f>
        <v>1.4E-2</v>
      </c>
      <c r="P6">
        <f t="array" ref="P6">INDEX('Full Data'!$H:$H,MATCH($B6,IF('Full Data'!$G:$G=P$2,'Full Data'!$C:$C),0))</f>
        <v>0.19</v>
      </c>
      <c r="Q6">
        <f t="array" ref="Q6">INDEX('Full Data'!$H:$H,MATCH($B6,IF('Full Data'!$G:$G=Q$2,'Full Data'!$C:$C),0))</f>
        <v>2.6</v>
      </c>
      <c r="R6">
        <f t="array" ref="R6">INDEX('Full Data'!$H:$H,MATCH($B6,IF('Full Data'!$G:$G=R$2,'Full Data'!$C:$C),0))</f>
        <v>0.02</v>
      </c>
      <c r="S6">
        <f t="array" ref="S6">INDEX('Full Data'!$H:$H,MATCH($B6,IF('Full Data'!$G:$G=S$2,'Full Data'!$C:$C),0))</f>
        <v>0.02</v>
      </c>
      <c r="T6">
        <f t="array" ref="T6">INDEX('Full Data'!$H:$H,MATCH($B6,IF('Full Data'!$G:$G=T$2,'Full Data'!$C:$C),0))</f>
        <v>0.77</v>
      </c>
      <c r="U6" t="e">
        <f t="array" ref="U6">INDEX('Full Data'!$H:$H,MATCH($B6,IF('Full Data'!$G:$G=U$2,'Full Data'!$C:$C),0))</f>
        <v>#N/A</v>
      </c>
      <c r="V6" t="e">
        <f t="array" ref="V6">INDEX('Full Data'!$H:$H,MATCH($B6,IF('Full Data'!$G:$G=V$2,'Full Data'!$C:$C),0))</f>
        <v>#N/A</v>
      </c>
      <c r="W6" t="e">
        <f t="array" ref="W6">INDEX('Full Data'!$H:$H,MATCH($B6,IF('Full Data'!$G:$G=W$2,'Full Data'!$C:$C),0))</f>
        <v>#N/A</v>
      </c>
      <c r="X6">
        <f t="array" ref="X6">INDEX('Full Data'!$H:$H,MATCH($B6,IF('Full Data'!$G:$G=X$2,'Full Data'!$C:$C),0))</f>
        <v>0.49</v>
      </c>
      <c r="Y6">
        <f t="array" ref="Y6">INDEX('Full Data'!$H:$H,MATCH($B6,IF('Full Data'!$G:$G=Y$2,'Full Data'!$C:$C),0))</f>
        <v>5.7</v>
      </c>
      <c r="Z6">
        <f t="array" ref="Z6">INDEX('Full Data'!$H:$H,MATCH($B6,IF('Full Data'!$G:$G=Z$2,'Full Data'!$C:$C),0))</f>
        <v>1.6</v>
      </c>
      <c r="AA6">
        <f t="array" ref="AA6">INDEX('Full Data'!$H:$H,MATCH($B6,IF('Full Data'!$G:$G=AA$2,'Full Data'!$C:$C),0))</f>
        <v>10.9</v>
      </c>
      <c r="AB6">
        <f t="array" ref="AB6">INDEX('Full Data'!$H:$H,MATCH($B6,IF('Full Data'!$G:$G=AB$2,'Full Data'!$C:$C),0))</f>
        <v>156</v>
      </c>
      <c r="AC6" t="e">
        <f t="array" ref="AC6">INDEX('Full Data'!$H:$H,MATCH($B6,IF('Full Data'!$G:$G=AC$2,'Full Data'!$C:$C),0))</f>
        <v>#N/A</v>
      </c>
      <c r="AD6" s="14" t="e">
        <f t="array" ref="AD6">INDEX('Full Data'!$H:$H,MATCH($B6,IF('Full Data'!$G:$G=AD$2,'Full Data'!$C:$C),0))</f>
        <v>#N/A</v>
      </c>
      <c r="AE6" s="14">
        <f t="array" ref="AE6">INDEX('Full Data'!$H:$H,MATCH($B6,IF('Full Data'!$G:$G=AE$2,'Full Data'!$C:$C),0))</f>
        <v>0.01</v>
      </c>
      <c r="AF6" s="38" t="e">
        <f t="array" ref="AF6">INDEX('Full Data'!$H:$H,MATCH($B6,IF('Full Data'!$G:$G=AF$2,'Full Data'!$C:$C),0))</f>
        <v>#N/A</v>
      </c>
      <c r="AG6" s="43" t="e">
        <f t="array" ref="AG6">INDEX('Full Data'!$H:$H,MATCH($B6,IF('Full Data'!$G:$G=AG$2,'Full Data'!$C:$C),0))</f>
        <v>#N/A</v>
      </c>
      <c r="AH6" s="45" t="e">
        <f t="array" ref="AH6">INDEX('Full Data'!$H:$H,MATCH($B6,IF('Full Data'!$G:$G=AH$2,'Full Data'!$C:$C),0))</f>
        <v>#N/A</v>
      </c>
    </row>
    <row r="7" spans="2:34">
      <c r="B7" s="50" t="s">
        <v>43</v>
      </c>
      <c r="C7" s="45">
        <f>IF(((COUNTIF('Full Data'!$C:$C,Summary!B7))=(COUNT(E7:AH7))),(COUNTIF('Full Data'!$C:$C,Summary!B7)), "check")</f>
        <v>25</v>
      </c>
      <c r="D7" s="31">
        <f t="array" ref="D7">INDEX('Full Data'!$E:$E,MATCH($B7,'Full Data'!$C:$C,0))</f>
        <v>41346.708333333336</v>
      </c>
      <c r="E7">
        <f t="array" ref="E7">INDEX('Full Data'!$H:$H,MATCH($B7,IF('Full Data'!$G:$G=E$2,'Full Data'!$C:$C),0))</f>
        <v>7.41</v>
      </c>
      <c r="F7">
        <f t="array" ref="F7">INDEX('Full Data'!$H:$H,MATCH($B7,IF('Full Data'!$G:$G=F$2,'Full Data'!$C:$C),0))</f>
        <v>9.5</v>
      </c>
      <c r="G7">
        <f t="array" ref="G7">INDEX('Full Data'!$H:$H,MATCH($B7,IF('Full Data'!$G:$G=G$2,'Full Data'!$C:$C),0))</f>
        <v>106.9</v>
      </c>
      <c r="H7">
        <f t="array" ref="H7">INDEX('Full Data'!$H:$H,MATCH($B7,IF('Full Data'!$G:$G=H$2,'Full Data'!$C:$C),0))</f>
        <v>21.15</v>
      </c>
      <c r="I7">
        <f t="array" ref="I7">INDEX('Full Data'!$H:$H,MATCH($B7,IF('Full Data'!$G:$G=I$2,'Full Data'!$C:$C),0))</f>
        <v>272</v>
      </c>
      <c r="J7">
        <f t="array" ref="J7">INDEX('Full Data'!$H:$H,MATCH($B7,IF('Full Data'!$G:$G=J$2,'Full Data'!$C:$C),0))</f>
        <v>0</v>
      </c>
      <c r="K7">
        <f t="array" ref="K7">INDEX('Full Data'!$H:$H,MATCH($B7,IF('Full Data'!$G:$G=K$2,'Full Data'!$C:$C),0))</f>
        <v>0.3</v>
      </c>
      <c r="L7">
        <f t="array" ref="L7">INDEX('Full Data'!$H:$H,MATCH($B7,IF('Full Data'!$G:$G=L$2,'Full Data'!$C:$C),0))</f>
        <v>0.4</v>
      </c>
      <c r="M7">
        <f t="array" ref="M7">INDEX('Full Data'!$H:$H,MATCH($B7,IF('Full Data'!$G:$G=M$2,'Full Data'!$C:$C),0))</f>
        <v>2.5</v>
      </c>
      <c r="N7">
        <f t="array" ref="N7">INDEX('Full Data'!$H:$H,MATCH($B7,IF('Full Data'!$G:$G=N$2,'Full Data'!$C:$C),0))</f>
        <v>116</v>
      </c>
      <c r="O7">
        <f t="array" ref="O7">INDEX('Full Data'!$H:$H,MATCH($B7,IF('Full Data'!$G:$G=O$2,'Full Data'!$C:$C),0))</f>
        <v>5.0000000000000001E-3</v>
      </c>
      <c r="P7">
        <f t="array" ref="P7">INDEX('Full Data'!$H:$H,MATCH($B7,IF('Full Data'!$G:$G=P$2,'Full Data'!$C:$C),0))</f>
        <v>0.22</v>
      </c>
      <c r="Q7">
        <f t="array" ref="Q7">INDEX('Full Data'!$H:$H,MATCH($B7,IF('Full Data'!$G:$G=Q$2,'Full Data'!$C:$C),0))</f>
        <v>3.7</v>
      </c>
      <c r="R7">
        <f t="array" ref="R7">INDEX('Full Data'!$H:$H,MATCH($B7,IF('Full Data'!$G:$G=R$2,'Full Data'!$C:$C),0))</f>
        <v>0.02</v>
      </c>
      <c r="S7">
        <f t="array" ref="S7">INDEX('Full Data'!$H:$H,MATCH($B7,IF('Full Data'!$G:$G=S$2,'Full Data'!$C:$C),0))</f>
        <v>0.02</v>
      </c>
      <c r="T7">
        <f t="array" ref="T7">INDEX('Full Data'!$H:$H,MATCH($B7,IF('Full Data'!$G:$G=T$2,'Full Data'!$C:$C),0))</f>
        <v>0.5</v>
      </c>
      <c r="U7" t="e">
        <f t="array" ref="U7">INDEX('Full Data'!$H:$H,MATCH($B7,IF('Full Data'!$G:$G=U$2,'Full Data'!$C:$C),0))</f>
        <v>#N/A</v>
      </c>
      <c r="V7" t="e">
        <f t="array" ref="V7">INDEX('Full Data'!$H:$H,MATCH($B7,IF('Full Data'!$G:$G=V$2,'Full Data'!$C:$C),0))</f>
        <v>#N/A</v>
      </c>
      <c r="W7" t="e">
        <f t="array" ref="W7">INDEX('Full Data'!$H:$H,MATCH($B7,IF('Full Data'!$G:$G=W$2,'Full Data'!$C:$C),0))</f>
        <v>#N/A</v>
      </c>
      <c r="X7">
        <f t="array" ref="X7">INDEX('Full Data'!$H:$H,MATCH($B7,IF('Full Data'!$G:$G=X$2,'Full Data'!$C:$C),0))</f>
        <v>0.48</v>
      </c>
      <c r="Y7">
        <f t="array" ref="Y7">INDEX('Full Data'!$H:$H,MATCH($B7,IF('Full Data'!$G:$G=Y$2,'Full Data'!$C:$C),0))</f>
        <v>4.7</v>
      </c>
      <c r="Z7">
        <f t="array" ref="Z7">INDEX('Full Data'!$H:$H,MATCH($B7,IF('Full Data'!$G:$G=Z$2,'Full Data'!$C:$C),0))</f>
        <v>1.2</v>
      </c>
      <c r="AA7">
        <f t="array" ref="AA7">INDEX('Full Data'!$H:$H,MATCH($B7,IF('Full Data'!$G:$G=AA$2,'Full Data'!$C:$C),0))</f>
        <v>9.4</v>
      </c>
      <c r="AB7">
        <f t="array" ref="AB7">INDEX('Full Data'!$H:$H,MATCH($B7,IF('Full Data'!$G:$G=AB$2,'Full Data'!$C:$C),0))</f>
        <v>156</v>
      </c>
      <c r="AC7" t="e">
        <f t="array" ref="AC7">INDEX('Full Data'!$H:$H,MATCH($B7,IF('Full Data'!$G:$G=AC$2,'Full Data'!$C:$C),0))</f>
        <v>#N/A</v>
      </c>
      <c r="AD7" s="14" t="e">
        <f t="array" ref="AD7">INDEX('Full Data'!$H:$H,MATCH($B7,IF('Full Data'!$G:$G=AD$2,'Full Data'!$C:$C),0))</f>
        <v>#N/A</v>
      </c>
      <c r="AE7" s="14">
        <f t="array" ref="AE7">INDEX('Full Data'!$H:$H,MATCH($B7,IF('Full Data'!$G:$G=AE$2,'Full Data'!$C:$C),0))</f>
        <v>0.01</v>
      </c>
      <c r="AF7" s="38">
        <f t="array" ref="AF7">INDEX('Full Data'!$H:$H,MATCH($B7,IF('Full Data'!$G:$G=AF$2,'Full Data'!$C:$C),0))</f>
        <v>0.39</v>
      </c>
      <c r="AG7" s="43">
        <f t="array" ref="AG7">INDEX('Full Data'!$H:$H,MATCH($B7,IF('Full Data'!$G:$G=AG$2,'Full Data'!$C:$C),0))</f>
        <v>0.69</v>
      </c>
      <c r="AH7" s="45">
        <f t="array" ref="AH7">INDEX('Full Data'!$H:$H,MATCH($B7,IF('Full Data'!$G:$G=AH$2,'Full Data'!$C:$C),0))</f>
        <v>0.5</v>
      </c>
    </row>
    <row r="8" spans="2:34">
      <c r="B8" s="50" t="s">
        <v>44</v>
      </c>
      <c r="C8" s="45">
        <f>IF(((COUNTIF('Full Data'!$C:$C,Summary!B8))=(COUNT(E8:AH8))),(COUNTIF('Full Data'!$C:$C,Summary!B8)), "check")</f>
        <v>25</v>
      </c>
      <c r="D8" s="31">
        <f t="array" ref="D8">INDEX('Full Data'!$E:$E,MATCH($B8,'Full Data'!$C:$C,0))</f>
        <v>41346.729166666664</v>
      </c>
      <c r="E8">
        <f t="array" ref="E8">INDEX('Full Data'!$H:$H,MATCH($B8,IF('Full Data'!$G:$G=E$2,'Full Data'!$C:$C),0))</f>
        <v>7.73</v>
      </c>
      <c r="F8">
        <f t="array" ref="F8">INDEX('Full Data'!$H:$H,MATCH($B8,IF('Full Data'!$G:$G=F$2,'Full Data'!$C:$C),0))</f>
        <v>11.29</v>
      </c>
      <c r="G8">
        <f t="array" ref="G8">INDEX('Full Data'!$H:$H,MATCH($B8,IF('Full Data'!$G:$G=G$2,'Full Data'!$C:$C),0))</f>
        <v>125.7</v>
      </c>
      <c r="H8">
        <f t="array" ref="H8">INDEX('Full Data'!$H:$H,MATCH($B8,IF('Full Data'!$G:$G=H$2,'Full Data'!$C:$C),0))</f>
        <v>20.54</v>
      </c>
      <c r="I8">
        <f t="array" ref="I8">INDEX('Full Data'!$H:$H,MATCH($B8,IF('Full Data'!$G:$G=I$2,'Full Data'!$C:$C),0))</f>
        <v>269</v>
      </c>
      <c r="J8">
        <f t="array" ref="J8">INDEX('Full Data'!$H:$H,MATCH($B8,IF('Full Data'!$G:$G=J$2,'Full Data'!$C:$C),0))</f>
        <v>0</v>
      </c>
      <c r="K8">
        <f t="array" ref="K8">INDEX('Full Data'!$H:$H,MATCH($B8,IF('Full Data'!$G:$G=K$2,'Full Data'!$C:$C),0))</f>
        <v>0.3</v>
      </c>
      <c r="L8">
        <f t="array" ref="L8">INDEX('Full Data'!$H:$H,MATCH($B8,IF('Full Data'!$G:$G=L$2,'Full Data'!$C:$C),0))</f>
        <v>0.25</v>
      </c>
      <c r="M8">
        <f t="array" ref="M8">INDEX('Full Data'!$H:$H,MATCH($B8,IF('Full Data'!$G:$G=M$2,'Full Data'!$C:$C),0))</f>
        <v>2.5</v>
      </c>
      <c r="N8">
        <f t="array" ref="N8">INDEX('Full Data'!$H:$H,MATCH($B8,IF('Full Data'!$G:$G=N$2,'Full Data'!$C:$C),0))</f>
        <v>117</v>
      </c>
      <c r="O8">
        <f t="array" ref="O8">INDEX('Full Data'!$H:$H,MATCH($B8,IF('Full Data'!$G:$G=O$2,'Full Data'!$C:$C),0))</f>
        <v>8.0000000000000002E-3</v>
      </c>
      <c r="P8">
        <f t="array" ref="P8">INDEX('Full Data'!$H:$H,MATCH($B8,IF('Full Data'!$G:$G=P$2,'Full Data'!$C:$C),0))</f>
        <v>0.23</v>
      </c>
      <c r="Q8">
        <f t="array" ref="Q8">INDEX('Full Data'!$H:$H,MATCH($B8,IF('Full Data'!$G:$G=Q$2,'Full Data'!$C:$C),0))</f>
        <v>3.5</v>
      </c>
      <c r="R8">
        <f t="array" ref="R8">INDEX('Full Data'!$H:$H,MATCH($B8,IF('Full Data'!$G:$G=R$2,'Full Data'!$C:$C),0))</f>
        <v>1.7999999999999999E-2</v>
      </c>
      <c r="S8">
        <f t="array" ref="S8">INDEX('Full Data'!$H:$H,MATCH($B8,IF('Full Data'!$G:$G=S$2,'Full Data'!$C:$C),0))</f>
        <v>1.7999999999999999E-2</v>
      </c>
      <c r="T8">
        <f t="array" ref="T8">INDEX('Full Data'!$H:$H,MATCH($B8,IF('Full Data'!$G:$G=T$2,'Full Data'!$C:$C),0))</f>
        <v>0.5</v>
      </c>
      <c r="U8" t="e">
        <f t="array" ref="U8">INDEX('Full Data'!$H:$H,MATCH($B8,IF('Full Data'!$G:$G=U$2,'Full Data'!$C:$C),0))</f>
        <v>#N/A</v>
      </c>
      <c r="V8" t="e">
        <f t="array" ref="V8">INDEX('Full Data'!$H:$H,MATCH($B8,IF('Full Data'!$G:$G=V$2,'Full Data'!$C:$C),0))</f>
        <v>#N/A</v>
      </c>
      <c r="W8" t="e">
        <f t="array" ref="W8">INDEX('Full Data'!$H:$H,MATCH($B8,IF('Full Data'!$G:$G=W$2,'Full Data'!$C:$C),0))</f>
        <v>#N/A</v>
      </c>
      <c r="X8">
        <f t="array" ref="X8">INDEX('Full Data'!$H:$H,MATCH($B8,IF('Full Data'!$G:$G=X$2,'Full Data'!$C:$C),0))</f>
        <v>0.45</v>
      </c>
      <c r="Y8">
        <f t="array" ref="Y8">INDEX('Full Data'!$H:$H,MATCH($B8,IF('Full Data'!$G:$G=Y$2,'Full Data'!$C:$C),0))</f>
        <v>4.7</v>
      </c>
      <c r="Z8">
        <f t="array" ref="Z8">INDEX('Full Data'!$H:$H,MATCH($B8,IF('Full Data'!$G:$G=Z$2,'Full Data'!$C:$C),0))</f>
        <v>1.3</v>
      </c>
      <c r="AA8">
        <f t="array" ref="AA8">INDEX('Full Data'!$H:$H,MATCH($B8,IF('Full Data'!$G:$G=AA$2,'Full Data'!$C:$C),0))</f>
        <v>9.3000000000000007</v>
      </c>
      <c r="AB8">
        <f t="array" ref="AB8">INDEX('Full Data'!$H:$H,MATCH($B8,IF('Full Data'!$G:$G=AB$2,'Full Data'!$C:$C),0))</f>
        <v>148</v>
      </c>
      <c r="AC8" t="e">
        <f t="array" ref="AC8">INDEX('Full Data'!$H:$H,MATCH($B8,IF('Full Data'!$G:$G=AC$2,'Full Data'!$C:$C),0))</f>
        <v>#N/A</v>
      </c>
      <c r="AD8" s="14" t="e">
        <f t="array" ref="AD8">INDEX('Full Data'!$H:$H,MATCH($B8,IF('Full Data'!$G:$G=AD$2,'Full Data'!$C:$C),0))</f>
        <v>#N/A</v>
      </c>
      <c r="AE8" s="14">
        <f t="array" ref="AE8">INDEX('Full Data'!$H:$H,MATCH($B8,IF('Full Data'!$G:$G=AE$2,'Full Data'!$C:$C),0))</f>
        <v>0.01</v>
      </c>
      <c r="AF8" s="38">
        <f t="array" ref="AF8">INDEX('Full Data'!$H:$H,MATCH($B8,IF('Full Data'!$G:$G=AF$2,'Full Data'!$C:$C),0))</f>
        <v>0.2</v>
      </c>
      <c r="AG8" s="43">
        <f t="array" ref="AG8">INDEX('Full Data'!$H:$H,MATCH($B8,IF('Full Data'!$G:$G=AG$2,'Full Data'!$C:$C),0))</f>
        <v>0.62</v>
      </c>
      <c r="AH8" s="45">
        <f t="array" ref="AH8">INDEX('Full Data'!$H:$H,MATCH($B8,IF('Full Data'!$G:$G=AH$2,'Full Data'!$C:$C),0))</f>
        <v>0.45</v>
      </c>
    </row>
    <row r="9" spans="2:34">
      <c r="B9" s="50" t="s">
        <v>45</v>
      </c>
      <c r="C9" s="45">
        <f>IF(((COUNTIF('Full Data'!$C:$C,Summary!B9))=(COUNT(E9:AH9))),(COUNTIF('Full Data'!$C:$C,Summary!B9)), "check")</f>
        <v>25</v>
      </c>
      <c r="D9" s="31">
        <f t="array" ref="D9">INDEX('Full Data'!$E:$E,MATCH($B9,'Full Data'!$C:$C,0))</f>
        <v>41346.833333333336</v>
      </c>
      <c r="E9">
        <f t="array" ref="E9">INDEX('Full Data'!$H:$H,MATCH($B9,IF('Full Data'!$G:$G=E$2,'Full Data'!$C:$C),0))</f>
        <v>7.86</v>
      </c>
      <c r="F9">
        <f t="array" ref="F9">INDEX('Full Data'!$H:$H,MATCH($B9,IF('Full Data'!$G:$G=F$2,'Full Data'!$C:$C),0))</f>
        <v>12.19</v>
      </c>
      <c r="G9">
        <f t="array" ref="G9">INDEX('Full Data'!$H:$H,MATCH($B9,IF('Full Data'!$G:$G=G$2,'Full Data'!$C:$C),0))</f>
        <v>133.6</v>
      </c>
      <c r="H9">
        <f t="array" ref="H9">INDEX('Full Data'!$H:$H,MATCH($B9,IF('Full Data'!$G:$G=H$2,'Full Data'!$C:$C),0))</f>
        <v>19.8</v>
      </c>
      <c r="I9">
        <f t="array" ref="I9">INDEX('Full Data'!$H:$H,MATCH($B9,IF('Full Data'!$G:$G=I$2,'Full Data'!$C:$C),0))</f>
        <v>264</v>
      </c>
      <c r="J9">
        <f t="array" ref="J9">INDEX('Full Data'!$H:$H,MATCH($B9,IF('Full Data'!$G:$G=J$2,'Full Data'!$C:$C),0))</f>
        <v>0</v>
      </c>
      <c r="K9">
        <f t="array" ref="K9">INDEX('Full Data'!$H:$H,MATCH($B9,IF('Full Data'!$G:$G=K$2,'Full Data'!$C:$C),0))</f>
        <v>0.3</v>
      </c>
      <c r="L9">
        <f t="array" ref="L9">INDEX('Full Data'!$H:$H,MATCH($B9,IF('Full Data'!$G:$G=L$2,'Full Data'!$C:$C),0))</f>
        <v>0.3</v>
      </c>
      <c r="M9">
        <f t="array" ref="M9">INDEX('Full Data'!$H:$H,MATCH($B9,IF('Full Data'!$G:$G=M$2,'Full Data'!$C:$C),0))</f>
        <v>2.5</v>
      </c>
      <c r="N9">
        <f t="array" ref="N9">INDEX('Full Data'!$H:$H,MATCH($B9,IF('Full Data'!$G:$G=N$2,'Full Data'!$C:$C),0))</f>
        <v>114</v>
      </c>
      <c r="O9">
        <f t="array" ref="O9">INDEX('Full Data'!$H:$H,MATCH($B9,IF('Full Data'!$G:$G=O$2,'Full Data'!$C:$C),0))</f>
        <v>1.7000000000000001E-2</v>
      </c>
      <c r="P9">
        <f t="array" ref="P9">INDEX('Full Data'!$H:$H,MATCH($B9,IF('Full Data'!$G:$G=P$2,'Full Data'!$C:$C),0))</f>
        <v>0.27</v>
      </c>
      <c r="Q9">
        <f t="array" ref="Q9">INDEX('Full Data'!$H:$H,MATCH($B9,IF('Full Data'!$G:$G=Q$2,'Full Data'!$C:$C),0))</f>
        <v>3.3</v>
      </c>
      <c r="R9">
        <f t="array" ref="R9">INDEX('Full Data'!$H:$H,MATCH($B9,IF('Full Data'!$G:$G=R$2,'Full Data'!$C:$C),0))</f>
        <v>1.4E-2</v>
      </c>
      <c r="S9">
        <f t="array" ref="S9">INDEX('Full Data'!$H:$H,MATCH($B9,IF('Full Data'!$G:$G=S$2,'Full Data'!$C:$C),0))</f>
        <v>1.0999999999999999E-2</v>
      </c>
      <c r="T9">
        <f t="array" ref="T9">INDEX('Full Data'!$H:$H,MATCH($B9,IF('Full Data'!$G:$G=T$2,'Full Data'!$C:$C),0))</f>
        <v>0.61</v>
      </c>
      <c r="U9" t="e">
        <f t="array" ref="U9">INDEX('Full Data'!$H:$H,MATCH($B9,IF('Full Data'!$G:$G=U$2,'Full Data'!$C:$C),0))</f>
        <v>#N/A</v>
      </c>
      <c r="V9" t="e">
        <f t="array" ref="V9">INDEX('Full Data'!$H:$H,MATCH($B9,IF('Full Data'!$G:$G=V$2,'Full Data'!$C:$C),0))</f>
        <v>#N/A</v>
      </c>
      <c r="W9" t="e">
        <f t="array" ref="W9">INDEX('Full Data'!$H:$H,MATCH($B9,IF('Full Data'!$G:$G=W$2,'Full Data'!$C:$C),0))</f>
        <v>#N/A</v>
      </c>
      <c r="X9">
        <f t="array" ref="X9">INDEX('Full Data'!$H:$H,MATCH($B9,IF('Full Data'!$G:$G=X$2,'Full Data'!$C:$C),0))</f>
        <v>0.48</v>
      </c>
      <c r="Y9">
        <f t="array" ref="Y9">INDEX('Full Data'!$H:$H,MATCH($B9,IF('Full Data'!$G:$G=Y$2,'Full Data'!$C:$C),0))</f>
        <v>4.8</v>
      </c>
      <c r="Z9">
        <f t="array" ref="Z9">INDEX('Full Data'!$H:$H,MATCH($B9,IF('Full Data'!$G:$G=Z$2,'Full Data'!$C:$C),0))</f>
        <v>1.3</v>
      </c>
      <c r="AA9">
        <f t="array" ref="AA9">INDEX('Full Data'!$H:$H,MATCH($B9,IF('Full Data'!$G:$G=AA$2,'Full Data'!$C:$C),0))</f>
        <v>9.1999999999999993</v>
      </c>
      <c r="AB9">
        <f t="array" ref="AB9">INDEX('Full Data'!$H:$H,MATCH($B9,IF('Full Data'!$G:$G=AB$2,'Full Data'!$C:$C),0))</f>
        <v>141</v>
      </c>
      <c r="AC9" t="e">
        <f t="array" ref="AC9">INDEX('Full Data'!$H:$H,MATCH($B9,IF('Full Data'!$G:$G=AC$2,'Full Data'!$C:$C),0))</f>
        <v>#N/A</v>
      </c>
      <c r="AD9" s="14" t="e">
        <f t="array" ref="AD9">INDEX('Full Data'!$H:$H,MATCH($B9,IF('Full Data'!$G:$G=AD$2,'Full Data'!$C:$C),0))</f>
        <v>#N/A</v>
      </c>
      <c r="AE9" s="14">
        <f t="array" ref="AE9">INDEX('Full Data'!$H:$H,MATCH($B9,IF('Full Data'!$G:$G=AE$2,'Full Data'!$C:$C),0))</f>
        <v>0.01</v>
      </c>
      <c r="AF9" s="38">
        <f t="array" ref="AF9">INDEX('Full Data'!$H:$H,MATCH($B9,IF('Full Data'!$G:$G=AF$2,'Full Data'!$C:$C),0))</f>
        <v>0.54</v>
      </c>
      <c r="AG9" s="43">
        <f t="array" ref="AG9">INDEX('Full Data'!$H:$H,MATCH($B9,IF('Full Data'!$G:$G=AG$2,'Full Data'!$C:$C),0))</f>
        <v>0.62</v>
      </c>
      <c r="AH9" s="45">
        <f t="array" ref="AH9">INDEX('Full Data'!$H:$H,MATCH($B9,IF('Full Data'!$G:$G=AH$2,'Full Data'!$C:$C),0))</f>
        <v>0.45</v>
      </c>
    </row>
    <row r="10" spans="2:34">
      <c r="B10" s="50" t="s">
        <v>46</v>
      </c>
      <c r="C10" s="45">
        <f>IF(((COUNTIF('Full Data'!$C:$C,Summary!B10))=(COUNT(E10:AH10))),(COUNTIF('Full Data'!$C:$C,Summary!B10)), "check")</f>
        <v>24</v>
      </c>
      <c r="D10" s="31">
        <f>INDEX('Full Data'!$E:$E,MATCH($B10,'Full Data'!$C:$C,0))</f>
        <v>41346.5</v>
      </c>
      <c r="E10">
        <f t="array" ref="E10">INDEX('Full Data'!$H:$H,MATCH($B10,IF('Full Data'!$G:$G=E$2,'Full Data'!$C:$C),0))</f>
        <v>7.7</v>
      </c>
      <c r="F10">
        <f t="array" ref="F10">INDEX('Full Data'!$H:$H,MATCH($B10,IF('Full Data'!$G:$G=F$2,'Full Data'!$C:$C),0))</f>
        <v>10.55</v>
      </c>
      <c r="G10">
        <f t="array" ref="G10">INDEX('Full Data'!$H:$H,MATCH($B10,IF('Full Data'!$G:$G=G$2,'Full Data'!$C:$C),0))</f>
        <v>111.7</v>
      </c>
      <c r="H10">
        <f t="array" ref="H10">INDEX('Full Data'!$H:$H,MATCH($B10,IF('Full Data'!$G:$G=H$2,'Full Data'!$C:$C),0))</f>
        <v>18.07</v>
      </c>
      <c r="I10">
        <f t="array" ref="I10">INDEX('Full Data'!$H:$H,MATCH($B10,IF('Full Data'!$G:$G=I$2,'Full Data'!$C:$C),0))</f>
        <v>254</v>
      </c>
      <c r="J10" t="e">
        <f t="array" ref="J10">INDEX('Full Data'!$H:$H,MATCH($B10,IF('Full Data'!$G:$G=J$2,'Full Data'!$C:$C),0))</f>
        <v>#N/A</v>
      </c>
      <c r="K10">
        <f t="array" ref="K10">INDEX('Full Data'!$H:$H,MATCH($B10,IF('Full Data'!$G:$G=K$2,'Full Data'!$C:$C),0))</f>
        <v>0.3</v>
      </c>
      <c r="L10">
        <f t="array" ref="L10">INDEX('Full Data'!$H:$H,MATCH($B10,IF('Full Data'!$G:$G=L$2,'Full Data'!$C:$C),0))</f>
        <v>1.1000000000000001</v>
      </c>
      <c r="M10">
        <f t="array" ref="M10">INDEX('Full Data'!$H:$H,MATCH($B10,IF('Full Data'!$G:$G=M$2,'Full Data'!$C:$C),0))</f>
        <v>8.6999999999999993</v>
      </c>
      <c r="N10">
        <f t="array" ref="N10">INDEX('Full Data'!$H:$H,MATCH($B10,IF('Full Data'!$G:$G=N$2,'Full Data'!$C:$C),0))</f>
        <v>112</v>
      </c>
      <c r="O10">
        <f t="array" ref="O10">INDEX('Full Data'!$H:$H,MATCH($B10,IF('Full Data'!$G:$G=O$2,'Full Data'!$C:$C),0))</f>
        <v>3.6999999999999998E-2</v>
      </c>
      <c r="P10">
        <f t="array" ref="P10">INDEX('Full Data'!$H:$H,MATCH($B10,IF('Full Data'!$G:$G=P$2,'Full Data'!$C:$C),0))</f>
        <v>0.28999999999999998</v>
      </c>
      <c r="Q10">
        <f t="array" ref="Q10">INDEX('Full Data'!$H:$H,MATCH($B10,IF('Full Data'!$G:$G=Q$2,'Full Data'!$C:$C),0))</f>
        <v>2.5</v>
      </c>
      <c r="R10">
        <f t="array" ref="R10">INDEX('Full Data'!$H:$H,MATCH($B10,IF('Full Data'!$G:$G=R$2,'Full Data'!$C:$C),0))</f>
        <v>1.0999999999999999E-2</v>
      </c>
      <c r="S10">
        <f t="array" ref="S10">INDEX('Full Data'!$H:$H,MATCH($B10,IF('Full Data'!$G:$G=S$2,'Full Data'!$C:$C),0))</f>
        <v>4.0000000000000001E-3</v>
      </c>
      <c r="T10">
        <f t="array" ref="T10">INDEX('Full Data'!$H:$H,MATCH($B10,IF('Full Data'!$G:$G=T$2,'Full Data'!$C:$C),0))</f>
        <v>1.8</v>
      </c>
      <c r="U10" t="e">
        <f t="array" ref="U10">INDEX('Full Data'!$H:$H,MATCH($B10,IF('Full Data'!$G:$G=U$2,'Full Data'!$C:$C),0))</f>
        <v>#N/A</v>
      </c>
      <c r="V10" t="e">
        <f t="array" ref="V10">INDEX('Full Data'!$H:$H,MATCH($B10,IF('Full Data'!$G:$G=V$2,'Full Data'!$C:$C),0))</f>
        <v>#N/A</v>
      </c>
      <c r="W10" t="e">
        <f t="array" ref="W10">INDEX('Full Data'!$H:$H,MATCH($B10,IF('Full Data'!$G:$G=W$2,'Full Data'!$C:$C),0))</f>
        <v>#N/A</v>
      </c>
      <c r="X10">
        <f t="array" ref="X10">INDEX('Full Data'!$H:$H,MATCH($B10,IF('Full Data'!$G:$G=X$2,'Full Data'!$C:$C),0))</f>
        <v>0.4</v>
      </c>
      <c r="Y10">
        <f t="array" ref="Y10">INDEX('Full Data'!$H:$H,MATCH($B10,IF('Full Data'!$G:$G=Y$2,'Full Data'!$C:$C),0))</f>
        <v>5</v>
      </c>
      <c r="Z10">
        <f t="array" ref="Z10">INDEX('Full Data'!$H:$H,MATCH($B10,IF('Full Data'!$G:$G=Z$2,'Full Data'!$C:$C),0))</f>
        <v>1.4</v>
      </c>
      <c r="AA10">
        <f t="array" ref="AA10">INDEX('Full Data'!$H:$H,MATCH($B10,IF('Full Data'!$G:$G=AA$2,'Full Data'!$C:$C),0))</f>
        <v>9.9</v>
      </c>
      <c r="AB10">
        <f t="array" ref="AB10">INDEX('Full Data'!$H:$H,MATCH($B10,IF('Full Data'!$G:$G=AB$2,'Full Data'!$C:$C),0))</f>
        <v>149</v>
      </c>
      <c r="AC10" t="e">
        <f t="array" ref="AC10">INDEX('Full Data'!$H:$H,MATCH($B10,IF('Full Data'!$G:$G=AC$2,'Full Data'!$C:$C),0))</f>
        <v>#N/A</v>
      </c>
      <c r="AD10" s="14" t="e">
        <f t="array" ref="AD10">INDEX('Full Data'!$H:$H,MATCH($B10,IF('Full Data'!$G:$G=AD$2,'Full Data'!$C:$C),0))</f>
        <v>#N/A</v>
      </c>
      <c r="AE10" s="14">
        <f t="array" ref="AE10">INDEX('Full Data'!$H:$H,MATCH($B10,IF('Full Data'!$G:$G=AE$2,'Full Data'!$C:$C),0))</f>
        <v>0.01</v>
      </c>
      <c r="AF10" s="38">
        <f t="array" ref="AF10">INDEX('Full Data'!$H:$H,MATCH($B10,IF('Full Data'!$G:$G=AF$2,'Full Data'!$C:$C),0))</f>
        <v>1</v>
      </c>
      <c r="AG10" s="43">
        <f t="array" ref="AG10">INDEX('Full Data'!$H:$H,MATCH($B10,IF('Full Data'!$G:$G=AG$2,'Full Data'!$C:$C),0))</f>
        <v>1.1000000000000001</v>
      </c>
      <c r="AH10" s="45">
        <f t="array" ref="AH10">INDEX('Full Data'!$H:$H,MATCH($B10,IF('Full Data'!$G:$G=AH$2,'Full Data'!$C:$C),0))</f>
        <v>0.45</v>
      </c>
    </row>
    <row r="11" spans="2:34">
      <c r="B11" s="50" t="s">
        <v>47</v>
      </c>
      <c r="C11" s="45">
        <f>IF(((COUNTIF('Full Data'!$C:$C,Summary!B11))=(COUNT(E11:AH11))),(COUNTIF('Full Data'!$C:$C,Summary!B11)), "check")</f>
        <v>25</v>
      </c>
      <c r="D11" s="31">
        <f t="array" ref="D11">INDEX('Full Data'!$E:$E,MATCH($B11,'Full Data'!$C:$C,0))</f>
        <v>41346.541666666664</v>
      </c>
      <c r="E11">
        <f t="array" ref="E11">INDEX('Full Data'!$H:$H,MATCH($B11,IF('Full Data'!$G:$G=E$2,'Full Data'!$C:$C),0))</f>
        <v>7.54</v>
      </c>
      <c r="F11">
        <f t="array" ref="F11">INDEX('Full Data'!$H:$H,MATCH($B11,IF('Full Data'!$G:$G=F$2,'Full Data'!$C:$C),0))</f>
        <v>9.5399999999999991</v>
      </c>
      <c r="G11">
        <f t="array" ref="G11">INDEX('Full Data'!$H:$H,MATCH($B11,IF('Full Data'!$G:$G=G$2,'Full Data'!$C:$C),0))</f>
        <v>101.8</v>
      </c>
      <c r="H11">
        <f t="array" ref="H11">INDEX('Full Data'!$H:$H,MATCH($B11,IF('Full Data'!$G:$G=H$2,'Full Data'!$C:$C),0))</f>
        <v>18.489999999999998</v>
      </c>
      <c r="I11">
        <f t="array" ref="I11">INDEX('Full Data'!$H:$H,MATCH($B11,IF('Full Data'!$G:$G=I$2,'Full Data'!$C:$C),0))</f>
        <v>268</v>
      </c>
      <c r="J11">
        <f t="array" ref="J11">INDEX('Full Data'!$H:$H,MATCH($B11,IF('Full Data'!$G:$G=J$2,'Full Data'!$C:$C),0))</f>
        <v>0</v>
      </c>
      <c r="K11">
        <f t="array" ref="K11">INDEX('Full Data'!$H:$H,MATCH($B11,IF('Full Data'!$G:$G=K$2,'Full Data'!$C:$C),0))</f>
        <v>0.3</v>
      </c>
      <c r="L11">
        <f t="array" ref="L11">INDEX('Full Data'!$H:$H,MATCH($B11,IF('Full Data'!$G:$G=L$2,'Full Data'!$C:$C),0))</f>
        <v>0.5</v>
      </c>
      <c r="M11">
        <f t="array" ref="M11">INDEX('Full Data'!$H:$H,MATCH($B11,IF('Full Data'!$G:$G=M$2,'Full Data'!$C:$C),0))</f>
        <v>2.5</v>
      </c>
      <c r="N11">
        <f t="array" ref="N11">INDEX('Full Data'!$H:$H,MATCH($B11,IF('Full Data'!$G:$G=N$2,'Full Data'!$C:$C),0))</f>
        <v>119</v>
      </c>
      <c r="O11">
        <f t="array" ref="O11">INDEX('Full Data'!$H:$H,MATCH($B11,IF('Full Data'!$G:$G=O$2,'Full Data'!$C:$C),0))</f>
        <v>4.8000000000000001E-2</v>
      </c>
      <c r="P11">
        <f t="array" ref="P11">INDEX('Full Data'!$H:$H,MATCH($B11,IF('Full Data'!$G:$G=P$2,'Full Data'!$C:$C),0))</f>
        <v>0.24</v>
      </c>
      <c r="Q11">
        <f t="array" ref="Q11">INDEX('Full Data'!$H:$H,MATCH($B11,IF('Full Data'!$G:$G=Q$2,'Full Data'!$C:$C),0))</f>
        <v>2.8</v>
      </c>
      <c r="R11">
        <f t="array" ref="R11">INDEX('Full Data'!$H:$H,MATCH($B11,IF('Full Data'!$G:$G=R$2,'Full Data'!$C:$C),0))</f>
        <v>1.4999999999999999E-2</v>
      </c>
      <c r="S11">
        <f t="array" ref="S11">INDEX('Full Data'!$H:$H,MATCH($B11,IF('Full Data'!$G:$G=S$2,'Full Data'!$C:$C),0))</f>
        <v>8.9999999999999993E-3</v>
      </c>
      <c r="T11">
        <f t="array" ref="T11">INDEX('Full Data'!$H:$H,MATCH($B11,IF('Full Data'!$G:$G=T$2,'Full Data'!$C:$C),0))</f>
        <v>0.88</v>
      </c>
      <c r="U11" t="e">
        <f t="array" ref="U11">INDEX('Full Data'!$H:$H,MATCH($B11,IF('Full Data'!$G:$G=U$2,'Full Data'!$C:$C),0))</f>
        <v>#N/A</v>
      </c>
      <c r="V11" t="e">
        <f t="array" ref="V11">INDEX('Full Data'!$H:$H,MATCH($B11,IF('Full Data'!$G:$G=V$2,'Full Data'!$C:$C),0))</f>
        <v>#N/A</v>
      </c>
      <c r="W11" t="e">
        <f t="array" ref="W11">INDEX('Full Data'!$H:$H,MATCH($B11,IF('Full Data'!$G:$G=W$2,'Full Data'!$C:$C),0))</f>
        <v>#N/A</v>
      </c>
      <c r="X11">
        <f t="array" ref="X11">INDEX('Full Data'!$H:$H,MATCH($B11,IF('Full Data'!$G:$G=X$2,'Full Data'!$C:$C),0))</f>
        <v>0.49</v>
      </c>
      <c r="Y11">
        <f t="array" ref="Y11">INDEX('Full Data'!$H:$H,MATCH($B11,IF('Full Data'!$G:$G=Y$2,'Full Data'!$C:$C),0))</f>
        <v>4.9000000000000004</v>
      </c>
      <c r="Z11">
        <f t="array" ref="Z11">INDEX('Full Data'!$H:$H,MATCH($B11,IF('Full Data'!$G:$G=Z$2,'Full Data'!$C:$C),0))</f>
        <v>1.5</v>
      </c>
      <c r="AA11">
        <f t="array" ref="AA11">INDEX('Full Data'!$H:$H,MATCH($B11,IF('Full Data'!$G:$G=AA$2,'Full Data'!$C:$C),0))</f>
        <v>9.1999999999999993</v>
      </c>
      <c r="AB11">
        <f t="array" ref="AB11">INDEX('Full Data'!$H:$H,MATCH($B11,IF('Full Data'!$G:$G=AB$2,'Full Data'!$C:$C),0))</f>
        <v>145</v>
      </c>
      <c r="AC11" t="e">
        <f t="array" ref="AC11">INDEX('Full Data'!$H:$H,MATCH($B11,IF('Full Data'!$G:$G=AC$2,'Full Data'!$C:$C),0))</f>
        <v>#N/A</v>
      </c>
      <c r="AD11" s="14" t="e">
        <f t="array" ref="AD11">INDEX('Full Data'!$H:$H,MATCH($B11,IF('Full Data'!$G:$G=AD$2,'Full Data'!$C:$C),0))</f>
        <v>#N/A</v>
      </c>
      <c r="AE11" s="14">
        <f t="array" ref="AE11">INDEX('Full Data'!$H:$H,MATCH($B11,IF('Full Data'!$G:$G=AE$2,'Full Data'!$C:$C),0))</f>
        <v>0.01</v>
      </c>
      <c r="AF11" s="38">
        <f t="array" ref="AF11">INDEX('Full Data'!$H:$H,MATCH($B11,IF('Full Data'!$G:$G=AF$2,'Full Data'!$C:$C),0))</f>
        <v>0.78</v>
      </c>
      <c r="AG11" s="43">
        <f t="array" ref="AG11">INDEX('Full Data'!$H:$H,MATCH($B11,IF('Full Data'!$G:$G=AG$2,'Full Data'!$C:$C),0))</f>
        <v>0.69</v>
      </c>
      <c r="AH11" s="45">
        <f t="array" ref="AH11">INDEX('Full Data'!$H:$H,MATCH($B11,IF('Full Data'!$G:$G=AH$2,'Full Data'!$C:$C),0))</f>
        <v>0.5</v>
      </c>
    </row>
    <row r="12" spans="2:34">
      <c r="B12" s="50" t="s">
        <v>48</v>
      </c>
      <c r="C12" s="45">
        <f>IF(((COUNTIF('Full Data'!$C:$C,Summary!B12))=(COUNT(E12:AH12))),(COUNTIF('Full Data'!$C:$C,Summary!B12)), "check")</f>
        <v>21</v>
      </c>
      <c r="D12" s="31">
        <f t="array" ref="D12">INDEX('Full Data'!$E:$E,MATCH($B12,'Full Data'!$C:$C,0))</f>
        <v>41346.663194444445</v>
      </c>
      <c r="E12">
        <f t="array" ref="E12">INDEX('Full Data'!$H:$H,MATCH($B12,IF('Full Data'!$G:$G=E$2,'Full Data'!$C:$C),0))</f>
        <v>7.24</v>
      </c>
      <c r="F12">
        <f t="array" ref="F12">INDEX('Full Data'!$H:$H,MATCH($B12,IF('Full Data'!$G:$G=F$2,'Full Data'!$C:$C),0))</f>
        <v>6.84</v>
      </c>
      <c r="G12">
        <f t="array" ref="G12">INDEX('Full Data'!$H:$H,MATCH($B12,IF('Full Data'!$G:$G=G$2,'Full Data'!$C:$C),0))</f>
        <v>76.099999999999994</v>
      </c>
      <c r="H12">
        <f t="array" ref="H12">INDEX('Full Data'!$H:$H,MATCH($B12,IF('Full Data'!$G:$G=H$2,'Full Data'!$C:$C),0))</f>
        <v>20.49</v>
      </c>
      <c r="I12">
        <f t="array" ref="I12">INDEX('Full Data'!$H:$H,MATCH($B12,IF('Full Data'!$G:$G=I$2,'Full Data'!$C:$C),0))</f>
        <v>292</v>
      </c>
      <c r="J12" t="e">
        <f t="array" ref="J12">INDEX('Full Data'!$H:$H,MATCH($B12,IF('Full Data'!$G:$G=J$2,'Full Data'!$C:$C),0))</f>
        <v>#N/A</v>
      </c>
      <c r="K12">
        <f t="array" ref="K12">INDEX('Full Data'!$H:$H,MATCH($B12,IF('Full Data'!$G:$G=K$2,'Full Data'!$C:$C),0))</f>
        <v>3</v>
      </c>
      <c r="L12">
        <f t="array" ref="L12">INDEX('Full Data'!$H:$H,MATCH($B12,IF('Full Data'!$G:$G=L$2,'Full Data'!$C:$C),0))</f>
        <v>0.15</v>
      </c>
      <c r="M12">
        <f t="array" ref="M12">INDEX('Full Data'!$H:$H,MATCH($B12,IF('Full Data'!$G:$G=M$2,'Full Data'!$C:$C),0))</f>
        <v>2.5</v>
      </c>
      <c r="N12">
        <f t="array" ref="N12">INDEX('Full Data'!$H:$H,MATCH($B12,IF('Full Data'!$G:$G=N$2,'Full Data'!$C:$C),0))</f>
        <v>125</v>
      </c>
      <c r="O12">
        <f t="array" ref="O12">INDEX('Full Data'!$H:$H,MATCH($B12,IF('Full Data'!$G:$G=O$2,'Full Data'!$C:$C),0))</f>
        <v>2E-3</v>
      </c>
      <c r="P12">
        <f t="array" ref="P12">INDEX('Full Data'!$H:$H,MATCH($B12,IF('Full Data'!$G:$G=P$2,'Full Data'!$C:$C),0))</f>
        <v>0.21</v>
      </c>
      <c r="Q12">
        <f t="array" ref="Q12">INDEX('Full Data'!$H:$H,MATCH($B12,IF('Full Data'!$G:$G=Q$2,'Full Data'!$C:$C),0))</f>
        <v>3.8</v>
      </c>
      <c r="R12">
        <f t="array" ref="R12">INDEX('Full Data'!$H:$H,MATCH($B12,IF('Full Data'!$G:$G=R$2,'Full Data'!$C:$C),0))</f>
        <v>2.5999999999999999E-2</v>
      </c>
      <c r="S12">
        <f t="array" ref="S12">INDEX('Full Data'!$H:$H,MATCH($B12,IF('Full Data'!$G:$G=S$2,'Full Data'!$C:$C),0))</f>
        <v>2.5000000000000001E-2</v>
      </c>
      <c r="T12">
        <f t="array" ref="T12">INDEX('Full Data'!$H:$H,MATCH($B12,IF('Full Data'!$G:$G=T$2,'Full Data'!$C:$C),0))</f>
        <v>0.5</v>
      </c>
      <c r="U12" t="e">
        <f t="array" ref="U12">INDEX('Full Data'!$H:$H,MATCH($B12,IF('Full Data'!$G:$G=U$2,'Full Data'!$C:$C),0))</f>
        <v>#N/A</v>
      </c>
      <c r="V12" t="e">
        <f t="array" ref="V12">INDEX('Full Data'!$H:$H,MATCH($B12,IF('Full Data'!$G:$G=V$2,'Full Data'!$C:$C),0))</f>
        <v>#N/A</v>
      </c>
      <c r="W12" t="e">
        <f t="array" ref="W12">INDEX('Full Data'!$H:$H,MATCH($B12,IF('Full Data'!$G:$G=W$2,'Full Data'!$C:$C),0))</f>
        <v>#N/A</v>
      </c>
      <c r="X12">
        <f t="array" ref="X12">INDEX('Full Data'!$H:$H,MATCH($B12,IF('Full Data'!$G:$G=X$2,'Full Data'!$C:$C),0))</f>
        <v>0.42</v>
      </c>
      <c r="Y12">
        <f t="array" ref="Y12">INDEX('Full Data'!$H:$H,MATCH($B12,IF('Full Data'!$G:$G=Y$2,'Full Data'!$C:$C),0))</f>
        <v>4.7</v>
      </c>
      <c r="Z12">
        <f t="array" ref="Z12">INDEX('Full Data'!$H:$H,MATCH($B12,IF('Full Data'!$G:$G=Z$2,'Full Data'!$C:$C),0))</f>
        <v>1.3</v>
      </c>
      <c r="AA12">
        <f t="array" ref="AA12">INDEX('Full Data'!$H:$H,MATCH($B12,IF('Full Data'!$G:$G=AA$2,'Full Data'!$C:$C),0))</f>
        <v>9.4</v>
      </c>
      <c r="AB12">
        <f t="array" ref="AB12">INDEX('Full Data'!$H:$H,MATCH($B12,IF('Full Data'!$G:$G=AB$2,'Full Data'!$C:$C),0))</f>
        <v>165</v>
      </c>
      <c r="AC12" t="e">
        <f t="array" ref="AC12">INDEX('Full Data'!$H:$H,MATCH($B12,IF('Full Data'!$G:$G=AC$2,'Full Data'!$C:$C),0))</f>
        <v>#N/A</v>
      </c>
      <c r="AD12" s="14" t="e">
        <f t="array" ref="AD12">INDEX('Full Data'!$H:$H,MATCH($B12,IF('Full Data'!$G:$G=AD$2,'Full Data'!$C:$C),0))</f>
        <v>#N/A</v>
      </c>
      <c r="AE12" s="14">
        <f t="array" ref="AE12">INDEX('Full Data'!$H:$H,MATCH($B12,IF('Full Data'!$G:$G=AE$2,'Full Data'!$C:$C),0))</f>
        <v>0.01</v>
      </c>
      <c r="AF12" s="38" t="e">
        <f t="array" ref="AF12">INDEX('Full Data'!$H:$H,MATCH($B12,IF('Full Data'!$G:$G=AF$2,'Full Data'!$C:$C),0))</f>
        <v>#N/A</v>
      </c>
      <c r="AG12" s="43" t="e">
        <f t="array" ref="AG12">INDEX('Full Data'!$H:$H,MATCH($B12,IF('Full Data'!$G:$G=AG$2,'Full Data'!$C:$C),0))</f>
        <v>#N/A</v>
      </c>
      <c r="AH12" s="45" t="e">
        <f t="array" ref="AH12">INDEX('Full Data'!$H:$H,MATCH($B12,IF('Full Data'!$G:$G=AH$2,'Full Data'!$C:$C),0))</f>
        <v>#N/A</v>
      </c>
    </row>
    <row r="13" spans="2:34">
      <c r="B13" s="50" t="s">
        <v>49</v>
      </c>
      <c r="C13" s="45">
        <f>IF(((COUNTIF('Full Data'!$C:$C,Summary!B13))=(COUNT(E13:AH13))),(COUNTIF('Full Data'!$C:$C,Summary!B13)), "check")</f>
        <v>21</v>
      </c>
      <c r="D13" s="31">
        <f t="array" ref="D13">INDEX('Full Data'!$E:$E,MATCH($B13,'Full Data'!$C:$C,0))</f>
        <v>41346.694444444445</v>
      </c>
      <c r="E13">
        <f t="array" ref="E13">INDEX('Full Data'!$H:$H,MATCH($B13,IF('Full Data'!$G:$G=E$2,'Full Data'!$C:$C),0))</f>
        <v>7.09</v>
      </c>
      <c r="F13">
        <f t="array" ref="F13">INDEX('Full Data'!$H:$H,MATCH($B13,IF('Full Data'!$G:$G=F$2,'Full Data'!$C:$C),0))</f>
        <v>5.58</v>
      </c>
      <c r="G13">
        <f t="array" ref="G13">INDEX('Full Data'!$H:$H,MATCH($B13,IF('Full Data'!$G:$G=G$2,'Full Data'!$C:$C),0))</f>
        <v>61.8</v>
      </c>
      <c r="H13">
        <f t="array" ref="H13">INDEX('Full Data'!$H:$H,MATCH($B13,IF('Full Data'!$G:$G=H$2,'Full Data'!$C:$C),0))</f>
        <v>20.260000000000002</v>
      </c>
      <c r="I13">
        <f t="array" ref="I13">INDEX('Full Data'!$H:$H,MATCH($B13,IF('Full Data'!$G:$G=I$2,'Full Data'!$C:$C),0))</f>
        <v>322</v>
      </c>
      <c r="J13" t="e">
        <f t="array" ref="J13">INDEX('Full Data'!$H:$H,MATCH($B13,IF('Full Data'!$G:$G=J$2,'Full Data'!$C:$C),0))</f>
        <v>#N/A</v>
      </c>
      <c r="K13">
        <f t="array" ref="K13">INDEX('Full Data'!$H:$H,MATCH($B13,IF('Full Data'!$G:$G=K$2,'Full Data'!$C:$C),0))</f>
        <v>5</v>
      </c>
      <c r="L13">
        <f t="array" ref="L13">INDEX('Full Data'!$H:$H,MATCH($B13,IF('Full Data'!$G:$G=L$2,'Full Data'!$C:$C),0))</f>
        <v>1.5</v>
      </c>
      <c r="M13">
        <f t="array" ref="M13">INDEX('Full Data'!$H:$H,MATCH($B13,IF('Full Data'!$G:$G=M$2,'Full Data'!$C:$C),0))</f>
        <v>2.5</v>
      </c>
      <c r="N13">
        <f t="array" ref="N13">INDEX('Full Data'!$H:$H,MATCH($B13,IF('Full Data'!$G:$G=N$2,'Full Data'!$C:$C),0))</f>
        <v>151</v>
      </c>
      <c r="O13">
        <f t="array" ref="O13">INDEX('Full Data'!$H:$H,MATCH($B13,IF('Full Data'!$G:$G=O$2,'Full Data'!$C:$C),0))</f>
        <v>2E-3</v>
      </c>
      <c r="P13">
        <f t="array" ref="P13">INDEX('Full Data'!$H:$H,MATCH($B13,IF('Full Data'!$G:$G=P$2,'Full Data'!$C:$C),0))</f>
        <v>0.55000000000000004</v>
      </c>
      <c r="Q13">
        <f t="array" ref="Q13">INDEX('Full Data'!$H:$H,MATCH($B13,IF('Full Data'!$G:$G=Q$2,'Full Data'!$C:$C),0))</f>
        <v>1.4</v>
      </c>
      <c r="R13">
        <f t="array" ref="R13">INDEX('Full Data'!$H:$H,MATCH($B13,IF('Full Data'!$G:$G=R$2,'Full Data'!$C:$C),0))</f>
        <v>4.5999999999999999E-2</v>
      </c>
      <c r="S13">
        <f t="array" ref="S13">INDEX('Full Data'!$H:$H,MATCH($B13,IF('Full Data'!$G:$G=S$2,'Full Data'!$C:$C),0))</f>
        <v>1.6E-2</v>
      </c>
      <c r="T13">
        <f t="array" ref="T13">INDEX('Full Data'!$H:$H,MATCH($B13,IF('Full Data'!$G:$G=T$2,'Full Data'!$C:$C),0))</f>
        <v>0.92</v>
      </c>
      <c r="U13" t="e">
        <f t="array" ref="U13">INDEX('Full Data'!$H:$H,MATCH($B13,IF('Full Data'!$G:$G=U$2,'Full Data'!$C:$C),0))</f>
        <v>#N/A</v>
      </c>
      <c r="V13" t="e">
        <f t="array" ref="V13">INDEX('Full Data'!$H:$H,MATCH($B13,IF('Full Data'!$G:$G=V$2,'Full Data'!$C:$C),0))</f>
        <v>#N/A</v>
      </c>
      <c r="W13" t="e">
        <f t="array" ref="W13">INDEX('Full Data'!$H:$H,MATCH($B13,IF('Full Data'!$G:$G=W$2,'Full Data'!$C:$C),0))</f>
        <v>#N/A</v>
      </c>
      <c r="X13">
        <f t="array" ref="X13">INDEX('Full Data'!$H:$H,MATCH($B13,IF('Full Data'!$G:$G=X$2,'Full Data'!$C:$C),0))</f>
        <v>0.53</v>
      </c>
      <c r="Y13">
        <f t="array" ref="Y13">INDEX('Full Data'!$H:$H,MATCH($B13,IF('Full Data'!$G:$G=Y$2,'Full Data'!$C:$C),0))</f>
        <v>5.4</v>
      </c>
      <c r="Z13">
        <f t="array" ref="Z13">INDEX('Full Data'!$H:$H,MATCH($B13,IF('Full Data'!$G:$G=Z$2,'Full Data'!$C:$C),0))</f>
        <v>2.5</v>
      </c>
      <c r="AA13">
        <f t="array" ref="AA13">INDEX('Full Data'!$H:$H,MATCH($B13,IF('Full Data'!$G:$G=AA$2,'Full Data'!$C:$C),0))</f>
        <v>14.8</v>
      </c>
      <c r="AB13">
        <f t="array" ref="AB13">INDEX('Full Data'!$H:$H,MATCH($B13,IF('Full Data'!$G:$G=AB$2,'Full Data'!$C:$C),0))</f>
        <v>168</v>
      </c>
      <c r="AC13" t="e">
        <f t="array" ref="AC13">INDEX('Full Data'!$H:$H,MATCH($B13,IF('Full Data'!$G:$G=AC$2,'Full Data'!$C:$C),0))</f>
        <v>#N/A</v>
      </c>
      <c r="AD13" s="14" t="e">
        <f t="array" ref="AD13">INDEX('Full Data'!$H:$H,MATCH($B13,IF('Full Data'!$G:$G=AD$2,'Full Data'!$C:$C),0))</f>
        <v>#N/A</v>
      </c>
      <c r="AE13" s="14">
        <f t="array" ref="AE13">INDEX('Full Data'!$H:$H,MATCH($B13,IF('Full Data'!$G:$G=AE$2,'Full Data'!$C:$C),0))</f>
        <v>0.01</v>
      </c>
      <c r="AF13" s="38" t="e">
        <f t="array" ref="AF13">INDEX('Full Data'!$H:$H,MATCH($B13,IF('Full Data'!$G:$G=AF$2,'Full Data'!$C:$C),0))</f>
        <v>#N/A</v>
      </c>
      <c r="AG13" s="43" t="e">
        <f t="array" ref="AG13">INDEX('Full Data'!$H:$H,MATCH($B13,IF('Full Data'!$G:$G=AG$2,'Full Data'!$C:$C),0))</f>
        <v>#N/A</v>
      </c>
      <c r="AH13" s="45" t="e">
        <f t="array" ref="AH13">INDEX('Full Data'!$H:$H,MATCH($B13,IF('Full Data'!$G:$G=AH$2,'Full Data'!$C:$C),0))</f>
        <v>#N/A</v>
      </c>
    </row>
    <row r="14" spans="2:34">
      <c r="B14" s="30"/>
      <c r="C14" s="45"/>
      <c r="D14" s="31"/>
      <c r="AD14" s="14"/>
      <c r="AE14" s="14"/>
      <c r="AF14" s="38"/>
      <c r="AG14" s="43"/>
      <c r="AH14" s="45"/>
    </row>
    <row r="15" spans="2:34">
      <c r="B15" s="30"/>
      <c r="C15" s="45"/>
      <c r="D15" s="31"/>
      <c r="AD15" s="14"/>
      <c r="AE15" s="14"/>
      <c r="AF15" s="38"/>
      <c r="AG15" s="43"/>
      <c r="AH15" s="45"/>
    </row>
    <row r="16" spans="2:34">
      <c r="B16" s="30"/>
      <c r="C16" s="45"/>
      <c r="D16" s="31"/>
      <c r="AD16" s="14"/>
      <c r="AE16" s="14"/>
      <c r="AF16" s="38"/>
      <c r="AG16" s="43"/>
      <c r="AH16" s="45"/>
    </row>
    <row r="17" spans="2:34">
      <c r="B17" s="30"/>
      <c r="C17" s="45"/>
      <c r="D17" s="31"/>
      <c r="AD17" s="14"/>
      <c r="AE17" s="14"/>
      <c r="AF17" s="38"/>
      <c r="AG17" s="43"/>
      <c r="AH17" s="45"/>
    </row>
    <row r="18" spans="2:34">
      <c r="B18" s="33"/>
      <c r="C18" s="45"/>
      <c r="D18" s="31"/>
      <c r="AD18" s="14"/>
      <c r="AE18" s="14"/>
      <c r="AF18" s="38"/>
      <c r="AG18" s="43"/>
      <c r="AH18" s="45"/>
    </row>
    <row r="19" spans="2:34">
      <c r="B19" s="30"/>
      <c r="C19" s="45"/>
      <c r="D19" s="31"/>
      <c r="AD19" s="14"/>
      <c r="AE19" s="14"/>
      <c r="AF19" s="38"/>
      <c r="AG19" s="43"/>
      <c r="AH19" s="45"/>
    </row>
    <row r="20" spans="2:34">
      <c r="B20" s="30"/>
      <c r="C20" s="45"/>
      <c r="D20" s="31"/>
      <c r="AD20" s="14"/>
      <c r="AE20" s="14"/>
      <c r="AF20" s="38"/>
      <c r="AG20" s="43"/>
      <c r="AH20" s="45"/>
    </row>
    <row r="21" spans="2:34">
      <c r="B21" s="30"/>
      <c r="C21" s="45"/>
      <c r="D21" s="31"/>
      <c r="AD21" s="14"/>
      <c r="AE21" s="14"/>
      <c r="AF21" s="38"/>
      <c r="AG21" s="43"/>
      <c r="AH21" s="45"/>
    </row>
    <row r="22" spans="2:34">
      <c r="B22" s="30"/>
      <c r="C22" s="45"/>
      <c r="D22" s="31"/>
      <c r="AD22" s="14"/>
      <c r="AE22" s="14"/>
      <c r="AF22" s="38"/>
      <c r="AG22" s="43"/>
      <c r="AH22" s="45"/>
    </row>
    <row r="23" spans="2:34">
      <c r="B23" s="30"/>
      <c r="C23" s="45"/>
      <c r="D23" s="31"/>
      <c r="AD23" s="14"/>
      <c r="AE23" s="14"/>
      <c r="AF23" s="38"/>
      <c r="AG23" s="43"/>
      <c r="AH23" s="45"/>
    </row>
    <row r="24" spans="2:34">
      <c r="B24" s="30"/>
      <c r="C24" s="45"/>
      <c r="D24" s="31"/>
      <c r="AD24" s="14"/>
      <c r="AE24" s="14"/>
      <c r="AF24" s="38"/>
      <c r="AG24" s="43"/>
      <c r="AH24" s="45"/>
    </row>
    <row r="25" spans="2:34">
      <c r="B25" s="30"/>
      <c r="C25" s="45"/>
      <c r="D25" s="31"/>
      <c r="AD25" s="14"/>
      <c r="AE25" s="14"/>
      <c r="AF25" s="38"/>
      <c r="AG25" s="43"/>
      <c r="AH25" s="45"/>
    </row>
    <row r="26" spans="2:34">
      <c r="B26" s="30"/>
      <c r="C26" s="45"/>
      <c r="D26" s="31"/>
      <c r="AD26" s="14"/>
      <c r="AE26" s="14"/>
      <c r="AF26" s="38"/>
      <c r="AG26" s="43"/>
      <c r="AH26" s="45"/>
    </row>
    <row r="27" spans="2:34">
      <c r="B27" s="30"/>
      <c r="C27" s="45"/>
      <c r="D27" s="31"/>
      <c r="AD27" s="14"/>
      <c r="AE27" s="14"/>
      <c r="AF27" s="38"/>
      <c r="AG27" s="43"/>
      <c r="AH27" s="45"/>
    </row>
    <row r="28" spans="2:34">
      <c r="B28" s="30"/>
      <c r="C28" s="45"/>
      <c r="D28" s="31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  <c r="AC28" s="34"/>
      <c r="AD28" s="34"/>
      <c r="AE28" s="34"/>
      <c r="AF28" s="38"/>
      <c r="AG28" s="43"/>
      <c r="AH28" s="45"/>
    </row>
    <row r="29" spans="2:34">
      <c r="B29" s="30"/>
      <c r="C29" s="45"/>
      <c r="D29" s="31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  <c r="AA29" s="34"/>
      <c r="AB29" s="34"/>
      <c r="AC29" s="34"/>
      <c r="AD29" s="34"/>
      <c r="AE29" s="34"/>
      <c r="AF29" s="38"/>
      <c r="AG29" s="43"/>
      <c r="AH29" s="45"/>
    </row>
    <row r="31" spans="2:34">
      <c r="C31" s="16"/>
    </row>
    <row r="32" spans="2:34">
      <c r="C32" s="16"/>
    </row>
  </sheetData>
  <mergeCells count="3">
    <mergeCell ref="E1:K1"/>
    <mergeCell ref="C1:C2"/>
    <mergeCell ref="L1:AE1"/>
  </mergeCells>
  <printOptions gridLines="1"/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V660"/>
  <sheetViews>
    <sheetView workbookViewId="0">
      <selection activeCell="G74" sqref="G74"/>
    </sheetView>
  </sheetViews>
  <sheetFormatPr defaultRowHeight="15"/>
  <cols>
    <col min="1" max="1" width="12.28515625" style="45" bestFit="1" customWidth="1"/>
    <col min="2" max="2" width="25.85546875" style="45" bestFit="1" customWidth="1"/>
    <col min="3" max="3" width="44.85546875" style="45" bestFit="1" customWidth="1"/>
    <col min="4" max="4" width="11.85546875" style="45" bestFit="1" customWidth="1"/>
    <col min="5" max="5" width="14.85546875" style="45" bestFit="1" customWidth="1"/>
    <col min="6" max="6" width="11.5703125" style="45" bestFit="1" customWidth="1"/>
    <col min="7" max="7" width="37.42578125" style="45" bestFit="1" customWidth="1"/>
    <col min="8" max="8" width="10" style="45" bestFit="1" customWidth="1"/>
    <col min="9" max="9" width="14.140625" style="45" bestFit="1" customWidth="1"/>
    <col min="10" max="10" width="9.7109375" style="45" bestFit="1" customWidth="1"/>
    <col min="11" max="11" width="28.28515625" style="45" bestFit="1" customWidth="1"/>
    <col min="12" max="12" width="12.7109375" style="45" bestFit="1" customWidth="1"/>
    <col min="13" max="13" width="14.85546875" style="45" bestFit="1" customWidth="1"/>
    <col min="14" max="14" width="37" style="45" bestFit="1" customWidth="1"/>
    <col min="15" max="16" width="5" style="45" bestFit="1" customWidth="1"/>
    <col min="17" max="17" width="191.7109375" style="45" bestFit="1" customWidth="1"/>
    <col min="18" max="18" width="28.28515625" style="45" bestFit="1" customWidth="1"/>
    <col min="19" max="19" width="25.85546875" style="45" bestFit="1" customWidth="1"/>
    <col min="20" max="21" width="9.85546875" style="45" bestFit="1" customWidth="1"/>
    <col min="22" max="22" width="38.42578125" style="45" bestFit="1" customWidth="1"/>
    <col min="23" max="16384" width="9.140625" style="45"/>
  </cols>
  <sheetData>
    <row r="1" spans="1:22">
      <c r="A1" s="51" t="s">
        <v>50</v>
      </c>
      <c r="B1" s="51" t="s">
        <v>51</v>
      </c>
      <c r="C1" s="51" t="s">
        <v>0</v>
      </c>
      <c r="D1" s="51" t="s">
        <v>52</v>
      </c>
      <c r="E1" s="51" t="s">
        <v>1</v>
      </c>
      <c r="F1" s="51" t="s">
        <v>53</v>
      </c>
      <c r="G1" s="51" t="s">
        <v>54</v>
      </c>
      <c r="H1" s="51" t="s">
        <v>55</v>
      </c>
      <c r="I1" s="51" t="s">
        <v>56</v>
      </c>
      <c r="J1" s="51" t="s">
        <v>57</v>
      </c>
      <c r="K1" s="51" t="s">
        <v>58</v>
      </c>
      <c r="L1" s="51" t="s">
        <v>59</v>
      </c>
      <c r="M1" s="51" t="s">
        <v>60</v>
      </c>
      <c r="N1" s="51" t="s">
        <v>61</v>
      </c>
      <c r="O1" s="51" t="s">
        <v>62</v>
      </c>
      <c r="P1" s="51" t="s">
        <v>63</v>
      </c>
      <c r="Q1" s="51" t="s">
        <v>64</v>
      </c>
      <c r="R1" s="51" t="s">
        <v>65</v>
      </c>
      <c r="S1" s="51" t="s">
        <v>66</v>
      </c>
      <c r="T1" s="51" t="s">
        <v>67</v>
      </c>
      <c r="U1" s="51" t="s">
        <v>68</v>
      </c>
      <c r="V1" s="51" t="s">
        <v>69</v>
      </c>
    </row>
    <row r="2" spans="1:22">
      <c r="A2" s="51" t="s">
        <v>70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</row>
    <row r="3" spans="1:22">
      <c r="A3" s="51" t="s">
        <v>71</v>
      </c>
      <c r="B3" s="51"/>
      <c r="C3" s="51" t="s">
        <v>40</v>
      </c>
      <c r="D3" s="51" t="s">
        <v>72</v>
      </c>
      <c r="E3" s="52">
        <v>41346.576388888891</v>
      </c>
      <c r="F3" s="51">
        <v>10</v>
      </c>
      <c r="G3" s="51" t="s">
        <v>2</v>
      </c>
      <c r="H3" s="51">
        <v>18.64</v>
      </c>
      <c r="I3" s="51"/>
      <c r="J3" s="51" t="s">
        <v>73</v>
      </c>
      <c r="K3" s="51" t="s">
        <v>74</v>
      </c>
      <c r="L3" s="51"/>
      <c r="M3" s="52">
        <v>41346.576388888891</v>
      </c>
      <c r="N3" s="51" t="s">
        <v>75</v>
      </c>
      <c r="O3" s="51"/>
      <c r="P3" s="51"/>
      <c r="Q3" s="51"/>
      <c r="R3" s="51" t="s">
        <v>74</v>
      </c>
      <c r="S3" s="51" t="s">
        <v>76</v>
      </c>
      <c r="T3" s="51" t="s">
        <v>77</v>
      </c>
      <c r="U3" s="51">
        <v>42994</v>
      </c>
      <c r="V3" s="51" t="s">
        <v>78</v>
      </c>
    </row>
    <row r="4" spans="1:22">
      <c r="A4" s="51" t="s">
        <v>71</v>
      </c>
      <c r="B4" s="51"/>
      <c r="C4" s="51" t="s">
        <v>40</v>
      </c>
      <c r="D4" s="51" t="s">
        <v>72</v>
      </c>
      <c r="E4" s="52">
        <v>41346.576388888891</v>
      </c>
      <c r="F4" s="51">
        <v>76</v>
      </c>
      <c r="G4" s="51" t="s">
        <v>3</v>
      </c>
      <c r="H4" s="51">
        <v>0.4</v>
      </c>
      <c r="I4" s="51"/>
      <c r="J4" s="51" t="s">
        <v>79</v>
      </c>
      <c r="K4" s="51" t="s">
        <v>80</v>
      </c>
      <c r="L4" s="51">
        <v>1488893</v>
      </c>
      <c r="M4" s="52">
        <v>41347.632638888892</v>
      </c>
      <c r="N4" s="51" t="s">
        <v>81</v>
      </c>
      <c r="O4" s="51">
        <v>0.1</v>
      </c>
      <c r="P4" s="51">
        <v>0.1</v>
      </c>
      <c r="Q4" s="51"/>
      <c r="R4" s="51" t="s">
        <v>74</v>
      </c>
      <c r="S4" s="51" t="s">
        <v>76</v>
      </c>
      <c r="T4" s="51" t="s">
        <v>77</v>
      </c>
      <c r="U4" s="51">
        <v>42994</v>
      </c>
      <c r="V4" s="51" t="s">
        <v>78</v>
      </c>
    </row>
    <row r="5" spans="1:22">
      <c r="A5" s="51" t="s">
        <v>71</v>
      </c>
      <c r="B5" s="51"/>
      <c r="C5" s="51" t="s">
        <v>40</v>
      </c>
      <c r="D5" s="51" t="s">
        <v>72</v>
      </c>
      <c r="E5" s="52">
        <v>41346.576388888891</v>
      </c>
      <c r="F5" s="51">
        <v>80</v>
      </c>
      <c r="G5" s="51" t="s">
        <v>5</v>
      </c>
      <c r="H5" s="51">
        <v>2.5</v>
      </c>
      <c r="I5" s="51" t="s">
        <v>82</v>
      </c>
      <c r="J5" s="51" t="s">
        <v>83</v>
      </c>
      <c r="K5" s="51" t="s">
        <v>80</v>
      </c>
      <c r="L5" s="51">
        <v>1488893</v>
      </c>
      <c r="M5" s="52">
        <v>41347.65</v>
      </c>
      <c r="N5" s="51" t="s">
        <v>84</v>
      </c>
      <c r="O5" s="51">
        <v>2.5</v>
      </c>
      <c r="P5" s="51">
        <v>6</v>
      </c>
      <c r="Q5" s="51"/>
      <c r="R5" s="51" t="s">
        <v>74</v>
      </c>
      <c r="S5" s="51" t="s">
        <v>76</v>
      </c>
      <c r="T5" s="51" t="s">
        <v>77</v>
      </c>
      <c r="U5" s="51">
        <v>42994</v>
      </c>
      <c r="V5" s="51" t="s">
        <v>78</v>
      </c>
    </row>
    <row r="6" spans="1:22">
      <c r="A6" s="51" t="s">
        <v>71</v>
      </c>
      <c r="B6" s="51"/>
      <c r="C6" s="51" t="s">
        <v>40</v>
      </c>
      <c r="D6" s="51" t="s">
        <v>72</v>
      </c>
      <c r="E6" s="52">
        <v>41346.576388888891</v>
      </c>
      <c r="F6" s="51">
        <v>94</v>
      </c>
      <c r="G6" s="51" t="s">
        <v>6</v>
      </c>
      <c r="H6" s="51">
        <v>280</v>
      </c>
      <c r="I6" s="51"/>
      <c r="J6" s="51" t="s">
        <v>85</v>
      </c>
      <c r="K6" s="51" t="s">
        <v>74</v>
      </c>
      <c r="L6" s="51"/>
      <c r="M6" s="52">
        <v>41346.576388888891</v>
      </c>
      <c r="N6" s="51" t="s">
        <v>86</v>
      </c>
      <c r="O6" s="51"/>
      <c r="P6" s="51"/>
      <c r="Q6" s="51"/>
      <c r="R6" s="51" t="s">
        <v>74</v>
      </c>
      <c r="S6" s="51" t="s">
        <v>76</v>
      </c>
      <c r="T6" s="51" t="s">
        <v>77</v>
      </c>
      <c r="U6" s="51">
        <v>42994</v>
      </c>
      <c r="V6" s="51" t="s">
        <v>78</v>
      </c>
    </row>
    <row r="7" spans="1:22">
      <c r="A7" s="51" t="s">
        <v>71</v>
      </c>
      <c r="B7" s="51"/>
      <c r="C7" s="51" t="s">
        <v>40</v>
      </c>
      <c r="D7" s="51" t="s">
        <v>72</v>
      </c>
      <c r="E7" s="52">
        <v>41346.576388888891</v>
      </c>
      <c r="F7" s="51">
        <v>299</v>
      </c>
      <c r="G7" s="51" t="s">
        <v>7</v>
      </c>
      <c r="H7" s="51">
        <v>8.6300000000000008</v>
      </c>
      <c r="I7" s="51"/>
      <c r="J7" s="51" t="s">
        <v>87</v>
      </c>
      <c r="K7" s="51" t="s">
        <v>74</v>
      </c>
      <c r="L7" s="51"/>
      <c r="M7" s="52">
        <v>41346.576388888891</v>
      </c>
      <c r="N7" s="51" t="s">
        <v>88</v>
      </c>
      <c r="O7" s="51"/>
      <c r="P7" s="51"/>
      <c r="Q7" s="51"/>
      <c r="R7" s="51" t="s">
        <v>74</v>
      </c>
      <c r="S7" s="51" t="s">
        <v>76</v>
      </c>
      <c r="T7" s="51" t="s">
        <v>77</v>
      </c>
      <c r="U7" s="51">
        <v>42994</v>
      </c>
      <c r="V7" s="51" t="s">
        <v>78</v>
      </c>
    </row>
    <row r="8" spans="1:22">
      <c r="A8" s="51" t="s">
        <v>71</v>
      </c>
      <c r="B8" s="51"/>
      <c r="C8" s="51" t="s">
        <v>40</v>
      </c>
      <c r="D8" s="51" t="s">
        <v>72</v>
      </c>
      <c r="E8" s="52">
        <v>41346.576388888891</v>
      </c>
      <c r="F8" s="51">
        <v>301</v>
      </c>
      <c r="G8" s="51" t="s">
        <v>8</v>
      </c>
      <c r="H8" s="51">
        <v>92.3</v>
      </c>
      <c r="I8" s="51"/>
      <c r="J8" s="51" t="s">
        <v>89</v>
      </c>
      <c r="K8" s="51" t="s">
        <v>74</v>
      </c>
      <c r="L8" s="51"/>
      <c r="M8" s="52">
        <v>41346.576388888891</v>
      </c>
      <c r="N8" s="51"/>
      <c r="O8" s="51"/>
      <c r="P8" s="51"/>
      <c r="Q8" s="51"/>
      <c r="R8" s="51" t="s">
        <v>74</v>
      </c>
      <c r="S8" s="51" t="s">
        <v>76</v>
      </c>
      <c r="T8" s="51" t="s">
        <v>77</v>
      </c>
      <c r="U8" s="51">
        <v>42994</v>
      </c>
      <c r="V8" s="51" t="s">
        <v>78</v>
      </c>
    </row>
    <row r="9" spans="1:22">
      <c r="A9" s="51" t="s">
        <v>71</v>
      </c>
      <c r="B9" s="51"/>
      <c r="C9" s="51" t="s">
        <v>40</v>
      </c>
      <c r="D9" s="51" t="s">
        <v>72</v>
      </c>
      <c r="E9" s="52">
        <v>41346.576388888891</v>
      </c>
      <c r="F9" s="51">
        <v>406</v>
      </c>
      <c r="G9" s="51" t="s">
        <v>9</v>
      </c>
      <c r="H9" s="51">
        <v>7.42</v>
      </c>
      <c r="I9" s="51"/>
      <c r="J9" s="51" t="s">
        <v>90</v>
      </c>
      <c r="K9" s="51" t="s">
        <v>74</v>
      </c>
      <c r="L9" s="51"/>
      <c r="M9" s="52">
        <v>41346.576388888891</v>
      </c>
      <c r="N9" s="51" t="s">
        <v>91</v>
      </c>
      <c r="O9" s="51"/>
      <c r="P9" s="51"/>
      <c r="Q9" s="51"/>
      <c r="R9" s="51" t="s">
        <v>74</v>
      </c>
      <c r="S9" s="51" t="s">
        <v>76</v>
      </c>
      <c r="T9" s="51" t="s">
        <v>77</v>
      </c>
      <c r="U9" s="51">
        <v>42994</v>
      </c>
      <c r="V9" s="51" t="s">
        <v>78</v>
      </c>
    </row>
    <row r="10" spans="1:22">
      <c r="A10" s="51" t="s">
        <v>71</v>
      </c>
      <c r="B10" s="51"/>
      <c r="C10" s="51" t="s">
        <v>40</v>
      </c>
      <c r="D10" s="51" t="s">
        <v>72</v>
      </c>
      <c r="E10" s="52">
        <v>41346.576388888891</v>
      </c>
      <c r="F10" s="51">
        <v>410</v>
      </c>
      <c r="G10" s="51" t="s">
        <v>10</v>
      </c>
      <c r="H10" s="51">
        <v>123</v>
      </c>
      <c r="I10" s="51"/>
      <c r="J10" s="51" t="s">
        <v>87</v>
      </c>
      <c r="K10" s="51" t="s">
        <v>80</v>
      </c>
      <c r="L10" s="51">
        <v>1488893</v>
      </c>
      <c r="M10" s="52">
        <v>41352.560416666667</v>
      </c>
      <c r="N10" s="51" t="s">
        <v>92</v>
      </c>
      <c r="O10" s="51">
        <v>0.65</v>
      </c>
      <c r="P10" s="51">
        <v>2.5</v>
      </c>
      <c r="Q10" s="51"/>
      <c r="R10" s="51" t="s">
        <v>74</v>
      </c>
      <c r="S10" s="51" t="s">
        <v>76</v>
      </c>
      <c r="T10" s="51" t="s">
        <v>77</v>
      </c>
      <c r="U10" s="51">
        <v>42994</v>
      </c>
      <c r="V10" s="51" t="s">
        <v>78</v>
      </c>
    </row>
    <row r="11" spans="1:22">
      <c r="A11" s="51" t="s">
        <v>71</v>
      </c>
      <c r="B11" s="51"/>
      <c r="C11" s="51" t="s">
        <v>40</v>
      </c>
      <c r="D11" s="51" t="s">
        <v>72</v>
      </c>
      <c r="E11" s="52">
        <v>41346.576388888891</v>
      </c>
      <c r="F11" s="51">
        <v>610</v>
      </c>
      <c r="G11" s="51" t="s">
        <v>11</v>
      </c>
      <c r="H11" s="51">
        <v>4.3999999999999997E-2</v>
      </c>
      <c r="I11" s="51" t="s">
        <v>93</v>
      </c>
      <c r="J11" s="51" t="s">
        <v>87</v>
      </c>
      <c r="K11" s="51" t="s">
        <v>80</v>
      </c>
      <c r="L11" s="51">
        <v>1488898</v>
      </c>
      <c r="M11" s="52">
        <v>41352.589583333334</v>
      </c>
      <c r="N11" s="51" t="s">
        <v>94</v>
      </c>
      <c r="O11" s="51">
        <v>0</v>
      </c>
      <c r="P11" s="51">
        <v>0.01</v>
      </c>
      <c r="Q11" s="51" t="s">
        <v>95</v>
      </c>
      <c r="R11" s="51" t="s">
        <v>74</v>
      </c>
      <c r="S11" s="51" t="s">
        <v>76</v>
      </c>
      <c r="T11" s="51" t="s">
        <v>77</v>
      </c>
      <c r="U11" s="51">
        <v>42994</v>
      </c>
      <c r="V11" s="51" t="s">
        <v>78</v>
      </c>
    </row>
    <row r="12" spans="1:22">
      <c r="A12" s="51" t="s">
        <v>71</v>
      </c>
      <c r="B12" s="51"/>
      <c r="C12" s="51" t="s">
        <v>40</v>
      </c>
      <c r="D12" s="51" t="s">
        <v>72</v>
      </c>
      <c r="E12" s="52">
        <v>41346.576388888891</v>
      </c>
      <c r="F12" s="51">
        <v>625</v>
      </c>
      <c r="G12" s="51" t="s">
        <v>12</v>
      </c>
      <c r="H12" s="51">
        <v>0.28999999999999998</v>
      </c>
      <c r="I12" s="51" t="s">
        <v>93</v>
      </c>
      <c r="J12" s="51" t="s">
        <v>87</v>
      </c>
      <c r="K12" s="51" t="s">
        <v>80</v>
      </c>
      <c r="L12" s="51">
        <v>1488898</v>
      </c>
      <c r="M12" s="52">
        <v>41351.763194444444</v>
      </c>
      <c r="N12" s="51" t="s">
        <v>96</v>
      </c>
      <c r="O12" s="51">
        <v>0.08</v>
      </c>
      <c r="P12" s="51">
        <v>0.2</v>
      </c>
      <c r="Q12" s="51" t="s">
        <v>97</v>
      </c>
      <c r="R12" s="51" t="s">
        <v>74</v>
      </c>
      <c r="S12" s="51" t="s">
        <v>76</v>
      </c>
      <c r="T12" s="51" t="s">
        <v>77</v>
      </c>
      <c r="U12" s="51">
        <v>42994</v>
      </c>
      <c r="V12" s="51" t="s">
        <v>78</v>
      </c>
    </row>
    <row r="13" spans="1:22">
      <c r="A13" s="51" t="s">
        <v>71</v>
      </c>
      <c r="B13" s="51"/>
      <c r="C13" s="51" t="s">
        <v>40</v>
      </c>
      <c r="D13" s="51" t="s">
        <v>72</v>
      </c>
      <c r="E13" s="52">
        <v>41346.576388888891</v>
      </c>
      <c r="F13" s="51">
        <v>630</v>
      </c>
      <c r="G13" s="51" t="s">
        <v>13</v>
      </c>
      <c r="H13" s="51">
        <v>2.9</v>
      </c>
      <c r="I13" s="51" t="s">
        <v>93</v>
      </c>
      <c r="J13" s="51" t="s">
        <v>87</v>
      </c>
      <c r="K13" s="51" t="s">
        <v>80</v>
      </c>
      <c r="L13" s="51">
        <v>1488898</v>
      </c>
      <c r="M13" s="52">
        <v>41352.560416666667</v>
      </c>
      <c r="N13" s="51" t="s">
        <v>98</v>
      </c>
      <c r="O13" s="51">
        <v>0.04</v>
      </c>
      <c r="P13" s="51">
        <v>0.1</v>
      </c>
      <c r="Q13" s="51" t="s">
        <v>95</v>
      </c>
      <c r="R13" s="51" t="s">
        <v>74</v>
      </c>
      <c r="S13" s="51" t="s">
        <v>76</v>
      </c>
      <c r="T13" s="51" t="s">
        <v>77</v>
      </c>
      <c r="U13" s="51">
        <v>42994</v>
      </c>
      <c r="V13" s="51" t="s">
        <v>78</v>
      </c>
    </row>
    <row r="14" spans="1:22">
      <c r="A14" s="51" t="s">
        <v>71</v>
      </c>
      <c r="B14" s="51"/>
      <c r="C14" s="51" t="s">
        <v>40</v>
      </c>
      <c r="D14" s="51" t="s">
        <v>72</v>
      </c>
      <c r="E14" s="52">
        <v>41346.576388888891</v>
      </c>
      <c r="F14" s="51">
        <v>665</v>
      </c>
      <c r="G14" s="51" t="s">
        <v>14</v>
      </c>
      <c r="H14" s="51">
        <v>2.1000000000000001E-2</v>
      </c>
      <c r="I14" s="51" t="s">
        <v>93</v>
      </c>
      <c r="J14" s="51" t="s">
        <v>87</v>
      </c>
      <c r="K14" s="51" t="s">
        <v>80</v>
      </c>
      <c r="L14" s="51">
        <v>1488898</v>
      </c>
      <c r="M14" s="52">
        <v>41351.554166666669</v>
      </c>
      <c r="N14" s="51" t="s">
        <v>99</v>
      </c>
      <c r="O14" s="51">
        <v>0</v>
      </c>
      <c r="P14" s="51">
        <v>0.01</v>
      </c>
      <c r="Q14" s="51" t="s">
        <v>100</v>
      </c>
      <c r="R14" s="51" t="s">
        <v>74</v>
      </c>
      <c r="S14" s="51" t="s">
        <v>76</v>
      </c>
      <c r="T14" s="51" t="s">
        <v>77</v>
      </c>
      <c r="U14" s="51">
        <v>42994</v>
      </c>
      <c r="V14" s="51" t="s">
        <v>78</v>
      </c>
    </row>
    <row r="15" spans="1:22">
      <c r="A15" s="51" t="s">
        <v>71</v>
      </c>
      <c r="B15" s="51"/>
      <c r="C15" s="51" t="s">
        <v>40</v>
      </c>
      <c r="D15" s="51" t="s">
        <v>72</v>
      </c>
      <c r="E15" s="52">
        <v>41346.576388888891</v>
      </c>
      <c r="F15" s="51">
        <v>671</v>
      </c>
      <c r="G15" s="51" t="s">
        <v>15</v>
      </c>
      <c r="H15" s="51">
        <v>1.2999999999999999E-2</v>
      </c>
      <c r="I15" s="51"/>
      <c r="J15" s="51" t="s">
        <v>87</v>
      </c>
      <c r="K15" s="51" t="s">
        <v>80</v>
      </c>
      <c r="L15" s="51">
        <v>1488903</v>
      </c>
      <c r="M15" s="52">
        <v>41347.619444444441</v>
      </c>
      <c r="N15" s="51" t="s">
        <v>99</v>
      </c>
      <c r="O15" s="51">
        <v>0</v>
      </c>
      <c r="P15" s="51">
        <v>0.01</v>
      </c>
      <c r="Q15" s="51"/>
      <c r="R15" s="51" t="s">
        <v>74</v>
      </c>
      <c r="S15" s="51" t="s">
        <v>76</v>
      </c>
      <c r="T15" s="51" t="s">
        <v>77</v>
      </c>
      <c r="U15" s="51">
        <v>42994</v>
      </c>
      <c r="V15" s="51" t="s">
        <v>78</v>
      </c>
    </row>
    <row r="16" spans="1:22">
      <c r="A16" s="51" t="s">
        <v>71</v>
      </c>
      <c r="B16" s="51"/>
      <c r="C16" s="51" t="s">
        <v>40</v>
      </c>
      <c r="D16" s="51" t="s">
        <v>72</v>
      </c>
      <c r="E16" s="52">
        <v>41346.576388888891</v>
      </c>
      <c r="F16" s="51">
        <v>680</v>
      </c>
      <c r="G16" s="51" t="s">
        <v>16</v>
      </c>
      <c r="H16" s="51">
        <v>1.2</v>
      </c>
      <c r="I16" s="51" t="s">
        <v>93</v>
      </c>
      <c r="J16" s="51" t="s">
        <v>87</v>
      </c>
      <c r="K16" s="51" t="s">
        <v>80</v>
      </c>
      <c r="L16" s="51">
        <v>1488898</v>
      </c>
      <c r="M16" s="52">
        <v>41348.936111111114</v>
      </c>
      <c r="N16" s="51" t="s">
        <v>101</v>
      </c>
      <c r="O16" s="51">
        <v>0.5</v>
      </c>
      <c r="P16" s="51">
        <v>1</v>
      </c>
      <c r="Q16" s="51" t="s">
        <v>95</v>
      </c>
      <c r="R16" s="51" t="s">
        <v>74</v>
      </c>
      <c r="S16" s="51" t="s">
        <v>76</v>
      </c>
      <c r="T16" s="51" t="s">
        <v>77</v>
      </c>
      <c r="U16" s="51">
        <v>42994</v>
      </c>
      <c r="V16" s="51" t="s">
        <v>78</v>
      </c>
    </row>
    <row r="17" spans="1:22">
      <c r="A17" s="51" t="s">
        <v>71</v>
      </c>
      <c r="B17" s="51"/>
      <c r="C17" s="51" t="s">
        <v>40</v>
      </c>
      <c r="D17" s="51" t="s">
        <v>72</v>
      </c>
      <c r="E17" s="52">
        <v>41346.576388888891</v>
      </c>
      <c r="F17" s="51">
        <v>937</v>
      </c>
      <c r="G17" s="51" t="s">
        <v>20</v>
      </c>
      <c r="H17" s="51">
        <v>0.48</v>
      </c>
      <c r="I17" s="51" t="s">
        <v>102</v>
      </c>
      <c r="J17" s="51" t="s">
        <v>87</v>
      </c>
      <c r="K17" s="51" t="s">
        <v>80</v>
      </c>
      <c r="L17" s="51">
        <v>1488908</v>
      </c>
      <c r="M17" s="52">
        <v>41353.847916666666</v>
      </c>
      <c r="N17" s="51" t="s">
        <v>103</v>
      </c>
      <c r="O17" s="51">
        <v>0.3</v>
      </c>
      <c r="P17" s="51">
        <v>1.2</v>
      </c>
      <c r="Q17" s="51"/>
      <c r="R17" s="51" t="s">
        <v>74</v>
      </c>
      <c r="S17" s="51" t="s">
        <v>76</v>
      </c>
      <c r="T17" s="51" t="s">
        <v>77</v>
      </c>
      <c r="U17" s="51">
        <v>42994</v>
      </c>
      <c r="V17" s="51" t="s">
        <v>78</v>
      </c>
    </row>
    <row r="18" spans="1:22">
      <c r="A18" s="51" t="s">
        <v>71</v>
      </c>
      <c r="B18" s="51"/>
      <c r="C18" s="51" t="s">
        <v>40</v>
      </c>
      <c r="D18" s="51" t="s">
        <v>72</v>
      </c>
      <c r="E18" s="52">
        <v>41346.576388888891</v>
      </c>
      <c r="F18" s="51">
        <v>940</v>
      </c>
      <c r="G18" s="51" t="s">
        <v>21</v>
      </c>
      <c r="H18" s="51">
        <v>5.2</v>
      </c>
      <c r="I18" s="51"/>
      <c r="J18" s="51" t="s">
        <v>87</v>
      </c>
      <c r="K18" s="51" t="s">
        <v>80</v>
      </c>
      <c r="L18" s="51">
        <v>1488893</v>
      </c>
      <c r="M18" s="52">
        <v>41354.078472222223</v>
      </c>
      <c r="N18" s="51" t="s">
        <v>104</v>
      </c>
      <c r="O18" s="51">
        <v>0.2</v>
      </c>
      <c r="P18" s="51">
        <v>0.5</v>
      </c>
      <c r="Q18" s="51"/>
      <c r="R18" s="51" t="s">
        <v>74</v>
      </c>
      <c r="S18" s="51" t="s">
        <v>76</v>
      </c>
      <c r="T18" s="51" t="s">
        <v>77</v>
      </c>
      <c r="U18" s="51">
        <v>42994</v>
      </c>
      <c r="V18" s="51" t="s">
        <v>78</v>
      </c>
    </row>
    <row r="19" spans="1:22">
      <c r="A19" s="51" t="s">
        <v>71</v>
      </c>
      <c r="B19" s="51"/>
      <c r="C19" s="51" t="s">
        <v>40</v>
      </c>
      <c r="D19" s="51" t="s">
        <v>72</v>
      </c>
      <c r="E19" s="52">
        <v>41346.576388888891</v>
      </c>
      <c r="F19" s="51">
        <v>945</v>
      </c>
      <c r="G19" s="51" t="s">
        <v>22</v>
      </c>
      <c r="H19" s="51">
        <v>1.4</v>
      </c>
      <c r="I19" s="51"/>
      <c r="J19" s="51" t="s">
        <v>87</v>
      </c>
      <c r="K19" s="51" t="s">
        <v>80</v>
      </c>
      <c r="L19" s="51">
        <v>1488893</v>
      </c>
      <c r="M19" s="52">
        <v>41354.078472222223</v>
      </c>
      <c r="N19" s="51" t="s">
        <v>104</v>
      </c>
      <c r="O19" s="51">
        <v>0.2</v>
      </c>
      <c r="P19" s="51">
        <v>0.5</v>
      </c>
      <c r="Q19" s="51"/>
      <c r="R19" s="51" t="s">
        <v>74</v>
      </c>
      <c r="S19" s="51" t="s">
        <v>76</v>
      </c>
      <c r="T19" s="51" t="s">
        <v>77</v>
      </c>
      <c r="U19" s="51">
        <v>42994</v>
      </c>
      <c r="V19" s="51" t="s">
        <v>78</v>
      </c>
    </row>
    <row r="20" spans="1:22">
      <c r="A20" s="51" t="s">
        <v>71</v>
      </c>
      <c r="B20" s="51"/>
      <c r="C20" s="51" t="s">
        <v>40</v>
      </c>
      <c r="D20" s="51" t="s">
        <v>72</v>
      </c>
      <c r="E20" s="52">
        <v>41346.576388888891</v>
      </c>
      <c r="F20" s="51">
        <v>1022</v>
      </c>
      <c r="G20" s="51" t="s">
        <v>23</v>
      </c>
      <c r="H20" s="51">
        <v>11</v>
      </c>
      <c r="I20" s="51" t="s">
        <v>102</v>
      </c>
      <c r="J20" s="51" t="s">
        <v>105</v>
      </c>
      <c r="K20" s="51" t="s">
        <v>80</v>
      </c>
      <c r="L20" s="51">
        <v>1488908</v>
      </c>
      <c r="M20" s="52">
        <v>41361.607638888891</v>
      </c>
      <c r="N20" s="51" t="s">
        <v>106</v>
      </c>
      <c r="O20" s="51">
        <v>6</v>
      </c>
      <c r="P20" s="51">
        <v>24</v>
      </c>
      <c r="Q20" s="51" t="s">
        <v>107</v>
      </c>
      <c r="R20" s="51" t="s">
        <v>74</v>
      </c>
      <c r="S20" s="51" t="s">
        <v>76</v>
      </c>
      <c r="T20" s="51" t="s">
        <v>77</v>
      </c>
      <c r="U20" s="51">
        <v>42994</v>
      </c>
      <c r="V20" s="51" t="s">
        <v>78</v>
      </c>
    </row>
    <row r="21" spans="1:22">
      <c r="A21" s="51" t="s">
        <v>71</v>
      </c>
      <c r="B21" s="51"/>
      <c r="C21" s="51" t="s">
        <v>40</v>
      </c>
      <c r="D21" s="51" t="s">
        <v>72</v>
      </c>
      <c r="E21" s="52">
        <v>41346.576388888891</v>
      </c>
      <c r="F21" s="51">
        <v>70300</v>
      </c>
      <c r="G21" s="51" t="s">
        <v>24</v>
      </c>
      <c r="H21" s="51">
        <v>150</v>
      </c>
      <c r="I21" s="51"/>
      <c r="J21" s="51" t="s">
        <v>87</v>
      </c>
      <c r="K21" s="51" t="s">
        <v>80</v>
      </c>
      <c r="L21" s="51">
        <v>1488893</v>
      </c>
      <c r="M21" s="52">
        <v>41352.588888888888</v>
      </c>
      <c r="N21" s="51" t="s">
        <v>108</v>
      </c>
      <c r="O21" s="51">
        <v>15</v>
      </c>
      <c r="P21" s="51">
        <v>25</v>
      </c>
      <c r="Q21" s="51"/>
      <c r="R21" s="51" t="s">
        <v>74</v>
      </c>
      <c r="S21" s="51" t="s">
        <v>76</v>
      </c>
      <c r="T21" s="51" t="s">
        <v>77</v>
      </c>
      <c r="U21" s="51">
        <v>42994</v>
      </c>
      <c r="V21" s="51" t="s">
        <v>78</v>
      </c>
    </row>
    <row r="22" spans="1:22">
      <c r="A22" s="51" t="s">
        <v>71</v>
      </c>
      <c r="B22" s="51"/>
      <c r="C22" s="51" t="s">
        <v>40</v>
      </c>
      <c r="D22" s="51" t="s">
        <v>72</v>
      </c>
      <c r="E22" s="52">
        <v>41346.576388888891</v>
      </c>
      <c r="F22" s="51">
        <v>90068</v>
      </c>
      <c r="G22" s="51" t="s">
        <v>25</v>
      </c>
      <c r="H22" s="51">
        <v>2.2999999999999998</v>
      </c>
      <c r="I22" s="51"/>
      <c r="J22" s="51" t="s">
        <v>109</v>
      </c>
      <c r="K22" s="51" t="s">
        <v>74</v>
      </c>
      <c r="L22" s="51"/>
      <c r="M22" s="52">
        <v>41346.576388888891</v>
      </c>
      <c r="N22" s="51"/>
      <c r="O22" s="51"/>
      <c r="P22" s="51"/>
      <c r="Q22" s="51"/>
      <c r="R22" s="51" t="s">
        <v>74</v>
      </c>
      <c r="S22" s="51" t="s">
        <v>76</v>
      </c>
      <c r="T22" s="51" t="s">
        <v>77</v>
      </c>
      <c r="U22" s="51">
        <v>42994</v>
      </c>
      <c r="V22" s="51" t="s">
        <v>78</v>
      </c>
    </row>
    <row r="23" spans="1:22">
      <c r="A23" s="51" t="s">
        <v>71</v>
      </c>
      <c r="B23" s="51"/>
      <c r="C23" s="51" t="s">
        <v>40</v>
      </c>
      <c r="D23" s="51" t="s">
        <v>72</v>
      </c>
      <c r="E23" s="52">
        <v>41346.576388888891</v>
      </c>
      <c r="F23" s="51">
        <v>99937</v>
      </c>
      <c r="G23" s="51" t="s">
        <v>37</v>
      </c>
      <c r="H23" s="51">
        <v>0.01</v>
      </c>
      <c r="I23" s="51" t="s">
        <v>82</v>
      </c>
      <c r="J23" s="51" t="s">
        <v>105</v>
      </c>
      <c r="K23" s="51" t="s">
        <v>80</v>
      </c>
      <c r="L23" s="51">
        <v>1488913</v>
      </c>
      <c r="M23" s="52">
        <v>41348.797222222223</v>
      </c>
      <c r="N23" s="51" t="s">
        <v>110</v>
      </c>
      <c r="O23" s="51">
        <v>0.01</v>
      </c>
      <c r="P23" s="51">
        <v>0.05</v>
      </c>
      <c r="Q23" s="51"/>
      <c r="R23" s="51" t="s">
        <v>74</v>
      </c>
      <c r="S23" s="51" t="s">
        <v>76</v>
      </c>
      <c r="T23" s="51" t="s">
        <v>77</v>
      </c>
      <c r="U23" s="51">
        <v>42994</v>
      </c>
      <c r="V23" s="51" t="s">
        <v>78</v>
      </c>
    </row>
    <row r="24" spans="1:22">
      <c r="A24" s="51" t="s">
        <v>111</v>
      </c>
      <c r="B24" s="51"/>
      <c r="C24" s="51" t="s">
        <v>41</v>
      </c>
      <c r="D24" s="51" t="s">
        <v>72</v>
      </c>
      <c r="E24" s="52">
        <v>41346.784722222219</v>
      </c>
      <c r="F24" s="51">
        <v>10</v>
      </c>
      <c r="G24" s="51" t="s">
        <v>2</v>
      </c>
      <c r="H24" s="51">
        <v>19.82</v>
      </c>
      <c r="I24" s="51"/>
      <c r="J24" s="51" t="s">
        <v>73</v>
      </c>
      <c r="K24" s="51" t="s">
        <v>74</v>
      </c>
      <c r="L24" s="51"/>
      <c r="M24" s="52">
        <v>41346.784722222219</v>
      </c>
      <c r="N24" s="51" t="s">
        <v>75</v>
      </c>
      <c r="O24" s="51"/>
      <c r="P24" s="51"/>
      <c r="Q24" s="51"/>
      <c r="R24" s="51" t="s">
        <v>74</v>
      </c>
      <c r="S24" s="51" t="s">
        <v>76</v>
      </c>
      <c r="T24" s="51" t="s">
        <v>77</v>
      </c>
      <c r="U24" s="51">
        <v>30643</v>
      </c>
      <c r="V24" s="51" t="s">
        <v>112</v>
      </c>
    </row>
    <row r="25" spans="1:22">
      <c r="A25" s="51" t="s">
        <v>111</v>
      </c>
      <c r="B25" s="51"/>
      <c r="C25" s="51" t="s">
        <v>41</v>
      </c>
      <c r="D25" s="51" t="s">
        <v>72</v>
      </c>
      <c r="E25" s="52">
        <v>41346.784722222219</v>
      </c>
      <c r="F25" s="51">
        <v>76</v>
      </c>
      <c r="G25" s="51" t="s">
        <v>3</v>
      </c>
      <c r="H25" s="51">
        <v>0.45</v>
      </c>
      <c r="I25" s="51"/>
      <c r="J25" s="51" t="s">
        <v>79</v>
      </c>
      <c r="K25" s="51" t="s">
        <v>80</v>
      </c>
      <c r="L25" s="51">
        <v>1488892</v>
      </c>
      <c r="M25" s="52">
        <v>41347.632638888892</v>
      </c>
      <c r="N25" s="51" t="s">
        <v>81</v>
      </c>
      <c r="O25" s="51">
        <v>0.1</v>
      </c>
      <c r="P25" s="51">
        <v>0.1</v>
      </c>
      <c r="Q25" s="51"/>
      <c r="R25" s="51" t="s">
        <v>74</v>
      </c>
      <c r="S25" s="51" t="s">
        <v>76</v>
      </c>
      <c r="T25" s="51" t="s">
        <v>77</v>
      </c>
      <c r="U25" s="51">
        <v>30643</v>
      </c>
      <c r="V25" s="51" t="s">
        <v>112</v>
      </c>
    </row>
    <row r="26" spans="1:22">
      <c r="A26" s="51" t="s">
        <v>111</v>
      </c>
      <c r="B26" s="51"/>
      <c r="C26" s="51" t="s">
        <v>41</v>
      </c>
      <c r="D26" s="51" t="s">
        <v>72</v>
      </c>
      <c r="E26" s="52">
        <v>41346.784722222219</v>
      </c>
      <c r="F26" s="51">
        <v>80</v>
      </c>
      <c r="G26" s="51" t="s">
        <v>5</v>
      </c>
      <c r="H26" s="51">
        <v>2.5</v>
      </c>
      <c r="I26" s="51" t="s">
        <v>82</v>
      </c>
      <c r="J26" s="51" t="s">
        <v>83</v>
      </c>
      <c r="K26" s="51" t="s">
        <v>80</v>
      </c>
      <c r="L26" s="51">
        <v>1488892</v>
      </c>
      <c r="M26" s="52">
        <v>41347.649305555555</v>
      </c>
      <c r="N26" s="51" t="s">
        <v>84</v>
      </c>
      <c r="O26" s="51">
        <v>2.5</v>
      </c>
      <c r="P26" s="51">
        <v>6</v>
      </c>
      <c r="Q26" s="51"/>
      <c r="R26" s="51" t="s">
        <v>74</v>
      </c>
      <c r="S26" s="51" t="s">
        <v>76</v>
      </c>
      <c r="T26" s="51" t="s">
        <v>77</v>
      </c>
      <c r="U26" s="51">
        <v>30643</v>
      </c>
      <c r="V26" s="51" t="s">
        <v>112</v>
      </c>
    </row>
    <row r="27" spans="1:22">
      <c r="A27" s="51" t="s">
        <v>111</v>
      </c>
      <c r="B27" s="51"/>
      <c r="C27" s="51" t="s">
        <v>41</v>
      </c>
      <c r="D27" s="51" t="s">
        <v>72</v>
      </c>
      <c r="E27" s="52">
        <v>41346.784722222219</v>
      </c>
      <c r="F27" s="51">
        <v>94</v>
      </c>
      <c r="G27" s="51" t="s">
        <v>6</v>
      </c>
      <c r="H27" s="51">
        <v>288</v>
      </c>
      <c r="I27" s="51"/>
      <c r="J27" s="51" t="s">
        <v>85</v>
      </c>
      <c r="K27" s="51" t="s">
        <v>74</v>
      </c>
      <c r="L27" s="51"/>
      <c r="M27" s="52">
        <v>41346.784722222219</v>
      </c>
      <c r="N27" s="51" t="s">
        <v>86</v>
      </c>
      <c r="O27" s="51"/>
      <c r="P27" s="51"/>
      <c r="Q27" s="51"/>
      <c r="R27" s="51" t="s">
        <v>74</v>
      </c>
      <c r="S27" s="51" t="s">
        <v>76</v>
      </c>
      <c r="T27" s="51" t="s">
        <v>77</v>
      </c>
      <c r="U27" s="51">
        <v>30643</v>
      </c>
      <c r="V27" s="51" t="s">
        <v>112</v>
      </c>
    </row>
    <row r="28" spans="1:22">
      <c r="A28" s="51" t="s">
        <v>111</v>
      </c>
      <c r="B28" s="51"/>
      <c r="C28" s="51" t="s">
        <v>41</v>
      </c>
      <c r="D28" s="51" t="s">
        <v>72</v>
      </c>
      <c r="E28" s="52">
        <v>41346.784722222219</v>
      </c>
      <c r="F28" s="51">
        <v>299</v>
      </c>
      <c r="G28" s="51" t="s">
        <v>7</v>
      </c>
      <c r="H28" s="51">
        <v>9.48</v>
      </c>
      <c r="I28" s="51"/>
      <c r="J28" s="51" t="s">
        <v>87</v>
      </c>
      <c r="K28" s="51" t="s">
        <v>74</v>
      </c>
      <c r="L28" s="51"/>
      <c r="M28" s="52">
        <v>41346.784722222219</v>
      </c>
      <c r="N28" s="51" t="s">
        <v>88</v>
      </c>
      <c r="O28" s="51"/>
      <c r="P28" s="51"/>
      <c r="Q28" s="51"/>
      <c r="R28" s="51" t="s">
        <v>74</v>
      </c>
      <c r="S28" s="51" t="s">
        <v>76</v>
      </c>
      <c r="T28" s="51" t="s">
        <v>77</v>
      </c>
      <c r="U28" s="51">
        <v>30643</v>
      </c>
      <c r="V28" s="51" t="s">
        <v>112</v>
      </c>
    </row>
    <row r="29" spans="1:22">
      <c r="A29" s="51" t="s">
        <v>111</v>
      </c>
      <c r="B29" s="51"/>
      <c r="C29" s="51" t="s">
        <v>41</v>
      </c>
      <c r="D29" s="51" t="s">
        <v>72</v>
      </c>
      <c r="E29" s="52">
        <v>41346.784722222219</v>
      </c>
      <c r="F29" s="51">
        <v>301</v>
      </c>
      <c r="G29" s="51" t="s">
        <v>8</v>
      </c>
      <c r="H29" s="51">
        <v>103.6</v>
      </c>
      <c r="I29" s="51"/>
      <c r="J29" s="51" t="s">
        <v>89</v>
      </c>
      <c r="K29" s="51" t="s">
        <v>74</v>
      </c>
      <c r="L29" s="51"/>
      <c r="M29" s="52">
        <v>41346.784722222219</v>
      </c>
      <c r="N29" s="51"/>
      <c r="O29" s="51"/>
      <c r="P29" s="51"/>
      <c r="Q29" s="51"/>
      <c r="R29" s="51" t="s">
        <v>74</v>
      </c>
      <c r="S29" s="51" t="s">
        <v>76</v>
      </c>
      <c r="T29" s="51" t="s">
        <v>77</v>
      </c>
      <c r="U29" s="51">
        <v>30643</v>
      </c>
      <c r="V29" s="51" t="s">
        <v>112</v>
      </c>
    </row>
    <row r="30" spans="1:22">
      <c r="A30" s="51" t="s">
        <v>111</v>
      </c>
      <c r="B30" s="51"/>
      <c r="C30" s="51" t="s">
        <v>41</v>
      </c>
      <c r="D30" s="51" t="s">
        <v>72</v>
      </c>
      <c r="E30" s="52">
        <v>41346.784722222219</v>
      </c>
      <c r="F30" s="51">
        <v>406</v>
      </c>
      <c r="G30" s="51" t="s">
        <v>9</v>
      </c>
      <c r="H30" s="51">
        <v>7.45</v>
      </c>
      <c r="I30" s="51"/>
      <c r="J30" s="51" t="s">
        <v>90</v>
      </c>
      <c r="K30" s="51" t="s">
        <v>74</v>
      </c>
      <c r="L30" s="51"/>
      <c r="M30" s="52">
        <v>41346.784722222219</v>
      </c>
      <c r="N30" s="51" t="s">
        <v>91</v>
      </c>
      <c r="O30" s="51"/>
      <c r="P30" s="51"/>
      <c r="Q30" s="51"/>
      <c r="R30" s="51" t="s">
        <v>74</v>
      </c>
      <c r="S30" s="51" t="s">
        <v>76</v>
      </c>
      <c r="T30" s="51" t="s">
        <v>77</v>
      </c>
      <c r="U30" s="51">
        <v>30643</v>
      </c>
      <c r="V30" s="51" t="s">
        <v>112</v>
      </c>
    </row>
    <row r="31" spans="1:22">
      <c r="A31" s="51" t="s">
        <v>111</v>
      </c>
      <c r="B31" s="51"/>
      <c r="C31" s="51" t="s">
        <v>41</v>
      </c>
      <c r="D31" s="51" t="s">
        <v>72</v>
      </c>
      <c r="E31" s="52">
        <v>41346.784722222219</v>
      </c>
      <c r="F31" s="51">
        <v>410</v>
      </c>
      <c r="G31" s="51" t="s">
        <v>10</v>
      </c>
      <c r="H31" s="51">
        <v>140</v>
      </c>
      <c r="I31" s="51"/>
      <c r="J31" s="51" t="s">
        <v>87</v>
      </c>
      <c r="K31" s="51" t="s">
        <v>80</v>
      </c>
      <c r="L31" s="51">
        <v>1488892</v>
      </c>
      <c r="M31" s="52">
        <v>41352.555555555555</v>
      </c>
      <c r="N31" s="51" t="s">
        <v>92</v>
      </c>
      <c r="O31" s="51">
        <v>0.65</v>
      </c>
      <c r="P31" s="51">
        <v>2.5</v>
      </c>
      <c r="Q31" s="51"/>
      <c r="R31" s="51" t="s">
        <v>74</v>
      </c>
      <c r="S31" s="51" t="s">
        <v>76</v>
      </c>
      <c r="T31" s="51" t="s">
        <v>77</v>
      </c>
      <c r="U31" s="51">
        <v>30643</v>
      </c>
      <c r="V31" s="51" t="s">
        <v>112</v>
      </c>
    </row>
    <row r="32" spans="1:22">
      <c r="A32" s="51" t="s">
        <v>111</v>
      </c>
      <c r="B32" s="51"/>
      <c r="C32" s="51" t="s">
        <v>41</v>
      </c>
      <c r="D32" s="51" t="s">
        <v>72</v>
      </c>
      <c r="E32" s="52">
        <v>41346.784722222219</v>
      </c>
      <c r="F32" s="51">
        <v>610</v>
      </c>
      <c r="G32" s="51" t="s">
        <v>11</v>
      </c>
      <c r="H32" s="51">
        <v>1.4E-2</v>
      </c>
      <c r="I32" s="51"/>
      <c r="J32" s="51" t="s">
        <v>87</v>
      </c>
      <c r="K32" s="51" t="s">
        <v>80</v>
      </c>
      <c r="L32" s="51">
        <v>1488897</v>
      </c>
      <c r="M32" s="52">
        <v>41348.502083333333</v>
      </c>
      <c r="N32" s="51" t="s">
        <v>94</v>
      </c>
      <c r="O32" s="51">
        <v>0</v>
      </c>
      <c r="P32" s="51">
        <v>0.01</v>
      </c>
      <c r="Q32" s="51"/>
      <c r="R32" s="51" t="s">
        <v>74</v>
      </c>
      <c r="S32" s="51" t="s">
        <v>76</v>
      </c>
      <c r="T32" s="51" t="s">
        <v>77</v>
      </c>
      <c r="U32" s="51">
        <v>30643</v>
      </c>
      <c r="V32" s="51" t="s">
        <v>112</v>
      </c>
    </row>
    <row r="33" spans="1:22">
      <c r="A33" s="51" t="s">
        <v>111</v>
      </c>
      <c r="B33" s="51"/>
      <c r="C33" s="51" t="s">
        <v>41</v>
      </c>
      <c r="D33" s="51" t="s">
        <v>72</v>
      </c>
      <c r="E33" s="52">
        <v>41346.784722222219</v>
      </c>
      <c r="F33" s="51">
        <v>625</v>
      </c>
      <c r="G33" s="51" t="s">
        <v>12</v>
      </c>
      <c r="H33" s="51">
        <v>0.28999999999999998</v>
      </c>
      <c r="I33" s="51"/>
      <c r="J33" s="51" t="s">
        <v>87</v>
      </c>
      <c r="K33" s="51" t="s">
        <v>80</v>
      </c>
      <c r="L33" s="51">
        <v>1488897</v>
      </c>
      <c r="M33" s="52">
        <v>41352.45416666667</v>
      </c>
      <c r="N33" s="51" t="s">
        <v>96</v>
      </c>
      <c r="O33" s="51">
        <v>0.08</v>
      </c>
      <c r="P33" s="51">
        <v>0.2</v>
      </c>
      <c r="Q33" s="51"/>
      <c r="R33" s="51" t="s">
        <v>74</v>
      </c>
      <c r="S33" s="51" t="s">
        <v>76</v>
      </c>
      <c r="T33" s="51" t="s">
        <v>77</v>
      </c>
      <c r="U33" s="51">
        <v>30643</v>
      </c>
      <c r="V33" s="51" t="s">
        <v>112</v>
      </c>
    </row>
    <row r="34" spans="1:22">
      <c r="A34" s="51" t="s">
        <v>111</v>
      </c>
      <c r="B34" s="51"/>
      <c r="C34" s="51" t="s">
        <v>41</v>
      </c>
      <c r="D34" s="51" t="s">
        <v>72</v>
      </c>
      <c r="E34" s="52">
        <v>41346.784722222219</v>
      </c>
      <c r="F34" s="51">
        <v>630</v>
      </c>
      <c r="G34" s="51" t="s">
        <v>13</v>
      </c>
      <c r="H34" s="51">
        <v>2.4</v>
      </c>
      <c r="I34" s="51"/>
      <c r="J34" s="51" t="s">
        <v>87</v>
      </c>
      <c r="K34" s="51" t="s">
        <v>80</v>
      </c>
      <c r="L34" s="51">
        <v>1488897</v>
      </c>
      <c r="M34" s="52">
        <v>41352.556944444441</v>
      </c>
      <c r="N34" s="51" t="s">
        <v>98</v>
      </c>
      <c r="O34" s="51">
        <v>0.04</v>
      </c>
      <c r="P34" s="51">
        <v>0.1</v>
      </c>
      <c r="Q34" s="51"/>
      <c r="R34" s="51" t="s">
        <v>74</v>
      </c>
      <c r="S34" s="51" t="s">
        <v>76</v>
      </c>
      <c r="T34" s="51" t="s">
        <v>77</v>
      </c>
      <c r="U34" s="51">
        <v>30643</v>
      </c>
      <c r="V34" s="51" t="s">
        <v>112</v>
      </c>
    </row>
    <row r="35" spans="1:22">
      <c r="A35" s="51" t="s">
        <v>111</v>
      </c>
      <c r="B35" s="51"/>
      <c r="C35" s="51" t="s">
        <v>41</v>
      </c>
      <c r="D35" s="51" t="s">
        <v>72</v>
      </c>
      <c r="E35" s="52">
        <v>41346.784722222219</v>
      </c>
      <c r="F35" s="51">
        <v>665</v>
      </c>
      <c r="G35" s="51" t="s">
        <v>14</v>
      </c>
      <c r="H35" s="51">
        <v>3.4000000000000002E-2</v>
      </c>
      <c r="I35" s="51"/>
      <c r="J35" s="51" t="s">
        <v>87</v>
      </c>
      <c r="K35" s="51" t="s">
        <v>80</v>
      </c>
      <c r="L35" s="51">
        <v>1488897</v>
      </c>
      <c r="M35" s="52">
        <v>41351.553472222222</v>
      </c>
      <c r="N35" s="51" t="s">
        <v>99</v>
      </c>
      <c r="O35" s="51">
        <v>0</v>
      </c>
      <c r="P35" s="51">
        <v>0.01</v>
      </c>
      <c r="Q35" s="51"/>
      <c r="R35" s="51" t="s">
        <v>74</v>
      </c>
      <c r="S35" s="51" t="s">
        <v>76</v>
      </c>
      <c r="T35" s="51" t="s">
        <v>77</v>
      </c>
      <c r="U35" s="51">
        <v>30643</v>
      </c>
      <c r="V35" s="51" t="s">
        <v>112</v>
      </c>
    </row>
    <row r="36" spans="1:22">
      <c r="A36" s="51" t="s">
        <v>111</v>
      </c>
      <c r="B36" s="51"/>
      <c r="C36" s="51" t="s">
        <v>41</v>
      </c>
      <c r="D36" s="51" t="s">
        <v>72</v>
      </c>
      <c r="E36" s="52">
        <v>41346.784722222219</v>
      </c>
      <c r="F36" s="51">
        <v>671</v>
      </c>
      <c r="G36" s="51" t="s">
        <v>15</v>
      </c>
      <c r="H36" s="51">
        <v>1.7999999999999999E-2</v>
      </c>
      <c r="I36" s="51"/>
      <c r="J36" s="51" t="s">
        <v>87</v>
      </c>
      <c r="K36" s="51" t="s">
        <v>80</v>
      </c>
      <c r="L36" s="51">
        <v>1488902</v>
      </c>
      <c r="M36" s="52">
        <v>41347.618750000001</v>
      </c>
      <c r="N36" s="51" t="s">
        <v>99</v>
      </c>
      <c r="O36" s="51">
        <v>0</v>
      </c>
      <c r="P36" s="51">
        <v>0.01</v>
      </c>
      <c r="Q36" s="51"/>
      <c r="R36" s="51" t="s">
        <v>74</v>
      </c>
      <c r="S36" s="51" t="s">
        <v>76</v>
      </c>
      <c r="T36" s="51" t="s">
        <v>77</v>
      </c>
      <c r="U36" s="51">
        <v>30643</v>
      </c>
      <c r="V36" s="51" t="s">
        <v>112</v>
      </c>
    </row>
    <row r="37" spans="1:22">
      <c r="A37" s="51" t="s">
        <v>111</v>
      </c>
      <c r="B37" s="51"/>
      <c r="C37" s="51" t="s">
        <v>41</v>
      </c>
      <c r="D37" s="51" t="s">
        <v>72</v>
      </c>
      <c r="E37" s="52">
        <v>41346.784722222219</v>
      </c>
      <c r="F37" s="51">
        <v>680</v>
      </c>
      <c r="G37" s="51" t="s">
        <v>16</v>
      </c>
      <c r="H37" s="51">
        <v>0.64</v>
      </c>
      <c r="I37" s="51" t="s">
        <v>102</v>
      </c>
      <c r="J37" s="51" t="s">
        <v>87</v>
      </c>
      <c r="K37" s="51" t="s">
        <v>80</v>
      </c>
      <c r="L37" s="51">
        <v>1488897</v>
      </c>
      <c r="M37" s="52">
        <v>41348.927777777775</v>
      </c>
      <c r="N37" s="51" t="s">
        <v>101</v>
      </c>
      <c r="O37" s="51">
        <v>0.5</v>
      </c>
      <c r="P37" s="51">
        <v>1</v>
      </c>
      <c r="Q37" s="51"/>
      <c r="R37" s="51" t="s">
        <v>74</v>
      </c>
      <c r="S37" s="51" t="s">
        <v>76</v>
      </c>
      <c r="T37" s="51" t="s">
        <v>77</v>
      </c>
      <c r="U37" s="51">
        <v>30643</v>
      </c>
      <c r="V37" s="51" t="s">
        <v>112</v>
      </c>
    </row>
    <row r="38" spans="1:22">
      <c r="A38" s="51" t="s">
        <v>111</v>
      </c>
      <c r="B38" s="51"/>
      <c r="C38" s="51" t="s">
        <v>41</v>
      </c>
      <c r="D38" s="51" t="s">
        <v>72</v>
      </c>
      <c r="E38" s="52">
        <v>41346.784722222219</v>
      </c>
      <c r="F38" s="51">
        <v>937</v>
      </c>
      <c r="G38" s="51" t="s">
        <v>20</v>
      </c>
      <c r="H38" s="51">
        <v>0.45</v>
      </c>
      <c r="I38" s="51" t="s">
        <v>102</v>
      </c>
      <c r="J38" s="51" t="s">
        <v>87</v>
      </c>
      <c r="K38" s="51" t="s">
        <v>80</v>
      </c>
      <c r="L38" s="51">
        <v>1488907</v>
      </c>
      <c r="M38" s="52">
        <v>41353.842361111114</v>
      </c>
      <c r="N38" s="51" t="s">
        <v>103</v>
      </c>
      <c r="O38" s="51">
        <v>0.3</v>
      </c>
      <c r="P38" s="51">
        <v>1.2</v>
      </c>
      <c r="Q38" s="51"/>
      <c r="R38" s="51" t="s">
        <v>74</v>
      </c>
      <c r="S38" s="51" t="s">
        <v>76</v>
      </c>
      <c r="T38" s="51" t="s">
        <v>77</v>
      </c>
      <c r="U38" s="51">
        <v>30643</v>
      </c>
      <c r="V38" s="51" t="s">
        <v>112</v>
      </c>
    </row>
    <row r="39" spans="1:22">
      <c r="A39" s="51" t="s">
        <v>111</v>
      </c>
      <c r="B39" s="51"/>
      <c r="C39" s="51" t="s">
        <v>41</v>
      </c>
      <c r="D39" s="51" t="s">
        <v>72</v>
      </c>
      <c r="E39" s="52">
        <v>41346.784722222219</v>
      </c>
      <c r="F39" s="51">
        <v>940</v>
      </c>
      <c r="G39" s="51" t="s">
        <v>21</v>
      </c>
      <c r="H39" s="51">
        <v>5.4</v>
      </c>
      <c r="I39" s="51"/>
      <c r="J39" s="51" t="s">
        <v>87</v>
      </c>
      <c r="K39" s="51" t="s">
        <v>80</v>
      </c>
      <c r="L39" s="51">
        <v>1488892</v>
      </c>
      <c r="M39" s="52">
        <v>41354.069444444445</v>
      </c>
      <c r="N39" s="51" t="s">
        <v>104</v>
      </c>
      <c r="O39" s="51">
        <v>0.2</v>
      </c>
      <c r="P39" s="51">
        <v>0.5</v>
      </c>
      <c r="Q39" s="51"/>
      <c r="R39" s="51" t="s">
        <v>74</v>
      </c>
      <c r="S39" s="51" t="s">
        <v>76</v>
      </c>
      <c r="T39" s="51" t="s">
        <v>77</v>
      </c>
      <c r="U39" s="51">
        <v>30643</v>
      </c>
      <c r="V39" s="51" t="s">
        <v>112</v>
      </c>
    </row>
    <row r="40" spans="1:22">
      <c r="A40" s="51" t="s">
        <v>111</v>
      </c>
      <c r="B40" s="51"/>
      <c r="C40" s="51" t="s">
        <v>41</v>
      </c>
      <c r="D40" s="51" t="s">
        <v>72</v>
      </c>
      <c r="E40" s="52">
        <v>41346.784722222219</v>
      </c>
      <c r="F40" s="51">
        <v>945</v>
      </c>
      <c r="G40" s="51" t="s">
        <v>22</v>
      </c>
      <c r="H40" s="51">
        <v>1.5</v>
      </c>
      <c r="I40" s="51"/>
      <c r="J40" s="51" t="s">
        <v>87</v>
      </c>
      <c r="K40" s="51" t="s">
        <v>80</v>
      </c>
      <c r="L40" s="51">
        <v>1488892</v>
      </c>
      <c r="M40" s="52">
        <v>41354.069444444445</v>
      </c>
      <c r="N40" s="51" t="s">
        <v>104</v>
      </c>
      <c r="O40" s="51">
        <v>0.2</v>
      </c>
      <c r="P40" s="51">
        <v>0.5</v>
      </c>
      <c r="Q40" s="51"/>
      <c r="R40" s="51" t="s">
        <v>74</v>
      </c>
      <c r="S40" s="51" t="s">
        <v>76</v>
      </c>
      <c r="T40" s="51" t="s">
        <v>77</v>
      </c>
      <c r="U40" s="51">
        <v>30643</v>
      </c>
      <c r="V40" s="51" t="s">
        <v>112</v>
      </c>
    </row>
    <row r="41" spans="1:22">
      <c r="A41" s="51" t="s">
        <v>111</v>
      </c>
      <c r="B41" s="51"/>
      <c r="C41" s="51" t="s">
        <v>41</v>
      </c>
      <c r="D41" s="51" t="s">
        <v>72</v>
      </c>
      <c r="E41" s="52">
        <v>41346.784722222219</v>
      </c>
      <c r="F41" s="51">
        <v>1022</v>
      </c>
      <c r="G41" s="51" t="s">
        <v>23</v>
      </c>
      <c r="H41" s="51">
        <v>10.8</v>
      </c>
      <c r="I41" s="51"/>
      <c r="J41" s="51" t="s">
        <v>105</v>
      </c>
      <c r="K41" s="51" t="s">
        <v>80</v>
      </c>
      <c r="L41" s="51">
        <v>1488907</v>
      </c>
      <c r="M41" s="52">
        <v>41360.533333333333</v>
      </c>
      <c r="N41" s="51" t="s">
        <v>106</v>
      </c>
      <c r="O41" s="51">
        <v>2</v>
      </c>
      <c r="P41" s="51">
        <v>8</v>
      </c>
      <c r="Q41" s="51"/>
      <c r="R41" s="51" t="s">
        <v>74</v>
      </c>
      <c r="S41" s="51" t="s">
        <v>76</v>
      </c>
      <c r="T41" s="51" t="s">
        <v>77</v>
      </c>
      <c r="U41" s="51">
        <v>30643</v>
      </c>
      <c r="V41" s="51" t="s">
        <v>112</v>
      </c>
    </row>
    <row r="42" spans="1:22">
      <c r="A42" s="51" t="s">
        <v>111</v>
      </c>
      <c r="B42" s="51"/>
      <c r="C42" s="51" t="s">
        <v>41</v>
      </c>
      <c r="D42" s="51" t="s">
        <v>72</v>
      </c>
      <c r="E42" s="52">
        <v>41346.784722222219</v>
      </c>
      <c r="F42" s="51">
        <v>70300</v>
      </c>
      <c r="G42" s="51" t="s">
        <v>24</v>
      </c>
      <c r="H42" s="51">
        <v>170</v>
      </c>
      <c r="I42" s="51"/>
      <c r="J42" s="51" t="s">
        <v>87</v>
      </c>
      <c r="K42" s="51" t="s">
        <v>80</v>
      </c>
      <c r="L42" s="51">
        <v>1488892</v>
      </c>
      <c r="M42" s="52">
        <v>41352.588888888888</v>
      </c>
      <c r="N42" s="51" t="s">
        <v>108</v>
      </c>
      <c r="O42" s="51">
        <v>15</v>
      </c>
      <c r="P42" s="51">
        <v>25</v>
      </c>
      <c r="Q42" s="51"/>
      <c r="R42" s="51" t="s">
        <v>74</v>
      </c>
      <c r="S42" s="51" t="s">
        <v>76</v>
      </c>
      <c r="T42" s="51" t="s">
        <v>77</v>
      </c>
      <c r="U42" s="51">
        <v>30643</v>
      </c>
      <c r="V42" s="51" t="s">
        <v>112</v>
      </c>
    </row>
    <row r="43" spans="1:22">
      <c r="A43" s="51" t="s">
        <v>111</v>
      </c>
      <c r="B43" s="51"/>
      <c r="C43" s="51" t="s">
        <v>41</v>
      </c>
      <c r="D43" s="51" t="s">
        <v>72</v>
      </c>
      <c r="E43" s="52">
        <v>41346.784722222219</v>
      </c>
      <c r="F43" s="51">
        <v>90068</v>
      </c>
      <c r="G43" s="51" t="s">
        <v>25</v>
      </c>
      <c r="H43" s="51">
        <v>5</v>
      </c>
      <c r="I43" s="51"/>
      <c r="J43" s="51" t="s">
        <v>109</v>
      </c>
      <c r="K43" s="51" t="s">
        <v>74</v>
      </c>
      <c r="L43" s="51"/>
      <c r="M43" s="52">
        <v>41346.784722222219</v>
      </c>
      <c r="N43" s="51"/>
      <c r="O43" s="51"/>
      <c r="P43" s="51"/>
      <c r="Q43" s="51"/>
      <c r="R43" s="51" t="s">
        <v>74</v>
      </c>
      <c r="S43" s="51" t="s">
        <v>76</v>
      </c>
      <c r="T43" s="51" t="s">
        <v>77</v>
      </c>
      <c r="U43" s="51">
        <v>30643</v>
      </c>
      <c r="V43" s="51" t="s">
        <v>112</v>
      </c>
    </row>
    <row r="44" spans="1:22">
      <c r="A44" s="51" t="s">
        <v>111</v>
      </c>
      <c r="B44" s="51"/>
      <c r="C44" s="51" t="s">
        <v>41</v>
      </c>
      <c r="D44" s="51" t="s">
        <v>72</v>
      </c>
      <c r="E44" s="52">
        <v>41346.784722222219</v>
      </c>
      <c r="F44" s="51">
        <v>99937</v>
      </c>
      <c r="G44" s="51" t="s">
        <v>37</v>
      </c>
      <c r="H44" s="51">
        <v>1.7000000000000001E-2</v>
      </c>
      <c r="I44" s="51" t="s">
        <v>102</v>
      </c>
      <c r="J44" s="51" t="s">
        <v>105</v>
      </c>
      <c r="K44" s="51" t="s">
        <v>80</v>
      </c>
      <c r="L44" s="51">
        <v>1488912</v>
      </c>
      <c r="M44" s="52">
        <v>41348.784722222219</v>
      </c>
      <c r="N44" s="51" t="s">
        <v>110</v>
      </c>
      <c r="O44" s="51">
        <v>0.01</v>
      </c>
      <c r="P44" s="51">
        <v>0.05</v>
      </c>
      <c r="Q44" s="51" t="s">
        <v>113</v>
      </c>
      <c r="R44" s="51" t="s">
        <v>74</v>
      </c>
      <c r="S44" s="51" t="s">
        <v>76</v>
      </c>
      <c r="T44" s="51" t="s">
        <v>77</v>
      </c>
      <c r="U44" s="51">
        <v>30643</v>
      </c>
      <c r="V44" s="51" t="s">
        <v>112</v>
      </c>
    </row>
    <row r="45" spans="1:22">
      <c r="A45" s="51" t="s">
        <v>114</v>
      </c>
      <c r="B45" s="51"/>
      <c r="C45" s="51" t="s">
        <v>42</v>
      </c>
      <c r="D45" s="51" t="s">
        <v>72</v>
      </c>
      <c r="E45" s="52">
        <v>41346.8125</v>
      </c>
      <c r="F45" s="51">
        <v>10</v>
      </c>
      <c r="G45" s="51" t="s">
        <v>2</v>
      </c>
      <c r="H45" s="51">
        <v>19.59</v>
      </c>
      <c r="I45" s="51"/>
      <c r="J45" s="51" t="s">
        <v>73</v>
      </c>
      <c r="K45" s="51" t="s">
        <v>74</v>
      </c>
      <c r="L45" s="51"/>
      <c r="M45" s="52">
        <v>41346.8125</v>
      </c>
      <c r="N45" s="51" t="s">
        <v>75</v>
      </c>
      <c r="O45" s="51"/>
      <c r="P45" s="51"/>
      <c r="Q45" s="51"/>
      <c r="R45" s="51" t="s">
        <v>74</v>
      </c>
      <c r="S45" s="51" t="s">
        <v>76</v>
      </c>
      <c r="T45" s="51" t="s">
        <v>77</v>
      </c>
      <c r="U45" s="51">
        <v>42998</v>
      </c>
      <c r="V45" s="51" t="s">
        <v>42</v>
      </c>
    </row>
    <row r="46" spans="1:22">
      <c r="A46" s="51" t="s">
        <v>114</v>
      </c>
      <c r="B46" s="51"/>
      <c r="C46" s="51" t="s">
        <v>42</v>
      </c>
      <c r="D46" s="51" t="s">
        <v>72</v>
      </c>
      <c r="E46" s="52">
        <v>41346.8125</v>
      </c>
      <c r="F46" s="51">
        <v>76</v>
      </c>
      <c r="G46" s="51" t="s">
        <v>3</v>
      </c>
      <c r="H46" s="51">
        <v>0.45</v>
      </c>
      <c r="I46" s="51"/>
      <c r="J46" s="51" t="s">
        <v>79</v>
      </c>
      <c r="K46" s="51" t="s">
        <v>80</v>
      </c>
      <c r="L46" s="51">
        <v>1488891</v>
      </c>
      <c r="M46" s="52">
        <v>41347.632638888892</v>
      </c>
      <c r="N46" s="51" t="s">
        <v>81</v>
      </c>
      <c r="O46" s="51">
        <v>0.1</v>
      </c>
      <c r="P46" s="51">
        <v>0.1</v>
      </c>
      <c r="Q46" s="51"/>
      <c r="R46" s="51" t="s">
        <v>74</v>
      </c>
      <c r="S46" s="51" t="s">
        <v>76</v>
      </c>
      <c r="T46" s="51" t="s">
        <v>77</v>
      </c>
      <c r="U46" s="51">
        <v>42998</v>
      </c>
      <c r="V46" s="51" t="s">
        <v>42</v>
      </c>
    </row>
    <row r="47" spans="1:22">
      <c r="A47" s="51" t="s">
        <v>114</v>
      </c>
      <c r="B47" s="51"/>
      <c r="C47" s="51" t="s">
        <v>42</v>
      </c>
      <c r="D47" s="51" t="s">
        <v>72</v>
      </c>
      <c r="E47" s="52">
        <v>41346.8125</v>
      </c>
      <c r="F47" s="51">
        <v>80</v>
      </c>
      <c r="G47" s="51" t="s">
        <v>5</v>
      </c>
      <c r="H47" s="51">
        <v>2.5</v>
      </c>
      <c r="I47" s="51" t="s">
        <v>82</v>
      </c>
      <c r="J47" s="51" t="s">
        <v>83</v>
      </c>
      <c r="K47" s="51" t="s">
        <v>80</v>
      </c>
      <c r="L47" s="51">
        <v>1488891</v>
      </c>
      <c r="M47" s="52">
        <v>41347.648611111108</v>
      </c>
      <c r="N47" s="51" t="s">
        <v>84</v>
      </c>
      <c r="O47" s="51">
        <v>2.5</v>
      </c>
      <c r="P47" s="51">
        <v>6</v>
      </c>
      <c r="Q47" s="51"/>
      <c r="R47" s="51" t="s">
        <v>74</v>
      </c>
      <c r="S47" s="51" t="s">
        <v>76</v>
      </c>
      <c r="T47" s="51" t="s">
        <v>77</v>
      </c>
      <c r="U47" s="51">
        <v>42998</v>
      </c>
      <c r="V47" s="51" t="s">
        <v>42</v>
      </c>
    </row>
    <row r="48" spans="1:22">
      <c r="A48" s="51" t="s">
        <v>114</v>
      </c>
      <c r="B48" s="51"/>
      <c r="C48" s="51" t="s">
        <v>42</v>
      </c>
      <c r="D48" s="51" t="s">
        <v>72</v>
      </c>
      <c r="E48" s="52">
        <v>41346.8125</v>
      </c>
      <c r="F48" s="51">
        <v>94</v>
      </c>
      <c r="G48" s="51" t="s">
        <v>6</v>
      </c>
      <c r="H48" s="51">
        <v>289</v>
      </c>
      <c r="I48" s="51"/>
      <c r="J48" s="51" t="s">
        <v>85</v>
      </c>
      <c r="K48" s="51" t="s">
        <v>74</v>
      </c>
      <c r="L48" s="51"/>
      <c r="M48" s="52">
        <v>41346.8125</v>
      </c>
      <c r="N48" s="51" t="s">
        <v>86</v>
      </c>
      <c r="O48" s="51"/>
      <c r="P48" s="51"/>
      <c r="Q48" s="51"/>
      <c r="R48" s="51" t="s">
        <v>74</v>
      </c>
      <c r="S48" s="51" t="s">
        <v>76</v>
      </c>
      <c r="T48" s="51" t="s">
        <v>77</v>
      </c>
      <c r="U48" s="51">
        <v>42998</v>
      </c>
      <c r="V48" s="51" t="s">
        <v>42</v>
      </c>
    </row>
    <row r="49" spans="1:22">
      <c r="A49" s="51" t="s">
        <v>114</v>
      </c>
      <c r="B49" s="51"/>
      <c r="C49" s="51" t="s">
        <v>42</v>
      </c>
      <c r="D49" s="51" t="s">
        <v>72</v>
      </c>
      <c r="E49" s="52">
        <v>41346.8125</v>
      </c>
      <c r="F49" s="51">
        <v>299</v>
      </c>
      <c r="G49" s="51" t="s">
        <v>7</v>
      </c>
      <c r="H49" s="51">
        <v>7.07</v>
      </c>
      <c r="I49" s="51"/>
      <c r="J49" s="51" t="s">
        <v>87</v>
      </c>
      <c r="K49" s="51" t="s">
        <v>74</v>
      </c>
      <c r="L49" s="51"/>
      <c r="M49" s="52">
        <v>41346.8125</v>
      </c>
      <c r="N49" s="51" t="s">
        <v>88</v>
      </c>
      <c r="O49" s="51"/>
      <c r="P49" s="51"/>
      <c r="Q49" s="51"/>
      <c r="R49" s="51" t="s">
        <v>74</v>
      </c>
      <c r="S49" s="51" t="s">
        <v>76</v>
      </c>
      <c r="T49" s="51" t="s">
        <v>77</v>
      </c>
      <c r="U49" s="51">
        <v>42998</v>
      </c>
      <c r="V49" s="51" t="s">
        <v>42</v>
      </c>
    </row>
    <row r="50" spans="1:22">
      <c r="A50" s="51" t="s">
        <v>114</v>
      </c>
      <c r="B50" s="51"/>
      <c r="C50" s="51" t="s">
        <v>42</v>
      </c>
      <c r="D50" s="51" t="s">
        <v>72</v>
      </c>
      <c r="E50" s="52">
        <v>41346.8125</v>
      </c>
      <c r="F50" s="51">
        <v>301</v>
      </c>
      <c r="G50" s="51" t="s">
        <v>8</v>
      </c>
      <c r="H50" s="51">
        <v>76.900000000000006</v>
      </c>
      <c r="I50" s="51"/>
      <c r="J50" s="51" t="s">
        <v>89</v>
      </c>
      <c r="K50" s="51" t="s">
        <v>74</v>
      </c>
      <c r="L50" s="51"/>
      <c r="M50" s="52">
        <v>41346.8125</v>
      </c>
      <c r="N50" s="51"/>
      <c r="O50" s="51"/>
      <c r="P50" s="51"/>
      <c r="Q50" s="51"/>
      <c r="R50" s="51" t="s">
        <v>74</v>
      </c>
      <c r="S50" s="51" t="s">
        <v>76</v>
      </c>
      <c r="T50" s="51" t="s">
        <v>77</v>
      </c>
      <c r="U50" s="51">
        <v>42998</v>
      </c>
      <c r="V50" s="51" t="s">
        <v>42</v>
      </c>
    </row>
    <row r="51" spans="1:22">
      <c r="A51" s="51" t="s">
        <v>114</v>
      </c>
      <c r="B51" s="51"/>
      <c r="C51" s="51" t="s">
        <v>42</v>
      </c>
      <c r="D51" s="51" t="s">
        <v>72</v>
      </c>
      <c r="E51" s="52">
        <v>41346.8125</v>
      </c>
      <c r="F51" s="51">
        <v>406</v>
      </c>
      <c r="G51" s="51" t="s">
        <v>9</v>
      </c>
      <c r="H51" s="51">
        <v>7.39</v>
      </c>
      <c r="I51" s="51"/>
      <c r="J51" s="51" t="s">
        <v>90</v>
      </c>
      <c r="K51" s="51" t="s">
        <v>74</v>
      </c>
      <c r="L51" s="51"/>
      <c r="M51" s="52">
        <v>41346.8125</v>
      </c>
      <c r="N51" s="51" t="s">
        <v>91</v>
      </c>
      <c r="O51" s="51"/>
      <c r="P51" s="51"/>
      <c r="Q51" s="51"/>
      <c r="R51" s="51" t="s">
        <v>74</v>
      </c>
      <c r="S51" s="51" t="s">
        <v>76</v>
      </c>
      <c r="T51" s="51" t="s">
        <v>77</v>
      </c>
      <c r="U51" s="51">
        <v>42998</v>
      </c>
      <c r="V51" s="51" t="s">
        <v>42</v>
      </c>
    </row>
    <row r="52" spans="1:22">
      <c r="A52" s="51" t="s">
        <v>114</v>
      </c>
      <c r="B52" s="51"/>
      <c r="C52" s="51" t="s">
        <v>42</v>
      </c>
      <c r="D52" s="51" t="s">
        <v>72</v>
      </c>
      <c r="E52" s="52">
        <v>41346.8125</v>
      </c>
      <c r="F52" s="51">
        <v>410</v>
      </c>
      <c r="G52" s="51" t="s">
        <v>10</v>
      </c>
      <c r="H52" s="51">
        <v>128</v>
      </c>
      <c r="I52" s="51"/>
      <c r="J52" s="51" t="s">
        <v>87</v>
      </c>
      <c r="K52" s="51" t="s">
        <v>80</v>
      </c>
      <c r="L52" s="51">
        <v>1488891</v>
      </c>
      <c r="M52" s="52">
        <v>41352.550000000003</v>
      </c>
      <c r="N52" s="51" t="s">
        <v>92</v>
      </c>
      <c r="O52" s="51">
        <v>0.65</v>
      </c>
      <c r="P52" s="51">
        <v>2.5</v>
      </c>
      <c r="Q52" s="51"/>
      <c r="R52" s="51" t="s">
        <v>74</v>
      </c>
      <c r="S52" s="51" t="s">
        <v>76</v>
      </c>
      <c r="T52" s="51" t="s">
        <v>77</v>
      </c>
      <c r="U52" s="51">
        <v>42998</v>
      </c>
      <c r="V52" s="51" t="s">
        <v>42</v>
      </c>
    </row>
    <row r="53" spans="1:22">
      <c r="A53" s="51" t="s">
        <v>114</v>
      </c>
      <c r="B53" s="51"/>
      <c r="C53" s="51" t="s">
        <v>42</v>
      </c>
      <c r="D53" s="51" t="s">
        <v>72</v>
      </c>
      <c r="E53" s="52">
        <v>41346.8125</v>
      </c>
      <c r="F53" s="51">
        <v>610</v>
      </c>
      <c r="G53" s="51" t="s">
        <v>11</v>
      </c>
      <c r="H53" s="51">
        <v>1.4E-2</v>
      </c>
      <c r="I53" s="51"/>
      <c r="J53" s="51" t="s">
        <v>87</v>
      </c>
      <c r="K53" s="51" t="s">
        <v>80</v>
      </c>
      <c r="L53" s="51">
        <v>1488896</v>
      </c>
      <c r="M53" s="52">
        <v>41348.495833333334</v>
      </c>
      <c r="N53" s="51" t="s">
        <v>94</v>
      </c>
      <c r="O53" s="51">
        <v>0</v>
      </c>
      <c r="P53" s="51">
        <v>0.01</v>
      </c>
      <c r="Q53" s="51"/>
      <c r="R53" s="51" t="s">
        <v>74</v>
      </c>
      <c r="S53" s="51" t="s">
        <v>76</v>
      </c>
      <c r="T53" s="51" t="s">
        <v>77</v>
      </c>
      <c r="U53" s="51">
        <v>42998</v>
      </c>
      <c r="V53" s="51" t="s">
        <v>42</v>
      </c>
    </row>
    <row r="54" spans="1:22">
      <c r="A54" s="51" t="s">
        <v>114</v>
      </c>
      <c r="B54" s="51"/>
      <c r="C54" s="51" t="s">
        <v>42</v>
      </c>
      <c r="D54" s="51" t="s">
        <v>72</v>
      </c>
      <c r="E54" s="52">
        <v>41346.8125</v>
      </c>
      <c r="F54" s="51">
        <v>625</v>
      </c>
      <c r="G54" s="51" t="s">
        <v>12</v>
      </c>
      <c r="H54" s="51">
        <v>0.19</v>
      </c>
      <c r="I54" s="51" t="s">
        <v>102</v>
      </c>
      <c r="J54" s="51" t="s">
        <v>87</v>
      </c>
      <c r="K54" s="51" t="s">
        <v>80</v>
      </c>
      <c r="L54" s="51">
        <v>1488896</v>
      </c>
      <c r="M54" s="52">
        <v>41352.474305555559</v>
      </c>
      <c r="N54" s="51" t="s">
        <v>96</v>
      </c>
      <c r="O54" s="51">
        <v>0.08</v>
      </c>
      <c r="P54" s="51">
        <v>0.2</v>
      </c>
      <c r="Q54" s="51"/>
      <c r="R54" s="51" t="s">
        <v>74</v>
      </c>
      <c r="S54" s="51" t="s">
        <v>76</v>
      </c>
      <c r="T54" s="51" t="s">
        <v>77</v>
      </c>
      <c r="U54" s="51">
        <v>42998</v>
      </c>
      <c r="V54" s="51" t="s">
        <v>42</v>
      </c>
    </row>
    <row r="55" spans="1:22">
      <c r="A55" s="51" t="s">
        <v>114</v>
      </c>
      <c r="B55" s="51"/>
      <c r="C55" s="51" t="s">
        <v>42</v>
      </c>
      <c r="D55" s="51" t="s">
        <v>72</v>
      </c>
      <c r="E55" s="52">
        <v>41346.8125</v>
      </c>
      <c r="F55" s="51">
        <v>630</v>
      </c>
      <c r="G55" s="51" t="s">
        <v>13</v>
      </c>
      <c r="H55" s="51">
        <v>2.6</v>
      </c>
      <c r="I55" s="51"/>
      <c r="J55" s="51" t="s">
        <v>87</v>
      </c>
      <c r="K55" s="51" t="s">
        <v>80</v>
      </c>
      <c r="L55" s="51">
        <v>1488896</v>
      </c>
      <c r="M55" s="52">
        <v>41352.556250000001</v>
      </c>
      <c r="N55" s="51" t="s">
        <v>98</v>
      </c>
      <c r="O55" s="51">
        <v>0.04</v>
      </c>
      <c r="P55" s="51">
        <v>0.1</v>
      </c>
      <c r="Q55" s="51"/>
      <c r="R55" s="51" t="s">
        <v>74</v>
      </c>
      <c r="S55" s="51" t="s">
        <v>76</v>
      </c>
      <c r="T55" s="51" t="s">
        <v>77</v>
      </c>
      <c r="U55" s="51">
        <v>42998</v>
      </c>
      <c r="V55" s="51" t="s">
        <v>42</v>
      </c>
    </row>
    <row r="56" spans="1:22">
      <c r="A56" s="51" t="s">
        <v>114</v>
      </c>
      <c r="B56" s="51"/>
      <c r="C56" s="51" t="s">
        <v>42</v>
      </c>
      <c r="D56" s="51" t="s">
        <v>72</v>
      </c>
      <c r="E56" s="52">
        <v>41346.8125</v>
      </c>
      <c r="F56" s="51">
        <v>665</v>
      </c>
      <c r="G56" s="51" t="s">
        <v>14</v>
      </c>
      <c r="H56" s="51">
        <v>0.02</v>
      </c>
      <c r="I56" s="51"/>
      <c r="J56" s="51" t="s">
        <v>87</v>
      </c>
      <c r="K56" s="51" t="s">
        <v>80</v>
      </c>
      <c r="L56" s="51">
        <v>1488896</v>
      </c>
      <c r="M56" s="52">
        <v>41351.552083333336</v>
      </c>
      <c r="N56" s="51" t="s">
        <v>99</v>
      </c>
      <c r="O56" s="51">
        <v>0</v>
      </c>
      <c r="P56" s="51">
        <v>0.01</v>
      </c>
      <c r="Q56" s="51"/>
      <c r="R56" s="51" t="s">
        <v>74</v>
      </c>
      <c r="S56" s="51" t="s">
        <v>76</v>
      </c>
      <c r="T56" s="51" t="s">
        <v>77</v>
      </c>
      <c r="U56" s="51">
        <v>42998</v>
      </c>
      <c r="V56" s="51" t="s">
        <v>42</v>
      </c>
    </row>
    <row r="57" spans="1:22">
      <c r="A57" s="51" t="s">
        <v>114</v>
      </c>
      <c r="B57" s="51"/>
      <c r="C57" s="51" t="s">
        <v>42</v>
      </c>
      <c r="D57" s="51" t="s">
        <v>72</v>
      </c>
      <c r="E57" s="52">
        <v>41346.8125</v>
      </c>
      <c r="F57" s="51">
        <v>671</v>
      </c>
      <c r="G57" s="51" t="s">
        <v>15</v>
      </c>
      <c r="H57" s="51">
        <v>0.02</v>
      </c>
      <c r="I57" s="51"/>
      <c r="J57" s="51" t="s">
        <v>87</v>
      </c>
      <c r="K57" s="51" t="s">
        <v>80</v>
      </c>
      <c r="L57" s="51">
        <v>1488901</v>
      </c>
      <c r="M57" s="52">
        <v>41347.618055555555</v>
      </c>
      <c r="N57" s="51" t="s">
        <v>99</v>
      </c>
      <c r="O57" s="51">
        <v>0</v>
      </c>
      <c r="P57" s="51">
        <v>0.01</v>
      </c>
      <c r="Q57" s="51"/>
      <c r="R57" s="51" t="s">
        <v>74</v>
      </c>
      <c r="S57" s="51" t="s">
        <v>76</v>
      </c>
      <c r="T57" s="51" t="s">
        <v>77</v>
      </c>
      <c r="U57" s="51">
        <v>42998</v>
      </c>
      <c r="V57" s="51" t="s">
        <v>42</v>
      </c>
    </row>
    <row r="58" spans="1:22">
      <c r="A58" s="51" t="s">
        <v>114</v>
      </c>
      <c r="B58" s="51"/>
      <c r="C58" s="51" t="s">
        <v>42</v>
      </c>
      <c r="D58" s="51" t="s">
        <v>72</v>
      </c>
      <c r="E58" s="52">
        <v>41346.8125</v>
      </c>
      <c r="F58" s="51">
        <v>680</v>
      </c>
      <c r="G58" s="51" t="s">
        <v>16</v>
      </c>
      <c r="H58" s="51">
        <v>0.77</v>
      </c>
      <c r="I58" s="51" t="s">
        <v>102</v>
      </c>
      <c r="J58" s="51" t="s">
        <v>87</v>
      </c>
      <c r="K58" s="51" t="s">
        <v>80</v>
      </c>
      <c r="L58" s="51">
        <v>1488896</v>
      </c>
      <c r="M58" s="52">
        <v>41348.918749999997</v>
      </c>
      <c r="N58" s="51" t="s">
        <v>101</v>
      </c>
      <c r="O58" s="51">
        <v>0.5</v>
      </c>
      <c r="P58" s="51">
        <v>1</v>
      </c>
      <c r="Q58" s="51"/>
      <c r="R58" s="51" t="s">
        <v>74</v>
      </c>
      <c r="S58" s="51" t="s">
        <v>76</v>
      </c>
      <c r="T58" s="51" t="s">
        <v>77</v>
      </c>
      <c r="U58" s="51">
        <v>42998</v>
      </c>
      <c r="V58" s="51" t="s">
        <v>42</v>
      </c>
    </row>
    <row r="59" spans="1:22">
      <c r="A59" s="51" t="s">
        <v>114</v>
      </c>
      <c r="B59" s="51"/>
      <c r="C59" s="51" t="s">
        <v>42</v>
      </c>
      <c r="D59" s="51" t="s">
        <v>72</v>
      </c>
      <c r="E59" s="52">
        <v>41346.8125</v>
      </c>
      <c r="F59" s="51">
        <v>937</v>
      </c>
      <c r="G59" s="51" t="s">
        <v>20</v>
      </c>
      <c r="H59" s="51">
        <v>0.49</v>
      </c>
      <c r="I59" s="51" t="s">
        <v>102</v>
      </c>
      <c r="J59" s="51" t="s">
        <v>87</v>
      </c>
      <c r="K59" s="51" t="s">
        <v>80</v>
      </c>
      <c r="L59" s="51">
        <v>1488906</v>
      </c>
      <c r="M59" s="52">
        <v>41353.837500000001</v>
      </c>
      <c r="N59" s="51" t="s">
        <v>103</v>
      </c>
      <c r="O59" s="51">
        <v>0.3</v>
      </c>
      <c r="P59" s="51">
        <v>1.2</v>
      </c>
      <c r="Q59" s="51"/>
      <c r="R59" s="51" t="s">
        <v>74</v>
      </c>
      <c r="S59" s="51" t="s">
        <v>76</v>
      </c>
      <c r="T59" s="51" t="s">
        <v>77</v>
      </c>
      <c r="U59" s="51">
        <v>42998</v>
      </c>
      <c r="V59" s="51" t="s">
        <v>42</v>
      </c>
    </row>
    <row r="60" spans="1:22">
      <c r="A60" s="51" t="s">
        <v>114</v>
      </c>
      <c r="B60" s="51"/>
      <c r="C60" s="51" t="s">
        <v>42</v>
      </c>
      <c r="D60" s="51" t="s">
        <v>72</v>
      </c>
      <c r="E60" s="52">
        <v>41346.8125</v>
      </c>
      <c r="F60" s="51">
        <v>940</v>
      </c>
      <c r="G60" s="51" t="s">
        <v>21</v>
      </c>
      <c r="H60" s="51">
        <v>5.7</v>
      </c>
      <c r="I60" s="51"/>
      <c r="J60" s="51" t="s">
        <v>87</v>
      </c>
      <c r="K60" s="51" t="s">
        <v>80</v>
      </c>
      <c r="L60" s="51">
        <v>1488891</v>
      </c>
      <c r="M60" s="52">
        <v>41354.060416666667</v>
      </c>
      <c r="N60" s="51" t="s">
        <v>104</v>
      </c>
      <c r="O60" s="51">
        <v>0.2</v>
      </c>
      <c r="P60" s="51">
        <v>0.5</v>
      </c>
      <c r="Q60" s="51"/>
      <c r="R60" s="51" t="s">
        <v>74</v>
      </c>
      <c r="S60" s="51" t="s">
        <v>76</v>
      </c>
      <c r="T60" s="51" t="s">
        <v>77</v>
      </c>
      <c r="U60" s="51">
        <v>42998</v>
      </c>
      <c r="V60" s="51" t="s">
        <v>42</v>
      </c>
    </row>
    <row r="61" spans="1:22">
      <c r="A61" s="51" t="s">
        <v>114</v>
      </c>
      <c r="B61" s="51"/>
      <c r="C61" s="51" t="s">
        <v>42</v>
      </c>
      <c r="D61" s="51" t="s">
        <v>72</v>
      </c>
      <c r="E61" s="52">
        <v>41346.8125</v>
      </c>
      <c r="F61" s="51">
        <v>945</v>
      </c>
      <c r="G61" s="51" t="s">
        <v>22</v>
      </c>
      <c r="H61" s="51">
        <v>1.6</v>
      </c>
      <c r="I61" s="51"/>
      <c r="J61" s="51" t="s">
        <v>87</v>
      </c>
      <c r="K61" s="51" t="s">
        <v>80</v>
      </c>
      <c r="L61" s="51">
        <v>1488891</v>
      </c>
      <c r="M61" s="52">
        <v>41354.060416666667</v>
      </c>
      <c r="N61" s="51" t="s">
        <v>104</v>
      </c>
      <c r="O61" s="51">
        <v>0.2</v>
      </c>
      <c r="P61" s="51">
        <v>0.5</v>
      </c>
      <c r="Q61" s="51"/>
      <c r="R61" s="51" t="s">
        <v>74</v>
      </c>
      <c r="S61" s="51" t="s">
        <v>76</v>
      </c>
      <c r="T61" s="51" t="s">
        <v>77</v>
      </c>
      <c r="U61" s="51">
        <v>42998</v>
      </c>
      <c r="V61" s="51" t="s">
        <v>42</v>
      </c>
    </row>
    <row r="62" spans="1:22">
      <c r="A62" s="51" t="s">
        <v>114</v>
      </c>
      <c r="B62" s="51"/>
      <c r="C62" s="51" t="s">
        <v>42</v>
      </c>
      <c r="D62" s="51" t="s">
        <v>72</v>
      </c>
      <c r="E62" s="52">
        <v>41346.8125</v>
      </c>
      <c r="F62" s="51">
        <v>1022</v>
      </c>
      <c r="G62" s="51" t="s">
        <v>23</v>
      </c>
      <c r="H62" s="51">
        <v>10.9</v>
      </c>
      <c r="I62" s="51"/>
      <c r="J62" s="51" t="s">
        <v>105</v>
      </c>
      <c r="K62" s="51" t="s">
        <v>80</v>
      </c>
      <c r="L62" s="51">
        <v>1488906</v>
      </c>
      <c r="M62" s="52">
        <v>41360.529861111114</v>
      </c>
      <c r="N62" s="51" t="s">
        <v>106</v>
      </c>
      <c r="O62" s="51">
        <v>2</v>
      </c>
      <c r="P62" s="51">
        <v>8</v>
      </c>
      <c r="Q62" s="51"/>
      <c r="R62" s="51" t="s">
        <v>74</v>
      </c>
      <c r="S62" s="51" t="s">
        <v>76</v>
      </c>
      <c r="T62" s="51" t="s">
        <v>77</v>
      </c>
      <c r="U62" s="51">
        <v>42998</v>
      </c>
      <c r="V62" s="51" t="s">
        <v>42</v>
      </c>
    </row>
    <row r="63" spans="1:22">
      <c r="A63" s="51" t="s">
        <v>114</v>
      </c>
      <c r="B63" s="51"/>
      <c r="C63" s="51" t="s">
        <v>42</v>
      </c>
      <c r="D63" s="51" t="s">
        <v>72</v>
      </c>
      <c r="E63" s="52">
        <v>41346.8125</v>
      </c>
      <c r="F63" s="51">
        <v>70300</v>
      </c>
      <c r="G63" s="51" t="s">
        <v>24</v>
      </c>
      <c r="H63" s="51">
        <v>156</v>
      </c>
      <c r="I63" s="51"/>
      <c r="J63" s="51" t="s">
        <v>87</v>
      </c>
      <c r="K63" s="51" t="s">
        <v>80</v>
      </c>
      <c r="L63" s="51">
        <v>1488891</v>
      </c>
      <c r="M63" s="52">
        <v>41352.588888888888</v>
      </c>
      <c r="N63" s="51" t="s">
        <v>108</v>
      </c>
      <c r="O63" s="51">
        <v>15</v>
      </c>
      <c r="P63" s="51">
        <v>25</v>
      </c>
      <c r="Q63" s="51"/>
      <c r="R63" s="51" t="s">
        <v>74</v>
      </c>
      <c r="S63" s="51" t="s">
        <v>76</v>
      </c>
      <c r="T63" s="51" t="s">
        <v>77</v>
      </c>
      <c r="U63" s="51">
        <v>42998</v>
      </c>
      <c r="V63" s="51" t="s">
        <v>42</v>
      </c>
    </row>
    <row r="64" spans="1:22">
      <c r="A64" s="51" t="s">
        <v>114</v>
      </c>
      <c r="B64" s="51"/>
      <c r="C64" s="51" t="s">
        <v>42</v>
      </c>
      <c r="D64" s="51" t="s">
        <v>72</v>
      </c>
      <c r="E64" s="52">
        <v>41346.8125</v>
      </c>
      <c r="F64" s="51">
        <v>90068</v>
      </c>
      <c r="G64" s="51" t="s">
        <v>25</v>
      </c>
      <c r="H64" s="51">
        <v>4</v>
      </c>
      <c r="I64" s="51"/>
      <c r="J64" s="51" t="s">
        <v>109</v>
      </c>
      <c r="K64" s="51" t="s">
        <v>74</v>
      </c>
      <c r="L64" s="51"/>
      <c r="M64" s="52">
        <v>41346.8125</v>
      </c>
      <c r="N64" s="51"/>
      <c r="O64" s="51"/>
      <c r="P64" s="51"/>
      <c r="Q64" s="51"/>
      <c r="R64" s="51" t="s">
        <v>74</v>
      </c>
      <c r="S64" s="51" t="s">
        <v>76</v>
      </c>
      <c r="T64" s="51" t="s">
        <v>77</v>
      </c>
      <c r="U64" s="51">
        <v>42998</v>
      </c>
      <c r="V64" s="51" t="s">
        <v>42</v>
      </c>
    </row>
    <row r="65" spans="1:22">
      <c r="A65" s="51" t="s">
        <v>114</v>
      </c>
      <c r="B65" s="51"/>
      <c r="C65" s="51" t="s">
        <v>42</v>
      </c>
      <c r="D65" s="51" t="s">
        <v>72</v>
      </c>
      <c r="E65" s="52">
        <v>41346.8125</v>
      </c>
      <c r="F65" s="51">
        <v>99937</v>
      </c>
      <c r="G65" s="51" t="s">
        <v>37</v>
      </c>
      <c r="H65" s="51">
        <v>0.01</v>
      </c>
      <c r="I65" s="51" t="s">
        <v>82</v>
      </c>
      <c r="J65" s="51" t="s">
        <v>105</v>
      </c>
      <c r="K65" s="51" t="s">
        <v>80</v>
      </c>
      <c r="L65" s="51">
        <v>1488911</v>
      </c>
      <c r="M65" s="52">
        <v>41348.771527777775</v>
      </c>
      <c r="N65" s="51" t="s">
        <v>110</v>
      </c>
      <c r="O65" s="51">
        <v>0.01</v>
      </c>
      <c r="P65" s="51">
        <v>0.05</v>
      </c>
      <c r="Q65" s="51"/>
      <c r="R65" s="51" t="s">
        <v>74</v>
      </c>
      <c r="S65" s="51" t="s">
        <v>76</v>
      </c>
      <c r="T65" s="51" t="s">
        <v>77</v>
      </c>
      <c r="U65" s="51">
        <v>42998</v>
      </c>
      <c r="V65" s="51" t="s">
        <v>42</v>
      </c>
    </row>
    <row r="66" spans="1:22">
      <c r="A66" s="51" t="s">
        <v>115</v>
      </c>
      <c r="B66" s="51"/>
      <c r="C66" s="51" t="s">
        <v>43</v>
      </c>
      <c r="D66" s="51" t="s">
        <v>72</v>
      </c>
      <c r="E66" s="52">
        <v>41346.708333333336</v>
      </c>
      <c r="F66" s="51">
        <v>10</v>
      </c>
      <c r="G66" s="51" t="s">
        <v>2</v>
      </c>
      <c r="H66" s="51">
        <v>21.15</v>
      </c>
      <c r="I66" s="51"/>
      <c r="J66" s="51" t="s">
        <v>73</v>
      </c>
      <c r="K66" s="51" t="s">
        <v>74</v>
      </c>
      <c r="L66" s="51"/>
      <c r="M66" s="52">
        <v>41346.708333333336</v>
      </c>
      <c r="N66" s="51" t="s">
        <v>75</v>
      </c>
      <c r="O66" s="51"/>
      <c r="P66" s="51"/>
      <c r="Q66" s="51"/>
      <c r="R66" s="51" t="s">
        <v>74</v>
      </c>
      <c r="S66" s="51" t="s">
        <v>76</v>
      </c>
      <c r="T66" s="51" t="s">
        <v>77</v>
      </c>
      <c r="U66" s="51">
        <v>42779</v>
      </c>
      <c r="V66" s="51" t="s">
        <v>112</v>
      </c>
    </row>
    <row r="67" spans="1:22">
      <c r="A67" s="51" t="s">
        <v>115</v>
      </c>
      <c r="B67" s="51"/>
      <c r="C67" s="51" t="s">
        <v>43</v>
      </c>
      <c r="D67" s="51" t="s">
        <v>72</v>
      </c>
      <c r="E67" s="52">
        <v>41346.708333333336</v>
      </c>
      <c r="F67" s="51">
        <v>76</v>
      </c>
      <c r="G67" s="51" t="s">
        <v>3</v>
      </c>
      <c r="H67" s="51">
        <v>0.4</v>
      </c>
      <c r="I67" s="51"/>
      <c r="J67" s="51" t="s">
        <v>79</v>
      </c>
      <c r="K67" s="51" t="s">
        <v>80</v>
      </c>
      <c r="L67" s="51">
        <v>1488950</v>
      </c>
      <c r="M67" s="52">
        <v>41347.632638888892</v>
      </c>
      <c r="N67" s="51" t="s">
        <v>81</v>
      </c>
      <c r="O67" s="51">
        <v>0.1</v>
      </c>
      <c r="P67" s="51">
        <v>0.1</v>
      </c>
      <c r="Q67" s="51"/>
      <c r="R67" s="51" t="s">
        <v>74</v>
      </c>
      <c r="S67" s="51" t="s">
        <v>76</v>
      </c>
      <c r="T67" s="51" t="s">
        <v>77</v>
      </c>
      <c r="U67" s="51">
        <v>42779</v>
      </c>
      <c r="V67" s="51" t="s">
        <v>112</v>
      </c>
    </row>
    <row r="68" spans="1:22">
      <c r="A68" s="51" t="s">
        <v>115</v>
      </c>
      <c r="B68" s="51"/>
      <c r="C68" s="51" t="s">
        <v>43</v>
      </c>
      <c r="D68" s="51" t="s">
        <v>72</v>
      </c>
      <c r="E68" s="52">
        <v>41346.708333333336</v>
      </c>
      <c r="F68" s="51">
        <v>78</v>
      </c>
      <c r="G68" s="51" t="s">
        <v>4</v>
      </c>
      <c r="H68" s="51"/>
      <c r="I68" s="51" t="s">
        <v>116</v>
      </c>
      <c r="J68" s="51" t="s">
        <v>109</v>
      </c>
      <c r="K68" s="51" t="s">
        <v>74</v>
      </c>
      <c r="L68" s="51"/>
      <c r="M68" s="52">
        <v>41346.708333333336</v>
      </c>
      <c r="N68" s="51"/>
      <c r="O68" s="51"/>
      <c r="P68" s="51"/>
      <c r="Q68" s="51" t="s">
        <v>117</v>
      </c>
      <c r="R68" s="51" t="s">
        <v>74</v>
      </c>
      <c r="S68" s="51" t="s">
        <v>76</v>
      </c>
      <c r="T68" s="51" t="s">
        <v>77</v>
      </c>
      <c r="U68" s="51">
        <v>42779</v>
      </c>
      <c r="V68" s="51" t="s">
        <v>112</v>
      </c>
    </row>
    <row r="69" spans="1:22">
      <c r="A69" s="51" t="s">
        <v>115</v>
      </c>
      <c r="B69" s="51"/>
      <c r="C69" s="51" t="s">
        <v>43</v>
      </c>
      <c r="D69" s="51" t="s">
        <v>72</v>
      </c>
      <c r="E69" s="52">
        <v>41346.708333333336</v>
      </c>
      <c r="F69" s="51">
        <v>80</v>
      </c>
      <c r="G69" s="51" t="s">
        <v>5</v>
      </c>
      <c r="H69" s="51">
        <v>2.5</v>
      </c>
      <c r="I69" s="51" t="s">
        <v>82</v>
      </c>
      <c r="J69" s="51" t="s">
        <v>83</v>
      </c>
      <c r="K69" s="51" t="s">
        <v>80</v>
      </c>
      <c r="L69" s="51">
        <v>1488950</v>
      </c>
      <c r="M69" s="52">
        <v>41347.656944444447</v>
      </c>
      <c r="N69" s="51" t="s">
        <v>84</v>
      </c>
      <c r="O69" s="51">
        <v>2.5</v>
      </c>
      <c r="P69" s="51">
        <v>6</v>
      </c>
      <c r="Q69" s="51"/>
      <c r="R69" s="51" t="s">
        <v>74</v>
      </c>
      <c r="S69" s="51" t="s">
        <v>76</v>
      </c>
      <c r="T69" s="51" t="s">
        <v>77</v>
      </c>
      <c r="U69" s="51">
        <v>42779</v>
      </c>
      <c r="V69" s="51" t="s">
        <v>112</v>
      </c>
    </row>
    <row r="70" spans="1:22">
      <c r="A70" s="51" t="s">
        <v>115</v>
      </c>
      <c r="B70" s="51"/>
      <c r="C70" s="51" t="s">
        <v>43</v>
      </c>
      <c r="D70" s="51" t="s">
        <v>72</v>
      </c>
      <c r="E70" s="52">
        <v>41346.708333333336</v>
      </c>
      <c r="F70" s="51">
        <v>94</v>
      </c>
      <c r="G70" s="51" t="s">
        <v>6</v>
      </c>
      <c r="H70" s="51">
        <v>272</v>
      </c>
      <c r="I70" s="51"/>
      <c r="J70" s="51" t="s">
        <v>85</v>
      </c>
      <c r="K70" s="51" t="s">
        <v>74</v>
      </c>
      <c r="L70" s="51"/>
      <c r="M70" s="52">
        <v>41346.708333333336</v>
      </c>
      <c r="N70" s="51" t="s">
        <v>86</v>
      </c>
      <c r="O70" s="51"/>
      <c r="P70" s="51"/>
      <c r="Q70" s="51"/>
      <c r="R70" s="51" t="s">
        <v>74</v>
      </c>
      <c r="S70" s="51" t="s">
        <v>76</v>
      </c>
      <c r="T70" s="51" t="s">
        <v>77</v>
      </c>
      <c r="U70" s="51">
        <v>42779</v>
      </c>
      <c r="V70" s="51" t="s">
        <v>112</v>
      </c>
    </row>
    <row r="71" spans="1:22">
      <c r="A71" s="51" t="s">
        <v>115</v>
      </c>
      <c r="B71" s="51"/>
      <c r="C71" s="51" t="s">
        <v>43</v>
      </c>
      <c r="D71" s="51" t="s">
        <v>72</v>
      </c>
      <c r="E71" s="52">
        <v>41346.708333333336</v>
      </c>
      <c r="F71" s="51">
        <v>299</v>
      </c>
      <c r="G71" s="51" t="s">
        <v>7</v>
      </c>
      <c r="H71" s="51">
        <v>9.5</v>
      </c>
      <c r="I71" s="51"/>
      <c r="J71" s="51" t="s">
        <v>87</v>
      </c>
      <c r="K71" s="51" t="s">
        <v>74</v>
      </c>
      <c r="L71" s="51"/>
      <c r="M71" s="52">
        <v>41346.708333333336</v>
      </c>
      <c r="N71" s="51" t="s">
        <v>88</v>
      </c>
      <c r="O71" s="51"/>
      <c r="P71" s="51"/>
      <c r="Q71" s="51"/>
      <c r="R71" s="51" t="s">
        <v>74</v>
      </c>
      <c r="S71" s="51" t="s">
        <v>76</v>
      </c>
      <c r="T71" s="51" t="s">
        <v>77</v>
      </c>
      <c r="U71" s="51">
        <v>42779</v>
      </c>
      <c r="V71" s="51" t="s">
        <v>112</v>
      </c>
    </row>
    <row r="72" spans="1:22">
      <c r="A72" s="51" t="s">
        <v>115</v>
      </c>
      <c r="B72" s="51"/>
      <c r="C72" s="51" t="s">
        <v>43</v>
      </c>
      <c r="D72" s="51" t="s">
        <v>72</v>
      </c>
      <c r="E72" s="52">
        <v>41346.708333333336</v>
      </c>
      <c r="F72" s="51">
        <v>301</v>
      </c>
      <c r="G72" s="51" t="s">
        <v>8</v>
      </c>
      <c r="H72" s="51">
        <v>106.9</v>
      </c>
      <c r="I72" s="51"/>
      <c r="J72" s="51" t="s">
        <v>89</v>
      </c>
      <c r="K72" s="51" t="s">
        <v>74</v>
      </c>
      <c r="L72" s="51"/>
      <c r="M72" s="52">
        <v>41346.708333333336</v>
      </c>
      <c r="N72" s="51"/>
      <c r="O72" s="51"/>
      <c r="P72" s="51"/>
      <c r="Q72" s="51"/>
      <c r="R72" s="51" t="s">
        <v>74</v>
      </c>
      <c r="S72" s="51" t="s">
        <v>76</v>
      </c>
      <c r="T72" s="51" t="s">
        <v>77</v>
      </c>
      <c r="U72" s="51">
        <v>42779</v>
      </c>
      <c r="V72" s="51" t="s">
        <v>112</v>
      </c>
    </row>
    <row r="73" spans="1:22">
      <c r="A73" s="51" t="s">
        <v>115</v>
      </c>
      <c r="B73" s="51"/>
      <c r="C73" s="51" t="s">
        <v>43</v>
      </c>
      <c r="D73" s="51" t="s">
        <v>72</v>
      </c>
      <c r="E73" s="52">
        <v>41346.708333333336</v>
      </c>
      <c r="F73" s="51">
        <v>310</v>
      </c>
      <c r="G73" s="51" t="s">
        <v>118</v>
      </c>
      <c r="H73" s="51">
        <v>0.39</v>
      </c>
      <c r="I73" s="51" t="s">
        <v>119</v>
      </c>
      <c r="J73" s="51" t="s">
        <v>105</v>
      </c>
      <c r="K73" s="51" t="s">
        <v>80</v>
      </c>
      <c r="L73" s="51">
        <v>1488940</v>
      </c>
      <c r="M73" s="52">
        <v>41348.350694444445</v>
      </c>
      <c r="N73" s="51" t="s">
        <v>120</v>
      </c>
      <c r="O73" s="51">
        <v>0.2</v>
      </c>
      <c r="P73" s="51">
        <v>2</v>
      </c>
      <c r="Q73" s="51" t="s">
        <v>121</v>
      </c>
      <c r="R73" s="51" t="s">
        <v>74</v>
      </c>
      <c r="S73" s="51" t="s">
        <v>76</v>
      </c>
      <c r="T73" s="51" t="s">
        <v>77</v>
      </c>
      <c r="U73" s="51">
        <v>42779</v>
      </c>
      <c r="V73" s="51" t="s">
        <v>112</v>
      </c>
    </row>
    <row r="74" spans="1:22">
      <c r="A74" s="51" t="s">
        <v>115</v>
      </c>
      <c r="B74" s="51"/>
      <c r="C74" s="51" t="s">
        <v>43</v>
      </c>
      <c r="D74" s="51" t="s">
        <v>72</v>
      </c>
      <c r="E74" s="52">
        <v>41346.708333333336</v>
      </c>
      <c r="F74" s="51">
        <v>406</v>
      </c>
      <c r="G74" s="51" t="s">
        <v>9</v>
      </c>
      <c r="H74" s="51">
        <v>7.41</v>
      </c>
      <c r="I74" s="51"/>
      <c r="J74" s="51" t="s">
        <v>90</v>
      </c>
      <c r="K74" s="51" t="s">
        <v>74</v>
      </c>
      <c r="L74" s="51"/>
      <c r="M74" s="52">
        <v>41346.708333333336</v>
      </c>
      <c r="N74" s="51" t="s">
        <v>91</v>
      </c>
      <c r="O74" s="51"/>
      <c r="P74" s="51"/>
      <c r="Q74" s="51"/>
      <c r="R74" s="51" t="s">
        <v>74</v>
      </c>
      <c r="S74" s="51" t="s">
        <v>76</v>
      </c>
      <c r="T74" s="51" t="s">
        <v>77</v>
      </c>
      <c r="U74" s="51">
        <v>42779</v>
      </c>
      <c r="V74" s="51" t="s">
        <v>112</v>
      </c>
    </row>
    <row r="75" spans="1:22">
      <c r="A75" s="51" t="s">
        <v>115</v>
      </c>
      <c r="B75" s="51"/>
      <c r="C75" s="51" t="s">
        <v>43</v>
      </c>
      <c r="D75" s="51" t="s">
        <v>72</v>
      </c>
      <c r="E75" s="52">
        <v>41346.708333333336</v>
      </c>
      <c r="F75" s="51">
        <v>410</v>
      </c>
      <c r="G75" s="51" t="s">
        <v>10</v>
      </c>
      <c r="H75" s="51">
        <v>116</v>
      </c>
      <c r="I75" s="51"/>
      <c r="J75" s="51" t="s">
        <v>87</v>
      </c>
      <c r="K75" s="51" t="s">
        <v>80</v>
      </c>
      <c r="L75" s="51">
        <v>1488950</v>
      </c>
      <c r="M75" s="52">
        <v>41352.570833333331</v>
      </c>
      <c r="N75" s="51" t="s">
        <v>92</v>
      </c>
      <c r="O75" s="51">
        <v>0.65</v>
      </c>
      <c r="P75" s="51">
        <v>2.5</v>
      </c>
      <c r="Q75" s="51"/>
      <c r="R75" s="51" t="s">
        <v>74</v>
      </c>
      <c r="S75" s="51" t="s">
        <v>76</v>
      </c>
      <c r="T75" s="51" t="s">
        <v>77</v>
      </c>
      <c r="U75" s="51">
        <v>42779</v>
      </c>
      <c r="V75" s="51" t="s">
        <v>112</v>
      </c>
    </row>
    <row r="76" spans="1:22">
      <c r="A76" s="51" t="s">
        <v>115</v>
      </c>
      <c r="B76" s="51"/>
      <c r="C76" s="51" t="s">
        <v>43</v>
      </c>
      <c r="D76" s="51" t="s">
        <v>72</v>
      </c>
      <c r="E76" s="52">
        <v>41346.708333333336</v>
      </c>
      <c r="F76" s="51">
        <v>610</v>
      </c>
      <c r="G76" s="51" t="s">
        <v>11</v>
      </c>
      <c r="H76" s="51">
        <v>5.0000000000000001E-3</v>
      </c>
      <c r="I76" s="51"/>
      <c r="J76" s="51" t="s">
        <v>87</v>
      </c>
      <c r="K76" s="51" t="s">
        <v>80</v>
      </c>
      <c r="L76" s="51">
        <v>1488955</v>
      </c>
      <c r="M76" s="52">
        <v>41352.591666666667</v>
      </c>
      <c r="N76" s="51" t="s">
        <v>94</v>
      </c>
      <c r="O76" s="51">
        <v>0</v>
      </c>
      <c r="P76" s="51">
        <v>0.01</v>
      </c>
      <c r="Q76" s="51"/>
      <c r="R76" s="51" t="s">
        <v>74</v>
      </c>
      <c r="S76" s="51" t="s">
        <v>76</v>
      </c>
      <c r="T76" s="51" t="s">
        <v>77</v>
      </c>
      <c r="U76" s="51">
        <v>42779</v>
      </c>
      <c r="V76" s="51" t="s">
        <v>112</v>
      </c>
    </row>
    <row r="77" spans="1:22">
      <c r="A77" s="51" t="s">
        <v>115</v>
      </c>
      <c r="B77" s="51"/>
      <c r="C77" s="51" t="s">
        <v>43</v>
      </c>
      <c r="D77" s="51" t="s">
        <v>72</v>
      </c>
      <c r="E77" s="52">
        <v>41346.708333333336</v>
      </c>
      <c r="F77" s="51">
        <v>625</v>
      </c>
      <c r="G77" s="51" t="s">
        <v>12</v>
      </c>
      <c r="H77" s="51">
        <v>0.22</v>
      </c>
      <c r="I77" s="51"/>
      <c r="J77" s="51" t="s">
        <v>87</v>
      </c>
      <c r="K77" s="51" t="s">
        <v>80</v>
      </c>
      <c r="L77" s="51">
        <v>1488955</v>
      </c>
      <c r="M77" s="52">
        <v>41351.768055555556</v>
      </c>
      <c r="N77" s="51" t="s">
        <v>96</v>
      </c>
      <c r="O77" s="51">
        <v>0.08</v>
      </c>
      <c r="P77" s="51">
        <v>0.2</v>
      </c>
      <c r="Q77" s="51" t="s">
        <v>122</v>
      </c>
      <c r="R77" s="51" t="s">
        <v>74</v>
      </c>
      <c r="S77" s="51" t="s">
        <v>76</v>
      </c>
      <c r="T77" s="51" t="s">
        <v>77</v>
      </c>
      <c r="U77" s="51">
        <v>42779</v>
      </c>
      <c r="V77" s="51" t="s">
        <v>112</v>
      </c>
    </row>
    <row r="78" spans="1:22">
      <c r="A78" s="51" t="s">
        <v>115</v>
      </c>
      <c r="B78" s="51"/>
      <c r="C78" s="51" t="s">
        <v>43</v>
      </c>
      <c r="D78" s="51" t="s">
        <v>72</v>
      </c>
      <c r="E78" s="52">
        <v>41346.708333333336</v>
      </c>
      <c r="F78" s="51">
        <v>630</v>
      </c>
      <c r="G78" s="51" t="s">
        <v>13</v>
      </c>
      <c r="H78" s="51">
        <v>3.7</v>
      </c>
      <c r="I78" s="51"/>
      <c r="J78" s="51" t="s">
        <v>87</v>
      </c>
      <c r="K78" s="51" t="s">
        <v>80</v>
      </c>
      <c r="L78" s="51">
        <v>1488955</v>
      </c>
      <c r="M78" s="52">
        <v>41352.564583333333</v>
      </c>
      <c r="N78" s="51" t="s">
        <v>98</v>
      </c>
      <c r="O78" s="51">
        <v>0.04</v>
      </c>
      <c r="P78" s="51">
        <v>0.1</v>
      </c>
      <c r="Q78" s="51"/>
      <c r="R78" s="51" t="s">
        <v>74</v>
      </c>
      <c r="S78" s="51" t="s">
        <v>76</v>
      </c>
      <c r="T78" s="51" t="s">
        <v>77</v>
      </c>
      <c r="U78" s="51">
        <v>42779</v>
      </c>
      <c r="V78" s="51" t="s">
        <v>112</v>
      </c>
    </row>
    <row r="79" spans="1:22">
      <c r="A79" s="51" t="s">
        <v>115</v>
      </c>
      <c r="B79" s="51"/>
      <c r="C79" s="51" t="s">
        <v>43</v>
      </c>
      <c r="D79" s="51" t="s">
        <v>72</v>
      </c>
      <c r="E79" s="52">
        <v>41346.708333333336</v>
      </c>
      <c r="F79" s="51">
        <v>665</v>
      </c>
      <c r="G79" s="51" t="s">
        <v>14</v>
      </c>
      <c r="H79" s="51">
        <v>0.02</v>
      </c>
      <c r="I79" s="51"/>
      <c r="J79" s="51" t="s">
        <v>87</v>
      </c>
      <c r="K79" s="51" t="s">
        <v>80</v>
      </c>
      <c r="L79" s="51">
        <v>1488955</v>
      </c>
      <c r="M79" s="52">
        <v>41351.556250000001</v>
      </c>
      <c r="N79" s="51" t="s">
        <v>99</v>
      </c>
      <c r="O79" s="51">
        <v>0</v>
      </c>
      <c r="P79" s="51">
        <v>0.01</v>
      </c>
      <c r="Q79" s="51"/>
      <c r="R79" s="51" t="s">
        <v>74</v>
      </c>
      <c r="S79" s="51" t="s">
        <v>76</v>
      </c>
      <c r="T79" s="51" t="s">
        <v>77</v>
      </c>
      <c r="U79" s="51">
        <v>42779</v>
      </c>
      <c r="V79" s="51" t="s">
        <v>112</v>
      </c>
    </row>
    <row r="80" spans="1:22">
      <c r="A80" s="51" t="s">
        <v>115</v>
      </c>
      <c r="B80" s="51"/>
      <c r="C80" s="51" t="s">
        <v>43</v>
      </c>
      <c r="D80" s="51" t="s">
        <v>72</v>
      </c>
      <c r="E80" s="52">
        <v>41346.708333333336</v>
      </c>
      <c r="F80" s="51">
        <v>671</v>
      </c>
      <c r="G80" s="51" t="s">
        <v>15</v>
      </c>
      <c r="H80" s="51">
        <v>0.02</v>
      </c>
      <c r="I80" s="51"/>
      <c r="J80" s="51" t="s">
        <v>87</v>
      </c>
      <c r="K80" s="51" t="s">
        <v>80</v>
      </c>
      <c r="L80" s="51">
        <v>1488960</v>
      </c>
      <c r="M80" s="52">
        <v>41347.622916666667</v>
      </c>
      <c r="N80" s="51" t="s">
        <v>99</v>
      </c>
      <c r="O80" s="51">
        <v>0</v>
      </c>
      <c r="P80" s="51">
        <v>0.01</v>
      </c>
      <c r="Q80" s="51"/>
      <c r="R80" s="51" t="s">
        <v>74</v>
      </c>
      <c r="S80" s="51" t="s">
        <v>76</v>
      </c>
      <c r="T80" s="51" t="s">
        <v>77</v>
      </c>
      <c r="U80" s="51">
        <v>42779</v>
      </c>
      <c r="V80" s="51" t="s">
        <v>112</v>
      </c>
    </row>
    <row r="81" spans="1:22">
      <c r="A81" s="51" t="s">
        <v>115</v>
      </c>
      <c r="B81" s="51"/>
      <c r="C81" s="51" t="s">
        <v>43</v>
      </c>
      <c r="D81" s="51" t="s">
        <v>72</v>
      </c>
      <c r="E81" s="52">
        <v>41346.708333333336</v>
      </c>
      <c r="F81" s="51">
        <v>680</v>
      </c>
      <c r="G81" s="51" t="s">
        <v>16</v>
      </c>
      <c r="H81" s="51">
        <v>0.5</v>
      </c>
      <c r="I81" s="51" t="s">
        <v>82</v>
      </c>
      <c r="J81" s="51" t="s">
        <v>87</v>
      </c>
      <c r="K81" s="51" t="s">
        <v>80</v>
      </c>
      <c r="L81" s="51">
        <v>1488955</v>
      </c>
      <c r="M81" s="52">
        <v>41348.953472222223</v>
      </c>
      <c r="N81" s="51" t="s">
        <v>101</v>
      </c>
      <c r="O81" s="51">
        <v>0.5</v>
      </c>
      <c r="P81" s="51">
        <v>1</v>
      </c>
      <c r="Q81" s="51"/>
      <c r="R81" s="51" t="s">
        <v>74</v>
      </c>
      <c r="S81" s="51" t="s">
        <v>76</v>
      </c>
      <c r="T81" s="51" t="s">
        <v>77</v>
      </c>
      <c r="U81" s="51">
        <v>42779</v>
      </c>
      <c r="V81" s="51" t="s">
        <v>112</v>
      </c>
    </row>
    <row r="82" spans="1:22">
      <c r="A82" s="51" t="s">
        <v>115</v>
      </c>
      <c r="B82" s="51"/>
      <c r="C82" s="51" t="s">
        <v>43</v>
      </c>
      <c r="D82" s="51" t="s">
        <v>72</v>
      </c>
      <c r="E82" s="52">
        <v>41346.708333333336</v>
      </c>
      <c r="F82" s="51">
        <v>937</v>
      </c>
      <c r="G82" s="51" t="s">
        <v>20</v>
      </c>
      <c r="H82" s="51">
        <v>0.48</v>
      </c>
      <c r="I82" s="51" t="s">
        <v>102</v>
      </c>
      <c r="J82" s="51" t="s">
        <v>87</v>
      </c>
      <c r="K82" s="51" t="s">
        <v>80</v>
      </c>
      <c r="L82" s="51">
        <v>1488965</v>
      </c>
      <c r="M82" s="52">
        <v>41353.870833333334</v>
      </c>
      <c r="N82" s="51" t="s">
        <v>103</v>
      </c>
      <c r="O82" s="51">
        <v>0.3</v>
      </c>
      <c r="P82" s="51">
        <v>1.2</v>
      </c>
      <c r="Q82" s="51"/>
      <c r="R82" s="51" t="s">
        <v>74</v>
      </c>
      <c r="S82" s="51" t="s">
        <v>76</v>
      </c>
      <c r="T82" s="51" t="s">
        <v>77</v>
      </c>
      <c r="U82" s="51">
        <v>42779</v>
      </c>
      <c r="V82" s="51" t="s">
        <v>112</v>
      </c>
    </row>
    <row r="83" spans="1:22">
      <c r="A83" s="51" t="s">
        <v>115</v>
      </c>
      <c r="B83" s="51"/>
      <c r="C83" s="51" t="s">
        <v>43</v>
      </c>
      <c r="D83" s="51" t="s">
        <v>72</v>
      </c>
      <c r="E83" s="52">
        <v>41346.708333333336</v>
      </c>
      <c r="F83" s="51">
        <v>940</v>
      </c>
      <c r="G83" s="51" t="s">
        <v>21</v>
      </c>
      <c r="H83" s="51">
        <v>4.7</v>
      </c>
      <c r="I83" s="51"/>
      <c r="J83" s="51" t="s">
        <v>87</v>
      </c>
      <c r="K83" s="51" t="s">
        <v>80</v>
      </c>
      <c r="L83" s="51">
        <v>1488950</v>
      </c>
      <c r="M83" s="52">
        <v>41354.097222222219</v>
      </c>
      <c r="N83" s="51" t="s">
        <v>104</v>
      </c>
      <c r="O83" s="51">
        <v>0.2</v>
      </c>
      <c r="P83" s="51">
        <v>0.5</v>
      </c>
      <c r="Q83" s="51"/>
      <c r="R83" s="51" t="s">
        <v>74</v>
      </c>
      <c r="S83" s="51" t="s">
        <v>76</v>
      </c>
      <c r="T83" s="51" t="s">
        <v>77</v>
      </c>
      <c r="U83" s="51">
        <v>42779</v>
      </c>
      <c r="V83" s="51" t="s">
        <v>112</v>
      </c>
    </row>
    <row r="84" spans="1:22">
      <c r="A84" s="51" t="s">
        <v>115</v>
      </c>
      <c r="B84" s="51"/>
      <c r="C84" s="51" t="s">
        <v>43</v>
      </c>
      <c r="D84" s="51" t="s">
        <v>72</v>
      </c>
      <c r="E84" s="52">
        <v>41346.708333333336</v>
      </c>
      <c r="F84" s="51">
        <v>945</v>
      </c>
      <c r="G84" s="51" t="s">
        <v>22</v>
      </c>
      <c r="H84" s="51">
        <v>1.2</v>
      </c>
      <c r="I84" s="51"/>
      <c r="J84" s="51" t="s">
        <v>87</v>
      </c>
      <c r="K84" s="51" t="s">
        <v>80</v>
      </c>
      <c r="L84" s="51">
        <v>1488950</v>
      </c>
      <c r="M84" s="52">
        <v>41354.097222222219</v>
      </c>
      <c r="N84" s="51" t="s">
        <v>104</v>
      </c>
      <c r="O84" s="51">
        <v>0.2</v>
      </c>
      <c r="P84" s="51">
        <v>0.5</v>
      </c>
      <c r="Q84" s="51"/>
      <c r="R84" s="51" t="s">
        <v>74</v>
      </c>
      <c r="S84" s="51" t="s">
        <v>76</v>
      </c>
      <c r="T84" s="51" t="s">
        <v>77</v>
      </c>
      <c r="U84" s="51">
        <v>42779</v>
      </c>
      <c r="V84" s="51" t="s">
        <v>112</v>
      </c>
    </row>
    <row r="85" spans="1:22">
      <c r="A85" s="51" t="s">
        <v>115</v>
      </c>
      <c r="B85" s="51"/>
      <c r="C85" s="51" t="s">
        <v>43</v>
      </c>
      <c r="D85" s="51" t="s">
        <v>72</v>
      </c>
      <c r="E85" s="52">
        <v>41346.708333333336</v>
      </c>
      <c r="F85" s="51">
        <v>1022</v>
      </c>
      <c r="G85" s="51" t="s">
        <v>23</v>
      </c>
      <c r="H85" s="51">
        <v>9.4</v>
      </c>
      <c r="I85" s="51"/>
      <c r="J85" s="51" t="s">
        <v>105</v>
      </c>
      <c r="K85" s="51" t="s">
        <v>80</v>
      </c>
      <c r="L85" s="51">
        <v>1488965</v>
      </c>
      <c r="M85" s="52">
        <v>41360.568055555559</v>
      </c>
      <c r="N85" s="51" t="s">
        <v>106</v>
      </c>
      <c r="O85" s="51">
        <v>2</v>
      </c>
      <c r="P85" s="51">
        <v>8</v>
      </c>
      <c r="Q85" s="51"/>
      <c r="R85" s="51" t="s">
        <v>74</v>
      </c>
      <c r="S85" s="51" t="s">
        <v>76</v>
      </c>
      <c r="T85" s="51" t="s">
        <v>77</v>
      </c>
      <c r="U85" s="51">
        <v>42779</v>
      </c>
      <c r="V85" s="51" t="s">
        <v>112</v>
      </c>
    </row>
    <row r="86" spans="1:22">
      <c r="A86" s="51" t="s">
        <v>115</v>
      </c>
      <c r="B86" s="51"/>
      <c r="C86" s="51" t="s">
        <v>43</v>
      </c>
      <c r="D86" s="51" t="s">
        <v>72</v>
      </c>
      <c r="E86" s="52">
        <v>41346.708333333336</v>
      </c>
      <c r="F86" s="51">
        <v>32211</v>
      </c>
      <c r="G86" s="51" t="s">
        <v>123</v>
      </c>
      <c r="H86" s="51">
        <v>0.69</v>
      </c>
      <c r="I86" s="51" t="s">
        <v>82</v>
      </c>
      <c r="J86" s="51" t="s">
        <v>105</v>
      </c>
      <c r="K86" s="51" t="s">
        <v>80</v>
      </c>
      <c r="L86" s="51">
        <v>1488945</v>
      </c>
      <c r="M86" s="52">
        <v>41354.381944444445</v>
      </c>
      <c r="N86" s="51" t="s">
        <v>124</v>
      </c>
      <c r="O86" s="51">
        <v>0.69</v>
      </c>
      <c r="P86" s="51">
        <v>2.1</v>
      </c>
      <c r="Q86" s="51"/>
      <c r="R86" s="51" t="s">
        <v>74</v>
      </c>
      <c r="S86" s="51" t="s">
        <v>76</v>
      </c>
      <c r="T86" s="51" t="s">
        <v>77</v>
      </c>
      <c r="U86" s="51">
        <v>42779</v>
      </c>
      <c r="V86" s="51" t="s">
        <v>112</v>
      </c>
    </row>
    <row r="87" spans="1:22">
      <c r="A87" s="51" t="s">
        <v>115</v>
      </c>
      <c r="B87" s="51"/>
      <c r="C87" s="51" t="s">
        <v>43</v>
      </c>
      <c r="D87" s="51" t="s">
        <v>72</v>
      </c>
      <c r="E87" s="52">
        <v>41346.708333333336</v>
      </c>
      <c r="F87" s="51">
        <v>32218</v>
      </c>
      <c r="G87" s="51" t="s">
        <v>125</v>
      </c>
      <c r="H87" s="51">
        <v>0.5</v>
      </c>
      <c r="I87" s="51" t="s">
        <v>82</v>
      </c>
      <c r="J87" s="51" t="s">
        <v>105</v>
      </c>
      <c r="K87" s="51" t="s">
        <v>80</v>
      </c>
      <c r="L87" s="51">
        <v>1488945</v>
      </c>
      <c r="M87" s="52">
        <v>41354.381944444445</v>
      </c>
      <c r="N87" s="51" t="s">
        <v>124</v>
      </c>
      <c r="O87" s="51">
        <v>0.5</v>
      </c>
      <c r="P87" s="51">
        <v>1.5</v>
      </c>
      <c r="Q87" s="51"/>
      <c r="R87" s="51" t="s">
        <v>74</v>
      </c>
      <c r="S87" s="51" t="s">
        <v>76</v>
      </c>
      <c r="T87" s="51" t="s">
        <v>77</v>
      </c>
      <c r="U87" s="51">
        <v>42779</v>
      </c>
      <c r="V87" s="51" t="s">
        <v>112</v>
      </c>
    </row>
    <row r="88" spans="1:22">
      <c r="A88" s="51" t="s">
        <v>115</v>
      </c>
      <c r="B88" s="51"/>
      <c r="C88" s="51" t="s">
        <v>43</v>
      </c>
      <c r="D88" s="51" t="s">
        <v>72</v>
      </c>
      <c r="E88" s="52">
        <v>41346.708333333336</v>
      </c>
      <c r="F88" s="51">
        <v>70300</v>
      </c>
      <c r="G88" s="51" t="s">
        <v>24</v>
      </c>
      <c r="H88" s="51">
        <v>156</v>
      </c>
      <c r="I88" s="51"/>
      <c r="J88" s="51" t="s">
        <v>87</v>
      </c>
      <c r="K88" s="51" t="s">
        <v>80</v>
      </c>
      <c r="L88" s="51">
        <v>1488950</v>
      </c>
      <c r="M88" s="52">
        <v>41352.588888888888</v>
      </c>
      <c r="N88" s="51" t="s">
        <v>108</v>
      </c>
      <c r="O88" s="51">
        <v>15</v>
      </c>
      <c r="P88" s="51">
        <v>25</v>
      </c>
      <c r="Q88" s="51"/>
      <c r="R88" s="51" t="s">
        <v>74</v>
      </c>
      <c r="S88" s="51" t="s">
        <v>76</v>
      </c>
      <c r="T88" s="51" t="s">
        <v>77</v>
      </c>
      <c r="U88" s="51">
        <v>42779</v>
      </c>
      <c r="V88" s="51" t="s">
        <v>112</v>
      </c>
    </row>
    <row r="89" spans="1:22">
      <c r="A89" s="51" t="s">
        <v>115</v>
      </c>
      <c r="B89" s="51"/>
      <c r="C89" s="51" t="s">
        <v>43</v>
      </c>
      <c r="D89" s="51" t="s">
        <v>72</v>
      </c>
      <c r="E89" s="52">
        <v>41346.708333333336</v>
      </c>
      <c r="F89" s="51">
        <v>90068</v>
      </c>
      <c r="G89" s="51" t="s">
        <v>25</v>
      </c>
      <c r="H89" s="51">
        <v>0.3</v>
      </c>
      <c r="I89" s="51"/>
      <c r="J89" s="51" t="s">
        <v>109</v>
      </c>
      <c r="K89" s="51" t="s">
        <v>74</v>
      </c>
      <c r="L89" s="51"/>
      <c r="M89" s="52">
        <v>41346.708333333336</v>
      </c>
      <c r="N89" s="51"/>
      <c r="O89" s="51"/>
      <c r="P89" s="51"/>
      <c r="Q89" s="51"/>
      <c r="R89" s="51" t="s">
        <v>74</v>
      </c>
      <c r="S89" s="51" t="s">
        <v>76</v>
      </c>
      <c r="T89" s="51" t="s">
        <v>77</v>
      </c>
      <c r="U89" s="51">
        <v>42779</v>
      </c>
      <c r="V89" s="51" t="s">
        <v>112</v>
      </c>
    </row>
    <row r="90" spans="1:22">
      <c r="A90" s="51" t="s">
        <v>115</v>
      </c>
      <c r="B90" s="51"/>
      <c r="C90" s="51" t="s">
        <v>43</v>
      </c>
      <c r="D90" s="51" t="s">
        <v>72</v>
      </c>
      <c r="E90" s="52">
        <v>41346.708333333336</v>
      </c>
      <c r="F90" s="51">
        <v>99937</v>
      </c>
      <c r="G90" s="51" t="s">
        <v>37</v>
      </c>
      <c r="H90" s="51">
        <v>0.01</v>
      </c>
      <c r="I90" s="51" t="s">
        <v>82</v>
      </c>
      <c r="J90" s="51" t="s">
        <v>105</v>
      </c>
      <c r="K90" s="51" t="s">
        <v>80</v>
      </c>
      <c r="L90" s="51">
        <v>1488977</v>
      </c>
      <c r="M90" s="52">
        <v>41348.836111111108</v>
      </c>
      <c r="N90" s="51" t="s">
        <v>110</v>
      </c>
      <c r="O90" s="51">
        <v>0.01</v>
      </c>
      <c r="P90" s="51">
        <v>0.05</v>
      </c>
      <c r="Q90" s="51"/>
      <c r="R90" s="51" t="s">
        <v>74</v>
      </c>
      <c r="S90" s="51" t="s">
        <v>76</v>
      </c>
      <c r="T90" s="51" t="s">
        <v>77</v>
      </c>
      <c r="U90" s="51">
        <v>42779</v>
      </c>
      <c r="V90" s="51" t="s">
        <v>112</v>
      </c>
    </row>
    <row r="91" spans="1:22">
      <c r="A91" s="51" t="s">
        <v>126</v>
      </c>
      <c r="B91" s="51"/>
      <c r="C91" s="51" t="s">
        <v>44</v>
      </c>
      <c r="D91" s="51" t="s">
        <v>72</v>
      </c>
      <c r="E91" s="52">
        <v>41346.729166666664</v>
      </c>
      <c r="F91" s="51">
        <v>10</v>
      </c>
      <c r="G91" s="51" t="s">
        <v>2</v>
      </c>
      <c r="H91" s="51">
        <v>20.54</v>
      </c>
      <c r="I91" s="51"/>
      <c r="J91" s="51" t="s">
        <v>73</v>
      </c>
      <c r="K91" s="51" t="s">
        <v>74</v>
      </c>
      <c r="L91" s="51"/>
      <c r="M91" s="52">
        <v>41346.729166666664</v>
      </c>
      <c r="N91" s="51" t="s">
        <v>75</v>
      </c>
      <c r="O91" s="51"/>
      <c r="P91" s="51"/>
      <c r="Q91" s="51"/>
      <c r="R91" s="51" t="s">
        <v>74</v>
      </c>
      <c r="S91" s="51" t="s">
        <v>76</v>
      </c>
      <c r="T91" s="51" t="s">
        <v>77</v>
      </c>
      <c r="U91" s="51">
        <v>42780</v>
      </c>
      <c r="V91" s="51" t="s">
        <v>112</v>
      </c>
    </row>
    <row r="92" spans="1:22">
      <c r="A92" s="51" t="s">
        <v>126</v>
      </c>
      <c r="B92" s="51"/>
      <c r="C92" s="51" t="s">
        <v>44</v>
      </c>
      <c r="D92" s="51" t="s">
        <v>72</v>
      </c>
      <c r="E92" s="52">
        <v>41346.729166666664</v>
      </c>
      <c r="F92" s="51">
        <v>76</v>
      </c>
      <c r="G92" s="51" t="s">
        <v>3</v>
      </c>
      <c r="H92" s="51">
        <v>0.25</v>
      </c>
      <c r="I92" s="51"/>
      <c r="J92" s="51" t="s">
        <v>79</v>
      </c>
      <c r="K92" s="51" t="s">
        <v>80</v>
      </c>
      <c r="L92" s="51">
        <v>1488951</v>
      </c>
      <c r="M92" s="52">
        <v>41347.632638888892</v>
      </c>
      <c r="N92" s="51" t="s">
        <v>81</v>
      </c>
      <c r="O92" s="51">
        <v>0.1</v>
      </c>
      <c r="P92" s="51">
        <v>0.1</v>
      </c>
      <c r="Q92" s="51"/>
      <c r="R92" s="51" t="s">
        <v>74</v>
      </c>
      <c r="S92" s="51" t="s">
        <v>76</v>
      </c>
      <c r="T92" s="51" t="s">
        <v>77</v>
      </c>
      <c r="U92" s="51">
        <v>42780</v>
      </c>
      <c r="V92" s="51" t="s">
        <v>112</v>
      </c>
    </row>
    <row r="93" spans="1:22">
      <c r="A93" s="51" t="s">
        <v>126</v>
      </c>
      <c r="B93" s="51"/>
      <c r="C93" s="51" t="s">
        <v>44</v>
      </c>
      <c r="D93" s="51" t="s">
        <v>72</v>
      </c>
      <c r="E93" s="52">
        <v>41346.729166666664</v>
      </c>
      <c r="F93" s="51">
        <v>78</v>
      </c>
      <c r="G93" s="51" t="s">
        <v>4</v>
      </c>
      <c r="H93" s="51"/>
      <c r="I93" s="51" t="s">
        <v>116</v>
      </c>
      <c r="J93" s="51" t="s">
        <v>109</v>
      </c>
      <c r="K93" s="51" t="s">
        <v>74</v>
      </c>
      <c r="L93" s="51"/>
      <c r="M93" s="52">
        <v>41346.729166666664</v>
      </c>
      <c r="N93" s="51"/>
      <c r="O93" s="51"/>
      <c r="P93" s="51"/>
      <c r="Q93" s="51" t="s">
        <v>117</v>
      </c>
      <c r="R93" s="51" t="s">
        <v>74</v>
      </c>
      <c r="S93" s="51" t="s">
        <v>76</v>
      </c>
      <c r="T93" s="51" t="s">
        <v>77</v>
      </c>
      <c r="U93" s="51">
        <v>42780</v>
      </c>
      <c r="V93" s="51" t="s">
        <v>112</v>
      </c>
    </row>
    <row r="94" spans="1:22">
      <c r="A94" s="51" t="s">
        <v>126</v>
      </c>
      <c r="B94" s="51"/>
      <c r="C94" s="51" t="s">
        <v>44</v>
      </c>
      <c r="D94" s="51" t="s">
        <v>72</v>
      </c>
      <c r="E94" s="52">
        <v>41346.729166666664</v>
      </c>
      <c r="F94" s="51">
        <v>80</v>
      </c>
      <c r="G94" s="51" t="s">
        <v>5</v>
      </c>
      <c r="H94" s="51">
        <v>2.5</v>
      </c>
      <c r="I94" s="51" t="s">
        <v>82</v>
      </c>
      <c r="J94" s="51" t="s">
        <v>83</v>
      </c>
      <c r="K94" s="51" t="s">
        <v>80</v>
      </c>
      <c r="L94" s="51">
        <v>1488951</v>
      </c>
      <c r="M94" s="52">
        <v>41347.657638888886</v>
      </c>
      <c r="N94" s="51" t="s">
        <v>84</v>
      </c>
      <c r="O94" s="51">
        <v>2.5</v>
      </c>
      <c r="P94" s="51">
        <v>6</v>
      </c>
      <c r="Q94" s="51"/>
      <c r="R94" s="51" t="s">
        <v>74</v>
      </c>
      <c r="S94" s="51" t="s">
        <v>76</v>
      </c>
      <c r="T94" s="51" t="s">
        <v>77</v>
      </c>
      <c r="U94" s="51">
        <v>42780</v>
      </c>
      <c r="V94" s="51" t="s">
        <v>112</v>
      </c>
    </row>
    <row r="95" spans="1:22">
      <c r="A95" s="51" t="s">
        <v>126</v>
      </c>
      <c r="B95" s="51"/>
      <c r="C95" s="51" t="s">
        <v>44</v>
      </c>
      <c r="D95" s="51" t="s">
        <v>72</v>
      </c>
      <c r="E95" s="52">
        <v>41346.729166666664</v>
      </c>
      <c r="F95" s="51">
        <v>94</v>
      </c>
      <c r="G95" s="51" t="s">
        <v>6</v>
      </c>
      <c r="H95" s="51">
        <v>269</v>
      </c>
      <c r="I95" s="51"/>
      <c r="J95" s="51" t="s">
        <v>85</v>
      </c>
      <c r="K95" s="51" t="s">
        <v>74</v>
      </c>
      <c r="L95" s="51"/>
      <c r="M95" s="52">
        <v>41346.729166666664</v>
      </c>
      <c r="N95" s="51" t="s">
        <v>86</v>
      </c>
      <c r="O95" s="51"/>
      <c r="P95" s="51"/>
      <c r="Q95" s="51"/>
      <c r="R95" s="51" t="s">
        <v>74</v>
      </c>
      <c r="S95" s="51" t="s">
        <v>76</v>
      </c>
      <c r="T95" s="51" t="s">
        <v>77</v>
      </c>
      <c r="U95" s="51">
        <v>42780</v>
      </c>
      <c r="V95" s="51" t="s">
        <v>112</v>
      </c>
    </row>
    <row r="96" spans="1:22">
      <c r="A96" s="51" t="s">
        <v>126</v>
      </c>
      <c r="B96" s="51"/>
      <c r="C96" s="51" t="s">
        <v>44</v>
      </c>
      <c r="D96" s="51" t="s">
        <v>72</v>
      </c>
      <c r="E96" s="52">
        <v>41346.729166666664</v>
      </c>
      <c r="F96" s="51">
        <v>299</v>
      </c>
      <c r="G96" s="51" t="s">
        <v>7</v>
      </c>
      <c r="H96" s="51">
        <v>11.29</v>
      </c>
      <c r="I96" s="51"/>
      <c r="J96" s="51" t="s">
        <v>87</v>
      </c>
      <c r="K96" s="51" t="s">
        <v>74</v>
      </c>
      <c r="L96" s="51"/>
      <c r="M96" s="52">
        <v>41346.729166666664</v>
      </c>
      <c r="N96" s="51" t="s">
        <v>88</v>
      </c>
      <c r="O96" s="51"/>
      <c r="P96" s="51"/>
      <c r="Q96" s="51"/>
      <c r="R96" s="51" t="s">
        <v>74</v>
      </c>
      <c r="S96" s="51" t="s">
        <v>76</v>
      </c>
      <c r="T96" s="51" t="s">
        <v>77</v>
      </c>
      <c r="U96" s="51">
        <v>42780</v>
      </c>
      <c r="V96" s="51" t="s">
        <v>112</v>
      </c>
    </row>
    <row r="97" spans="1:22">
      <c r="A97" s="51" t="s">
        <v>126</v>
      </c>
      <c r="B97" s="51"/>
      <c r="C97" s="51" t="s">
        <v>44</v>
      </c>
      <c r="D97" s="51" t="s">
        <v>72</v>
      </c>
      <c r="E97" s="52">
        <v>41346.729166666664</v>
      </c>
      <c r="F97" s="51">
        <v>301</v>
      </c>
      <c r="G97" s="51" t="s">
        <v>8</v>
      </c>
      <c r="H97" s="51">
        <v>125.7</v>
      </c>
      <c r="I97" s="51"/>
      <c r="J97" s="51" t="s">
        <v>89</v>
      </c>
      <c r="K97" s="51" t="s">
        <v>74</v>
      </c>
      <c r="L97" s="51"/>
      <c r="M97" s="52">
        <v>41346.729166666664</v>
      </c>
      <c r="N97" s="51"/>
      <c r="O97" s="51"/>
      <c r="P97" s="51"/>
      <c r="Q97" s="51"/>
      <c r="R97" s="51" t="s">
        <v>74</v>
      </c>
      <c r="S97" s="51" t="s">
        <v>76</v>
      </c>
      <c r="T97" s="51" t="s">
        <v>77</v>
      </c>
      <c r="U97" s="51">
        <v>42780</v>
      </c>
      <c r="V97" s="51" t="s">
        <v>112</v>
      </c>
    </row>
    <row r="98" spans="1:22">
      <c r="A98" s="51" t="s">
        <v>126</v>
      </c>
      <c r="B98" s="51"/>
      <c r="C98" s="51" t="s">
        <v>44</v>
      </c>
      <c r="D98" s="51" t="s">
        <v>72</v>
      </c>
      <c r="E98" s="52">
        <v>41346.729166666664</v>
      </c>
      <c r="F98" s="51">
        <v>310</v>
      </c>
      <c r="G98" s="51" t="s">
        <v>118</v>
      </c>
      <c r="H98" s="51">
        <v>0.2</v>
      </c>
      <c r="I98" s="51" t="s">
        <v>127</v>
      </c>
      <c r="J98" s="51" t="s">
        <v>105</v>
      </c>
      <c r="K98" s="51" t="s">
        <v>80</v>
      </c>
      <c r="L98" s="51">
        <v>1488941</v>
      </c>
      <c r="M98" s="52">
        <v>41348.350694444445</v>
      </c>
      <c r="N98" s="51" t="s">
        <v>120</v>
      </c>
      <c r="O98" s="51">
        <v>0.2</v>
      </c>
      <c r="P98" s="51">
        <v>2</v>
      </c>
      <c r="Q98" s="51" t="s">
        <v>121</v>
      </c>
      <c r="R98" s="51" t="s">
        <v>74</v>
      </c>
      <c r="S98" s="51" t="s">
        <v>76</v>
      </c>
      <c r="T98" s="51" t="s">
        <v>77</v>
      </c>
      <c r="U98" s="51">
        <v>42780</v>
      </c>
      <c r="V98" s="51" t="s">
        <v>112</v>
      </c>
    </row>
    <row r="99" spans="1:22">
      <c r="A99" s="51" t="s">
        <v>126</v>
      </c>
      <c r="B99" s="51"/>
      <c r="C99" s="51" t="s">
        <v>44</v>
      </c>
      <c r="D99" s="51" t="s">
        <v>72</v>
      </c>
      <c r="E99" s="52">
        <v>41346.729166666664</v>
      </c>
      <c r="F99" s="51">
        <v>406</v>
      </c>
      <c r="G99" s="51" t="s">
        <v>9</v>
      </c>
      <c r="H99" s="51">
        <v>7.73</v>
      </c>
      <c r="I99" s="51"/>
      <c r="J99" s="51" t="s">
        <v>90</v>
      </c>
      <c r="K99" s="51" t="s">
        <v>74</v>
      </c>
      <c r="L99" s="51"/>
      <c r="M99" s="52">
        <v>41346.729166666664</v>
      </c>
      <c r="N99" s="51" t="s">
        <v>91</v>
      </c>
      <c r="O99" s="51"/>
      <c r="P99" s="51"/>
      <c r="Q99" s="51"/>
      <c r="R99" s="51" t="s">
        <v>74</v>
      </c>
      <c r="S99" s="51" t="s">
        <v>76</v>
      </c>
      <c r="T99" s="51" t="s">
        <v>77</v>
      </c>
      <c r="U99" s="51">
        <v>42780</v>
      </c>
      <c r="V99" s="51" t="s">
        <v>112</v>
      </c>
    </row>
    <row r="100" spans="1:22">
      <c r="A100" s="51" t="s">
        <v>126</v>
      </c>
      <c r="B100" s="51"/>
      <c r="C100" s="51" t="s">
        <v>44</v>
      </c>
      <c r="D100" s="51" t="s">
        <v>72</v>
      </c>
      <c r="E100" s="52">
        <v>41346.729166666664</v>
      </c>
      <c r="F100" s="51">
        <v>410</v>
      </c>
      <c r="G100" s="51" t="s">
        <v>10</v>
      </c>
      <c r="H100" s="51">
        <v>117</v>
      </c>
      <c r="I100" s="51"/>
      <c r="J100" s="51" t="s">
        <v>87</v>
      </c>
      <c r="K100" s="51" t="s">
        <v>80</v>
      </c>
      <c r="L100" s="51">
        <v>1488951</v>
      </c>
      <c r="M100" s="52">
        <v>41352.576388888891</v>
      </c>
      <c r="N100" s="51" t="s">
        <v>92</v>
      </c>
      <c r="O100" s="51">
        <v>0.65</v>
      </c>
      <c r="P100" s="51">
        <v>2.5</v>
      </c>
      <c r="Q100" s="51"/>
      <c r="R100" s="51" t="s">
        <v>74</v>
      </c>
      <c r="S100" s="51" t="s">
        <v>76</v>
      </c>
      <c r="T100" s="51" t="s">
        <v>77</v>
      </c>
      <c r="U100" s="51">
        <v>42780</v>
      </c>
      <c r="V100" s="51" t="s">
        <v>112</v>
      </c>
    </row>
    <row r="101" spans="1:22">
      <c r="A101" s="51" t="s">
        <v>126</v>
      </c>
      <c r="B101" s="51"/>
      <c r="C101" s="51" t="s">
        <v>44</v>
      </c>
      <c r="D101" s="51" t="s">
        <v>72</v>
      </c>
      <c r="E101" s="52">
        <v>41346.729166666664</v>
      </c>
      <c r="F101" s="51">
        <v>610</v>
      </c>
      <c r="G101" s="51" t="s">
        <v>11</v>
      </c>
      <c r="H101" s="51">
        <v>8.0000000000000002E-3</v>
      </c>
      <c r="I101" s="51"/>
      <c r="J101" s="51" t="s">
        <v>87</v>
      </c>
      <c r="K101" s="51" t="s">
        <v>80</v>
      </c>
      <c r="L101" s="51">
        <v>1488956</v>
      </c>
      <c r="M101" s="52">
        <v>41352.592361111114</v>
      </c>
      <c r="N101" s="51" t="s">
        <v>94</v>
      </c>
      <c r="O101" s="51">
        <v>0</v>
      </c>
      <c r="P101" s="51">
        <v>0.01</v>
      </c>
      <c r="Q101" s="51"/>
      <c r="R101" s="51" t="s">
        <v>74</v>
      </c>
      <c r="S101" s="51" t="s">
        <v>76</v>
      </c>
      <c r="T101" s="51" t="s">
        <v>77</v>
      </c>
      <c r="U101" s="51">
        <v>42780</v>
      </c>
      <c r="V101" s="51" t="s">
        <v>112</v>
      </c>
    </row>
    <row r="102" spans="1:22">
      <c r="A102" s="51" t="s">
        <v>126</v>
      </c>
      <c r="B102" s="51"/>
      <c r="C102" s="51" t="s">
        <v>44</v>
      </c>
      <c r="D102" s="51" t="s">
        <v>72</v>
      </c>
      <c r="E102" s="52">
        <v>41346.729166666664</v>
      </c>
      <c r="F102" s="51">
        <v>625</v>
      </c>
      <c r="G102" s="51" t="s">
        <v>12</v>
      </c>
      <c r="H102" s="51">
        <v>0.23</v>
      </c>
      <c r="I102" s="51"/>
      <c r="J102" s="51" t="s">
        <v>87</v>
      </c>
      <c r="K102" s="51" t="s">
        <v>80</v>
      </c>
      <c r="L102" s="51">
        <v>1488956</v>
      </c>
      <c r="M102" s="52">
        <v>41351.770138888889</v>
      </c>
      <c r="N102" s="51" t="s">
        <v>96</v>
      </c>
      <c r="O102" s="51">
        <v>0.08</v>
      </c>
      <c r="P102" s="51">
        <v>0.2</v>
      </c>
      <c r="Q102" s="51" t="s">
        <v>122</v>
      </c>
      <c r="R102" s="51" t="s">
        <v>74</v>
      </c>
      <c r="S102" s="51" t="s">
        <v>76</v>
      </c>
      <c r="T102" s="51" t="s">
        <v>77</v>
      </c>
      <c r="U102" s="51">
        <v>42780</v>
      </c>
      <c r="V102" s="51" t="s">
        <v>112</v>
      </c>
    </row>
    <row r="103" spans="1:22">
      <c r="A103" s="51" t="s">
        <v>126</v>
      </c>
      <c r="B103" s="51"/>
      <c r="C103" s="51" t="s">
        <v>44</v>
      </c>
      <c r="D103" s="51" t="s">
        <v>72</v>
      </c>
      <c r="E103" s="52">
        <v>41346.729166666664</v>
      </c>
      <c r="F103" s="51">
        <v>630</v>
      </c>
      <c r="G103" s="51" t="s">
        <v>13</v>
      </c>
      <c r="H103" s="51">
        <v>3.5</v>
      </c>
      <c r="I103" s="51"/>
      <c r="J103" s="51" t="s">
        <v>87</v>
      </c>
      <c r="K103" s="51" t="s">
        <v>80</v>
      </c>
      <c r="L103" s="51">
        <v>1488956</v>
      </c>
      <c r="M103" s="52">
        <v>41352.56527777778</v>
      </c>
      <c r="N103" s="51" t="s">
        <v>98</v>
      </c>
      <c r="O103" s="51">
        <v>0.04</v>
      </c>
      <c r="P103" s="51">
        <v>0.1</v>
      </c>
      <c r="Q103" s="51"/>
      <c r="R103" s="51" t="s">
        <v>74</v>
      </c>
      <c r="S103" s="51" t="s">
        <v>76</v>
      </c>
      <c r="T103" s="51" t="s">
        <v>77</v>
      </c>
      <c r="U103" s="51">
        <v>42780</v>
      </c>
      <c r="V103" s="51" t="s">
        <v>112</v>
      </c>
    </row>
    <row r="104" spans="1:22">
      <c r="A104" s="51" t="s">
        <v>126</v>
      </c>
      <c r="B104" s="51"/>
      <c r="C104" s="51" t="s">
        <v>44</v>
      </c>
      <c r="D104" s="51" t="s">
        <v>72</v>
      </c>
      <c r="E104" s="52">
        <v>41346.729166666664</v>
      </c>
      <c r="F104" s="51">
        <v>665</v>
      </c>
      <c r="G104" s="51" t="s">
        <v>14</v>
      </c>
      <c r="H104" s="51">
        <v>1.7999999999999999E-2</v>
      </c>
      <c r="I104" s="51"/>
      <c r="J104" s="51" t="s">
        <v>87</v>
      </c>
      <c r="K104" s="51" t="s">
        <v>80</v>
      </c>
      <c r="L104" s="51">
        <v>1488956</v>
      </c>
      <c r="M104" s="52">
        <v>41351.556944444441</v>
      </c>
      <c r="N104" s="51" t="s">
        <v>99</v>
      </c>
      <c r="O104" s="51">
        <v>0</v>
      </c>
      <c r="P104" s="51">
        <v>0.01</v>
      </c>
      <c r="Q104" s="51"/>
      <c r="R104" s="51" t="s">
        <v>74</v>
      </c>
      <c r="S104" s="51" t="s">
        <v>76</v>
      </c>
      <c r="T104" s="51" t="s">
        <v>77</v>
      </c>
      <c r="U104" s="51">
        <v>42780</v>
      </c>
      <c r="V104" s="51" t="s">
        <v>112</v>
      </c>
    </row>
    <row r="105" spans="1:22">
      <c r="A105" s="51" t="s">
        <v>126</v>
      </c>
      <c r="B105" s="51"/>
      <c r="C105" s="51" t="s">
        <v>44</v>
      </c>
      <c r="D105" s="51" t="s">
        <v>72</v>
      </c>
      <c r="E105" s="52">
        <v>41346.729166666664</v>
      </c>
      <c r="F105" s="51">
        <v>671</v>
      </c>
      <c r="G105" s="51" t="s">
        <v>15</v>
      </c>
      <c r="H105" s="51">
        <v>1.7999999999999999E-2</v>
      </c>
      <c r="I105" s="51"/>
      <c r="J105" s="51" t="s">
        <v>87</v>
      </c>
      <c r="K105" s="51" t="s">
        <v>80</v>
      </c>
      <c r="L105" s="51">
        <v>1488961</v>
      </c>
      <c r="M105" s="52">
        <v>41347.623611111114</v>
      </c>
      <c r="N105" s="51" t="s">
        <v>99</v>
      </c>
      <c r="O105" s="51">
        <v>0</v>
      </c>
      <c r="P105" s="51">
        <v>0.01</v>
      </c>
      <c r="Q105" s="51"/>
      <c r="R105" s="51" t="s">
        <v>74</v>
      </c>
      <c r="S105" s="51" t="s">
        <v>76</v>
      </c>
      <c r="T105" s="51" t="s">
        <v>77</v>
      </c>
      <c r="U105" s="51">
        <v>42780</v>
      </c>
      <c r="V105" s="51" t="s">
        <v>112</v>
      </c>
    </row>
    <row r="106" spans="1:22">
      <c r="A106" s="51" t="s">
        <v>126</v>
      </c>
      <c r="B106" s="51"/>
      <c r="C106" s="51" t="s">
        <v>44</v>
      </c>
      <c r="D106" s="51" t="s">
        <v>72</v>
      </c>
      <c r="E106" s="52">
        <v>41346.729166666664</v>
      </c>
      <c r="F106" s="51">
        <v>680</v>
      </c>
      <c r="G106" s="51" t="s">
        <v>16</v>
      </c>
      <c r="H106" s="51">
        <v>0.5</v>
      </c>
      <c r="I106" s="51" t="s">
        <v>82</v>
      </c>
      <c r="J106" s="51" t="s">
        <v>87</v>
      </c>
      <c r="K106" s="51" t="s">
        <v>80</v>
      </c>
      <c r="L106" s="51">
        <v>1488956</v>
      </c>
      <c r="M106" s="52">
        <v>41348.961805555555</v>
      </c>
      <c r="N106" s="51" t="s">
        <v>101</v>
      </c>
      <c r="O106" s="51">
        <v>0.5</v>
      </c>
      <c r="P106" s="51">
        <v>1</v>
      </c>
      <c r="Q106" s="51"/>
      <c r="R106" s="51" t="s">
        <v>74</v>
      </c>
      <c r="S106" s="51" t="s">
        <v>76</v>
      </c>
      <c r="T106" s="51" t="s">
        <v>77</v>
      </c>
      <c r="U106" s="51">
        <v>42780</v>
      </c>
      <c r="V106" s="51" t="s">
        <v>112</v>
      </c>
    </row>
    <row r="107" spans="1:22">
      <c r="A107" s="51" t="s">
        <v>126</v>
      </c>
      <c r="B107" s="51"/>
      <c r="C107" s="51" t="s">
        <v>44</v>
      </c>
      <c r="D107" s="51" t="s">
        <v>72</v>
      </c>
      <c r="E107" s="52">
        <v>41346.729166666664</v>
      </c>
      <c r="F107" s="51">
        <v>937</v>
      </c>
      <c r="G107" s="51" t="s">
        <v>20</v>
      </c>
      <c r="H107" s="51">
        <v>0.45</v>
      </c>
      <c r="I107" s="51" t="s">
        <v>102</v>
      </c>
      <c r="J107" s="51" t="s">
        <v>87</v>
      </c>
      <c r="K107" s="51" t="s">
        <v>80</v>
      </c>
      <c r="L107" s="51">
        <v>1488966</v>
      </c>
      <c r="M107" s="52">
        <v>41353.892361111109</v>
      </c>
      <c r="N107" s="51" t="s">
        <v>103</v>
      </c>
      <c r="O107" s="51">
        <v>0.3</v>
      </c>
      <c r="P107" s="51">
        <v>1.2</v>
      </c>
      <c r="Q107" s="51"/>
      <c r="R107" s="51" t="s">
        <v>74</v>
      </c>
      <c r="S107" s="51" t="s">
        <v>76</v>
      </c>
      <c r="T107" s="51" t="s">
        <v>77</v>
      </c>
      <c r="U107" s="51">
        <v>42780</v>
      </c>
      <c r="V107" s="51" t="s">
        <v>112</v>
      </c>
    </row>
    <row r="108" spans="1:22">
      <c r="A108" s="51" t="s">
        <v>126</v>
      </c>
      <c r="B108" s="51"/>
      <c r="C108" s="51" t="s">
        <v>44</v>
      </c>
      <c r="D108" s="51" t="s">
        <v>72</v>
      </c>
      <c r="E108" s="52">
        <v>41346.729166666664</v>
      </c>
      <c r="F108" s="51">
        <v>940</v>
      </c>
      <c r="G108" s="51" t="s">
        <v>21</v>
      </c>
      <c r="H108" s="51">
        <v>4.7</v>
      </c>
      <c r="I108" s="51"/>
      <c r="J108" s="51" t="s">
        <v>87</v>
      </c>
      <c r="K108" s="51" t="s">
        <v>80</v>
      </c>
      <c r="L108" s="51">
        <v>1488951</v>
      </c>
      <c r="M108" s="52">
        <v>41354.106249999997</v>
      </c>
      <c r="N108" s="51" t="s">
        <v>104</v>
      </c>
      <c r="O108" s="51">
        <v>0.2</v>
      </c>
      <c r="P108" s="51">
        <v>0.5</v>
      </c>
      <c r="Q108" s="51"/>
      <c r="R108" s="51" t="s">
        <v>74</v>
      </c>
      <c r="S108" s="51" t="s">
        <v>76</v>
      </c>
      <c r="T108" s="51" t="s">
        <v>77</v>
      </c>
      <c r="U108" s="51">
        <v>42780</v>
      </c>
      <c r="V108" s="51" t="s">
        <v>112</v>
      </c>
    </row>
    <row r="109" spans="1:22">
      <c r="A109" s="51" t="s">
        <v>126</v>
      </c>
      <c r="B109" s="51"/>
      <c r="C109" s="51" t="s">
        <v>44</v>
      </c>
      <c r="D109" s="51" t="s">
        <v>72</v>
      </c>
      <c r="E109" s="52">
        <v>41346.729166666664</v>
      </c>
      <c r="F109" s="51">
        <v>945</v>
      </c>
      <c r="G109" s="51" t="s">
        <v>22</v>
      </c>
      <c r="H109" s="51">
        <v>1.3</v>
      </c>
      <c r="I109" s="51"/>
      <c r="J109" s="51" t="s">
        <v>87</v>
      </c>
      <c r="K109" s="51" t="s">
        <v>80</v>
      </c>
      <c r="L109" s="51">
        <v>1488951</v>
      </c>
      <c r="M109" s="52">
        <v>41354.106249999997</v>
      </c>
      <c r="N109" s="51" t="s">
        <v>104</v>
      </c>
      <c r="O109" s="51">
        <v>0.2</v>
      </c>
      <c r="P109" s="51">
        <v>0.5</v>
      </c>
      <c r="Q109" s="51"/>
      <c r="R109" s="51" t="s">
        <v>74</v>
      </c>
      <c r="S109" s="51" t="s">
        <v>76</v>
      </c>
      <c r="T109" s="51" t="s">
        <v>77</v>
      </c>
      <c r="U109" s="51">
        <v>42780</v>
      </c>
      <c r="V109" s="51" t="s">
        <v>112</v>
      </c>
    </row>
    <row r="110" spans="1:22">
      <c r="A110" s="51" t="s">
        <v>126</v>
      </c>
      <c r="B110" s="51"/>
      <c r="C110" s="51" t="s">
        <v>44</v>
      </c>
      <c r="D110" s="51" t="s">
        <v>72</v>
      </c>
      <c r="E110" s="52">
        <v>41346.729166666664</v>
      </c>
      <c r="F110" s="51">
        <v>1022</v>
      </c>
      <c r="G110" s="51" t="s">
        <v>23</v>
      </c>
      <c r="H110" s="51">
        <v>9.3000000000000007</v>
      </c>
      <c r="I110" s="51"/>
      <c r="J110" s="51" t="s">
        <v>105</v>
      </c>
      <c r="K110" s="51" t="s">
        <v>80</v>
      </c>
      <c r="L110" s="51">
        <v>1488966</v>
      </c>
      <c r="M110" s="52">
        <v>41360.571527777778</v>
      </c>
      <c r="N110" s="51" t="s">
        <v>106</v>
      </c>
      <c r="O110" s="51">
        <v>2</v>
      </c>
      <c r="P110" s="51">
        <v>8</v>
      </c>
      <c r="Q110" s="51"/>
      <c r="R110" s="51" t="s">
        <v>74</v>
      </c>
      <c r="S110" s="51" t="s">
        <v>76</v>
      </c>
      <c r="T110" s="51" t="s">
        <v>77</v>
      </c>
      <c r="U110" s="51">
        <v>42780</v>
      </c>
      <c r="V110" s="51" t="s">
        <v>112</v>
      </c>
    </row>
    <row r="111" spans="1:22">
      <c r="A111" s="51" t="s">
        <v>126</v>
      </c>
      <c r="B111" s="51"/>
      <c r="C111" s="51" t="s">
        <v>44</v>
      </c>
      <c r="D111" s="51" t="s">
        <v>72</v>
      </c>
      <c r="E111" s="52">
        <v>41346.729166666664</v>
      </c>
      <c r="F111" s="51">
        <v>32211</v>
      </c>
      <c r="G111" s="51" t="s">
        <v>123</v>
      </c>
      <c r="H111" s="51">
        <v>0.62</v>
      </c>
      <c r="I111" s="51" t="s">
        <v>82</v>
      </c>
      <c r="J111" s="51" t="s">
        <v>105</v>
      </c>
      <c r="K111" s="51" t="s">
        <v>80</v>
      </c>
      <c r="L111" s="51">
        <v>1488946</v>
      </c>
      <c r="M111" s="52">
        <v>41354.381944444445</v>
      </c>
      <c r="N111" s="51" t="s">
        <v>124</v>
      </c>
      <c r="O111" s="51">
        <v>0.62</v>
      </c>
      <c r="P111" s="51">
        <v>1.9</v>
      </c>
      <c r="Q111" s="51"/>
      <c r="R111" s="51" t="s">
        <v>74</v>
      </c>
      <c r="S111" s="51" t="s">
        <v>76</v>
      </c>
      <c r="T111" s="51" t="s">
        <v>77</v>
      </c>
      <c r="U111" s="51">
        <v>42780</v>
      </c>
      <c r="V111" s="51" t="s">
        <v>112</v>
      </c>
    </row>
    <row r="112" spans="1:22">
      <c r="A112" s="51" t="s">
        <v>126</v>
      </c>
      <c r="B112" s="51"/>
      <c r="C112" s="51" t="s">
        <v>44</v>
      </c>
      <c r="D112" s="51" t="s">
        <v>72</v>
      </c>
      <c r="E112" s="52">
        <v>41346.729166666664</v>
      </c>
      <c r="F112" s="51">
        <v>32218</v>
      </c>
      <c r="G112" s="51" t="s">
        <v>125</v>
      </c>
      <c r="H112" s="51">
        <v>0.45</v>
      </c>
      <c r="I112" s="51" t="s">
        <v>82</v>
      </c>
      <c r="J112" s="51" t="s">
        <v>105</v>
      </c>
      <c r="K112" s="51" t="s">
        <v>80</v>
      </c>
      <c r="L112" s="51">
        <v>1488946</v>
      </c>
      <c r="M112" s="52">
        <v>41354.381944444445</v>
      </c>
      <c r="N112" s="51" t="s">
        <v>124</v>
      </c>
      <c r="O112" s="51">
        <v>0.45</v>
      </c>
      <c r="P112" s="51">
        <v>1.4</v>
      </c>
      <c r="Q112" s="51"/>
      <c r="R112" s="51" t="s">
        <v>74</v>
      </c>
      <c r="S112" s="51" t="s">
        <v>76</v>
      </c>
      <c r="T112" s="51" t="s">
        <v>77</v>
      </c>
      <c r="U112" s="51">
        <v>42780</v>
      </c>
      <c r="V112" s="51" t="s">
        <v>112</v>
      </c>
    </row>
    <row r="113" spans="1:22">
      <c r="A113" s="51" t="s">
        <v>126</v>
      </c>
      <c r="B113" s="51"/>
      <c r="C113" s="51" t="s">
        <v>44</v>
      </c>
      <c r="D113" s="51" t="s">
        <v>72</v>
      </c>
      <c r="E113" s="52">
        <v>41346.729166666664</v>
      </c>
      <c r="F113" s="51">
        <v>70300</v>
      </c>
      <c r="G113" s="51" t="s">
        <v>24</v>
      </c>
      <c r="H113" s="51">
        <v>148</v>
      </c>
      <c r="I113" s="51"/>
      <c r="J113" s="51" t="s">
        <v>87</v>
      </c>
      <c r="K113" s="51" t="s">
        <v>80</v>
      </c>
      <c r="L113" s="51">
        <v>1488951</v>
      </c>
      <c r="M113" s="52">
        <v>41352.588888888888</v>
      </c>
      <c r="N113" s="51" t="s">
        <v>108</v>
      </c>
      <c r="O113" s="51">
        <v>15</v>
      </c>
      <c r="P113" s="51">
        <v>25</v>
      </c>
      <c r="Q113" s="51"/>
      <c r="R113" s="51" t="s">
        <v>74</v>
      </c>
      <c r="S113" s="51" t="s">
        <v>76</v>
      </c>
      <c r="T113" s="51" t="s">
        <v>77</v>
      </c>
      <c r="U113" s="51">
        <v>42780</v>
      </c>
      <c r="V113" s="51" t="s">
        <v>112</v>
      </c>
    </row>
    <row r="114" spans="1:22">
      <c r="A114" s="51" t="s">
        <v>126</v>
      </c>
      <c r="B114" s="51"/>
      <c r="C114" s="51" t="s">
        <v>44</v>
      </c>
      <c r="D114" s="51" t="s">
        <v>72</v>
      </c>
      <c r="E114" s="52">
        <v>41346.729166666664</v>
      </c>
      <c r="F114" s="51">
        <v>90068</v>
      </c>
      <c r="G114" s="51" t="s">
        <v>25</v>
      </c>
      <c r="H114" s="51">
        <v>0.3</v>
      </c>
      <c r="I114" s="51"/>
      <c r="J114" s="51" t="s">
        <v>109</v>
      </c>
      <c r="K114" s="51" t="s">
        <v>74</v>
      </c>
      <c r="L114" s="51"/>
      <c r="M114" s="52">
        <v>41346.729166666664</v>
      </c>
      <c r="N114" s="51"/>
      <c r="O114" s="51"/>
      <c r="P114" s="51"/>
      <c r="Q114" s="51"/>
      <c r="R114" s="51" t="s">
        <v>74</v>
      </c>
      <c r="S114" s="51" t="s">
        <v>76</v>
      </c>
      <c r="T114" s="51" t="s">
        <v>77</v>
      </c>
      <c r="U114" s="51">
        <v>42780</v>
      </c>
      <c r="V114" s="51" t="s">
        <v>112</v>
      </c>
    </row>
    <row r="115" spans="1:22">
      <c r="A115" s="51" t="s">
        <v>126</v>
      </c>
      <c r="B115" s="51"/>
      <c r="C115" s="51" t="s">
        <v>44</v>
      </c>
      <c r="D115" s="51" t="s">
        <v>72</v>
      </c>
      <c r="E115" s="52">
        <v>41346.729166666664</v>
      </c>
      <c r="F115" s="51">
        <v>99937</v>
      </c>
      <c r="G115" s="51" t="s">
        <v>37</v>
      </c>
      <c r="H115" s="51">
        <v>0.01</v>
      </c>
      <c r="I115" s="51" t="s">
        <v>82</v>
      </c>
      <c r="J115" s="51" t="s">
        <v>105</v>
      </c>
      <c r="K115" s="51" t="s">
        <v>80</v>
      </c>
      <c r="L115" s="51">
        <v>1488978</v>
      </c>
      <c r="M115" s="52">
        <v>41348.849305555559</v>
      </c>
      <c r="N115" s="51" t="s">
        <v>110</v>
      </c>
      <c r="O115" s="51">
        <v>0.01</v>
      </c>
      <c r="P115" s="51">
        <v>0.05</v>
      </c>
      <c r="Q115" s="51"/>
      <c r="R115" s="51" t="s">
        <v>74</v>
      </c>
      <c r="S115" s="51" t="s">
        <v>76</v>
      </c>
      <c r="T115" s="51" t="s">
        <v>77</v>
      </c>
      <c r="U115" s="51">
        <v>42780</v>
      </c>
      <c r="V115" s="51" t="s">
        <v>112</v>
      </c>
    </row>
    <row r="116" spans="1:22">
      <c r="A116" s="51" t="s">
        <v>128</v>
      </c>
      <c r="B116" s="51"/>
      <c r="C116" s="51" t="s">
        <v>45</v>
      </c>
      <c r="D116" s="51" t="s">
        <v>72</v>
      </c>
      <c r="E116" s="52">
        <v>41346.833333333336</v>
      </c>
      <c r="F116" s="51">
        <v>10</v>
      </c>
      <c r="G116" s="51" t="s">
        <v>2</v>
      </c>
      <c r="H116" s="51">
        <v>19.8</v>
      </c>
      <c r="I116" s="51"/>
      <c r="J116" s="51" t="s">
        <v>73</v>
      </c>
      <c r="K116" s="51" t="s">
        <v>74</v>
      </c>
      <c r="L116" s="51"/>
      <c r="M116" s="52">
        <v>41346.833333333336</v>
      </c>
      <c r="N116" s="51" t="s">
        <v>75</v>
      </c>
      <c r="O116" s="51"/>
      <c r="P116" s="51"/>
      <c r="Q116" s="51"/>
      <c r="R116" s="51" t="s">
        <v>74</v>
      </c>
      <c r="S116" s="51" t="s">
        <v>76</v>
      </c>
      <c r="T116" s="51" t="s">
        <v>77</v>
      </c>
      <c r="U116" s="51">
        <v>42781</v>
      </c>
      <c r="V116" s="51" t="s">
        <v>112</v>
      </c>
    </row>
    <row r="117" spans="1:22">
      <c r="A117" s="51" t="s">
        <v>128</v>
      </c>
      <c r="B117" s="51"/>
      <c r="C117" s="51" t="s">
        <v>45</v>
      </c>
      <c r="D117" s="51" t="s">
        <v>72</v>
      </c>
      <c r="E117" s="52">
        <v>41346.833333333336</v>
      </c>
      <c r="F117" s="51">
        <v>76</v>
      </c>
      <c r="G117" s="51" t="s">
        <v>3</v>
      </c>
      <c r="H117" s="51">
        <v>0.3</v>
      </c>
      <c r="I117" s="51"/>
      <c r="J117" s="51" t="s">
        <v>79</v>
      </c>
      <c r="K117" s="51" t="s">
        <v>80</v>
      </c>
      <c r="L117" s="51">
        <v>1488952</v>
      </c>
      <c r="M117" s="52">
        <v>41347.632638888892</v>
      </c>
      <c r="N117" s="51" t="s">
        <v>81</v>
      </c>
      <c r="O117" s="51">
        <v>0.1</v>
      </c>
      <c r="P117" s="51">
        <v>0.1</v>
      </c>
      <c r="Q117" s="51"/>
      <c r="R117" s="51" t="s">
        <v>74</v>
      </c>
      <c r="S117" s="51" t="s">
        <v>76</v>
      </c>
      <c r="T117" s="51" t="s">
        <v>77</v>
      </c>
      <c r="U117" s="51">
        <v>42781</v>
      </c>
      <c r="V117" s="51" t="s">
        <v>112</v>
      </c>
    </row>
    <row r="118" spans="1:22">
      <c r="A118" s="51" t="s">
        <v>128</v>
      </c>
      <c r="B118" s="51"/>
      <c r="C118" s="51" t="s">
        <v>45</v>
      </c>
      <c r="D118" s="51" t="s">
        <v>72</v>
      </c>
      <c r="E118" s="52">
        <v>41346.833333333336</v>
      </c>
      <c r="F118" s="51">
        <v>78</v>
      </c>
      <c r="G118" s="51" t="s">
        <v>4</v>
      </c>
      <c r="H118" s="51"/>
      <c r="I118" s="51" t="s">
        <v>116</v>
      </c>
      <c r="J118" s="51" t="s">
        <v>109</v>
      </c>
      <c r="K118" s="51" t="s">
        <v>74</v>
      </c>
      <c r="L118" s="51"/>
      <c r="M118" s="52">
        <v>41346.833333333336</v>
      </c>
      <c r="N118" s="51"/>
      <c r="O118" s="51"/>
      <c r="P118" s="51"/>
      <c r="Q118" s="51" t="s">
        <v>117</v>
      </c>
      <c r="R118" s="51" t="s">
        <v>74</v>
      </c>
      <c r="S118" s="51" t="s">
        <v>76</v>
      </c>
      <c r="T118" s="51" t="s">
        <v>77</v>
      </c>
      <c r="U118" s="51">
        <v>42781</v>
      </c>
      <c r="V118" s="51" t="s">
        <v>112</v>
      </c>
    </row>
    <row r="119" spans="1:22">
      <c r="A119" s="51" t="s">
        <v>128</v>
      </c>
      <c r="B119" s="51"/>
      <c r="C119" s="51" t="s">
        <v>45</v>
      </c>
      <c r="D119" s="51" t="s">
        <v>72</v>
      </c>
      <c r="E119" s="52">
        <v>41346.833333333336</v>
      </c>
      <c r="F119" s="51">
        <v>80</v>
      </c>
      <c r="G119" s="51" t="s">
        <v>5</v>
      </c>
      <c r="H119" s="51">
        <v>2.5</v>
      </c>
      <c r="I119" s="51" t="s">
        <v>82</v>
      </c>
      <c r="J119" s="51" t="s">
        <v>83</v>
      </c>
      <c r="K119" s="51" t="s">
        <v>80</v>
      </c>
      <c r="L119" s="51">
        <v>1488952</v>
      </c>
      <c r="M119" s="52">
        <v>41347.658333333333</v>
      </c>
      <c r="N119" s="51" t="s">
        <v>84</v>
      </c>
      <c r="O119" s="51">
        <v>2.5</v>
      </c>
      <c r="P119" s="51">
        <v>6</v>
      </c>
      <c r="Q119" s="51"/>
      <c r="R119" s="51" t="s">
        <v>74</v>
      </c>
      <c r="S119" s="51" t="s">
        <v>76</v>
      </c>
      <c r="T119" s="51" t="s">
        <v>77</v>
      </c>
      <c r="U119" s="51">
        <v>42781</v>
      </c>
      <c r="V119" s="51" t="s">
        <v>112</v>
      </c>
    </row>
    <row r="120" spans="1:22">
      <c r="A120" s="51" t="s">
        <v>128</v>
      </c>
      <c r="B120" s="51"/>
      <c r="C120" s="51" t="s">
        <v>45</v>
      </c>
      <c r="D120" s="51" t="s">
        <v>72</v>
      </c>
      <c r="E120" s="52">
        <v>41346.833333333336</v>
      </c>
      <c r="F120" s="51">
        <v>94</v>
      </c>
      <c r="G120" s="51" t="s">
        <v>6</v>
      </c>
      <c r="H120" s="51">
        <v>264</v>
      </c>
      <c r="I120" s="51"/>
      <c r="J120" s="51" t="s">
        <v>85</v>
      </c>
      <c r="K120" s="51" t="s">
        <v>74</v>
      </c>
      <c r="L120" s="51"/>
      <c r="M120" s="52">
        <v>41346.833333333336</v>
      </c>
      <c r="N120" s="51" t="s">
        <v>86</v>
      </c>
      <c r="O120" s="51"/>
      <c r="P120" s="51"/>
      <c r="Q120" s="51"/>
      <c r="R120" s="51" t="s">
        <v>74</v>
      </c>
      <c r="S120" s="51" t="s">
        <v>76</v>
      </c>
      <c r="T120" s="51" t="s">
        <v>77</v>
      </c>
      <c r="U120" s="51">
        <v>42781</v>
      </c>
      <c r="V120" s="51" t="s">
        <v>112</v>
      </c>
    </row>
    <row r="121" spans="1:22">
      <c r="A121" s="51" t="s">
        <v>128</v>
      </c>
      <c r="B121" s="51"/>
      <c r="C121" s="51" t="s">
        <v>45</v>
      </c>
      <c r="D121" s="51" t="s">
        <v>72</v>
      </c>
      <c r="E121" s="52">
        <v>41346.833333333336</v>
      </c>
      <c r="F121" s="51">
        <v>299</v>
      </c>
      <c r="G121" s="51" t="s">
        <v>7</v>
      </c>
      <c r="H121" s="51">
        <v>12.19</v>
      </c>
      <c r="I121" s="51"/>
      <c r="J121" s="51" t="s">
        <v>87</v>
      </c>
      <c r="K121" s="51" t="s">
        <v>74</v>
      </c>
      <c r="L121" s="51"/>
      <c r="M121" s="52">
        <v>41346.833333333336</v>
      </c>
      <c r="N121" s="51" t="s">
        <v>88</v>
      </c>
      <c r="O121" s="51"/>
      <c r="P121" s="51"/>
      <c r="Q121" s="51"/>
      <c r="R121" s="51" t="s">
        <v>74</v>
      </c>
      <c r="S121" s="51" t="s">
        <v>76</v>
      </c>
      <c r="T121" s="51" t="s">
        <v>77</v>
      </c>
      <c r="U121" s="51">
        <v>42781</v>
      </c>
      <c r="V121" s="51" t="s">
        <v>112</v>
      </c>
    </row>
    <row r="122" spans="1:22">
      <c r="A122" s="51" t="s">
        <v>128</v>
      </c>
      <c r="B122" s="51"/>
      <c r="C122" s="51" t="s">
        <v>45</v>
      </c>
      <c r="D122" s="51" t="s">
        <v>72</v>
      </c>
      <c r="E122" s="52">
        <v>41346.833333333336</v>
      </c>
      <c r="F122" s="51">
        <v>301</v>
      </c>
      <c r="G122" s="51" t="s">
        <v>8</v>
      </c>
      <c r="H122" s="51">
        <v>133.6</v>
      </c>
      <c r="I122" s="51"/>
      <c r="J122" s="51" t="s">
        <v>89</v>
      </c>
      <c r="K122" s="51" t="s">
        <v>74</v>
      </c>
      <c r="L122" s="51"/>
      <c r="M122" s="52">
        <v>41346.833333333336</v>
      </c>
      <c r="N122" s="51"/>
      <c r="O122" s="51"/>
      <c r="P122" s="51"/>
      <c r="Q122" s="51"/>
      <c r="R122" s="51" t="s">
        <v>74</v>
      </c>
      <c r="S122" s="51" t="s">
        <v>76</v>
      </c>
      <c r="T122" s="51" t="s">
        <v>77</v>
      </c>
      <c r="U122" s="51">
        <v>42781</v>
      </c>
      <c r="V122" s="51" t="s">
        <v>112</v>
      </c>
    </row>
    <row r="123" spans="1:22">
      <c r="A123" s="51" t="s">
        <v>128</v>
      </c>
      <c r="B123" s="51"/>
      <c r="C123" s="51" t="s">
        <v>45</v>
      </c>
      <c r="D123" s="51" t="s">
        <v>72</v>
      </c>
      <c r="E123" s="52">
        <v>41346.833333333336</v>
      </c>
      <c r="F123" s="51">
        <v>310</v>
      </c>
      <c r="G123" s="51" t="s">
        <v>118</v>
      </c>
      <c r="H123" s="51">
        <v>0.54</v>
      </c>
      <c r="I123" s="51" t="s">
        <v>119</v>
      </c>
      <c r="J123" s="51" t="s">
        <v>105</v>
      </c>
      <c r="K123" s="51" t="s">
        <v>80</v>
      </c>
      <c r="L123" s="51">
        <v>1488942</v>
      </c>
      <c r="M123" s="52">
        <v>41348.350694444445</v>
      </c>
      <c r="N123" s="51" t="s">
        <v>120</v>
      </c>
      <c r="O123" s="51">
        <v>0.2</v>
      </c>
      <c r="P123" s="51">
        <v>2</v>
      </c>
      <c r="Q123" s="51" t="s">
        <v>121</v>
      </c>
      <c r="R123" s="51" t="s">
        <v>74</v>
      </c>
      <c r="S123" s="51" t="s">
        <v>76</v>
      </c>
      <c r="T123" s="51" t="s">
        <v>77</v>
      </c>
      <c r="U123" s="51">
        <v>42781</v>
      </c>
      <c r="V123" s="51" t="s">
        <v>112</v>
      </c>
    </row>
    <row r="124" spans="1:22">
      <c r="A124" s="51" t="s">
        <v>128</v>
      </c>
      <c r="B124" s="51"/>
      <c r="C124" s="51" t="s">
        <v>45</v>
      </c>
      <c r="D124" s="51" t="s">
        <v>72</v>
      </c>
      <c r="E124" s="52">
        <v>41346.833333333336</v>
      </c>
      <c r="F124" s="51">
        <v>406</v>
      </c>
      <c r="G124" s="51" t="s">
        <v>9</v>
      </c>
      <c r="H124" s="51">
        <v>7.86</v>
      </c>
      <c r="I124" s="51"/>
      <c r="J124" s="51" t="s">
        <v>90</v>
      </c>
      <c r="K124" s="51" t="s">
        <v>74</v>
      </c>
      <c r="L124" s="51"/>
      <c r="M124" s="52">
        <v>41346.833333333336</v>
      </c>
      <c r="N124" s="51" t="s">
        <v>91</v>
      </c>
      <c r="O124" s="51"/>
      <c r="P124" s="51"/>
      <c r="Q124" s="51"/>
      <c r="R124" s="51" t="s">
        <v>74</v>
      </c>
      <c r="S124" s="51" t="s">
        <v>76</v>
      </c>
      <c r="T124" s="51" t="s">
        <v>77</v>
      </c>
      <c r="U124" s="51">
        <v>42781</v>
      </c>
      <c r="V124" s="51" t="s">
        <v>112</v>
      </c>
    </row>
    <row r="125" spans="1:22">
      <c r="A125" s="51" t="s">
        <v>128</v>
      </c>
      <c r="B125" s="51"/>
      <c r="C125" s="51" t="s">
        <v>45</v>
      </c>
      <c r="D125" s="51" t="s">
        <v>72</v>
      </c>
      <c r="E125" s="52">
        <v>41346.833333333336</v>
      </c>
      <c r="F125" s="51">
        <v>410</v>
      </c>
      <c r="G125" s="51" t="s">
        <v>10</v>
      </c>
      <c r="H125" s="51">
        <v>114</v>
      </c>
      <c r="I125" s="51"/>
      <c r="J125" s="51" t="s">
        <v>87</v>
      </c>
      <c r="K125" s="51" t="s">
        <v>80</v>
      </c>
      <c r="L125" s="51">
        <v>1488952</v>
      </c>
      <c r="M125" s="52">
        <v>41352.581944444442</v>
      </c>
      <c r="N125" s="51" t="s">
        <v>92</v>
      </c>
      <c r="O125" s="51">
        <v>0.65</v>
      </c>
      <c r="P125" s="51">
        <v>2.5</v>
      </c>
      <c r="Q125" s="51"/>
      <c r="R125" s="51" t="s">
        <v>74</v>
      </c>
      <c r="S125" s="51" t="s">
        <v>76</v>
      </c>
      <c r="T125" s="51" t="s">
        <v>77</v>
      </c>
      <c r="U125" s="51">
        <v>42781</v>
      </c>
      <c r="V125" s="51" t="s">
        <v>112</v>
      </c>
    </row>
    <row r="126" spans="1:22">
      <c r="A126" s="51" t="s">
        <v>128</v>
      </c>
      <c r="B126" s="51"/>
      <c r="C126" s="51" t="s">
        <v>45</v>
      </c>
      <c r="D126" s="51" t="s">
        <v>72</v>
      </c>
      <c r="E126" s="52">
        <v>41346.833333333336</v>
      </c>
      <c r="F126" s="51">
        <v>610</v>
      </c>
      <c r="G126" s="51" t="s">
        <v>11</v>
      </c>
      <c r="H126" s="51">
        <v>1.7000000000000001E-2</v>
      </c>
      <c r="I126" s="51"/>
      <c r="J126" s="51" t="s">
        <v>87</v>
      </c>
      <c r="K126" s="51" t="s">
        <v>80</v>
      </c>
      <c r="L126" s="51">
        <v>1488957</v>
      </c>
      <c r="M126" s="52">
        <v>41352.59375</v>
      </c>
      <c r="N126" s="51" t="s">
        <v>94</v>
      </c>
      <c r="O126" s="51">
        <v>0</v>
      </c>
      <c r="P126" s="51">
        <v>0.01</v>
      </c>
      <c r="Q126" s="51"/>
      <c r="R126" s="51" t="s">
        <v>74</v>
      </c>
      <c r="S126" s="51" t="s">
        <v>76</v>
      </c>
      <c r="T126" s="51" t="s">
        <v>77</v>
      </c>
      <c r="U126" s="51">
        <v>42781</v>
      </c>
      <c r="V126" s="51" t="s">
        <v>112</v>
      </c>
    </row>
    <row r="127" spans="1:22">
      <c r="A127" s="51" t="s">
        <v>128</v>
      </c>
      <c r="B127" s="51"/>
      <c r="C127" s="51" t="s">
        <v>45</v>
      </c>
      <c r="D127" s="51" t="s">
        <v>72</v>
      </c>
      <c r="E127" s="52">
        <v>41346.833333333336</v>
      </c>
      <c r="F127" s="51">
        <v>625</v>
      </c>
      <c r="G127" s="51" t="s">
        <v>12</v>
      </c>
      <c r="H127" s="51">
        <v>0.27</v>
      </c>
      <c r="I127" s="51"/>
      <c r="J127" s="51" t="s">
        <v>87</v>
      </c>
      <c r="K127" s="51" t="s">
        <v>80</v>
      </c>
      <c r="L127" s="51">
        <v>1488957</v>
      </c>
      <c r="M127" s="52">
        <v>41351.769444444442</v>
      </c>
      <c r="N127" s="51" t="s">
        <v>96</v>
      </c>
      <c r="O127" s="51">
        <v>0.08</v>
      </c>
      <c r="P127" s="51">
        <v>0.2</v>
      </c>
      <c r="Q127" s="51" t="s">
        <v>122</v>
      </c>
      <c r="R127" s="51" t="s">
        <v>74</v>
      </c>
      <c r="S127" s="51" t="s">
        <v>76</v>
      </c>
      <c r="T127" s="51" t="s">
        <v>77</v>
      </c>
      <c r="U127" s="51">
        <v>42781</v>
      </c>
      <c r="V127" s="51" t="s">
        <v>112</v>
      </c>
    </row>
    <row r="128" spans="1:22">
      <c r="A128" s="51" t="s">
        <v>128</v>
      </c>
      <c r="B128" s="51"/>
      <c r="C128" s="51" t="s">
        <v>45</v>
      </c>
      <c r="D128" s="51" t="s">
        <v>72</v>
      </c>
      <c r="E128" s="52">
        <v>41346.833333333336</v>
      </c>
      <c r="F128" s="51">
        <v>630</v>
      </c>
      <c r="G128" s="51" t="s">
        <v>13</v>
      </c>
      <c r="H128" s="51">
        <v>3.3</v>
      </c>
      <c r="I128" s="51"/>
      <c r="J128" s="51" t="s">
        <v>87</v>
      </c>
      <c r="K128" s="51" t="s">
        <v>80</v>
      </c>
      <c r="L128" s="51">
        <v>1488957</v>
      </c>
      <c r="M128" s="52">
        <v>41352.565972222219</v>
      </c>
      <c r="N128" s="51" t="s">
        <v>98</v>
      </c>
      <c r="O128" s="51">
        <v>0.04</v>
      </c>
      <c r="P128" s="51">
        <v>0.1</v>
      </c>
      <c r="Q128" s="51"/>
      <c r="R128" s="51" t="s">
        <v>74</v>
      </c>
      <c r="S128" s="51" t="s">
        <v>76</v>
      </c>
      <c r="T128" s="51" t="s">
        <v>77</v>
      </c>
      <c r="U128" s="51">
        <v>42781</v>
      </c>
      <c r="V128" s="51" t="s">
        <v>112</v>
      </c>
    </row>
    <row r="129" spans="1:22">
      <c r="A129" s="51" t="s">
        <v>128</v>
      </c>
      <c r="B129" s="51"/>
      <c r="C129" s="51" t="s">
        <v>45</v>
      </c>
      <c r="D129" s="51" t="s">
        <v>72</v>
      </c>
      <c r="E129" s="52">
        <v>41346.833333333336</v>
      </c>
      <c r="F129" s="51">
        <v>665</v>
      </c>
      <c r="G129" s="51" t="s">
        <v>14</v>
      </c>
      <c r="H129" s="51">
        <v>1.4E-2</v>
      </c>
      <c r="I129" s="51"/>
      <c r="J129" s="51" t="s">
        <v>87</v>
      </c>
      <c r="K129" s="51" t="s">
        <v>80</v>
      </c>
      <c r="L129" s="51">
        <v>1488957</v>
      </c>
      <c r="M129" s="52">
        <v>41351.558333333334</v>
      </c>
      <c r="N129" s="51" t="s">
        <v>99</v>
      </c>
      <c r="O129" s="51">
        <v>0</v>
      </c>
      <c r="P129" s="51">
        <v>0.01</v>
      </c>
      <c r="Q129" s="51"/>
      <c r="R129" s="51" t="s">
        <v>74</v>
      </c>
      <c r="S129" s="51" t="s">
        <v>76</v>
      </c>
      <c r="T129" s="51" t="s">
        <v>77</v>
      </c>
      <c r="U129" s="51">
        <v>42781</v>
      </c>
      <c r="V129" s="51" t="s">
        <v>112</v>
      </c>
    </row>
    <row r="130" spans="1:22">
      <c r="A130" s="51" t="s">
        <v>128</v>
      </c>
      <c r="B130" s="51"/>
      <c r="C130" s="51" t="s">
        <v>45</v>
      </c>
      <c r="D130" s="51" t="s">
        <v>72</v>
      </c>
      <c r="E130" s="52">
        <v>41346.833333333336</v>
      </c>
      <c r="F130" s="51">
        <v>671</v>
      </c>
      <c r="G130" s="51" t="s">
        <v>15</v>
      </c>
      <c r="H130" s="51">
        <v>1.0999999999999999E-2</v>
      </c>
      <c r="I130" s="51"/>
      <c r="J130" s="51" t="s">
        <v>87</v>
      </c>
      <c r="K130" s="51" t="s">
        <v>80</v>
      </c>
      <c r="L130" s="51">
        <v>1488962</v>
      </c>
      <c r="M130" s="52">
        <v>41347.624305555553</v>
      </c>
      <c r="N130" s="51" t="s">
        <v>99</v>
      </c>
      <c r="O130" s="51">
        <v>0</v>
      </c>
      <c r="P130" s="51">
        <v>0.01</v>
      </c>
      <c r="Q130" s="51"/>
      <c r="R130" s="51" t="s">
        <v>74</v>
      </c>
      <c r="S130" s="51" t="s">
        <v>76</v>
      </c>
      <c r="T130" s="51" t="s">
        <v>77</v>
      </c>
      <c r="U130" s="51">
        <v>42781</v>
      </c>
      <c r="V130" s="51" t="s">
        <v>112</v>
      </c>
    </row>
    <row r="131" spans="1:22">
      <c r="A131" s="51" t="s">
        <v>128</v>
      </c>
      <c r="B131" s="51"/>
      <c r="C131" s="51" t="s">
        <v>45</v>
      </c>
      <c r="D131" s="51" t="s">
        <v>72</v>
      </c>
      <c r="E131" s="52">
        <v>41346.833333333336</v>
      </c>
      <c r="F131" s="51">
        <v>680</v>
      </c>
      <c r="G131" s="51" t="s">
        <v>16</v>
      </c>
      <c r="H131" s="51">
        <v>0.61</v>
      </c>
      <c r="I131" s="51" t="s">
        <v>102</v>
      </c>
      <c r="J131" s="51" t="s">
        <v>87</v>
      </c>
      <c r="K131" s="51" t="s">
        <v>80</v>
      </c>
      <c r="L131" s="51">
        <v>1488957</v>
      </c>
      <c r="M131" s="52">
        <v>41348.970833333333</v>
      </c>
      <c r="N131" s="51" t="s">
        <v>101</v>
      </c>
      <c r="O131" s="51">
        <v>0.5</v>
      </c>
      <c r="P131" s="51">
        <v>1</v>
      </c>
      <c r="Q131" s="51"/>
      <c r="R131" s="51" t="s">
        <v>74</v>
      </c>
      <c r="S131" s="51" t="s">
        <v>76</v>
      </c>
      <c r="T131" s="51" t="s">
        <v>77</v>
      </c>
      <c r="U131" s="51">
        <v>42781</v>
      </c>
      <c r="V131" s="51" t="s">
        <v>112</v>
      </c>
    </row>
    <row r="132" spans="1:22">
      <c r="A132" s="51" t="s">
        <v>128</v>
      </c>
      <c r="B132" s="51"/>
      <c r="C132" s="51" t="s">
        <v>45</v>
      </c>
      <c r="D132" s="51" t="s">
        <v>72</v>
      </c>
      <c r="E132" s="52">
        <v>41346.833333333336</v>
      </c>
      <c r="F132" s="51">
        <v>937</v>
      </c>
      <c r="G132" s="51" t="s">
        <v>20</v>
      </c>
      <c r="H132" s="51">
        <v>0.48</v>
      </c>
      <c r="I132" s="51" t="s">
        <v>102</v>
      </c>
      <c r="J132" s="51" t="s">
        <v>87</v>
      </c>
      <c r="K132" s="51" t="s">
        <v>80</v>
      </c>
      <c r="L132" s="51">
        <v>1488967</v>
      </c>
      <c r="M132" s="52">
        <v>41353.897916666669</v>
      </c>
      <c r="N132" s="51" t="s">
        <v>103</v>
      </c>
      <c r="O132" s="51">
        <v>0.3</v>
      </c>
      <c r="P132" s="51">
        <v>1.2</v>
      </c>
      <c r="Q132" s="51"/>
      <c r="R132" s="51" t="s">
        <v>74</v>
      </c>
      <c r="S132" s="51" t="s">
        <v>76</v>
      </c>
      <c r="T132" s="51" t="s">
        <v>77</v>
      </c>
      <c r="U132" s="51">
        <v>42781</v>
      </c>
      <c r="V132" s="51" t="s">
        <v>112</v>
      </c>
    </row>
    <row r="133" spans="1:22">
      <c r="A133" s="51" t="s">
        <v>128</v>
      </c>
      <c r="B133" s="51"/>
      <c r="C133" s="51" t="s">
        <v>45</v>
      </c>
      <c r="D133" s="51" t="s">
        <v>72</v>
      </c>
      <c r="E133" s="52">
        <v>41346.833333333336</v>
      </c>
      <c r="F133" s="51">
        <v>940</v>
      </c>
      <c r="G133" s="51" t="s">
        <v>21</v>
      </c>
      <c r="H133" s="51">
        <v>4.8</v>
      </c>
      <c r="I133" s="51"/>
      <c r="J133" s="51" t="s">
        <v>87</v>
      </c>
      <c r="K133" s="51" t="s">
        <v>80</v>
      </c>
      <c r="L133" s="51">
        <v>1488952</v>
      </c>
      <c r="M133" s="52">
        <v>41354.115277777775</v>
      </c>
      <c r="N133" s="51" t="s">
        <v>104</v>
      </c>
      <c r="O133" s="51">
        <v>0.2</v>
      </c>
      <c r="P133" s="51">
        <v>0.5</v>
      </c>
      <c r="Q133" s="51"/>
      <c r="R133" s="51" t="s">
        <v>74</v>
      </c>
      <c r="S133" s="51" t="s">
        <v>76</v>
      </c>
      <c r="T133" s="51" t="s">
        <v>77</v>
      </c>
      <c r="U133" s="51">
        <v>42781</v>
      </c>
      <c r="V133" s="51" t="s">
        <v>112</v>
      </c>
    </row>
    <row r="134" spans="1:22">
      <c r="A134" s="51" t="s">
        <v>128</v>
      </c>
      <c r="B134" s="51"/>
      <c r="C134" s="51" t="s">
        <v>45</v>
      </c>
      <c r="D134" s="51" t="s">
        <v>72</v>
      </c>
      <c r="E134" s="52">
        <v>41346.833333333336</v>
      </c>
      <c r="F134" s="51">
        <v>945</v>
      </c>
      <c r="G134" s="51" t="s">
        <v>22</v>
      </c>
      <c r="H134" s="51">
        <v>1.3</v>
      </c>
      <c r="I134" s="51"/>
      <c r="J134" s="51" t="s">
        <v>87</v>
      </c>
      <c r="K134" s="51" t="s">
        <v>80</v>
      </c>
      <c r="L134" s="51">
        <v>1488952</v>
      </c>
      <c r="M134" s="52">
        <v>41354.115277777775</v>
      </c>
      <c r="N134" s="51" t="s">
        <v>104</v>
      </c>
      <c r="O134" s="51">
        <v>0.2</v>
      </c>
      <c r="P134" s="51">
        <v>0.5</v>
      </c>
      <c r="Q134" s="51"/>
      <c r="R134" s="51" t="s">
        <v>74</v>
      </c>
      <c r="S134" s="51" t="s">
        <v>76</v>
      </c>
      <c r="T134" s="51" t="s">
        <v>77</v>
      </c>
      <c r="U134" s="51">
        <v>42781</v>
      </c>
      <c r="V134" s="51" t="s">
        <v>112</v>
      </c>
    </row>
    <row r="135" spans="1:22">
      <c r="A135" s="51" t="s">
        <v>128</v>
      </c>
      <c r="B135" s="51"/>
      <c r="C135" s="51" t="s">
        <v>45</v>
      </c>
      <c r="D135" s="51" t="s">
        <v>72</v>
      </c>
      <c r="E135" s="52">
        <v>41346.833333333336</v>
      </c>
      <c r="F135" s="51">
        <v>1022</v>
      </c>
      <c r="G135" s="51" t="s">
        <v>23</v>
      </c>
      <c r="H135" s="51">
        <v>9.1999999999999993</v>
      </c>
      <c r="I135" s="51"/>
      <c r="J135" s="51" t="s">
        <v>105</v>
      </c>
      <c r="K135" s="51" t="s">
        <v>80</v>
      </c>
      <c r="L135" s="51">
        <v>1488967</v>
      </c>
      <c r="M135" s="52">
        <v>41360.574305555558</v>
      </c>
      <c r="N135" s="51" t="s">
        <v>106</v>
      </c>
      <c r="O135" s="51">
        <v>2</v>
      </c>
      <c r="P135" s="51">
        <v>8</v>
      </c>
      <c r="Q135" s="51"/>
      <c r="R135" s="51" t="s">
        <v>74</v>
      </c>
      <c r="S135" s="51" t="s">
        <v>76</v>
      </c>
      <c r="T135" s="51" t="s">
        <v>77</v>
      </c>
      <c r="U135" s="51">
        <v>42781</v>
      </c>
      <c r="V135" s="51" t="s">
        <v>112</v>
      </c>
    </row>
    <row r="136" spans="1:22">
      <c r="A136" s="51" t="s">
        <v>128</v>
      </c>
      <c r="B136" s="51"/>
      <c r="C136" s="51" t="s">
        <v>45</v>
      </c>
      <c r="D136" s="51" t="s">
        <v>72</v>
      </c>
      <c r="E136" s="52">
        <v>41346.833333333336</v>
      </c>
      <c r="F136" s="51">
        <v>32211</v>
      </c>
      <c r="G136" s="51" t="s">
        <v>123</v>
      </c>
      <c r="H136" s="51">
        <v>0.62</v>
      </c>
      <c r="I136" s="51" t="s">
        <v>82</v>
      </c>
      <c r="J136" s="51" t="s">
        <v>105</v>
      </c>
      <c r="K136" s="51" t="s">
        <v>80</v>
      </c>
      <c r="L136" s="51">
        <v>1488947</v>
      </c>
      <c r="M136" s="52">
        <v>41354.381944444445</v>
      </c>
      <c r="N136" s="51" t="s">
        <v>124</v>
      </c>
      <c r="O136" s="51">
        <v>0.62</v>
      </c>
      <c r="P136" s="51">
        <v>1.9</v>
      </c>
      <c r="Q136" s="51"/>
      <c r="R136" s="51" t="s">
        <v>74</v>
      </c>
      <c r="S136" s="51" t="s">
        <v>76</v>
      </c>
      <c r="T136" s="51" t="s">
        <v>77</v>
      </c>
      <c r="U136" s="51">
        <v>42781</v>
      </c>
      <c r="V136" s="51" t="s">
        <v>112</v>
      </c>
    </row>
    <row r="137" spans="1:22">
      <c r="A137" s="51" t="s">
        <v>128</v>
      </c>
      <c r="B137" s="51"/>
      <c r="C137" s="51" t="s">
        <v>45</v>
      </c>
      <c r="D137" s="51" t="s">
        <v>72</v>
      </c>
      <c r="E137" s="52">
        <v>41346.833333333336</v>
      </c>
      <c r="F137" s="51">
        <v>32218</v>
      </c>
      <c r="G137" s="51" t="s">
        <v>125</v>
      </c>
      <c r="H137" s="51">
        <v>0.45</v>
      </c>
      <c r="I137" s="51" t="s">
        <v>82</v>
      </c>
      <c r="J137" s="51" t="s">
        <v>105</v>
      </c>
      <c r="K137" s="51" t="s">
        <v>80</v>
      </c>
      <c r="L137" s="51">
        <v>1488947</v>
      </c>
      <c r="M137" s="52">
        <v>41354.381944444445</v>
      </c>
      <c r="N137" s="51" t="s">
        <v>124</v>
      </c>
      <c r="O137" s="51">
        <v>0.45</v>
      </c>
      <c r="P137" s="51">
        <v>1.4</v>
      </c>
      <c r="Q137" s="51"/>
      <c r="R137" s="51" t="s">
        <v>74</v>
      </c>
      <c r="S137" s="51" t="s">
        <v>76</v>
      </c>
      <c r="T137" s="51" t="s">
        <v>77</v>
      </c>
      <c r="U137" s="51">
        <v>42781</v>
      </c>
      <c r="V137" s="51" t="s">
        <v>112</v>
      </c>
    </row>
    <row r="138" spans="1:22">
      <c r="A138" s="51" t="s">
        <v>128</v>
      </c>
      <c r="B138" s="51"/>
      <c r="C138" s="51" t="s">
        <v>45</v>
      </c>
      <c r="D138" s="51" t="s">
        <v>72</v>
      </c>
      <c r="E138" s="52">
        <v>41346.833333333336</v>
      </c>
      <c r="F138" s="51">
        <v>70300</v>
      </c>
      <c r="G138" s="51" t="s">
        <v>24</v>
      </c>
      <c r="H138" s="51">
        <v>141</v>
      </c>
      <c r="I138" s="51"/>
      <c r="J138" s="51" t="s">
        <v>87</v>
      </c>
      <c r="K138" s="51" t="s">
        <v>80</v>
      </c>
      <c r="L138" s="51">
        <v>1488952</v>
      </c>
      <c r="M138" s="52">
        <v>41352.588888888888</v>
      </c>
      <c r="N138" s="51" t="s">
        <v>108</v>
      </c>
      <c r="O138" s="51">
        <v>15</v>
      </c>
      <c r="P138" s="51">
        <v>25</v>
      </c>
      <c r="Q138" s="51"/>
      <c r="R138" s="51" t="s">
        <v>74</v>
      </c>
      <c r="S138" s="51" t="s">
        <v>76</v>
      </c>
      <c r="T138" s="51" t="s">
        <v>77</v>
      </c>
      <c r="U138" s="51">
        <v>42781</v>
      </c>
      <c r="V138" s="51" t="s">
        <v>112</v>
      </c>
    </row>
    <row r="139" spans="1:22">
      <c r="A139" s="51" t="s">
        <v>128</v>
      </c>
      <c r="B139" s="51"/>
      <c r="C139" s="51" t="s">
        <v>45</v>
      </c>
      <c r="D139" s="51" t="s">
        <v>72</v>
      </c>
      <c r="E139" s="52">
        <v>41346.833333333336</v>
      </c>
      <c r="F139" s="51">
        <v>90068</v>
      </c>
      <c r="G139" s="51" t="s">
        <v>25</v>
      </c>
      <c r="H139" s="51">
        <v>0.3</v>
      </c>
      <c r="I139" s="51"/>
      <c r="J139" s="51" t="s">
        <v>109</v>
      </c>
      <c r="K139" s="51" t="s">
        <v>74</v>
      </c>
      <c r="L139" s="51"/>
      <c r="M139" s="52">
        <v>41346.833333333336</v>
      </c>
      <c r="N139" s="51"/>
      <c r="O139" s="51"/>
      <c r="P139" s="51"/>
      <c r="Q139" s="51"/>
      <c r="R139" s="51" t="s">
        <v>74</v>
      </c>
      <c r="S139" s="51" t="s">
        <v>76</v>
      </c>
      <c r="T139" s="51" t="s">
        <v>77</v>
      </c>
      <c r="U139" s="51">
        <v>42781</v>
      </c>
      <c r="V139" s="51" t="s">
        <v>112</v>
      </c>
    </row>
    <row r="140" spans="1:22">
      <c r="A140" s="51" t="s">
        <v>128</v>
      </c>
      <c r="B140" s="51"/>
      <c r="C140" s="51" t="s">
        <v>45</v>
      </c>
      <c r="D140" s="51" t="s">
        <v>72</v>
      </c>
      <c r="E140" s="52">
        <v>41346.833333333336</v>
      </c>
      <c r="F140" s="51">
        <v>99937</v>
      </c>
      <c r="G140" s="51" t="s">
        <v>37</v>
      </c>
      <c r="H140" s="51">
        <v>0.01</v>
      </c>
      <c r="I140" s="51" t="s">
        <v>82</v>
      </c>
      <c r="J140" s="51" t="s">
        <v>105</v>
      </c>
      <c r="K140" s="51" t="s">
        <v>80</v>
      </c>
      <c r="L140" s="51">
        <v>1488979</v>
      </c>
      <c r="M140" s="52">
        <v>41348.861805555556</v>
      </c>
      <c r="N140" s="51" t="s">
        <v>110</v>
      </c>
      <c r="O140" s="51">
        <v>0.01</v>
      </c>
      <c r="P140" s="51">
        <v>0.05</v>
      </c>
      <c r="Q140" s="51"/>
      <c r="R140" s="51" t="s">
        <v>74</v>
      </c>
      <c r="S140" s="51" t="s">
        <v>76</v>
      </c>
      <c r="T140" s="51" t="s">
        <v>77</v>
      </c>
      <c r="U140" s="51">
        <v>42781</v>
      </c>
      <c r="V140" s="51" t="s">
        <v>112</v>
      </c>
    </row>
    <row r="141" spans="1:22">
      <c r="A141" s="51" t="s">
        <v>129</v>
      </c>
      <c r="B141" s="51"/>
      <c r="C141" s="51" t="s">
        <v>46</v>
      </c>
      <c r="D141" s="51" t="s">
        <v>72</v>
      </c>
      <c r="E141" s="52">
        <v>41346.5</v>
      </c>
      <c r="F141" s="51">
        <v>10</v>
      </c>
      <c r="G141" s="51" t="s">
        <v>2</v>
      </c>
      <c r="H141" s="51">
        <v>18.07</v>
      </c>
      <c r="I141" s="51"/>
      <c r="J141" s="51" t="s">
        <v>73</v>
      </c>
      <c r="K141" s="51" t="s">
        <v>74</v>
      </c>
      <c r="L141" s="51"/>
      <c r="M141" s="52">
        <v>41346.5</v>
      </c>
      <c r="N141" s="51" t="s">
        <v>75</v>
      </c>
      <c r="O141" s="51"/>
      <c r="P141" s="51"/>
      <c r="Q141" s="51"/>
      <c r="R141" s="51" t="s">
        <v>74</v>
      </c>
      <c r="S141" s="51" t="s">
        <v>76</v>
      </c>
      <c r="T141" s="51" t="s">
        <v>77</v>
      </c>
      <c r="U141" s="51">
        <v>42783</v>
      </c>
      <c r="V141" s="51" t="s">
        <v>112</v>
      </c>
    </row>
    <row r="142" spans="1:22">
      <c r="A142" s="51" t="s">
        <v>129</v>
      </c>
      <c r="B142" s="51"/>
      <c r="C142" s="51" t="s">
        <v>46</v>
      </c>
      <c r="D142" s="51" t="s">
        <v>72</v>
      </c>
      <c r="E142" s="52">
        <v>41346.5</v>
      </c>
      <c r="F142" s="51">
        <v>76</v>
      </c>
      <c r="G142" s="51" t="s">
        <v>3</v>
      </c>
      <c r="H142" s="51">
        <v>1.1000000000000001</v>
      </c>
      <c r="I142" s="51"/>
      <c r="J142" s="51" t="s">
        <v>79</v>
      </c>
      <c r="K142" s="51" t="s">
        <v>80</v>
      </c>
      <c r="L142" s="51">
        <v>1488954</v>
      </c>
      <c r="M142" s="52">
        <v>41347.632638888892</v>
      </c>
      <c r="N142" s="51" t="s">
        <v>81</v>
      </c>
      <c r="O142" s="51">
        <v>0.1</v>
      </c>
      <c r="P142" s="51">
        <v>0.1</v>
      </c>
      <c r="Q142" s="51"/>
      <c r="R142" s="51" t="s">
        <v>74</v>
      </c>
      <c r="S142" s="51" t="s">
        <v>76</v>
      </c>
      <c r="T142" s="51" t="s">
        <v>77</v>
      </c>
      <c r="U142" s="51">
        <v>42783</v>
      </c>
      <c r="V142" s="51" t="s">
        <v>112</v>
      </c>
    </row>
    <row r="143" spans="1:22">
      <c r="A143" s="51" t="s">
        <v>129</v>
      </c>
      <c r="B143" s="51"/>
      <c r="C143" s="51" t="s">
        <v>46</v>
      </c>
      <c r="D143" s="51" t="s">
        <v>72</v>
      </c>
      <c r="E143" s="52">
        <v>41346.5</v>
      </c>
      <c r="F143" s="51">
        <v>80</v>
      </c>
      <c r="G143" s="51" t="s">
        <v>5</v>
      </c>
      <c r="H143" s="51">
        <v>8.6999999999999993</v>
      </c>
      <c r="I143" s="51"/>
      <c r="J143" s="51" t="s">
        <v>83</v>
      </c>
      <c r="K143" s="51" t="s">
        <v>80</v>
      </c>
      <c r="L143" s="51">
        <v>1488954</v>
      </c>
      <c r="M143" s="52">
        <v>41347.684027777781</v>
      </c>
      <c r="N143" s="51" t="s">
        <v>84</v>
      </c>
      <c r="O143" s="51">
        <v>2.5</v>
      </c>
      <c r="P143" s="51">
        <v>6</v>
      </c>
      <c r="Q143" s="51"/>
      <c r="R143" s="51" t="s">
        <v>74</v>
      </c>
      <c r="S143" s="51" t="s">
        <v>76</v>
      </c>
      <c r="T143" s="51" t="s">
        <v>77</v>
      </c>
      <c r="U143" s="51">
        <v>42783</v>
      </c>
      <c r="V143" s="51" t="s">
        <v>112</v>
      </c>
    </row>
    <row r="144" spans="1:22">
      <c r="A144" s="51" t="s">
        <v>129</v>
      </c>
      <c r="B144" s="51"/>
      <c r="C144" s="51" t="s">
        <v>46</v>
      </c>
      <c r="D144" s="51" t="s">
        <v>72</v>
      </c>
      <c r="E144" s="52">
        <v>41346.5</v>
      </c>
      <c r="F144" s="51">
        <v>94</v>
      </c>
      <c r="G144" s="51" t="s">
        <v>6</v>
      </c>
      <c r="H144" s="51">
        <v>254</v>
      </c>
      <c r="I144" s="51"/>
      <c r="J144" s="51" t="s">
        <v>85</v>
      </c>
      <c r="K144" s="51" t="s">
        <v>74</v>
      </c>
      <c r="L144" s="51"/>
      <c r="M144" s="52">
        <v>41346.5</v>
      </c>
      <c r="N144" s="51" t="s">
        <v>86</v>
      </c>
      <c r="O144" s="51"/>
      <c r="P144" s="51"/>
      <c r="Q144" s="51"/>
      <c r="R144" s="51" t="s">
        <v>74</v>
      </c>
      <c r="S144" s="51" t="s">
        <v>76</v>
      </c>
      <c r="T144" s="51" t="s">
        <v>77</v>
      </c>
      <c r="U144" s="51">
        <v>42783</v>
      </c>
      <c r="V144" s="51" t="s">
        <v>112</v>
      </c>
    </row>
    <row r="145" spans="1:22">
      <c r="A145" s="51" t="s">
        <v>129</v>
      </c>
      <c r="B145" s="51"/>
      <c r="C145" s="51" t="s">
        <v>46</v>
      </c>
      <c r="D145" s="51" t="s">
        <v>72</v>
      </c>
      <c r="E145" s="52">
        <v>41346.5</v>
      </c>
      <c r="F145" s="51">
        <v>299</v>
      </c>
      <c r="G145" s="51" t="s">
        <v>7</v>
      </c>
      <c r="H145" s="51">
        <v>10.55</v>
      </c>
      <c r="I145" s="51"/>
      <c r="J145" s="51" t="s">
        <v>87</v>
      </c>
      <c r="K145" s="51" t="s">
        <v>74</v>
      </c>
      <c r="L145" s="51"/>
      <c r="M145" s="52">
        <v>41346.5</v>
      </c>
      <c r="N145" s="51" t="s">
        <v>88</v>
      </c>
      <c r="O145" s="51"/>
      <c r="P145" s="51"/>
      <c r="Q145" s="51"/>
      <c r="R145" s="51" t="s">
        <v>74</v>
      </c>
      <c r="S145" s="51" t="s">
        <v>76</v>
      </c>
      <c r="T145" s="51" t="s">
        <v>77</v>
      </c>
      <c r="U145" s="51">
        <v>42783</v>
      </c>
      <c r="V145" s="51" t="s">
        <v>112</v>
      </c>
    </row>
    <row r="146" spans="1:22">
      <c r="A146" s="51" t="s">
        <v>129</v>
      </c>
      <c r="B146" s="51"/>
      <c r="C146" s="51" t="s">
        <v>46</v>
      </c>
      <c r="D146" s="51" t="s">
        <v>72</v>
      </c>
      <c r="E146" s="52">
        <v>41346.5</v>
      </c>
      <c r="F146" s="51">
        <v>301</v>
      </c>
      <c r="G146" s="51" t="s">
        <v>8</v>
      </c>
      <c r="H146" s="51">
        <v>111.7</v>
      </c>
      <c r="I146" s="51"/>
      <c r="J146" s="51" t="s">
        <v>89</v>
      </c>
      <c r="K146" s="51" t="s">
        <v>74</v>
      </c>
      <c r="L146" s="51"/>
      <c r="M146" s="52">
        <v>41346.5</v>
      </c>
      <c r="N146" s="51"/>
      <c r="O146" s="51"/>
      <c r="P146" s="51"/>
      <c r="Q146" s="51"/>
      <c r="R146" s="51" t="s">
        <v>74</v>
      </c>
      <c r="S146" s="51" t="s">
        <v>76</v>
      </c>
      <c r="T146" s="51" t="s">
        <v>77</v>
      </c>
      <c r="U146" s="51">
        <v>42783</v>
      </c>
      <c r="V146" s="51" t="s">
        <v>112</v>
      </c>
    </row>
    <row r="147" spans="1:22">
      <c r="A147" s="51" t="s">
        <v>129</v>
      </c>
      <c r="B147" s="51"/>
      <c r="C147" s="51" t="s">
        <v>46</v>
      </c>
      <c r="D147" s="51" t="s">
        <v>72</v>
      </c>
      <c r="E147" s="52">
        <v>41346.5</v>
      </c>
      <c r="F147" s="51">
        <v>310</v>
      </c>
      <c r="G147" s="51" t="s">
        <v>118</v>
      </c>
      <c r="H147" s="51">
        <v>1</v>
      </c>
      <c r="I147" s="51" t="s">
        <v>119</v>
      </c>
      <c r="J147" s="51" t="s">
        <v>105</v>
      </c>
      <c r="K147" s="51" t="s">
        <v>80</v>
      </c>
      <c r="L147" s="51">
        <v>1488944</v>
      </c>
      <c r="M147" s="52">
        <v>41348.350694444445</v>
      </c>
      <c r="N147" s="51" t="s">
        <v>120</v>
      </c>
      <c r="O147" s="51">
        <v>0.2</v>
      </c>
      <c r="P147" s="51">
        <v>2</v>
      </c>
      <c r="Q147" s="51" t="s">
        <v>121</v>
      </c>
      <c r="R147" s="51" t="s">
        <v>74</v>
      </c>
      <c r="S147" s="51" t="s">
        <v>76</v>
      </c>
      <c r="T147" s="51" t="s">
        <v>77</v>
      </c>
      <c r="U147" s="51">
        <v>42783</v>
      </c>
      <c r="V147" s="51" t="s">
        <v>112</v>
      </c>
    </row>
    <row r="148" spans="1:22">
      <c r="A148" s="51" t="s">
        <v>129</v>
      </c>
      <c r="B148" s="51"/>
      <c r="C148" s="51" t="s">
        <v>46</v>
      </c>
      <c r="D148" s="51" t="s">
        <v>72</v>
      </c>
      <c r="E148" s="52">
        <v>41346.5</v>
      </c>
      <c r="F148" s="51">
        <v>406</v>
      </c>
      <c r="G148" s="51" t="s">
        <v>9</v>
      </c>
      <c r="H148" s="51">
        <v>7.7</v>
      </c>
      <c r="I148" s="51"/>
      <c r="J148" s="51" t="s">
        <v>90</v>
      </c>
      <c r="K148" s="51" t="s">
        <v>74</v>
      </c>
      <c r="L148" s="51"/>
      <c r="M148" s="52">
        <v>41346.5</v>
      </c>
      <c r="N148" s="51" t="s">
        <v>91</v>
      </c>
      <c r="O148" s="51"/>
      <c r="P148" s="51"/>
      <c r="Q148" s="51"/>
      <c r="R148" s="51" t="s">
        <v>74</v>
      </c>
      <c r="S148" s="51" t="s">
        <v>76</v>
      </c>
      <c r="T148" s="51" t="s">
        <v>77</v>
      </c>
      <c r="U148" s="51">
        <v>42783</v>
      </c>
      <c r="V148" s="51" t="s">
        <v>112</v>
      </c>
    </row>
    <row r="149" spans="1:22">
      <c r="A149" s="51" t="s">
        <v>129</v>
      </c>
      <c r="B149" s="51"/>
      <c r="C149" s="51" t="s">
        <v>46</v>
      </c>
      <c r="D149" s="51" t="s">
        <v>72</v>
      </c>
      <c r="E149" s="52">
        <v>41346.5</v>
      </c>
      <c r="F149" s="51">
        <v>410</v>
      </c>
      <c r="G149" s="51" t="s">
        <v>10</v>
      </c>
      <c r="H149" s="51">
        <v>112</v>
      </c>
      <c r="I149" s="51"/>
      <c r="J149" s="51" t="s">
        <v>87</v>
      </c>
      <c r="K149" s="51" t="s">
        <v>80</v>
      </c>
      <c r="L149" s="51">
        <v>1488954</v>
      </c>
      <c r="M149" s="52">
        <v>41352.593055555553</v>
      </c>
      <c r="N149" s="51" t="s">
        <v>92</v>
      </c>
      <c r="O149" s="51">
        <v>0.65</v>
      </c>
      <c r="P149" s="51">
        <v>2.5</v>
      </c>
      <c r="Q149" s="51"/>
      <c r="R149" s="51" t="s">
        <v>74</v>
      </c>
      <c r="S149" s="51" t="s">
        <v>76</v>
      </c>
      <c r="T149" s="51" t="s">
        <v>77</v>
      </c>
      <c r="U149" s="51">
        <v>42783</v>
      </c>
      <c r="V149" s="51" t="s">
        <v>112</v>
      </c>
    </row>
    <row r="150" spans="1:22">
      <c r="A150" s="51" t="s">
        <v>129</v>
      </c>
      <c r="B150" s="51"/>
      <c r="C150" s="51" t="s">
        <v>46</v>
      </c>
      <c r="D150" s="51" t="s">
        <v>72</v>
      </c>
      <c r="E150" s="52">
        <v>41346.5</v>
      </c>
      <c r="F150" s="51">
        <v>610</v>
      </c>
      <c r="G150" s="51" t="s">
        <v>11</v>
      </c>
      <c r="H150" s="51">
        <v>3.6999999999999998E-2</v>
      </c>
      <c r="I150" s="51"/>
      <c r="J150" s="51" t="s">
        <v>87</v>
      </c>
      <c r="K150" s="51" t="s">
        <v>80</v>
      </c>
      <c r="L150" s="51">
        <v>1488959</v>
      </c>
      <c r="M150" s="52">
        <v>41352.57916666667</v>
      </c>
      <c r="N150" s="51" t="s">
        <v>94</v>
      </c>
      <c r="O150" s="51">
        <v>0</v>
      </c>
      <c r="P150" s="51">
        <v>0.01</v>
      </c>
      <c r="Q150" s="51"/>
      <c r="R150" s="51" t="s">
        <v>74</v>
      </c>
      <c r="S150" s="51" t="s">
        <v>76</v>
      </c>
      <c r="T150" s="51" t="s">
        <v>77</v>
      </c>
      <c r="U150" s="51">
        <v>42783</v>
      </c>
      <c r="V150" s="51" t="s">
        <v>112</v>
      </c>
    </row>
    <row r="151" spans="1:22">
      <c r="A151" s="51" t="s">
        <v>129</v>
      </c>
      <c r="B151" s="51"/>
      <c r="C151" s="51" t="s">
        <v>46</v>
      </c>
      <c r="D151" s="51" t="s">
        <v>72</v>
      </c>
      <c r="E151" s="52">
        <v>41346.5</v>
      </c>
      <c r="F151" s="51">
        <v>625</v>
      </c>
      <c r="G151" s="51" t="s">
        <v>12</v>
      </c>
      <c r="H151" s="51">
        <v>0.28999999999999998</v>
      </c>
      <c r="I151" s="51"/>
      <c r="J151" s="51" t="s">
        <v>87</v>
      </c>
      <c r="K151" s="51" t="s">
        <v>80</v>
      </c>
      <c r="L151" s="51">
        <v>1488959</v>
      </c>
      <c r="M151" s="52">
        <v>41351.832638888889</v>
      </c>
      <c r="N151" s="51" t="s">
        <v>96</v>
      </c>
      <c r="O151" s="51">
        <v>0.08</v>
      </c>
      <c r="P151" s="51">
        <v>0.2</v>
      </c>
      <c r="Q151" s="51"/>
      <c r="R151" s="51" t="s">
        <v>74</v>
      </c>
      <c r="S151" s="51" t="s">
        <v>76</v>
      </c>
      <c r="T151" s="51" t="s">
        <v>77</v>
      </c>
      <c r="U151" s="51">
        <v>42783</v>
      </c>
      <c r="V151" s="51" t="s">
        <v>112</v>
      </c>
    </row>
    <row r="152" spans="1:22">
      <c r="A152" s="51" t="s">
        <v>129</v>
      </c>
      <c r="B152" s="51"/>
      <c r="C152" s="51" t="s">
        <v>46</v>
      </c>
      <c r="D152" s="51" t="s">
        <v>72</v>
      </c>
      <c r="E152" s="52">
        <v>41346.5</v>
      </c>
      <c r="F152" s="51">
        <v>630</v>
      </c>
      <c r="G152" s="51" t="s">
        <v>13</v>
      </c>
      <c r="H152" s="51">
        <v>2.5</v>
      </c>
      <c r="I152" s="51"/>
      <c r="J152" s="51" t="s">
        <v>87</v>
      </c>
      <c r="K152" s="51" t="s">
        <v>80</v>
      </c>
      <c r="L152" s="51">
        <v>1488959</v>
      </c>
      <c r="M152" s="52">
        <v>41352.573611111111</v>
      </c>
      <c r="N152" s="51" t="s">
        <v>98</v>
      </c>
      <c r="O152" s="51">
        <v>0.04</v>
      </c>
      <c r="P152" s="51">
        <v>0.1</v>
      </c>
      <c r="Q152" s="51"/>
      <c r="R152" s="51" t="s">
        <v>74</v>
      </c>
      <c r="S152" s="51" t="s">
        <v>76</v>
      </c>
      <c r="T152" s="51" t="s">
        <v>77</v>
      </c>
      <c r="U152" s="51">
        <v>42783</v>
      </c>
      <c r="V152" s="51" t="s">
        <v>112</v>
      </c>
    </row>
    <row r="153" spans="1:22">
      <c r="A153" s="51" t="s">
        <v>129</v>
      </c>
      <c r="B153" s="51"/>
      <c r="C153" s="51" t="s">
        <v>46</v>
      </c>
      <c r="D153" s="51" t="s">
        <v>72</v>
      </c>
      <c r="E153" s="52">
        <v>41346.5</v>
      </c>
      <c r="F153" s="51">
        <v>665</v>
      </c>
      <c r="G153" s="51" t="s">
        <v>14</v>
      </c>
      <c r="H153" s="51">
        <v>1.0999999999999999E-2</v>
      </c>
      <c r="I153" s="51"/>
      <c r="J153" s="51" t="s">
        <v>87</v>
      </c>
      <c r="K153" s="51" t="s">
        <v>80</v>
      </c>
      <c r="L153" s="51">
        <v>1488959</v>
      </c>
      <c r="M153" s="52">
        <v>41351.563194444447</v>
      </c>
      <c r="N153" s="51" t="s">
        <v>99</v>
      </c>
      <c r="O153" s="51">
        <v>0</v>
      </c>
      <c r="P153" s="51">
        <v>0.01</v>
      </c>
      <c r="Q153" s="51"/>
      <c r="R153" s="51" t="s">
        <v>74</v>
      </c>
      <c r="S153" s="51" t="s">
        <v>76</v>
      </c>
      <c r="T153" s="51" t="s">
        <v>77</v>
      </c>
      <c r="U153" s="51">
        <v>42783</v>
      </c>
      <c r="V153" s="51" t="s">
        <v>112</v>
      </c>
    </row>
    <row r="154" spans="1:22">
      <c r="A154" s="51" t="s">
        <v>129</v>
      </c>
      <c r="B154" s="51"/>
      <c r="C154" s="51" t="s">
        <v>46</v>
      </c>
      <c r="D154" s="51" t="s">
        <v>72</v>
      </c>
      <c r="E154" s="52">
        <v>41346.5</v>
      </c>
      <c r="F154" s="51">
        <v>671</v>
      </c>
      <c r="G154" s="51" t="s">
        <v>15</v>
      </c>
      <c r="H154" s="51">
        <v>4.0000000000000001E-3</v>
      </c>
      <c r="I154" s="51" t="s">
        <v>102</v>
      </c>
      <c r="J154" s="51" t="s">
        <v>87</v>
      </c>
      <c r="K154" s="51" t="s">
        <v>80</v>
      </c>
      <c r="L154" s="51">
        <v>1488964</v>
      </c>
      <c r="M154" s="52">
        <v>41347.625</v>
      </c>
      <c r="N154" s="51" t="s">
        <v>99</v>
      </c>
      <c r="O154" s="51">
        <v>0</v>
      </c>
      <c r="P154" s="51">
        <v>0.01</v>
      </c>
      <c r="Q154" s="51"/>
      <c r="R154" s="51" t="s">
        <v>74</v>
      </c>
      <c r="S154" s="51" t="s">
        <v>76</v>
      </c>
      <c r="T154" s="51" t="s">
        <v>77</v>
      </c>
      <c r="U154" s="51">
        <v>42783</v>
      </c>
      <c r="V154" s="51" t="s">
        <v>112</v>
      </c>
    </row>
    <row r="155" spans="1:22">
      <c r="A155" s="51" t="s">
        <v>129</v>
      </c>
      <c r="B155" s="51"/>
      <c r="C155" s="51" t="s">
        <v>46</v>
      </c>
      <c r="D155" s="51" t="s">
        <v>72</v>
      </c>
      <c r="E155" s="52">
        <v>41346.5</v>
      </c>
      <c r="F155" s="51">
        <v>680</v>
      </c>
      <c r="G155" s="51" t="s">
        <v>16</v>
      </c>
      <c r="H155" s="51">
        <v>1.8</v>
      </c>
      <c r="I155" s="51"/>
      <c r="J155" s="51" t="s">
        <v>87</v>
      </c>
      <c r="K155" s="51" t="s">
        <v>80</v>
      </c>
      <c r="L155" s="51">
        <v>1488959</v>
      </c>
      <c r="M155" s="52">
        <v>41349.004861111112</v>
      </c>
      <c r="N155" s="51" t="s">
        <v>101</v>
      </c>
      <c r="O155" s="51">
        <v>0.5</v>
      </c>
      <c r="P155" s="51">
        <v>1</v>
      </c>
      <c r="Q155" s="51"/>
      <c r="R155" s="51" t="s">
        <v>74</v>
      </c>
      <c r="S155" s="51" t="s">
        <v>76</v>
      </c>
      <c r="T155" s="51" t="s">
        <v>77</v>
      </c>
      <c r="U155" s="51">
        <v>42783</v>
      </c>
      <c r="V155" s="51" t="s">
        <v>112</v>
      </c>
    </row>
    <row r="156" spans="1:22">
      <c r="A156" s="51" t="s">
        <v>129</v>
      </c>
      <c r="B156" s="51"/>
      <c r="C156" s="51" t="s">
        <v>46</v>
      </c>
      <c r="D156" s="51" t="s">
        <v>72</v>
      </c>
      <c r="E156" s="52">
        <v>41346.5</v>
      </c>
      <c r="F156" s="51">
        <v>937</v>
      </c>
      <c r="G156" s="51" t="s">
        <v>20</v>
      </c>
      <c r="H156" s="51">
        <v>0.4</v>
      </c>
      <c r="I156" s="51" t="s">
        <v>102</v>
      </c>
      <c r="J156" s="51" t="s">
        <v>87</v>
      </c>
      <c r="K156" s="51" t="s">
        <v>80</v>
      </c>
      <c r="L156" s="51">
        <v>1488969</v>
      </c>
      <c r="M156" s="52">
        <v>41353.916666666664</v>
      </c>
      <c r="N156" s="51" t="s">
        <v>103</v>
      </c>
      <c r="O156" s="51">
        <v>0.3</v>
      </c>
      <c r="P156" s="51">
        <v>1.2</v>
      </c>
      <c r="Q156" s="51"/>
      <c r="R156" s="51" t="s">
        <v>74</v>
      </c>
      <c r="S156" s="51" t="s">
        <v>76</v>
      </c>
      <c r="T156" s="51" t="s">
        <v>77</v>
      </c>
      <c r="U156" s="51">
        <v>42783</v>
      </c>
      <c r="V156" s="51" t="s">
        <v>112</v>
      </c>
    </row>
    <row r="157" spans="1:22">
      <c r="A157" s="51" t="s">
        <v>129</v>
      </c>
      <c r="B157" s="51"/>
      <c r="C157" s="51" t="s">
        <v>46</v>
      </c>
      <c r="D157" s="51" t="s">
        <v>72</v>
      </c>
      <c r="E157" s="52">
        <v>41346.5</v>
      </c>
      <c r="F157" s="51">
        <v>940</v>
      </c>
      <c r="G157" s="51" t="s">
        <v>21</v>
      </c>
      <c r="H157" s="51">
        <v>5</v>
      </c>
      <c r="I157" s="51"/>
      <c r="J157" s="51" t="s">
        <v>87</v>
      </c>
      <c r="K157" s="51" t="s">
        <v>80</v>
      </c>
      <c r="L157" s="51">
        <v>1488954</v>
      </c>
      <c r="M157" s="52">
        <v>41354.152083333334</v>
      </c>
      <c r="N157" s="51" t="s">
        <v>104</v>
      </c>
      <c r="O157" s="51">
        <v>0.2</v>
      </c>
      <c r="P157" s="51">
        <v>0.5</v>
      </c>
      <c r="Q157" s="51"/>
      <c r="R157" s="51" t="s">
        <v>74</v>
      </c>
      <c r="S157" s="51" t="s">
        <v>76</v>
      </c>
      <c r="T157" s="51" t="s">
        <v>77</v>
      </c>
      <c r="U157" s="51">
        <v>42783</v>
      </c>
      <c r="V157" s="51" t="s">
        <v>112</v>
      </c>
    </row>
    <row r="158" spans="1:22">
      <c r="A158" s="51" t="s">
        <v>129</v>
      </c>
      <c r="B158" s="51"/>
      <c r="C158" s="51" t="s">
        <v>46</v>
      </c>
      <c r="D158" s="51" t="s">
        <v>72</v>
      </c>
      <c r="E158" s="52">
        <v>41346.5</v>
      </c>
      <c r="F158" s="51">
        <v>945</v>
      </c>
      <c r="G158" s="51" t="s">
        <v>22</v>
      </c>
      <c r="H158" s="51">
        <v>1.4</v>
      </c>
      <c r="I158" s="51"/>
      <c r="J158" s="51" t="s">
        <v>87</v>
      </c>
      <c r="K158" s="51" t="s">
        <v>80</v>
      </c>
      <c r="L158" s="51">
        <v>1488954</v>
      </c>
      <c r="M158" s="52">
        <v>41354.152083333334</v>
      </c>
      <c r="N158" s="51" t="s">
        <v>104</v>
      </c>
      <c r="O158" s="51">
        <v>0.2</v>
      </c>
      <c r="P158" s="51">
        <v>0.5</v>
      </c>
      <c r="Q158" s="51"/>
      <c r="R158" s="51" t="s">
        <v>74</v>
      </c>
      <c r="S158" s="51" t="s">
        <v>76</v>
      </c>
      <c r="T158" s="51" t="s">
        <v>77</v>
      </c>
      <c r="U158" s="51">
        <v>42783</v>
      </c>
      <c r="V158" s="51" t="s">
        <v>112</v>
      </c>
    </row>
    <row r="159" spans="1:22">
      <c r="A159" s="51" t="s">
        <v>129</v>
      </c>
      <c r="B159" s="51"/>
      <c r="C159" s="51" t="s">
        <v>46</v>
      </c>
      <c r="D159" s="51" t="s">
        <v>72</v>
      </c>
      <c r="E159" s="52">
        <v>41346.5</v>
      </c>
      <c r="F159" s="51">
        <v>1022</v>
      </c>
      <c r="G159" s="51" t="s">
        <v>23</v>
      </c>
      <c r="H159" s="51">
        <v>9.9</v>
      </c>
      <c r="I159" s="51"/>
      <c r="J159" s="51" t="s">
        <v>105</v>
      </c>
      <c r="K159" s="51" t="s">
        <v>80</v>
      </c>
      <c r="L159" s="51">
        <v>1488969</v>
      </c>
      <c r="M159" s="52">
        <v>41360.602777777778</v>
      </c>
      <c r="N159" s="51" t="s">
        <v>106</v>
      </c>
      <c r="O159" s="51">
        <v>2</v>
      </c>
      <c r="P159" s="51">
        <v>8</v>
      </c>
      <c r="Q159" s="51"/>
      <c r="R159" s="51" t="s">
        <v>74</v>
      </c>
      <c r="S159" s="51" t="s">
        <v>76</v>
      </c>
      <c r="T159" s="51" t="s">
        <v>77</v>
      </c>
      <c r="U159" s="51">
        <v>42783</v>
      </c>
      <c r="V159" s="51" t="s">
        <v>112</v>
      </c>
    </row>
    <row r="160" spans="1:22">
      <c r="A160" s="51" t="s">
        <v>129</v>
      </c>
      <c r="B160" s="51"/>
      <c r="C160" s="51" t="s">
        <v>46</v>
      </c>
      <c r="D160" s="51" t="s">
        <v>72</v>
      </c>
      <c r="E160" s="52">
        <v>41346.5</v>
      </c>
      <c r="F160" s="51">
        <v>32211</v>
      </c>
      <c r="G160" s="51" t="s">
        <v>123</v>
      </c>
      <c r="H160" s="51">
        <v>1.1000000000000001</v>
      </c>
      <c r="I160" s="51" t="s">
        <v>102</v>
      </c>
      <c r="J160" s="51" t="s">
        <v>105</v>
      </c>
      <c r="K160" s="51" t="s">
        <v>80</v>
      </c>
      <c r="L160" s="51">
        <v>1488949</v>
      </c>
      <c r="M160" s="52">
        <v>41354.381944444445</v>
      </c>
      <c r="N160" s="51" t="s">
        <v>124</v>
      </c>
      <c r="O160" s="51">
        <v>0.62</v>
      </c>
      <c r="P160" s="51">
        <v>1.9</v>
      </c>
      <c r="Q160" s="51"/>
      <c r="R160" s="51" t="s">
        <v>74</v>
      </c>
      <c r="S160" s="51" t="s">
        <v>76</v>
      </c>
      <c r="T160" s="51" t="s">
        <v>77</v>
      </c>
      <c r="U160" s="51">
        <v>42783</v>
      </c>
      <c r="V160" s="51" t="s">
        <v>112</v>
      </c>
    </row>
    <row r="161" spans="1:22">
      <c r="A161" s="51" t="s">
        <v>129</v>
      </c>
      <c r="B161" s="51"/>
      <c r="C161" s="51" t="s">
        <v>46</v>
      </c>
      <c r="D161" s="51" t="s">
        <v>72</v>
      </c>
      <c r="E161" s="52">
        <v>41346.5</v>
      </c>
      <c r="F161" s="51">
        <v>32218</v>
      </c>
      <c r="G161" s="51" t="s">
        <v>125</v>
      </c>
      <c r="H161" s="51">
        <v>0.45</v>
      </c>
      <c r="I161" s="51" t="s">
        <v>82</v>
      </c>
      <c r="J161" s="51" t="s">
        <v>105</v>
      </c>
      <c r="K161" s="51" t="s">
        <v>80</v>
      </c>
      <c r="L161" s="51">
        <v>1488949</v>
      </c>
      <c r="M161" s="52">
        <v>41354.381944444445</v>
      </c>
      <c r="N161" s="51" t="s">
        <v>124</v>
      </c>
      <c r="O161" s="51">
        <v>0.45</v>
      </c>
      <c r="P161" s="51">
        <v>1.4</v>
      </c>
      <c r="Q161" s="51"/>
      <c r="R161" s="51" t="s">
        <v>74</v>
      </c>
      <c r="S161" s="51" t="s">
        <v>76</v>
      </c>
      <c r="T161" s="51" t="s">
        <v>77</v>
      </c>
      <c r="U161" s="51">
        <v>42783</v>
      </c>
      <c r="V161" s="51" t="s">
        <v>112</v>
      </c>
    </row>
    <row r="162" spans="1:22">
      <c r="A162" s="51" t="s">
        <v>129</v>
      </c>
      <c r="B162" s="51"/>
      <c r="C162" s="51" t="s">
        <v>46</v>
      </c>
      <c r="D162" s="51" t="s">
        <v>72</v>
      </c>
      <c r="E162" s="52">
        <v>41346.5</v>
      </c>
      <c r="F162" s="51">
        <v>70300</v>
      </c>
      <c r="G162" s="51" t="s">
        <v>24</v>
      </c>
      <c r="H162" s="51">
        <v>149</v>
      </c>
      <c r="I162" s="51"/>
      <c r="J162" s="51" t="s">
        <v>87</v>
      </c>
      <c r="K162" s="51" t="s">
        <v>80</v>
      </c>
      <c r="L162" s="51">
        <v>1488954</v>
      </c>
      <c r="M162" s="52">
        <v>41352.588888888888</v>
      </c>
      <c r="N162" s="51" t="s">
        <v>108</v>
      </c>
      <c r="O162" s="51">
        <v>15</v>
      </c>
      <c r="P162" s="51">
        <v>25</v>
      </c>
      <c r="Q162" s="51"/>
      <c r="R162" s="51" t="s">
        <v>74</v>
      </c>
      <c r="S162" s="51" t="s">
        <v>76</v>
      </c>
      <c r="T162" s="51" t="s">
        <v>77</v>
      </c>
      <c r="U162" s="51">
        <v>42783</v>
      </c>
      <c r="V162" s="51" t="s">
        <v>112</v>
      </c>
    </row>
    <row r="163" spans="1:22">
      <c r="A163" s="51" t="s">
        <v>129</v>
      </c>
      <c r="B163" s="51"/>
      <c r="C163" s="51" t="s">
        <v>46</v>
      </c>
      <c r="D163" s="51" t="s">
        <v>72</v>
      </c>
      <c r="E163" s="52">
        <v>41346.5</v>
      </c>
      <c r="F163" s="51">
        <v>90068</v>
      </c>
      <c r="G163" s="51" t="s">
        <v>25</v>
      </c>
      <c r="H163" s="51">
        <v>0.3</v>
      </c>
      <c r="I163" s="51"/>
      <c r="J163" s="51" t="s">
        <v>109</v>
      </c>
      <c r="K163" s="51" t="s">
        <v>74</v>
      </c>
      <c r="L163" s="51"/>
      <c r="M163" s="52">
        <v>41346.5</v>
      </c>
      <c r="N163" s="51"/>
      <c r="O163" s="51"/>
      <c r="P163" s="51"/>
      <c r="Q163" s="51"/>
      <c r="R163" s="51" t="s">
        <v>74</v>
      </c>
      <c r="S163" s="51" t="s">
        <v>76</v>
      </c>
      <c r="T163" s="51" t="s">
        <v>77</v>
      </c>
      <c r="U163" s="51">
        <v>42783</v>
      </c>
      <c r="V163" s="51" t="s">
        <v>112</v>
      </c>
    </row>
    <row r="164" spans="1:22">
      <c r="A164" s="51" t="s">
        <v>129</v>
      </c>
      <c r="B164" s="51"/>
      <c r="C164" s="51" t="s">
        <v>46</v>
      </c>
      <c r="D164" s="51" t="s">
        <v>72</v>
      </c>
      <c r="E164" s="52">
        <v>41346.5</v>
      </c>
      <c r="F164" s="51">
        <v>99937</v>
      </c>
      <c r="G164" s="51" t="s">
        <v>37</v>
      </c>
      <c r="H164" s="51">
        <v>0.01</v>
      </c>
      <c r="I164" s="51" t="s">
        <v>127</v>
      </c>
      <c r="J164" s="51" t="s">
        <v>105</v>
      </c>
      <c r="K164" s="51" t="s">
        <v>80</v>
      </c>
      <c r="L164" s="51">
        <v>1488981</v>
      </c>
      <c r="M164" s="52">
        <v>41354.169444444444</v>
      </c>
      <c r="N164" s="51" t="s">
        <v>110</v>
      </c>
      <c r="O164" s="51">
        <v>0.01</v>
      </c>
      <c r="P164" s="51">
        <v>0.05</v>
      </c>
      <c r="Q164" s="51" t="s">
        <v>130</v>
      </c>
      <c r="R164" s="51" t="s">
        <v>74</v>
      </c>
      <c r="S164" s="51" t="s">
        <v>76</v>
      </c>
      <c r="T164" s="51" t="s">
        <v>77</v>
      </c>
      <c r="U164" s="51">
        <v>42783</v>
      </c>
      <c r="V164" s="51" t="s">
        <v>112</v>
      </c>
    </row>
    <row r="165" spans="1:22">
      <c r="A165" s="51" t="s">
        <v>131</v>
      </c>
      <c r="B165" s="51"/>
      <c r="C165" s="51" t="s">
        <v>47</v>
      </c>
      <c r="D165" s="51" t="s">
        <v>72</v>
      </c>
      <c r="E165" s="52">
        <v>41346.541666666664</v>
      </c>
      <c r="F165" s="51">
        <v>10</v>
      </c>
      <c r="G165" s="51" t="s">
        <v>2</v>
      </c>
      <c r="H165" s="51">
        <v>18.489999999999998</v>
      </c>
      <c r="I165" s="51"/>
      <c r="J165" s="51" t="s">
        <v>73</v>
      </c>
      <c r="K165" s="51" t="s">
        <v>74</v>
      </c>
      <c r="L165" s="51"/>
      <c r="M165" s="52">
        <v>41346.541666666664</v>
      </c>
      <c r="N165" s="51" t="s">
        <v>75</v>
      </c>
      <c r="O165" s="51"/>
      <c r="P165" s="51"/>
      <c r="Q165" s="51"/>
      <c r="R165" s="51" t="s">
        <v>74</v>
      </c>
      <c r="S165" s="51" t="s">
        <v>76</v>
      </c>
      <c r="T165" s="51" t="s">
        <v>77</v>
      </c>
      <c r="U165" s="51">
        <v>42782</v>
      </c>
      <c r="V165" s="51" t="s">
        <v>112</v>
      </c>
    </row>
    <row r="166" spans="1:22">
      <c r="A166" s="51" t="s">
        <v>131</v>
      </c>
      <c r="B166" s="51"/>
      <c r="C166" s="51" t="s">
        <v>47</v>
      </c>
      <c r="D166" s="51" t="s">
        <v>72</v>
      </c>
      <c r="E166" s="52">
        <v>41346.541666666664</v>
      </c>
      <c r="F166" s="51">
        <v>76</v>
      </c>
      <c r="G166" s="51" t="s">
        <v>3</v>
      </c>
      <c r="H166" s="51">
        <v>0.5</v>
      </c>
      <c r="I166" s="51"/>
      <c r="J166" s="51" t="s">
        <v>79</v>
      </c>
      <c r="K166" s="51" t="s">
        <v>80</v>
      </c>
      <c r="L166" s="51">
        <v>1488953</v>
      </c>
      <c r="M166" s="52">
        <v>41347.632638888892</v>
      </c>
      <c r="N166" s="51" t="s">
        <v>81</v>
      </c>
      <c r="O166" s="51">
        <v>0.1</v>
      </c>
      <c r="P166" s="51">
        <v>0.1</v>
      </c>
      <c r="Q166" s="51"/>
      <c r="R166" s="51" t="s">
        <v>74</v>
      </c>
      <c r="S166" s="51" t="s">
        <v>76</v>
      </c>
      <c r="T166" s="51" t="s">
        <v>77</v>
      </c>
      <c r="U166" s="51">
        <v>42782</v>
      </c>
      <c r="V166" s="51" t="s">
        <v>112</v>
      </c>
    </row>
    <row r="167" spans="1:22">
      <c r="A167" s="51" t="s">
        <v>131</v>
      </c>
      <c r="B167" s="51"/>
      <c r="C167" s="51" t="s">
        <v>47</v>
      </c>
      <c r="D167" s="51" t="s">
        <v>72</v>
      </c>
      <c r="E167" s="52">
        <v>41346.541666666664</v>
      </c>
      <c r="F167" s="51">
        <v>78</v>
      </c>
      <c r="G167" s="51" t="s">
        <v>4</v>
      </c>
      <c r="H167" s="51"/>
      <c r="I167" s="51" t="s">
        <v>116</v>
      </c>
      <c r="J167" s="51" t="s">
        <v>109</v>
      </c>
      <c r="K167" s="51" t="s">
        <v>74</v>
      </c>
      <c r="L167" s="51"/>
      <c r="M167" s="52">
        <v>41346.541666666664</v>
      </c>
      <c r="N167" s="51"/>
      <c r="O167" s="51"/>
      <c r="P167" s="51"/>
      <c r="Q167" s="51" t="s">
        <v>117</v>
      </c>
      <c r="R167" s="51" t="s">
        <v>74</v>
      </c>
      <c r="S167" s="51" t="s">
        <v>76</v>
      </c>
      <c r="T167" s="51" t="s">
        <v>77</v>
      </c>
      <c r="U167" s="51">
        <v>42782</v>
      </c>
      <c r="V167" s="51" t="s">
        <v>112</v>
      </c>
    </row>
    <row r="168" spans="1:22">
      <c r="A168" s="51" t="s">
        <v>131</v>
      </c>
      <c r="B168" s="51"/>
      <c r="C168" s="51" t="s">
        <v>47</v>
      </c>
      <c r="D168" s="51" t="s">
        <v>72</v>
      </c>
      <c r="E168" s="52">
        <v>41346.541666666664</v>
      </c>
      <c r="F168" s="51">
        <v>80</v>
      </c>
      <c r="G168" s="51" t="s">
        <v>5</v>
      </c>
      <c r="H168" s="51">
        <v>2.5</v>
      </c>
      <c r="I168" s="51" t="s">
        <v>82</v>
      </c>
      <c r="J168" s="51" t="s">
        <v>83</v>
      </c>
      <c r="K168" s="51" t="s">
        <v>80</v>
      </c>
      <c r="L168" s="51">
        <v>1488953</v>
      </c>
      <c r="M168" s="52">
        <v>41347.65902777778</v>
      </c>
      <c r="N168" s="51" t="s">
        <v>84</v>
      </c>
      <c r="O168" s="51">
        <v>2.5</v>
      </c>
      <c r="P168" s="51">
        <v>6</v>
      </c>
      <c r="Q168" s="51"/>
      <c r="R168" s="51" t="s">
        <v>74</v>
      </c>
      <c r="S168" s="51" t="s">
        <v>76</v>
      </c>
      <c r="T168" s="51" t="s">
        <v>77</v>
      </c>
      <c r="U168" s="51">
        <v>42782</v>
      </c>
      <c r="V168" s="51" t="s">
        <v>112</v>
      </c>
    </row>
    <row r="169" spans="1:22">
      <c r="A169" s="51" t="s">
        <v>131</v>
      </c>
      <c r="B169" s="51"/>
      <c r="C169" s="51" t="s">
        <v>47</v>
      </c>
      <c r="D169" s="51" t="s">
        <v>72</v>
      </c>
      <c r="E169" s="52">
        <v>41346.541666666664</v>
      </c>
      <c r="F169" s="51">
        <v>94</v>
      </c>
      <c r="G169" s="51" t="s">
        <v>6</v>
      </c>
      <c r="H169" s="51">
        <v>268</v>
      </c>
      <c r="I169" s="51"/>
      <c r="J169" s="51" t="s">
        <v>85</v>
      </c>
      <c r="K169" s="51" t="s">
        <v>74</v>
      </c>
      <c r="L169" s="51"/>
      <c r="M169" s="52">
        <v>41346.541666666664</v>
      </c>
      <c r="N169" s="51" t="s">
        <v>86</v>
      </c>
      <c r="O169" s="51"/>
      <c r="P169" s="51"/>
      <c r="Q169" s="51"/>
      <c r="R169" s="51" t="s">
        <v>74</v>
      </c>
      <c r="S169" s="51" t="s">
        <v>76</v>
      </c>
      <c r="T169" s="51" t="s">
        <v>77</v>
      </c>
      <c r="U169" s="51">
        <v>42782</v>
      </c>
      <c r="V169" s="51" t="s">
        <v>112</v>
      </c>
    </row>
    <row r="170" spans="1:22">
      <c r="A170" s="51" t="s">
        <v>131</v>
      </c>
      <c r="B170" s="51"/>
      <c r="C170" s="51" t="s">
        <v>47</v>
      </c>
      <c r="D170" s="51" t="s">
        <v>72</v>
      </c>
      <c r="E170" s="52">
        <v>41346.541666666664</v>
      </c>
      <c r="F170" s="51">
        <v>299</v>
      </c>
      <c r="G170" s="51" t="s">
        <v>7</v>
      </c>
      <c r="H170" s="51">
        <v>9.5399999999999991</v>
      </c>
      <c r="I170" s="51"/>
      <c r="J170" s="51" t="s">
        <v>87</v>
      </c>
      <c r="K170" s="51" t="s">
        <v>74</v>
      </c>
      <c r="L170" s="51"/>
      <c r="M170" s="52">
        <v>41346.541666666664</v>
      </c>
      <c r="N170" s="51" t="s">
        <v>88</v>
      </c>
      <c r="O170" s="51"/>
      <c r="P170" s="51"/>
      <c r="Q170" s="51"/>
      <c r="R170" s="51" t="s">
        <v>74</v>
      </c>
      <c r="S170" s="51" t="s">
        <v>76</v>
      </c>
      <c r="T170" s="51" t="s">
        <v>77</v>
      </c>
      <c r="U170" s="51">
        <v>42782</v>
      </c>
      <c r="V170" s="51" t="s">
        <v>112</v>
      </c>
    </row>
    <row r="171" spans="1:22">
      <c r="A171" s="51" t="s">
        <v>131</v>
      </c>
      <c r="B171" s="51"/>
      <c r="C171" s="51" t="s">
        <v>47</v>
      </c>
      <c r="D171" s="51" t="s">
        <v>72</v>
      </c>
      <c r="E171" s="52">
        <v>41346.541666666664</v>
      </c>
      <c r="F171" s="51">
        <v>301</v>
      </c>
      <c r="G171" s="51" t="s">
        <v>8</v>
      </c>
      <c r="H171" s="51">
        <v>101.8</v>
      </c>
      <c r="I171" s="51"/>
      <c r="J171" s="51" t="s">
        <v>89</v>
      </c>
      <c r="K171" s="51" t="s">
        <v>74</v>
      </c>
      <c r="L171" s="51"/>
      <c r="M171" s="52">
        <v>41346.541666666664</v>
      </c>
      <c r="N171" s="51"/>
      <c r="O171" s="51"/>
      <c r="P171" s="51"/>
      <c r="Q171" s="51"/>
      <c r="R171" s="51" t="s">
        <v>74</v>
      </c>
      <c r="S171" s="51" t="s">
        <v>76</v>
      </c>
      <c r="T171" s="51" t="s">
        <v>77</v>
      </c>
      <c r="U171" s="51">
        <v>42782</v>
      </c>
      <c r="V171" s="51" t="s">
        <v>112</v>
      </c>
    </row>
    <row r="172" spans="1:22">
      <c r="A172" s="51" t="s">
        <v>131</v>
      </c>
      <c r="B172" s="51"/>
      <c r="C172" s="51" t="s">
        <v>47</v>
      </c>
      <c r="D172" s="51" t="s">
        <v>72</v>
      </c>
      <c r="E172" s="52">
        <v>41346.541666666664</v>
      </c>
      <c r="F172" s="51">
        <v>310</v>
      </c>
      <c r="G172" s="51" t="s">
        <v>118</v>
      </c>
      <c r="H172" s="51">
        <v>0.78</v>
      </c>
      <c r="I172" s="51" t="s">
        <v>119</v>
      </c>
      <c r="J172" s="51" t="s">
        <v>105</v>
      </c>
      <c r="K172" s="51" t="s">
        <v>80</v>
      </c>
      <c r="L172" s="51">
        <v>1488943</v>
      </c>
      <c r="M172" s="52">
        <v>41348.350694444445</v>
      </c>
      <c r="N172" s="51" t="s">
        <v>120</v>
      </c>
      <c r="O172" s="51">
        <v>0.2</v>
      </c>
      <c r="P172" s="51">
        <v>2</v>
      </c>
      <c r="Q172" s="51" t="s">
        <v>121</v>
      </c>
      <c r="R172" s="51" t="s">
        <v>74</v>
      </c>
      <c r="S172" s="51" t="s">
        <v>76</v>
      </c>
      <c r="T172" s="51" t="s">
        <v>77</v>
      </c>
      <c r="U172" s="51">
        <v>42782</v>
      </c>
      <c r="V172" s="51" t="s">
        <v>112</v>
      </c>
    </row>
    <row r="173" spans="1:22">
      <c r="A173" s="51" t="s">
        <v>131</v>
      </c>
      <c r="B173" s="51"/>
      <c r="C173" s="51" t="s">
        <v>47</v>
      </c>
      <c r="D173" s="51" t="s">
        <v>72</v>
      </c>
      <c r="E173" s="52">
        <v>41346.541666666664</v>
      </c>
      <c r="F173" s="51">
        <v>406</v>
      </c>
      <c r="G173" s="51" t="s">
        <v>9</v>
      </c>
      <c r="H173" s="51">
        <v>7.54</v>
      </c>
      <c r="I173" s="51"/>
      <c r="J173" s="51" t="s">
        <v>90</v>
      </c>
      <c r="K173" s="51" t="s">
        <v>74</v>
      </c>
      <c r="L173" s="51"/>
      <c r="M173" s="52">
        <v>41346.541666666664</v>
      </c>
      <c r="N173" s="51" t="s">
        <v>91</v>
      </c>
      <c r="O173" s="51"/>
      <c r="P173" s="51"/>
      <c r="Q173" s="51"/>
      <c r="R173" s="51" t="s">
        <v>74</v>
      </c>
      <c r="S173" s="51" t="s">
        <v>76</v>
      </c>
      <c r="T173" s="51" t="s">
        <v>77</v>
      </c>
      <c r="U173" s="51">
        <v>42782</v>
      </c>
      <c r="V173" s="51" t="s">
        <v>112</v>
      </c>
    </row>
    <row r="174" spans="1:22">
      <c r="A174" s="51" t="s">
        <v>131</v>
      </c>
      <c r="B174" s="51"/>
      <c r="C174" s="51" t="s">
        <v>47</v>
      </c>
      <c r="D174" s="51" t="s">
        <v>72</v>
      </c>
      <c r="E174" s="52">
        <v>41346.541666666664</v>
      </c>
      <c r="F174" s="51">
        <v>410</v>
      </c>
      <c r="G174" s="51" t="s">
        <v>10</v>
      </c>
      <c r="H174" s="51">
        <v>119</v>
      </c>
      <c r="I174" s="51"/>
      <c r="J174" s="51" t="s">
        <v>87</v>
      </c>
      <c r="K174" s="51" t="s">
        <v>80</v>
      </c>
      <c r="L174" s="51">
        <v>1488953</v>
      </c>
      <c r="M174" s="52">
        <v>41352.587500000001</v>
      </c>
      <c r="N174" s="51" t="s">
        <v>92</v>
      </c>
      <c r="O174" s="51">
        <v>0.65</v>
      </c>
      <c r="P174" s="51">
        <v>2.5</v>
      </c>
      <c r="Q174" s="51"/>
      <c r="R174" s="51" t="s">
        <v>74</v>
      </c>
      <c r="S174" s="51" t="s">
        <v>76</v>
      </c>
      <c r="T174" s="51" t="s">
        <v>77</v>
      </c>
      <c r="U174" s="51">
        <v>42782</v>
      </c>
      <c r="V174" s="51" t="s">
        <v>112</v>
      </c>
    </row>
    <row r="175" spans="1:22">
      <c r="A175" s="51" t="s">
        <v>131</v>
      </c>
      <c r="B175" s="51"/>
      <c r="C175" s="51" t="s">
        <v>47</v>
      </c>
      <c r="D175" s="51" t="s">
        <v>72</v>
      </c>
      <c r="E175" s="52">
        <v>41346.541666666664</v>
      </c>
      <c r="F175" s="51">
        <v>610</v>
      </c>
      <c r="G175" s="51" t="s">
        <v>11</v>
      </c>
      <c r="H175" s="51">
        <v>4.8000000000000001E-2</v>
      </c>
      <c r="I175" s="51"/>
      <c r="J175" s="51" t="s">
        <v>87</v>
      </c>
      <c r="K175" s="51" t="s">
        <v>80</v>
      </c>
      <c r="L175" s="51">
        <v>1488958</v>
      </c>
      <c r="M175" s="52">
        <v>41352.594444444447</v>
      </c>
      <c r="N175" s="51" t="s">
        <v>94</v>
      </c>
      <c r="O175" s="51">
        <v>0</v>
      </c>
      <c r="P175" s="51">
        <v>0.01</v>
      </c>
      <c r="Q175" s="51"/>
      <c r="R175" s="51" t="s">
        <v>74</v>
      </c>
      <c r="S175" s="51" t="s">
        <v>76</v>
      </c>
      <c r="T175" s="51" t="s">
        <v>77</v>
      </c>
      <c r="U175" s="51">
        <v>42782</v>
      </c>
      <c r="V175" s="51" t="s">
        <v>112</v>
      </c>
    </row>
    <row r="176" spans="1:22">
      <c r="A176" s="51" t="s">
        <v>131</v>
      </c>
      <c r="B176" s="51"/>
      <c r="C176" s="51" t="s">
        <v>47</v>
      </c>
      <c r="D176" s="51" t="s">
        <v>72</v>
      </c>
      <c r="E176" s="52">
        <v>41346.541666666664</v>
      </c>
      <c r="F176" s="51">
        <v>625</v>
      </c>
      <c r="G176" s="51" t="s">
        <v>12</v>
      </c>
      <c r="H176" s="51">
        <v>0.24</v>
      </c>
      <c r="I176" s="51"/>
      <c r="J176" s="51" t="s">
        <v>87</v>
      </c>
      <c r="K176" s="51" t="s">
        <v>80</v>
      </c>
      <c r="L176" s="51">
        <v>1488958</v>
      </c>
      <c r="M176" s="52">
        <v>41351.81527777778</v>
      </c>
      <c r="N176" s="51" t="s">
        <v>96</v>
      </c>
      <c r="O176" s="51">
        <v>0.08</v>
      </c>
      <c r="P176" s="51">
        <v>0.2</v>
      </c>
      <c r="Q176" s="51"/>
      <c r="R176" s="51" t="s">
        <v>74</v>
      </c>
      <c r="S176" s="51" t="s">
        <v>76</v>
      </c>
      <c r="T176" s="51" t="s">
        <v>77</v>
      </c>
      <c r="U176" s="51">
        <v>42782</v>
      </c>
      <c r="V176" s="51" t="s">
        <v>112</v>
      </c>
    </row>
    <row r="177" spans="1:22">
      <c r="A177" s="51" t="s">
        <v>131</v>
      </c>
      <c r="B177" s="51"/>
      <c r="C177" s="51" t="s">
        <v>47</v>
      </c>
      <c r="D177" s="51" t="s">
        <v>72</v>
      </c>
      <c r="E177" s="52">
        <v>41346.541666666664</v>
      </c>
      <c r="F177" s="51">
        <v>630</v>
      </c>
      <c r="G177" s="51" t="s">
        <v>13</v>
      </c>
      <c r="H177" s="51">
        <v>2.8</v>
      </c>
      <c r="I177" s="51"/>
      <c r="J177" s="51" t="s">
        <v>87</v>
      </c>
      <c r="K177" s="51" t="s">
        <v>80</v>
      </c>
      <c r="L177" s="51">
        <v>1488958</v>
      </c>
      <c r="M177" s="52">
        <v>41352.566666666666</v>
      </c>
      <c r="N177" s="51" t="s">
        <v>98</v>
      </c>
      <c r="O177" s="51">
        <v>0.04</v>
      </c>
      <c r="P177" s="51">
        <v>0.1</v>
      </c>
      <c r="Q177" s="51"/>
      <c r="R177" s="51" t="s">
        <v>74</v>
      </c>
      <c r="S177" s="51" t="s">
        <v>76</v>
      </c>
      <c r="T177" s="51" t="s">
        <v>77</v>
      </c>
      <c r="U177" s="51">
        <v>42782</v>
      </c>
      <c r="V177" s="51" t="s">
        <v>112</v>
      </c>
    </row>
    <row r="178" spans="1:22">
      <c r="A178" s="51" t="s">
        <v>131</v>
      </c>
      <c r="B178" s="51"/>
      <c r="C178" s="51" t="s">
        <v>47</v>
      </c>
      <c r="D178" s="51" t="s">
        <v>72</v>
      </c>
      <c r="E178" s="52">
        <v>41346.541666666664</v>
      </c>
      <c r="F178" s="51">
        <v>665</v>
      </c>
      <c r="G178" s="51" t="s">
        <v>14</v>
      </c>
      <c r="H178" s="51">
        <v>1.4999999999999999E-2</v>
      </c>
      <c r="I178" s="51"/>
      <c r="J178" s="51" t="s">
        <v>87</v>
      </c>
      <c r="K178" s="51" t="s">
        <v>80</v>
      </c>
      <c r="L178" s="51">
        <v>1488958</v>
      </c>
      <c r="M178" s="52">
        <v>41351.559027777781</v>
      </c>
      <c r="N178" s="51" t="s">
        <v>99</v>
      </c>
      <c r="O178" s="51">
        <v>0</v>
      </c>
      <c r="P178" s="51">
        <v>0.01</v>
      </c>
      <c r="Q178" s="51"/>
      <c r="R178" s="51" t="s">
        <v>74</v>
      </c>
      <c r="S178" s="51" t="s">
        <v>76</v>
      </c>
      <c r="T178" s="51" t="s">
        <v>77</v>
      </c>
      <c r="U178" s="51">
        <v>42782</v>
      </c>
      <c r="V178" s="51" t="s">
        <v>112</v>
      </c>
    </row>
    <row r="179" spans="1:22">
      <c r="A179" s="51" t="s">
        <v>131</v>
      </c>
      <c r="B179" s="51"/>
      <c r="C179" s="51" t="s">
        <v>47</v>
      </c>
      <c r="D179" s="51" t="s">
        <v>72</v>
      </c>
      <c r="E179" s="52">
        <v>41346.541666666664</v>
      </c>
      <c r="F179" s="51">
        <v>671</v>
      </c>
      <c r="G179" s="51" t="s">
        <v>15</v>
      </c>
      <c r="H179" s="51">
        <v>8.9999999999999993E-3</v>
      </c>
      <c r="I179" s="51" t="s">
        <v>102</v>
      </c>
      <c r="J179" s="51" t="s">
        <v>87</v>
      </c>
      <c r="K179" s="51" t="s">
        <v>80</v>
      </c>
      <c r="L179" s="51">
        <v>1488963</v>
      </c>
      <c r="M179" s="52">
        <v>41347.624305555553</v>
      </c>
      <c r="N179" s="51" t="s">
        <v>99</v>
      </c>
      <c r="O179" s="51">
        <v>0</v>
      </c>
      <c r="P179" s="51">
        <v>0.01</v>
      </c>
      <c r="Q179" s="51"/>
      <c r="R179" s="51" t="s">
        <v>74</v>
      </c>
      <c r="S179" s="51" t="s">
        <v>76</v>
      </c>
      <c r="T179" s="51" t="s">
        <v>77</v>
      </c>
      <c r="U179" s="51">
        <v>42782</v>
      </c>
      <c r="V179" s="51" t="s">
        <v>112</v>
      </c>
    </row>
    <row r="180" spans="1:22">
      <c r="A180" s="51" t="s">
        <v>131</v>
      </c>
      <c r="B180" s="51"/>
      <c r="C180" s="51" t="s">
        <v>47</v>
      </c>
      <c r="D180" s="51" t="s">
        <v>72</v>
      </c>
      <c r="E180" s="52">
        <v>41346.541666666664</v>
      </c>
      <c r="F180" s="51">
        <v>680</v>
      </c>
      <c r="G180" s="51" t="s">
        <v>16</v>
      </c>
      <c r="H180" s="51">
        <v>0.88</v>
      </c>
      <c r="I180" s="51" t="s">
        <v>102</v>
      </c>
      <c r="J180" s="51" t="s">
        <v>87</v>
      </c>
      <c r="K180" s="51" t="s">
        <v>80</v>
      </c>
      <c r="L180" s="51">
        <v>1488958</v>
      </c>
      <c r="M180" s="52">
        <v>41348.996527777781</v>
      </c>
      <c r="N180" s="51" t="s">
        <v>101</v>
      </c>
      <c r="O180" s="51">
        <v>0.5</v>
      </c>
      <c r="P180" s="51">
        <v>1</v>
      </c>
      <c r="Q180" s="51"/>
      <c r="R180" s="51" t="s">
        <v>74</v>
      </c>
      <c r="S180" s="51" t="s">
        <v>76</v>
      </c>
      <c r="T180" s="51" t="s">
        <v>77</v>
      </c>
      <c r="U180" s="51">
        <v>42782</v>
      </c>
      <c r="V180" s="51" t="s">
        <v>112</v>
      </c>
    </row>
    <row r="181" spans="1:22">
      <c r="A181" s="51" t="s">
        <v>131</v>
      </c>
      <c r="B181" s="51"/>
      <c r="C181" s="51" t="s">
        <v>47</v>
      </c>
      <c r="D181" s="51" t="s">
        <v>72</v>
      </c>
      <c r="E181" s="52">
        <v>41346.541666666664</v>
      </c>
      <c r="F181" s="51">
        <v>937</v>
      </c>
      <c r="G181" s="51" t="s">
        <v>20</v>
      </c>
      <c r="H181" s="51">
        <v>0.49</v>
      </c>
      <c r="I181" s="51" t="s">
        <v>102</v>
      </c>
      <c r="J181" s="51" t="s">
        <v>87</v>
      </c>
      <c r="K181" s="51" t="s">
        <v>80</v>
      </c>
      <c r="L181" s="51">
        <v>1488968</v>
      </c>
      <c r="M181" s="52">
        <v>41353.902777777781</v>
      </c>
      <c r="N181" s="51" t="s">
        <v>103</v>
      </c>
      <c r="O181" s="51">
        <v>0.3</v>
      </c>
      <c r="P181" s="51">
        <v>1.2</v>
      </c>
      <c r="Q181" s="51"/>
      <c r="R181" s="51" t="s">
        <v>74</v>
      </c>
      <c r="S181" s="51" t="s">
        <v>76</v>
      </c>
      <c r="T181" s="51" t="s">
        <v>77</v>
      </c>
      <c r="U181" s="51">
        <v>42782</v>
      </c>
      <c r="V181" s="51" t="s">
        <v>112</v>
      </c>
    </row>
    <row r="182" spans="1:22">
      <c r="A182" s="51" t="s">
        <v>131</v>
      </c>
      <c r="B182" s="51"/>
      <c r="C182" s="51" t="s">
        <v>47</v>
      </c>
      <c r="D182" s="51" t="s">
        <v>72</v>
      </c>
      <c r="E182" s="52">
        <v>41346.541666666664</v>
      </c>
      <c r="F182" s="51">
        <v>940</v>
      </c>
      <c r="G182" s="51" t="s">
        <v>21</v>
      </c>
      <c r="H182" s="51">
        <v>4.9000000000000004</v>
      </c>
      <c r="I182" s="51"/>
      <c r="J182" s="51" t="s">
        <v>87</v>
      </c>
      <c r="K182" s="51" t="s">
        <v>80</v>
      </c>
      <c r="L182" s="51">
        <v>1488953</v>
      </c>
      <c r="M182" s="52">
        <v>41354.143055555556</v>
      </c>
      <c r="N182" s="51" t="s">
        <v>104</v>
      </c>
      <c r="O182" s="51">
        <v>0.2</v>
      </c>
      <c r="P182" s="51">
        <v>0.5</v>
      </c>
      <c r="Q182" s="51"/>
      <c r="R182" s="51" t="s">
        <v>74</v>
      </c>
      <c r="S182" s="51" t="s">
        <v>76</v>
      </c>
      <c r="T182" s="51" t="s">
        <v>77</v>
      </c>
      <c r="U182" s="51">
        <v>42782</v>
      </c>
      <c r="V182" s="51" t="s">
        <v>112</v>
      </c>
    </row>
    <row r="183" spans="1:22">
      <c r="A183" s="51" t="s">
        <v>131</v>
      </c>
      <c r="B183" s="51"/>
      <c r="C183" s="51" t="s">
        <v>47</v>
      </c>
      <c r="D183" s="51" t="s">
        <v>72</v>
      </c>
      <c r="E183" s="52">
        <v>41346.541666666664</v>
      </c>
      <c r="F183" s="51">
        <v>945</v>
      </c>
      <c r="G183" s="51" t="s">
        <v>22</v>
      </c>
      <c r="H183" s="51">
        <v>1.5</v>
      </c>
      <c r="I183" s="51"/>
      <c r="J183" s="51" t="s">
        <v>87</v>
      </c>
      <c r="K183" s="51" t="s">
        <v>80</v>
      </c>
      <c r="L183" s="51">
        <v>1488953</v>
      </c>
      <c r="M183" s="52">
        <v>41354.143055555556</v>
      </c>
      <c r="N183" s="51" t="s">
        <v>104</v>
      </c>
      <c r="O183" s="51">
        <v>0.2</v>
      </c>
      <c r="P183" s="51">
        <v>0.5</v>
      </c>
      <c r="Q183" s="51"/>
      <c r="R183" s="51" t="s">
        <v>74</v>
      </c>
      <c r="S183" s="51" t="s">
        <v>76</v>
      </c>
      <c r="T183" s="51" t="s">
        <v>77</v>
      </c>
      <c r="U183" s="51">
        <v>42782</v>
      </c>
      <c r="V183" s="51" t="s">
        <v>112</v>
      </c>
    </row>
    <row r="184" spans="1:22">
      <c r="A184" s="51" t="s">
        <v>131</v>
      </c>
      <c r="B184" s="51"/>
      <c r="C184" s="51" t="s">
        <v>47</v>
      </c>
      <c r="D184" s="51" t="s">
        <v>72</v>
      </c>
      <c r="E184" s="52">
        <v>41346.541666666664</v>
      </c>
      <c r="F184" s="51">
        <v>1022</v>
      </c>
      <c r="G184" s="51" t="s">
        <v>23</v>
      </c>
      <c r="H184" s="51">
        <v>9.1999999999999993</v>
      </c>
      <c r="I184" s="51"/>
      <c r="J184" s="51" t="s">
        <v>105</v>
      </c>
      <c r="K184" s="51" t="s">
        <v>80</v>
      </c>
      <c r="L184" s="51">
        <v>1488968</v>
      </c>
      <c r="M184" s="52">
        <v>41360.577777777777</v>
      </c>
      <c r="N184" s="51" t="s">
        <v>106</v>
      </c>
      <c r="O184" s="51">
        <v>2</v>
      </c>
      <c r="P184" s="51">
        <v>8</v>
      </c>
      <c r="Q184" s="51"/>
      <c r="R184" s="51" t="s">
        <v>74</v>
      </c>
      <c r="S184" s="51" t="s">
        <v>76</v>
      </c>
      <c r="T184" s="51" t="s">
        <v>77</v>
      </c>
      <c r="U184" s="51">
        <v>42782</v>
      </c>
      <c r="V184" s="51" t="s">
        <v>112</v>
      </c>
    </row>
    <row r="185" spans="1:22">
      <c r="A185" s="51" t="s">
        <v>131</v>
      </c>
      <c r="B185" s="51"/>
      <c r="C185" s="51" t="s">
        <v>47</v>
      </c>
      <c r="D185" s="51" t="s">
        <v>72</v>
      </c>
      <c r="E185" s="52">
        <v>41346.541666666664</v>
      </c>
      <c r="F185" s="51">
        <v>32211</v>
      </c>
      <c r="G185" s="51" t="s">
        <v>123</v>
      </c>
      <c r="H185" s="51">
        <v>0.69</v>
      </c>
      <c r="I185" s="51" t="s">
        <v>82</v>
      </c>
      <c r="J185" s="51" t="s">
        <v>105</v>
      </c>
      <c r="K185" s="51" t="s">
        <v>80</v>
      </c>
      <c r="L185" s="51">
        <v>1488948</v>
      </c>
      <c r="M185" s="52">
        <v>41354.381944444445</v>
      </c>
      <c r="N185" s="51" t="s">
        <v>124</v>
      </c>
      <c r="O185" s="51">
        <v>0.69</v>
      </c>
      <c r="P185" s="51">
        <v>2.1</v>
      </c>
      <c r="Q185" s="51"/>
      <c r="R185" s="51" t="s">
        <v>74</v>
      </c>
      <c r="S185" s="51" t="s">
        <v>76</v>
      </c>
      <c r="T185" s="51" t="s">
        <v>77</v>
      </c>
      <c r="U185" s="51">
        <v>42782</v>
      </c>
      <c r="V185" s="51" t="s">
        <v>112</v>
      </c>
    </row>
    <row r="186" spans="1:22">
      <c r="A186" s="51" t="s">
        <v>131</v>
      </c>
      <c r="B186" s="51"/>
      <c r="C186" s="51" t="s">
        <v>47</v>
      </c>
      <c r="D186" s="51" t="s">
        <v>72</v>
      </c>
      <c r="E186" s="52">
        <v>41346.541666666664</v>
      </c>
      <c r="F186" s="51">
        <v>32218</v>
      </c>
      <c r="G186" s="51" t="s">
        <v>125</v>
      </c>
      <c r="H186" s="51">
        <v>0.5</v>
      </c>
      <c r="I186" s="51" t="s">
        <v>82</v>
      </c>
      <c r="J186" s="51" t="s">
        <v>105</v>
      </c>
      <c r="K186" s="51" t="s">
        <v>80</v>
      </c>
      <c r="L186" s="51">
        <v>1488948</v>
      </c>
      <c r="M186" s="52">
        <v>41354.381944444445</v>
      </c>
      <c r="N186" s="51" t="s">
        <v>124</v>
      </c>
      <c r="O186" s="51">
        <v>0.5</v>
      </c>
      <c r="P186" s="51">
        <v>1.5</v>
      </c>
      <c r="Q186" s="51"/>
      <c r="R186" s="51" t="s">
        <v>74</v>
      </c>
      <c r="S186" s="51" t="s">
        <v>76</v>
      </c>
      <c r="T186" s="51" t="s">
        <v>77</v>
      </c>
      <c r="U186" s="51">
        <v>42782</v>
      </c>
      <c r="V186" s="51" t="s">
        <v>112</v>
      </c>
    </row>
    <row r="187" spans="1:22">
      <c r="A187" s="51" t="s">
        <v>131</v>
      </c>
      <c r="B187" s="51"/>
      <c r="C187" s="51" t="s">
        <v>47</v>
      </c>
      <c r="D187" s="51" t="s">
        <v>72</v>
      </c>
      <c r="E187" s="52">
        <v>41346.541666666664</v>
      </c>
      <c r="F187" s="51">
        <v>70300</v>
      </c>
      <c r="G187" s="51" t="s">
        <v>24</v>
      </c>
      <c r="H187" s="51">
        <v>145</v>
      </c>
      <c r="I187" s="51"/>
      <c r="J187" s="51" t="s">
        <v>87</v>
      </c>
      <c r="K187" s="51" t="s">
        <v>80</v>
      </c>
      <c r="L187" s="51">
        <v>1488953</v>
      </c>
      <c r="M187" s="52">
        <v>41352.588888888888</v>
      </c>
      <c r="N187" s="51" t="s">
        <v>108</v>
      </c>
      <c r="O187" s="51">
        <v>15</v>
      </c>
      <c r="P187" s="51">
        <v>25</v>
      </c>
      <c r="Q187" s="51"/>
      <c r="R187" s="51" t="s">
        <v>74</v>
      </c>
      <c r="S187" s="51" t="s">
        <v>76</v>
      </c>
      <c r="T187" s="51" t="s">
        <v>77</v>
      </c>
      <c r="U187" s="51">
        <v>42782</v>
      </c>
      <c r="V187" s="51" t="s">
        <v>112</v>
      </c>
    </row>
    <row r="188" spans="1:22">
      <c r="A188" s="51" t="s">
        <v>131</v>
      </c>
      <c r="B188" s="51"/>
      <c r="C188" s="51" t="s">
        <v>47</v>
      </c>
      <c r="D188" s="51" t="s">
        <v>72</v>
      </c>
      <c r="E188" s="52">
        <v>41346.541666666664</v>
      </c>
      <c r="F188" s="51">
        <v>90068</v>
      </c>
      <c r="G188" s="51" t="s">
        <v>25</v>
      </c>
      <c r="H188" s="51">
        <v>0.3</v>
      </c>
      <c r="I188" s="51"/>
      <c r="J188" s="51" t="s">
        <v>109</v>
      </c>
      <c r="K188" s="51" t="s">
        <v>74</v>
      </c>
      <c r="L188" s="51"/>
      <c r="M188" s="52">
        <v>41346.541666666664</v>
      </c>
      <c r="N188" s="51"/>
      <c r="O188" s="51"/>
      <c r="P188" s="51"/>
      <c r="Q188" s="51"/>
      <c r="R188" s="51" t="s">
        <v>74</v>
      </c>
      <c r="S188" s="51" t="s">
        <v>76</v>
      </c>
      <c r="T188" s="51" t="s">
        <v>77</v>
      </c>
      <c r="U188" s="51">
        <v>42782</v>
      </c>
      <c r="V188" s="51" t="s">
        <v>112</v>
      </c>
    </row>
    <row r="189" spans="1:22">
      <c r="A189" s="51" t="s">
        <v>131</v>
      </c>
      <c r="B189" s="51"/>
      <c r="C189" s="51" t="s">
        <v>47</v>
      </c>
      <c r="D189" s="51" t="s">
        <v>72</v>
      </c>
      <c r="E189" s="52">
        <v>41346.541666666664</v>
      </c>
      <c r="F189" s="51">
        <v>99937</v>
      </c>
      <c r="G189" s="51" t="s">
        <v>37</v>
      </c>
      <c r="H189" s="51">
        <v>0.01</v>
      </c>
      <c r="I189" s="51" t="s">
        <v>82</v>
      </c>
      <c r="J189" s="51" t="s">
        <v>105</v>
      </c>
      <c r="K189" s="51" t="s">
        <v>80</v>
      </c>
      <c r="L189" s="51">
        <v>1488980</v>
      </c>
      <c r="M189" s="52">
        <v>41348.875</v>
      </c>
      <c r="N189" s="51" t="s">
        <v>110</v>
      </c>
      <c r="O189" s="51">
        <v>0.01</v>
      </c>
      <c r="P189" s="51">
        <v>0.05</v>
      </c>
      <c r="Q189" s="51"/>
      <c r="R189" s="51" t="s">
        <v>74</v>
      </c>
      <c r="S189" s="51" t="s">
        <v>76</v>
      </c>
      <c r="T189" s="51" t="s">
        <v>77</v>
      </c>
      <c r="U189" s="51">
        <v>42782</v>
      </c>
      <c r="V189" s="51" t="s">
        <v>112</v>
      </c>
    </row>
    <row r="190" spans="1:22">
      <c r="A190" s="51" t="s">
        <v>132</v>
      </c>
      <c r="B190" s="51"/>
      <c r="C190" s="51" t="s">
        <v>48</v>
      </c>
      <c r="D190" s="51" t="s">
        <v>72</v>
      </c>
      <c r="E190" s="52">
        <v>41346.663194444445</v>
      </c>
      <c r="F190" s="51">
        <v>10</v>
      </c>
      <c r="G190" s="51" t="s">
        <v>2</v>
      </c>
      <c r="H190" s="51">
        <v>20.49</v>
      </c>
      <c r="I190" s="51"/>
      <c r="J190" s="51" t="s">
        <v>73</v>
      </c>
      <c r="K190" s="51" t="s">
        <v>74</v>
      </c>
      <c r="L190" s="51"/>
      <c r="M190" s="52">
        <v>41346.663194444445</v>
      </c>
      <c r="N190" s="51" t="s">
        <v>75</v>
      </c>
      <c r="O190" s="51"/>
      <c r="P190" s="51"/>
      <c r="Q190" s="51"/>
      <c r="R190" s="51" t="s">
        <v>74</v>
      </c>
      <c r="S190" s="51" t="s">
        <v>76</v>
      </c>
      <c r="T190" s="51" t="s">
        <v>77</v>
      </c>
      <c r="U190" s="51">
        <v>19510</v>
      </c>
      <c r="V190" s="51" t="s">
        <v>133</v>
      </c>
    </row>
    <row r="191" spans="1:22">
      <c r="A191" s="51" t="s">
        <v>132</v>
      </c>
      <c r="B191" s="51"/>
      <c r="C191" s="51" t="s">
        <v>48</v>
      </c>
      <c r="D191" s="51" t="s">
        <v>72</v>
      </c>
      <c r="E191" s="52">
        <v>41346.663194444445</v>
      </c>
      <c r="F191" s="51">
        <v>76</v>
      </c>
      <c r="G191" s="51" t="s">
        <v>3</v>
      </c>
      <c r="H191" s="51">
        <v>0.15</v>
      </c>
      <c r="I191" s="51"/>
      <c r="J191" s="51" t="s">
        <v>79</v>
      </c>
      <c r="K191" s="51" t="s">
        <v>80</v>
      </c>
      <c r="L191" s="51">
        <v>1488894</v>
      </c>
      <c r="M191" s="52">
        <v>41347.632638888892</v>
      </c>
      <c r="N191" s="51" t="s">
        <v>81</v>
      </c>
      <c r="O191" s="51">
        <v>0.1</v>
      </c>
      <c r="P191" s="51">
        <v>0.1</v>
      </c>
      <c r="Q191" s="51"/>
      <c r="R191" s="51" t="s">
        <v>74</v>
      </c>
      <c r="S191" s="51" t="s">
        <v>76</v>
      </c>
      <c r="T191" s="51" t="s">
        <v>77</v>
      </c>
      <c r="U191" s="51">
        <v>19510</v>
      </c>
      <c r="V191" s="51" t="s">
        <v>133</v>
      </c>
    </row>
    <row r="192" spans="1:22">
      <c r="A192" s="51" t="s">
        <v>132</v>
      </c>
      <c r="B192" s="51"/>
      <c r="C192" s="51" t="s">
        <v>48</v>
      </c>
      <c r="D192" s="51" t="s">
        <v>72</v>
      </c>
      <c r="E192" s="52">
        <v>41346.663194444445</v>
      </c>
      <c r="F192" s="51">
        <v>80</v>
      </c>
      <c r="G192" s="51" t="s">
        <v>5</v>
      </c>
      <c r="H192" s="51">
        <v>2.5</v>
      </c>
      <c r="I192" s="51" t="s">
        <v>82</v>
      </c>
      <c r="J192" s="51" t="s">
        <v>83</v>
      </c>
      <c r="K192" s="51" t="s">
        <v>80</v>
      </c>
      <c r="L192" s="51">
        <v>1488894</v>
      </c>
      <c r="M192" s="52">
        <v>41347.650694444441</v>
      </c>
      <c r="N192" s="51" t="s">
        <v>84</v>
      </c>
      <c r="O192" s="51">
        <v>2.5</v>
      </c>
      <c r="P192" s="51">
        <v>6</v>
      </c>
      <c r="Q192" s="51"/>
      <c r="R192" s="51" t="s">
        <v>74</v>
      </c>
      <c r="S192" s="51" t="s">
        <v>76</v>
      </c>
      <c r="T192" s="51" t="s">
        <v>77</v>
      </c>
      <c r="U192" s="51">
        <v>19510</v>
      </c>
      <c r="V192" s="51" t="s">
        <v>133</v>
      </c>
    </row>
    <row r="193" spans="1:22">
      <c r="A193" s="51" t="s">
        <v>132</v>
      </c>
      <c r="B193" s="51"/>
      <c r="C193" s="51" t="s">
        <v>48</v>
      </c>
      <c r="D193" s="51" t="s">
        <v>72</v>
      </c>
      <c r="E193" s="52">
        <v>41346.663194444445</v>
      </c>
      <c r="F193" s="51">
        <v>94</v>
      </c>
      <c r="G193" s="51" t="s">
        <v>6</v>
      </c>
      <c r="H193" s="51">
        <v>292</v>
      </c>
      <c r="I193" s="51"/>
      <c r="J193" s="51" t="s">
        <v>85</v>
      </c>
      <c r="K193" s="51" t="s">
        <v>74</v>
      </c>
      <c r="L193" s="51"/>
      <c r="M193" s="52">
        <v>41346.663194444445</v>
      </c>
      <c r="N193" s="51" t="s">
        <v>86</v>
      </c>
      <c r="O193" s="51"/>
      <c r="P193" s="51"/>
      <c r="Q193" s="51"/>
      <c r="R193" s="51" t="s">
        <v>74</v>
      </c>
      <c r="S193" s="51" t="s">
        <v>76</v>
      </c>
      <c r="T193" s="51" t="s">
        <v>77</v>
      </c>
      <c r="U193" s="51">
        <v>19510</v>
      </c>
      <c r="V193" s="51" t="s">
        <v>133</v>
      </c>
    </row>
    <row r="194" spans="1:22">
      <c r="A194" s="51" t="s">
        <v>132</v>
      </c>
      <c r="B194" s="51"/>
      <c r="C194" s="51" t="s">
        <v>48</v>
      </c>
      <c r="D194" s="51" t="s">
        <v>72</v>
      </c>
      <c r="E194" s="52">
        <v>41346.663194444445</v>
      </c>
      <c r="F194" s="51">
        <v>299</v>
      </c>
      <c r="G194" s="51" t="s">
        <v>7</v>
      </c>
      <c r="H194" s="51">
        <v>6.84</v>
      </c>
      <c r="I194" s="51"/>
      <c r="J194" s="51" t="s">
        <v>87</v>
      </c>
      <c r="K194" s="51" t="s">
        <v>74</v>
      </c>
      <c r="L194" s="51"/>
      <c r="M194" s="52">
        <v>41346.663194444445</v>
      </c>
      <c r="N194" s="51" t="s">
        <v>88</v>
      </c>
      <c r="O194" s="51"/>
      <c r="P194" s="51"/>
      <c r="Q194" s="51"/>
      <c r="R194" s="51" t="s">
        <v>74</v>
      </c>
      <c r="S194" s="51" t="s">
        <v>76</v>
      </c>
      <c r="T194" s="51" t="s">
        <v>77</v>
      </c>
      <c r="U194" s="51">
        <v>19510</v>
      </c>
      <c r="V194" s="51" t="s">
        <v>133</v>
      </c>
    </row>
    <row r="195" spans="1:22">
      <c r="A195" s="51" t="s">
        <v>132</v>
      </c>
      <c r="B195" s="51"/>
      <c r="C195" s="51" t="s">
        <v>48</v>
      </c>
      <c r="D195" s="51" t="s">
        <v>72</v>
      </c>
      <c r="E195" s="52">
        <v>41346.663194444445</v>
      </c>
      <c r="F195" s="51">
        <v>301</v>
      </c>
      <c r="G195" s="51" t="s">
        <v>8</v>
      </c>
      <c r="H195" s="51">
        <v>76.099999999999994</v>
      </c>
      <c r="I195" s="51"/>
      <c r="J195" s="51" t="s">
        <v>89</v>
      </c>
      <c r="K195" s="51" t="s">
        <v>74</v>
      </c>
      <c r="L195" s="51"/>
      <c r="M195" s="52">
        <v>41346.663194444445</v>
      </c>
      <c r="N195" s="51"/>
      <c r="O195" s="51"/>
      <c r="P195" s="51"/>
      <c r="Q195" s="51"/>
      <c r="R195" s="51" t="s">
        <v>74</v>
      </c>
      <c r="S195" s="51" t="s">
        <v>76</v>
      </c>
      <c r="T195" s="51" t="s">
        <v>77</v>
      </c>
      <c r="U195" s="51">
        <v>19510</v>
      </c>
      <c r="V195" s="51" t="s">
        <v>133</v>
      </c>
    </row>
    <row r="196" spans="1:22">
      <c r="A196" s="51" t="s">
        <v>132</v>
      </c>
      <c r="B196" s="51"/>
      <c r="C196" s="51" t="s">
        <v>48</v>
      </c>
      <c r="D196" s="51" t="s">
        <v>72</v>
      </c>
      <c r="E196" s="52">
        <v>41346.663194444445</v>
      </c>
      <c r="F196" s="51">
        <v>406</v>
      </c>
      <c r="G196" s="51" t="s">
        <v>9</v>
      </c>
      <c r="H196" s="51">
        <v>7.24</v>
      </c>
      <c r="I196" s="51"/>
      <c r="J196" s="51" t="s">
        <v>90</v>
      </c>
      <c r="K196" s="51" t="s">
        <v>74</v>
      </c>
      <c r="L196" s="51"/>
      <c r="M196" s="52">
        <v>41346.663194444445</v>
      </c>
      <c r="N196" s="51" t="s">
        <v>91</v>
      </c>
      <c r="O196" s="51"/>
      <c r="P196" s="51"/>
      <c r="Q196" s="51"/>
      <c r="R196" s="51" t="s">
        <v>74</v>
      </c>
      <c r="S196" s="51" t="s">
        <v>76</v>
      </c>
      <c r="T196" s="51" t="s">
        <v>77</v>
      </c>
      <c r="U196" s="51">
        <v>19510</v>
      </c>
      <c r="V196" s="51" t="s">
        <v>133</v>
      </c>
    </row>
    <row r="197" spans="1:22">
      <c r="A197" s="51" t="s">
        <v>132</v>
      </c>
      <c r="B197" s="51"/>
      <c r="C197" s="51" t="s">
        <v>48</v>
      </c>
      <c r="D197" s="51" t="s">
        <v>72</v>
      </c>
      <c r="E197" s="52">
        <v>41346.663194444445</v>
      </c>
      <c r="F197" s="51">
        <v>410</v>
      </c>
      <c r="G197" s="51" t="s">
        <v>10</v>
      </c>
      <c r="H197" s="51">
        <v>125</v>
      </c>
      <c r="I197" s="51"/>
      <c r="J197" s="51" t="s">
        <v>87</v>
      </c>
      <c r="K197" s="51" t="s">
        <v>80</v>
      </c>
      <c r="L197" s="51">
        <v>1488894</v>
      </c>
      <c r="M197" s="52">
        <v>41352.565972222219</v>
      </c>
      <c r="N197" s="51" t="s">
        <v>92</v>
      </c>
      <c r="O197" s="51">
        <v>0.65</v>
      </c>
      <c r="P197" s="51">
        <v>2.5</v>
      </c>
      <c r="Q197" s="51"/>
      <c r="R197" s="51" t="s">
        <v>74</v>
      </c>
      <c r="S197" s="51" t="s">
        <v>76</v>
      </c>
      <c r="T197" s="51" t="s">
        <v>77</v>
      </c>
      <c r="U197" s="51">
        <v>19510</v>
      </c>
      <c r="V197" s="51" t="s">
        <v>133</v>
      </c>
    </row>
    <row r="198" spans="1:22">
      <c r="A198" s="51" t="s">
        <v>132</v>
      </c>
      <c r="B198" s="51"/>
      <c r="C198" s="51" t="s">
        <v>48</v>
      </c>
      <c r="D198" s="51" t="s">
        <v>72</v>
      </c>
      <c r="E198" s="52">
        <v>41346.663194444445</v>
      </c>
      <c r="F198" s="51">
        <v>610</v>
      </c>
      <c r="G198" s="51" t="s">
        <v>11</v>
      </c>
      <c r="H198" s="51">
        <v>2E-3</v>
      </c>
      <c r="I198" s="51" t="s">
        <v>82</v>
      </c>
      <c r="J198" s="51" t="s">
        <v>87</v>
      </c>
      <c r="K198" s="51" t="s">
        <v>80</v>
      </c>
      <c r="L198" s="51">
        <v>1488899</v>
      </c>
      <c r="M198" s="52">
        <v>41352.590277777781</v>
      </c>
      <c r="N198" s="51" t="s">
        <v>94</v>
      </c>
      <c r="O198" s="51">
        <v>0</v>
      </c>
      <c r="P198" s="51">
        <v>0.01</v>
      </c>
      <c r="Q198" s="51"/>
      <c r="R198" s="51" t="s">
        <v>74</v>
      </c>
      <c r="S198" s="51" t="s">
        <v>76</v>
      </c>
      <c r="T198" s="51" t="s">
        <v>77</v>
      </c>
      <c r="U198" s="51">
        <v>19510</v>
      </c>
      <c r="V198" s="51" t="s">
        <v>133</v>
      </c>
    </row>
    <row r="199" spans="1:22">
      <c r="A199" s="51" t="s">
        <v>132</v>
      </c>
      <c r="B199" s="51"/>
      <c r="C199" s="51" t="s">
        <v>48</v>
      </c>
      <c r="D199" s="51" t="s">
        <v>72</v>
      </c>
      <c r="E199" s="52">
        <v>41346.663194444445</v>
      </c>
      <c r="F199" s="51">
        <v>625</v>
      </c>
      <c r="G199" s="51" t="s">
        <v>12</v>
      </c>
      <c r="H199" s="51">
        <v>0.21</v>
      </c>
      <c r="I199" s="51"/>
      <c r="J199" s="51" t="s">
        <v>87</v>
      </c>
      <c r="K199" s="51" t="s">
        <v>80</v>
      </c>
      <c r="L199" s="51">
        <v>1488899</v>
      </c>
      <c r="M199" s="52">
        <v>41351.763888888891</v>
      </c>
      <c r="N199" s="51" t="s">
        <v>96</v>
      </c>
      <c r="O199" s="51">
        <v>0.08</v>
      </c>
      <c r="P199" s="51">
        <v>0.2</v>
      </c>
      <c r="Q199" s="51" t="s">
        <v>122</v>
      </c>
      <c r="R199" s="51" t="s">
        <v>74</v>
      </c>
      <c r="S199" s="51" t="s">
        <v>76</v>
      </c>
      <c r="T199" s="51" t="s">
        <v>77</v>
      </c>
      <c r="U199" s="51">
        <v>19510</v>
      </c>
      <c r="V199" s="51" t="s">
        <v>133</v>
      </c>
    </row>
    <row r="200" spans="1:22">
      <c r="A200" s="51" t="s">
        <v>132</v>
      </c>
      <c r="B200" s="51"/>
      <c r="C200" s="51" t="s">
        <v>48</v>
      </c>
      <c r="D200" s="51" t="s">
        <v>72</v>
      </c>
      <c r="E200" s="52">
        <v>41346.663194444445</v>
      </c>
      <c r="F200" s="51">
        <v>630</v>
      </c>
      <c r="G200" s="51" t="s">
        <v>13</v>
      </c>
      <c r="H200" s="51">
        <v>3.8</v>
      </c>
      <c r="I200" s="51"/>
      <c r="J200" s="51" t="s">
        <v>87</v>
      </c>
      <c r="K200" s="51" t="s">
        <v>80</v>
      </c>
      <c r="L200" s="51">
        <v>1488899</v>
      </c>
      <c r="M200" s="52">
        <v>41352.561111111114</v>
      </c>
      <c r="N200" s="51" t="s">
        <v>98</v>
      </c>
      <c r="O200" s="51">
        <v>0.04</v>
      </c>
      <c r="P200" s="51">
        <v>0.1</v>
      </c>
      <c r="Q200" s="51"/>
      <c r="R200" s="51" t="s">
        <v>74</v>
      </c>
      <c r="S200" s="51" t="s">
        <v>76</v>
      </c>
      <c r="T200" s="51" t="s">
        <v>77</v>
      </c>
      <c r="U200" s="51">
        <v>19510</v>
      </c>
      <c r="V200" s="51" t="s">
        <v>133</v>
      </c>
    </row>
    <row r="201" spans="1:22">
      <c r="A201" s="51" t="s">
        <v>132</v>
      </c>
      <c r="B201" s="51"/>
      <c r="C201" s="51" t="s">
        <v>48</v>
      </c>
      <c r="D201" s="51" t="s">
        <v>72</v>
      </c>
      <c r="E201" s="52">
        <v>41346.663194444445</v>
      </c>
      <c r="F201" s="51">
        <v>665</v>
      </c>
      <c r="G201" s="51" t="s">
        <v>14</v>
      </c>
      <c r="H201" s="51">
        <v>2.5999999999999999E-2</v>
      </c>
      <c r="I201" s="51"/>
      <c r="J201" s="51" t="s">
        <v>87</v>
      </c>
      <c r="K201" s="51" t="s">
        <v>80</v>
      </c>
      <c r="L201" s="51">
        <v>1488899</v>
      </c>
      <c r="M201" s="52">
        <v>41351.554861111108</v>
      </c>
      <c r="N201" s="51" t="s">
        <v>99</v>
      </c>
      <c r="O201" s="51">
        <v>0</v>
      </c>
      <c r="P201" s="51">
        <v>0.01</v>
      </c>
      <c r="Q201" s="51"/>
      <c r="R201" s="51" t="s">
        <v>74</v>
      </c>
      <c r="S201" s="51" t="s">
        <v>76</v>
      </c>
      <c r="T201" s="51" t="s">
        <v>77</v>
      </c>
      <c r="U201" s="51">
        <v>19510</v>
      </c>
      <c r="V201" s="51" t="s">
        <v>133</v>
      </c>
    </row>
    <row r="202" spans="1:22">
      <c r="A202" s="51" t="s">
        <v>132</v>
      </c>
      <c r="B202" s="51"/>
      <c r="C202" s="51" t="s">
        <v>48</v>
      </c>
      <c r="D202" s="51" t="s">
        <v>72</v>
      </c>
      <c r="E202" s="52">
        <v>41346.663194444445</v>
      </c>
      <c r="F202" s="51">
        <v>671</v>
      </c>
      <c r="G202" s="51" t="s">
        <v>15</v>
      </c>
      <c r="H202" s="51">
        <v>2.5000000000000001E-2</v>
      </c>
      <c r="I202" s="51"/>
      <c r="J202" s="51" t="s">
        <v>87</v>
      </c>
      <c r="K202" s="51" t="s">
        <v>80</v>
      </c>
      <c r="L202" s="51">
        <v>1488904</v>
      </c>
      <c r="M202" s="52">
        <v>41347.62222222222</v>
      </c>
      <c r="N202" s="51" t="s">
        <v>99</v>
      </c>
      <c r="O202" s="51">
        <v>0</v>
      </c>
      <c r="P202" s="51">
        <v>0.01</v>
      </c>
      <c r="Q202" s="51"/>
      <c r="R202" s="51" t="s">
        <v>74</v>
      </c>
      <c r="S202" s="51" t="s">
        <v>76</v>
      </c>
      <c r="T202" s="51" t="s">
        <v>77</v>
      </c>
      <c r="U202" s="51">
        <v>19510</v>
      </c>
      <c r="V202" s="51" t="s">
        <v>133</v>
      </c>
    </row>
    <row r="203" spans="1:22">
      <c r="A203" s="51" t="s">
        <v>132</v>
      </c>
      <c r="B203" s="51"/>
      <c r="C203" s="51" t="s">
        <v>48</v>
      </c>
      <c r="D203" s="51" t="s">
        <v>72</v>
      </c>
      <c r="E203" s="52">
        <v>41346.663194444445</v>
      </c>
      <c r="F203" s="51">
        <v>680</v>
      </c>
      <c r="G203" s="51" t="s">
        <v>16</v>
      </c>
      <c r="H203" s="51">
        <v>0.5</v>
      </c>
      <c r="I203" s="51" t="s">
        <v>82</v>
      </c>
      <c r="J203" s="51" t="s">
        <v>87</v>
      </c>
      <c r="K203" s="51" t="s">
        <v>80</v>
      </c>
      <c r="L203" s="51">
        <v>1488899</v>
      </c>
      <c r="M203" s="52">
        <v>41348.944444444445</v>
      </c>
      <c r="N203" s="51" t="s">
        <v>101</v>
      </c>
      <c r="O203" s="51">
        <v>0.5</v>
      </c>
      <c r="P203" s="51">
        <v>1</v>
      </c>
      <c r="Q203" s="51"/>
      <c r="R203" s="51" t="s">
        <v>74</v>
      </c>
      <c r="S203" s="51" t="s">
        <v>76</v>
      </c>
      <c r="T203" s="51" t="s">
        <v>77</v>
      </c>
      <c r="U203" s="51">
        <v>19510</v>
      </c>
      <c r="V203" s="51" t="s">
        <v>133</v>
      </c>
    </row>
    <row r="204" spans="1:22">
      <c r="A204" s="51" t="s">
        <v>132</v>
      </c>
      <c r="B204" s="51"/>
      <c r="C204" s="51" t="s">
        <v>48</v>
      </c>
      <c r="D204" s="51" t="s">
        <v>72</v>
      </c>
      <c r="E204" s="52">
        <v>41346.663194444445</v>
      </c>
      <c r="F204" s="51">
        <v>937</v>
      </c>
      <c r="G204" s="51" t="s">
        <v>20</v>
      </c>
      <c r="H204" s="51">
        <v>0.42</v>
      </c>
      <c r="I204" s="51" t="s">
        <v>102</v>
      </c>
      <c r="J204" s="51" t="s">
        <v>87</v>
      </c>
      <c r="K204" s="51" t="s">
        <v>80</v>
      </c>
      <c r="L204" s="51">
        <v>1488909</v>
      </c>
      <c r="M204" s="52">
        <v>41353.865277777775</v>
      </c>
      <c r="N204" s="51" t="s">
        <v>103</v>
      </c>
      <c r="O204" s="51">
        <v>0.3</v>
      </c>
      <c r="P204" s="51">
        <v>1.2</v>
      </c>
      <c r="Q204" s="51"/>
      <c r="R204" s="51" t="s">
        <v>74</v>
      </c>
      <c r="S204" s="51" t="s">
        <v>76</v>
      </c>
      <c r="T204" s="51" t="s">
        <v>77</v>
      </c>
      <c r="U204" s="51">
        <v>19510</v>
      </c>
      <c r="V204" s="51" t="s">
        <v>133</v>
      </c>
    </row>
    <row r="205" spans="1:22">
      <c r="A205" s="51" t="s">
        <v>132</v>
      </c>
      <c r="B205" s="51"/>
      <c r="C205" s="51" t="s">
        <v>48</v>
      </c>
      <c r="D205" s="51" t="s">
        <v>72</v>
      </c>
      <c r="E205" s="52">
        <v>41346.663194444445</v>
      </c>
      <c r="F205" s="51">
        <v>940</v>
      </c>
      <c r="G205" s="51" t="s">
        <v>21</v>
      </c>
      <c r="H205" s="51">
        <v>4.7</v>
      </c>
      <c r="I205" s="51"/>
      <c r="J205" s="51" t="s">
        <v>87</v>
      </c>
      <c r="K205" s="51" t="s">
        <v>80</v>
      </c>
      <c r="L205" s="51">
        <v>1488894</v>
      </c>
      <c r="M205" s="52">
        <v>41354.088194444441</v>
      </c>
      <c r="N205" s="51" t="s">
        <v>104</v>
      </c>
      <c r="O205" s="51">
        <v>0.2</v>
      </c>
      <c r="P205" s="51">
        <v>0.5</v>
      </c>
      <c r="Q205" s="51"/>
      <c r="R205" s="51" t="s">
        <v>74</v>
      </c>
      <c r="S205" s="51" t="s">
        <v>76</v>
      </c>
      <c r="T205" s="51" t="s">
        <v>77</v>
      </c>
      <c r="U205" s="51">
        <v>19510</v>
      </c>
      <c r="V205" s="51" t="s">
        <v>133</v>
      </c>
    </row>
    <row r="206" spans="1:22">
      <c r="A206" s="51" t="s">
        <v>132</v>
      </c>
      <c r="B206" s="51"/>
      <c r="C206" s="51" t="s">
        <v>48</v>
      </c>
      <c r="D206" s="51" t="s">
        <v>72</v>
      </c>
      <c r="E206" s="52">
        <v>41346.663194444445</v>
      </c>
      <c r="F206" s="51">
        <v>945</v>
      </c>
      <c r="G206" s="51" t="s">
        <v>22</v>
      </c>
      <c r="H206" s="51">
        <v>1.3</v>
      </c>
      <c r="I206" s="51"/>
      <c r="J206" s="51" t="s">
        <v>87</v>
      </c>
      <c r="K206" s="51" t="s">
        <v>80</v>
      </c>
      <c r="L206" s="51">
        <v>1488894</v>
      </c>
      <c r="M206" s="52">
        <v>41354.088194444441</v>
      </c>
      <c r="N206" s="51" t="s">
        <v>104</v>
      </c>
      <c r="O206" s="51">
        <v>0.2</v>
      </c>
      <c r="P206" s="51">
        <v>0.5</v>
      </c>
      <c r="Q206" s="51"/>
      <c r="R206" s="51" t="s">
        <v>74</v>
      </c>
      <c r="S206" s="51" t="s">
        <v>76</v>
      </c>
      <c r="T206" s="51" t="s">
        <v>77</v>
      </c>
      <c r="U206" s="51">
        <v>19510</v>
      </c>
      <c r="V206" s="51" t="s">
        <v>133</v>
      </c>
    </row>
    <row r="207" spans="1:22">
      <c r="A207" s="51" t="s">
        <v>132</v>
      </c>
      <c r="B207" s="51"/>
      <c r="C207" s="51" t="s">
        <v>48</v>
      </c>
      <c r="D207" s="51" t="s">
        <v>72</v>
      </c>
      <c r="E207" s="52">
        <v>41346.663194444445</v>
      </c>
      <c r="F207" s="51">
        <v>1022</v>
      </c>
      <c r="G207" s="51" t="s">
        <v>23</v>
      </c>
      <c r="H207" s="51">
        <v>9.4</v>
      </c>
      <c r="I207" s="51"/>
      <c r="J207" s="51" t="s">
        <v>105</v>
      </c>
      <c r="K207" s="51" t="s">
        <v>80</v>
      </c>
      <c r="L207" s="51">
        <v>1488909</v>
      </c>
      <c r="M207" s="52">
        <v>41360.564583333333</v>
      </c>
      <c r="N207" s="51" t="s">
        <v>106</v>
      </c>
      <c r="O207" s="51">
        <v>2</v>
      </c>
      <c r="P207" s="51">
        <v>8</v>
      </c>
      <c r="Q207" s="51"/>
      <c r="R207" s="51" t="s">
        <v>74</v>
      </c>
      <c r="S207" s="51" t="s">
        <v>76</v>
      </c>
      <c r="T207" s="51" t="s">
        <v>77</v>
      </c>
      <c r="U207" s="51">
        <v>19510</v>
      </c>
      <c r="V207" s="51" t="s">
        <v>133</v>
      </c>
    </row>
    <row r="208" spans="1:22">
      <c r="A208" s="51" t="s">
        <v>132</v>
      </c>
      <c r="B208" s="51"/>
      <c r="C208" s="51" t="s">
        <v>48</v>
      </c>
      <c r="D208" s="51" t="s">
        <v>72</v>
      </c>
      <c r="E208" s="52">
        <v>41346.663194444445</v>
      </c>
      <c r="F208" s="51">
        <v>70300</v>
      </c>
      <c r="G208" s="51" t="s">
        <v>24</v>
      </c>
      <c r="H208" s="51">
        <v>165</v>
      </c>
      <c r="I208" s="51" t="s">
        <v>134</v>
      </c>
      <c r="J208" s="51" t="s">
        <v>87</v>
      </c>
      <c r="K208" s="51" t="s">
        <v>80</v>
      </c>
      <c r="L208" s="51">
        <v>1488894</v>
      </c>
      <c r="M208" s="52">
        <v>41352.588888888888</v>
      </c>
      <c r="N208" s="51" t="s">
        <v>108</v>
      </c>
      <c r="O208" s="51">
        <v>15</v>
      </c>
      <c r="P208" s="51">
        <v>25</v>
      </c>
      <c r="Q208" s="51"/>
      <c r="R208" s="51" t="s">
        <v>74</v>
      </c>
      <c r="S208" s="51" t="s">
        <v>76</v>
      </c>
      <c r="T208" s="51" t="s">
        <v>77</v>
      </c>
      <c r="U208" s="51">
        <v>19510</v>
      </c>
      <c r="V208" s="51" t="s">
        <v>133</v>
      </c>
    </row>
    <row r="209" spans="1:22">
      <c r="A209" s="51" t="s">
        <v>132</v>
      </c>
      <c r="B209" s="51"/>
      <c r="C209" s="51" t="s">
        <v>48</v>
      </c>
      <c r="D209" s="51" t="s">
        <v>72</v>
      </c>
      <c r="E209" s="52">
        <v>41346.663194444445</v>
      </c>
      <c r="F209" s="51">
        <v>90068</v>
      </c>
      <c r="G209" s="51" t="s">
        <v>25</v>
      </c>
      <c r="H209" s="51">
        <v>3</v>
      </c>
      <c r="I209" s="51"/>
      <c r="J209" s="51" t="s">
        <v>109</v>
      </c>
      <c r="K209" s="51" t="s">
        <v>74</v>
      </c>
      <c r="L209" s="51"/>
      <c r="M209" s="52">
        <v>41346.663194444445</v>
      </c>
      <c r="N209" s="51"/>
      <c r="O209" s="51"/>
      <c r="P209" s="51"/>
      <c r="Q209" s="51"/>
      <c r="R209" s="51" t="s">
        <v>74</v>
      </c>
      <c r="S209" s="51" t="s">
        <v>76</v>
      </c>
      <c r="T209" s="51" t="s">
        <v>77</v>
      </c>
      <c r="U209" s="51">
        <v>19510</v>
      </c>
      <c r="V209" s="51" t="s">
        <v>133</v>
      </c>
    </row>
    <row r="210" spans="1:22">
      <c r="A210" s="51" t="s">
        <v>132</v>
      </c>
      <c r="B210" s="51"/>
      <c r="C210" s="51" t="s">
        <v>48</v>
      </c>
      <c r="D210" s="51" t="s">
        <v>72</v>
      </c>
      <c r="E210" s="52">
        <v>41346.663194444445</v>
      </c>
      <c r="F210" s="51">
        <v>99937</v>
      </c>
      <c r="G210" s="51" t="s">
        <v>37</v>
      </c>
      <c r="H210" s="51">
        <v>0.01</v>
      </c>
      <c r="I210" s="51" t="s">
        <v>82</v>
      </c>
      <c r="J210" s="51" t="s">
        <v>105</v>
      </c>
      <c r="K210" s="51" t="s">
        <v>80</v>
      </c>
      <c r="L210" s="51">
        <v>1488914</v>
      </c>
      <c r="M210" s="52">
        <v>41348.823611111111</v>
      </c>
      <c r="N210" s="51" t="s">
        <v>110</v>
      </c>
      <c r="O210" s="51">
        <v>0.01</v>
      </c>
      <c r="P210" s="51">
        <v>0.05</v>
      </c>
      <c r="Q210" s="51"/>
      <c r="R210" s="51" t="s">
        <v>74</v>
      </c>
      <c r="S210" s="51" t="s">
        <v>76</v>
      </c>
      <c r="T210" s="51" t="s">
        <v>77</v>
      </c>
      <c r="U210" s="51">
        <v>19510</v>
      </c>
      <c r="V210" s="51" t="s">
        <v>133</v>
      </c>
    </row>
    <row r="211" spans="1:22">
      <c r="A211" s="51" t="s">
        <v>135</v>
      </c>
      <c r="B211" s="51"/>
      <c r="C211" s="51" t="s">
        <v>49</v>
      </c>
      <c r="D211" s="51" t="s">
        <v>72</v>
      </c>
      <c r="E211" s="52">
        <v>41346.694444444445</v>
      </c>
      <c r="F211" s="51">
        <v>10</v>
      </c>
      <c r="G211" s="51" t="s">
        <v>2</v>
      </c>
      <c r="H211" s="51">
        <v>20.260000000000002</v>
      </c>
      <c r="I211" s="51"/>
      <c r="J211" s="51" t="s">
        <v>73</v>
      </c>
      <c r="K211" s="51" t="s">
        <v>74</v>
      </c>
      <c r="L211" s="51"/>
      <c r="M211" s="52">
        <v>41346.694444444445</v>
      </c>
      <c r="N211" s="51" t="s">
        <v>75</v>
      </c>
      <c r="O211" s="51"/>
      <c r="P211" s="51"/>
      <c r="Q211" s="51"/>
      <c r="R211" s="51" t="s">
        <v>74</v>
      </c>
      <c r="S211" s="51" t="s">
        <v>76</v>
      </c>
      <c r="T211" s="51" t="s">
        <v>77</v>
      </c>
      <c r="U211" s="51">
        <v>42999</v>
      </c>
      <c r="V211" s="51" t="s">
        <v>49</v>
      </c>
    </row>
    <row r="212" spans="1:22">
      <c r="A212" s="51" t="s">
        <v>135</v>
      </c>
      <c r="B212" s="51"/>
      <c r="C212" s="51" t="s">
        <v>49</v>
      </c>
      <c r="D212" s="51" t="s">
        <v>72</v>
      </c>
      <c r="E212" s="52">
        <v>41346.694444444445</v>
      </c>
      <c r="F212" s="51">
        <v>76</v>
      </c>
      <c r="G212" s="51" t="s">
        <v>3</v>
      </c>
      <c r="H212" s="51">
        <v>1.5</v>
      </c>
      <c r="I212" s="51"/>
      <c r="J212" s="51" t="s">
        <v>79</v>
      </c>
      <c r="K212" s="51" t="s">
        <v>80</v>
      </c>
      <c r="L212" s="51">
        <v>1488890</v>
      </c>
      <c r="M212" s="52">
        <v>41347.632638888892</v>
      </c>
      <c r="N212" s="51" t="s">
        <v>81</v>
      </c>
      <c r="O212" s="51">
        <v>0.1</v>
      </c>
      <c r="P212" s="51">
        <v>0.1</v>
      </c>
      <c r="Q212" s="51"/>
      <c r="R212" s="51" t="s">
        <v>74</v>
      </c>
      <c r="S212" s="51" t="s">
        <v>76</v>
      </c>
      <c r="T212" s="51" t="s">
        <v>77</v>
      </c>
      <c r="U212" s="51">
        <v>42999</v>
      </c>
      <c r="V212" s="51" t="s">
        <v>49</v>
      </c>
    </row>
    <row r="213" spans="1:22">
      <c r="A213" s="51" t="s">
        <v>135</v>
      </c>
      <c r="B213" s="51"/>
      <c r="C213" s="51" t="s">
        <v>49</v>
      </c>
      <c r="D213" s="51" t="s">
        <v>72</v>
      </c>
      <c r="E213" s="52">
        <v>41346.694444444445</v>
      </c>
      <c r="F213" s="51">
        <v>80</v>
      </c>
      <c r="G213" s="51" t="s">
        <v>5</v>
      </c>
      <c r="H213" s="51">
        <v>2.5</v>
      </c>
      <c r="I213" s="51" t="s">
        <v>82</v>
      </c>
      <c r="J213" s="51" t="s">
        <v>83</v>
      </c>
      <c r="K213" s="51" t="s">
        <v>80</v>
      </c>
      <c r="L213" s="51">
        <v>1488890</v>
      </c>
      <c r="M213" s="52">
        <v>41347.647916666669</v>
      </c>
      <c r="N213" s="51" t="s">
        <v>84</v>
      </c>
      <c r="O213" s="51">
        <v>2.5</v>
      </c>
      <c r="P213" s="51">
        <v>6</v>
      </c>
      <c r="Q213" s="51"/>
      <c r="R213" s="51" t="s">
        <v>74</v>
      </c>
      <c r="S213" s="51" t="s">
        <v>76</v>
      </c>
      <c r="T213" s="51" t="s">
        <v>77</v>
      </c>
      <c r="U213" s="51">
        <v>42999</v>
      </c>
      <c r="V213" s="51" t="s">
        <v>49</v>
      </c>
    </row>
    <row r="214" spans="1:22">
      <c r="A214" s="51" t="s">
        <v>135</v>
      </c>
      <c r="B214" s="51"/>
      <c r="C214" s="51" t="s">
        <v>49</v>
      </c>
      <c r="D214" s="51" t="s">
        <v>72</v>
      </c>
      <c r="E214" s="52">
        <v>41346.694444444445</v>
      </c>
      <c r="F214" s="51">
        <v>94</v>
      </c>
      <c r="G214" s="51" t="s">
        <v>6</v>
      </c>
      <c r="H214" s="51">
        <v>322</v>
      </c>
      <c r="I214" s="51"/>
      <c r="J214" s="51" t="s">
        <v>85</v>
      </c>
      <c r="K214" s="51" t="s">
        <v>74</v>
      </c>
      <c r="L214" s="51"/>
      <c r="M214" s="52">
        <v>41346.694444444445</v>
      </c>
      <c r="N214" s="51" t="s">
        <v>86</v>
      </c>
      <c r="O214" s="51"/>
      <c r="P214" s="51"/>
      <c r="Q214" s="51"/>
      <c r="R214" s="51" t="s">
        <v>74</v>
      </c>
      <c r="S214" s="51" t="s">
        <v>76</v>
      </c>
      <c r="T214" s="51" t="s">
        <v>77</v>
      </c>
      <c r="U214" s="51">
        <v>42999</v>
      </c>
      <c r="V214" s="51" t="s">
        <v>49</v>
      </c>
    </row>
    <row r="215" spans="1:22">
      <c r="A215" s="51" t="s">
        <v>135</v>
      </c>
      <c r="B215" s="51"/>
      <c r="C215" s="51" t="s">
        <v>49</v>
      </c>
      <c r="D215" s="51" t="s">
        <v>72</v>
      </c>
      <c r="E215" s="52">
        <v>41346.694444444445</v>
      </c>
      <c r="F215" s="51">
        <v>299</v>
      </c>
      <c r="G215" s="51" t="s">
        <v>7</v>
      </c>
      <c r="H215" s="51">
        <v>5.58</v>
      </c>
      <c r="I215" s="51"/>
      <c r="J215" s="51" t="s">
        <v>87</v>
      </c>
      <c r="K215" s="51" t="s">
        <v>74</v>
      </c>
      <c r="L215" s="51"/>
      <c r="M215" s="52">
        <v>41346.694444444445</v>
      </c>
      <c r="N215" s="51" t="s">
        <v>88</v>
      </c>
      <c r="O215" s="51"/>
      <c r="P215" s="51"/>
      <c r="Q215" s="51"/>
      <c r="R215" s="51" t="s">
        <v>74</v>
      </c>
      <c r="S215" s="51" t="s">
        <v>76</v>
      </c>
      <c r="T215" s="51" t="s">
        <v>77</v>
      </c>
      <c r="U215" s="51">
        <v>42999</v>
      </c>
      <c r="V215" s="51" t="s">
        <v>49</v>
      </c>
    </row>
    <row r="216" spans="1:22">
      <c r="A216" s="51" t="s">
        <v>135</v>
      </c>
      <c r="B216" s="51"/>
      <c r="C216" s="51" t="s">
        <v>49</v>
      </c>
      <c r="D216" s="51" t="s">
        <v>72</v>
      </c>
      <c r="E216" s="52">
        <v>41346.694444444445</v>
      </c>
      <c r="F216" s="51">
        <v>301</v>
      </c>
      <c r="G216" s="51" t="s">
        <v>8</v>
      </c>
      <c r="H216" s="51">
        <v>61.8</v>
      </c>
      <c r="I216" s="51"/>
      <c r="J216" s="51" t="s">
        <v>89</v>
      </c>
      <c r="K216" s="51" t="s">
        <v>74</v>
      </c>
      <c r="L216" s="51"/>
      <c r="M216" s="52">
        <v>41346.694444444445</v>
      </c>
      <c r="N216" s="51"/>
      <c r="O216" s="51"/>
      <c r="P216" s="51"/>
      <c r="Q216" s="51"/>
      <c r="R216" s="51" t="s">
        <v>74</v>
      </c>
      <c r="S216" s="51" t="s">
        <v>76</v>
      </c>
      <c r="T216" s="51" t="s">
        <v>77</v>
      </c>
      <c r="U216" s="51">
        <v>42999</v>
      </c>
      <c r="V216" s="51" t="s">
        <v>49</v>
      </c>
    </row>
    <row r="217" spans="1:22">
      <c r="A217" s="51" t="s">
        <v>135</v>
      </c>
      <c r="B217" s="51"/>
      <c r="C217" s="51" t="s">
        <v>49</v>
      </c>
      <c r="D217" s="51" t="s">
        <v>72</v>
      </c>
      <c r="E217" s="52">
        <v>41346.694444444445</v>
      </c>
      <c r="F217" s="51">
        <v>406</v>
      </c>
      <c r="G217" s="51" t="s">
        <v>9</v>
      </c>
      <c r="H217" s="51">
        <v>7.09</v>
      </c>
      <c r="I217" s="51"/>
      <c r="J217" s="51" t="s">
        <v>90</v>
      </c>
      <c r="K217" s="51" t="s">
        <v>74</v>
      </c>
      <c r="L217" s="51"/>
      <c r="M217" s="52">
        <v>41346.694444444445</v>
      </c>
      <c r="N217" s="51" t="s">
        <v>91</v>
      </c>
      <c r="O217" s="51"/>
      <c r="P217" s="51"/>
      <c r="Q217" s="51"/>
      <c r="R217" s="51" t="s">
        <v>74</v>
      </c>
      <c r="S217" s="51" t="s">
        <v>76</v>
      </c>
      <c r="T217" s="51" t="s">
        <v>77</v>
      </c>
      <c r="U217" s="51">
        <v>42999</v>
      </c>
      <c r="V217" s="51" t="s">
        <v>49</v>
      </c>
    </row>
    <row r="218" spans="1:22">
      <c r="A218" s="51" t="s">
        <v>135</v>
      </c>
      <c r="B218" s="51"/>
      <c r="C218" s="51" t="s">
        <v>49</v>
      </c>
      <c r="D218" s="51" t="s">
        <v>72</v>
      </c>
      <c r="E218" s="52">
        <v>41346.694444444445</v>
      </c>
      <c r="F218" s="51">
        <v>410</v>
      </c>
      <c r="G218" s="51" t="s">
        <v>10</v>
      </c>
      <c r="H218" s="51">
        <v>151</v>
      </c>
      <c r="I218" s="51" t="s">
        <v>134</v>
      </c>
      <c r="J218" s="51" t="s">
        <v>87</v>
      </c>
      <c r="K218" s="51" t="s">
        <v>80</v>
      </c>
      <c r="L218" s="51">
        <v>1488890</v>
      </c>
      <c r="M218" s="52">
        <v>41352.544444444444</v>
      </c>
      <c r="N218" s="51" t="s">
        <v>92</v>
      </c>
      <c r="O218" s="51">
        <v>0.65</v>
      </c>
      <c r="P218" s="51">
        <v>2.5</v>
      </c>
      <c r="Q218" s="51"/>
      <c r="R218" s="51" t="s">
        <v>74</v>
      </c>
      <c r="S218" s="51" t="s">
        <v>76</v>
      </c>
      <c r="T218" s="51" t="s">
        <v>77</v>
      </c>
      <c r="U218" s="51">
        <v>42999</v>
      </c>
      <c r="V218" s="51" t="s">
        <v>49</v>
      </c>
    </row>
    <row r="219" spans="1:22">
      <c r="A219" s="51" t="s">
        <v>135</v>
      </c>
      <c r="B219" s="51"/>
      <c r="C219" s="51" t="s">
        <v>49</v>
      </c>
      <c r="D219" s="51" t="s">
        <v>72</v>
      </c>
      <c r="E219" s="52">
        <v>41346.694444444445</v>
      </c>
      <c r="F219" s="51">
        <v>610</v>
      </c>
      <c r="G219" s="51" t="s">
        <v>11</v>
      </c>
      <c r="H219" s="51">
        <v>2E-3</v>
      </c>
      <c r="I219" s="51" t="s">
        <v>82</v>
      </c>
      <c r="J219" s="51" t="s">
        <v>87</v>
      </c>
      <c r="K219" s="51" t="s">
        <v>80</v>
      </c>
      <c r="L219" s="51">
        <v>1488895</v>
      </c>
      <c r="M219" s="52">
        <v>41348.500694444447</v>
      </c>
      <c r="N219" s="51" t="s">
        <v>94</v>
      </c>
      <c r="O219" s="51">
        <v>0</v>
      </c>
      <c r="P219" s="51">
        <v>0.01</v>
      </c>
      <c r="Q219" s="51"/>
      <c r="R219" s="51" t="s">
        <v>74</v>
      </c>
      <c r="S219" s="51" t="s">
        <v>76</v>
      </c>
      <c r="T219" s="51" t="s">
        <v>77</v>
      </c>
      <c r="U219" s="51">
        <v>42999</v>
      </c>
      <c r="V219" s="51" t="s">
        <v>49</v>
      </c>
    </row>
    <row r="220" spans="1:22">
      <c r="A220" s="51" t="s">
        <v>135</v>
      </c>
      <c r="B220" s="51"/>
      <c r="C220" s="51" t="s">
        <v>49</v>
      </c>
      <c r="D220" s="51" t="s">
        <v>72</v>
      </c>
      <c r="E220" s="52">
        <v>41346.694444444445</v>
      </c>
      <c r="F220" s="51">
        <v>625</v>
      </c>
      <c r="G220" s="51" t="s">
        <v>12</v>
      </c>
      <c r="H220" s="51">
        <v>0.55000000000000004</v>
      </c>
      <c r="I220" s="51"/>
      <c r="J220" s="51" t="s">
        <v>87</v>
      </c>
      <c r="K220" s="51" t="s">
        <v>80</v>
      </c>
      <c r="L220" s="51">
        <v>1488895</v>
      </c>
      <c r="M220" s="52">
        <v>41352.45208333333</v>
      </c>
      <c r="N220" s="51" t="s">
        <v>96</v>
      </c>
      <c r="O220" s="51">
        <v>0.08</v>
      </c>
      <c r="P220" s="51">
        <v>0.2</v>
      </c>
      <c r="Q220" s="51"/>
      <c r="R220" s="51" t="s">
        <v>74</v>
      </c>
      <c r="S220" s="51" t="s">
        <v>76</v>
      </c>
      <c r="T220" s="51" t="s">
        <v>77</v>
      </c>
      <c r="U220" s="51">
        <v>42999</v>
      </c>
      <c r="V220" s="51" t="s">
        <v>49</v>
      </c>
    </row>
    <row r="221" spans="1:22">
      <c r="A221" s="51" t="s">
        <v>135</v>
      </c>
      <c r="B221" s="51"/>
      <c r="C221" s="51" t="s">
        <v>49</v>
      </c>
      <c r="D221" s="51" t="s">
        <v>72</v>
      </c>
      <c r="E221" s="52">
        <v>41346.694444444445</v>
      </c>
      <c r="F221" s="51">
        <v>630</v>
      </c>
      <c r="G221" s="51" t="s">
        <v>13</v>
      </c>
      <c r="H221" s="51">
        <v>1.4</v>
      </c>
      <c r="I221" s="51"/>
      <c r="J221" s="51" t="s">
        <v>87</v>
      </c>
      <c r="K221" s="51" t="s">
        <v>80</v>
      </c>
      <c r="L221" s="51">
        <v>1488895</v>
      </c>
      <c r="M221" s="52">
        <v>41352.554861111108</v>
      </c>
      <c r="N221" s="51" t="s">
        <v>98</v>
      </c>
      <c r="O221" s="51">
        <v>0.04</v>
      </c>
      <c r="P221" s="51">
        <v>0.1</v>
      </c>
      <c r="Q221" s="51"/>
      <c r="R221" s="51" t="s">
        <v>74</v>
      </c>
      <c r="S221" s="51" t="s">
        <v>76</v>
      </c>
      <c r="T221" s="51" t="s">
        <v>77</v>
      </c>
      <c r="U221" s="51">
        <v>42999</v>
      </c>
      <c r="V221" s="51" t="s">
        <v>49</v>
      </c>
    </row>
    <row r="222" spans="1:22">
      <c r="A222" s="51" t="s">
        <v>135</v>
      </c>
      <c r="B222" s="51"/>
      <c r="C222" s="51" t="s">
        <v>49</v>
      </c>
      <c r="D222" s="51" t="s">
        <v>72</v>
      </c>
      <c r="E222" s="52">
        <v>41346.694444444445</v>
      </c>
      <c r="F222" s="51">
        <v>665</v>
      </c>
      <c r="G222" s="51" t="s">
        <v>14</v>
      </c>
      <c r="H222" s="51">
        <v>4.5999999999999999E-2</v>
      </c>
      <c r="I222" s="51"/>
      <c r="J222" s="51" t="s">
        <v>87</v>
      </c>
      <c r="K222" s="51" t="s">
        <v>80</v>
      </c>
      <c r="L222" s="51">
        <v>1488895</v>
      </c>
      <c r="M222" s="52">
        <v>41351.551388888889</v>
      </c>
      <c r="N222" s="51" t="s">
        <v>99</v>
      </c>
      <c r="O222" s="51">
        <v>0</v>
      </c>
      <c r="P222" s="51">
        <v>0.01</v>
      </c>
      <c r="Q222" s="51"/>
      <c r="R222" s="51" t="s">
        <v>74</v>
      </c>
      <c r="S222" s="51" t="s">
        <v>76</v>
      </c>
      <c r="T222" s="51" t="s">
        <v>77</v>
      </c>
      <c r="U222" s="51">
        <v>42999</v>
      </c>
      <c r="V222" s="51" t="s">
        <v>49</v>
      </c>
    </row>
    <row r="223" spans="1:22">
      <c r="A223" s="51" t="s">
        <v>135</v>
      </c>
      <c r="B223" s="51"/>
      <c r="C223" s="51" t="s">
        <v>49</v>
      </c>
      <c r="D223" s="51" t="s">
        <v>72</v>
      </c>
      <c r="E223" s="52">
        <v>41346.694444444445</v>
      </c>
      <c r="F223" s="51">
        <v>671</v>
      </c>
      <c r="G223" s="51" t="s">
        <v>15</v>
      </c>
      <c r="H223" s="51">
        <v>1.6E-2</v>
      </c>
      <c r="I223" s="51"/>
      <c r="J223" s="51" t="s">
        <v>87</v>
      </c>
      <c r="K223" s="51" t="s">
        <v>80</v>
      </c>
      <c r="L223" s="51">
        <v>1488900</v>
      </c>
      <c r="M223" s="52">
        <v>41347.606944444444</v>
      </c>
      <c r="N223" s="51" t="s">
        <v>99</v>
      </c>
      <c r="O223" s="51">
        <v>0</v>
      </c>
      <c r="P223" s="51">
        <v>0.01</v>
      </c>
      <c r="Q223" s="51"/>
      <c r="R223" s="51" t="s">
        <v>74</v>
      </c>
      <c r="S223" s="51" t="s">
        <v>76</v>
      </c>
      <c r="T223" s="51" t="s">
        <v>77</v>
      </c>
      <c r="U223" s="51">
        <v>42999</v>
      </c>
      <c r="V223" s="51" t="s">
        <v>49</v>
      </c>
    </row>
    <row r="224" spans="1:22">
      <c r="A224" s="51" t="s">
        <v>135</v>
      </c>
      <c r="B224" s="51"/>
      <c r="C224" s="51" t="s">
        <v>49</v>
      </c>
      <c r="D224" s="51" t="s">
        <v>72</v>
      </c>
      <c r="E224" s="52">
        <v>41346.694444444445</v>
      </c>
      <c r="F224" s="51">
        <v>680</v>
      </c>
      <c r="G224" s="51" t="s">
        <v>16</v>
      </c>
      <c r="H224" s="51">
        <v>0.92</v>
      </c>
      <c r="I224" s="51" t="s">
        <v>102</v>
      </c>
      <c r="J224" s="51" t="s">
        <v>87</v>
      </c>
      <c r="K224" s="51" t="s">
        <v>80</v>
      </c>
      <c r="L224" s="51">
        <v>1488895</v>
      </c>
      <c r="M224" s="52">
        <v>41348.910416666666</v>
      </c>
      <c r="N224" s="51" t="s">
        <v>101</v>
      </c>
      <c r="O224" s="51">
        <v>0.5</v>
      </c>
      <c r="P224" s="51">
        <v>1</v>
      </c>
      <c r="Q224" s="51"/>
      <c r="R224" s="51" t="s">
        <v>74</v>
      </c>
      <c r="S224" s="51" t="s">
        <v>76</v>
      </c>
      <c r="T224" s="51" t="s">
        <v>77</v>
      </c>
      <c r="U224" s="51">
        <v>42999</v>
      </c>
      <c r="V224" s="51" t="s">
        <v>49</v>
      </c>
    </row>
    <row r="225" spans="1:22">
      <c r="A225" s="51" t="s">
        <v>135</v>
      </c>
      <c r="B225" s="51"/>
      <c r="C225" s="51" t="s">
        <v>49</v>
      </c>
      <c r="D225" s="51" t="s">
        <v>72</v>
      </c>
      <c r="E225" s="52">
        <v>41346.694444444445</v>
      </c>
      <c r="F225" s="51">
        <v>937</v>
      </c>
      <c r="G225" s="51" t="s">
        <v>20</v>
      </c>
      <c r="H225" s="51">
        <v>0.53</v>
      </c>
      <c r="I225" s="51" t="s">
        <v>102</v>
      </c>
      <c r="J225" s="51" t="s">
        <v>87</v>
      </c>
      <c r="K225" s="51" t="s">
        <v>80</v>
      </c>
      <c r="L225" s="51">
        <v>1488905</v>
      </c>
      <c r="M225" s="52">
        <v>41353.832638888889</v>
      </c>
      <c r="N225" s="51" t="s">
        <v>103</v>
      </c>
      <c r="O225" s="51">
        <v>0.3</v>
      </c>
      <c r="P225" s="51">
        <v>1.2</v>
      </c>
      <c r="Q225" s="51"/>
      <c r="R225" s="51" t="s">
        <v>74</v>
      </c>
      <c r="S225" s="51" t="s">
        <v>76</v>
      </c>
      <c r="T225" s="51" t="s">
        <v>77</v>
      </c>
      <c r="U225" s="51">
        <v>42999</v>
      </c>
      <c r="V225" s="51" t="s">
        <v>49</v>
      </c>
    </row>
    <row r="226" spans="1:22">
      <c r="A226" s="51" t="s">
        <v>135</v>
      </c>
      <c r="B226" s="51"/>
      <c r="C226" s="51" t="s">
        <v>49</v>
      </c>
      <c r="D226" s="51" t="s">
        <v>72</v>
      </c>
      <c r="E226" s="52">
        <v>41346.694444444445</v>
      </c>
      <c r="F226" s="51">
        <v>940</v>
      </c>
      <c r="G226" s="51" t="s">
        <v>21</v>
      </c>
      <c r="H226" s="51">
        <v>5.4</v>
      </c>
      <c r="I226" s="51"/>
      <c r="J226" s="51" t="s">
        <v>87</v>
      </c>
      <c r="K226" s="51" t="s">
        <v>80</v>
      </c>
      <c r="L226" s="51">
        <v>1488890</v>
      </c>
      <c r="M226" s="52">
        <v>41354.051388888889</v>
      </c>
      <c r="N226" s="51" t="s">
        <v>104</v>
      </c>
      <c r="O226" s="51">
        <v>0.2</v>
      </c>
      <c r="P226" s="51">
        <v>0.5</v>
      </c>
      <c r="Q226" s="51"/>
      <c r="R226" s="51" t="s">
        <v>74</v>
      </c>
      <c r="S226" s="51" t="s">
        <v>76</v>
      </c>
      <c r="T226" s="51" t="s">
        <v>77</v>
      </c>
      <c r="U226" s="51">
        <v>42999</v>
      </c>
      <c r="V226" s="51" t="s">
        <v>49</v>
      </c>
    </row>
    <row r="227" spans="1:22">
      <c r="A227" s="51" t="s">
        <v>135</v>
      </c>
      <c r="B227" s="51"/>
      <c r="C227" s="51" t="s">
        <v>49</v>
      </c>
      <c r="D227" s="51" t="s">
        <v>72</v>
      </c>
      <c r="E227" s="52">
        <v>41346.694444444445</v>
      </c>
      <c r="F227" s="51">
        <v>945</v>
      </c>
      <c r="G227" s="51" t="s">
        <v>22</v>
      </c>
      <c r="H227" s="51">
        <v>2.5</v>
      </c>
      <c r="I227" s="51"/>
      <c r="J227" s="51" t="s">
        <v>87</v>
      </c>
      <c r="K227" s="51" t="s">
        <v>80</v>
      </c>
      <c r="L227" s="51">
        <v>1488890</v>
      </c>
      <c r="M227" s="52">
        <v>41354.051388888889</v>
      </c>
      <c r="N227" s="51" t="s">
        <v>104</v>
      </c>
      <c r="O227" s="51">
        <v>0.2</v>
      </c>
      <c r="P227" s="51">
        <v>0.5</v>
      </c>
      <c r="Q227" s="51"/>
      <c r="R227" s="51" t="s">
        <v>74</v>
      </c>
      <c r="S227" s="51" t="s">
        <v>76</v>
      </c>
      <c r="T227" s="51" t="s">
        <v>77</v>
      </c>
      <c r="U227" s="51">
        <v>42999</v>
      </c>
      <c r="V227" s="51" t="s">
        <v>49</v>
      </c>
    </row>
    <row r="228" spans="1:22">
      <c r="A228" s="51" t="s">
        <v>135</v>
      </c>
      <c r="B228" s="51"/>
      <c r="C228" s="51" t="s">
        <v>49</v>
      </c>
      <c r="D228" s="51" t="s">
        <v>72</v>
      </c>
      <c r="E228" s="52">
        <v>41346.694444444445</v>
      </c>
      <c r="F228" s="51">
        <v>1022</v>
      </c>
      <c r="G228" s="51" t="s">
        <v>23</v>
      </c>
      <c r="H228" s="51">
        <v>14.8</v>
      </c>
      <c r="I228" s="51"/>
      <c r="J228" s="51" t="s">
        <v>105</v>
      </c>
      <c r="K228" s="51" t="s">
        <v>80</v>
      </c>
      <c r="L228" s="51">
        <v>1488905</v>
      </c>
      <c r="M228" s="52">
        <v>41360.525694444441</v>
      </c>
      <c r="N228" s="51" t="s">
        <v>106</v>
      </c>
      <c r="O228" s="51">
        <v>2</v>
      </c>
      <c r="P228" s="51">
        <v>8</v>
      </c>
      <c r="Q228" s="51"/>
      <c r="R228" s="51" t="s">
        <v>74</v>
      </c>
      <c r="S228" s="51" t="s">
        <v>76</v>
      </c>
      <c r="T228" s="51" t="s">
        <v>77</v>
      </c>
      <c r="U228" s="51">
        <v>42999</v>
      </c>
      <c r="V228" s="51" t="s">
        <v>49</v>
      </c>
    </row>
    <row r="229" spans="1:22">
      <c r="A229" s="51" t="s">
        <v>135</v>
      </c>
      <c r="B229" s="51"/>
      <c r="C229" s="51" t="s">
        <v>49</v>
      </c>
      <c r="D229" s="51" t="s">
        <v>72</v>
      </c>
      <c r="E229" s="52">
        <v>41346.694444444445</v>
      </c>
      <c r="F229" s="51">
        <v>70300</v>
      </c>
      <c r="G229" s="51" t="s">
        <v>24</v>
      </c>
      <c r="H229" s="51">
        <v>168</v>
      </c>
      <c r="I229" s="51"/>
      <c r="J229" s="51" t="s">
        <v>87</v>
      </c>
      <c r="K229" s="51" t="s">
        <v>80</v>
      </c>
      <c r="L229" s="51">
        <v>1488890</v>
      </c>
      <c r="M229" s="52">
        <v>41352.588888888888</v>
      </c>
      <c r="N229" s="51" t="s">
        <v>108</v>
      </c>
      <c r="O229" s="51">
        <v>15</v>
      </c>
      <c r="P229" s="51">
        <v>25</v>
      </c>
      <c r="Q229" s="51"/>
      <c r="R229" s="51" t="s">
        <v>74</v>
      </c>
      <c r="S229" s="51" t="s">
        <v>76</v>
      </c>
      <c r="T229" s="51" t="s">
        <v>77</v>
      </c>
      <c r="U229" s="51">
        <v>42999</v>
      </c>
      <c r="V229" s="51" t="s">
        <v>49</v>
      </c>
    </row>
    <row r="230" spans="1:22">
      <c r="A230" s="51" t="s">
        <v>135</v>
      </c>
      <c r="B230" s="51"/>
      <c r="C230" s="51" t="s">
        <v>49</v>
      </c>
      <c r="D230" s="51" t="s">
        <v>72</v>
      </c>
      <c r="E230" s="52">
        <v>41346.694444444445</v>
      </c>
      <c r="F230" s="51">
        <v>90068</v>
      </c>
      <c r="G230" s="51" t="s">
        <v>25</v>
      </c>
      <c r="H230" s="51">
        <v>5</v>
      </c>
      <c r="I230" s="51"/>
      <c r="J230" s="51" t="s">
        <v>109</v>
      </c>
      <c r="K230" s="51" t="s">
        <v>74</v>
      </c>
      <c r="L230" s="51"/>
      <c r="M230" s="52">
        <v>41346.694444444445</v>
      </c>
      <c r="N230" s="51"/>
      <c r="O230" s="51"/>
      <c r="P230" s="51"/>
      <c r="Q230" s="51"/>
      <c r="R230" s="51" t="s">
        <v>74</v>
      </c>
      <c r="S230" s="51" t="s">
        <v>76</v>
      </c>
      <c r="T230" s="51" t="s">
        <v>77</v>
      </c>
      <c r="U230" s="51">
        <v>42999</v>
      </c>
      <c r="V230" s="51" t="s">
        <v>49</v>
      </c>
    </row>
    <row r="231" spans="1:22">
      <c r="A231" s="51" t="s">
        <v>135</v>
      </c>
      <c r="B231" s="51"/>
      <c r="C231" s="51" t="s">
        <v>49</v>
      </c>
      <c r="D231" s="51" t="s">
        <v>72</v>
      </c>
      <c r="E231" s="52">
        <v>41346.694444444445</v>
      </c>
      <c r="F231" s="51">
        <v>99937</v>
      </c>
      <c r="G231" s="51" t="s">
        <v>37</v>
      </c>
      <c r="H231" s="51">
        <v>0.01</v>
      </c>
      <c r="I231" s="51" t="s">
        <v>82</v>
      </c>
      <c r="J231" s="51" t="s">
        <v>105</v>
      </c>
      <c r="K231" s="51" t="s">
        <v>80</v>
      </c>
      <c r="L231" s="51">
        <v>1488910</v>
      </c>
      <c r="M231" s="52">
        <v>41348.759027777778</v>
      </c>
      <c r="N231" s="51" t="s">
        <v>110</v>
      </c>
      <c r="O231" s="51">
        <v>0.01</v>
      </c>
      <c r="P231" s="51">
        <v>0.05</v>
      </c>
      <c r="Q231" s="51"/>
      <c r="R231" s="51" t="s">
        <v>74</v>
      </c>
      <c r="S231" s="51" t="s">
        <v>76</v>
      </c>
      <c r="T231" s="51" t="s">
        <v>77</v>
      </c>
      <c r="U231" s="51">
        <v>42999</v>
      </c>
      <c r="V231" s="51" t="s">
        <v>49</v>
      </c>
    </row>
    <row r="232" spans="1:22">
      <c r="E232" s="46"/>
      <c r="M232" s="46"/>
    </row>
    <row r="233" spans="1:22">
      <c r="E233" s="46"/>
      <c r="M233" s="46"/>
    </row>
    <row r="234" spans="1:22">
      <c r="E234" s="46"/>
      <c r="M234" s="46"/>
    </row>
    <row r="235" spans="1:22">
      <c r="E235" s="46"/>
      <c r="M235" s="46"/>
    </row>
    <row r="236" spans="1:22">
      <c r="E236" s="46"/>
      <c r="M236" s="46"/>
    </row>
    <row r="237" spans="1:22">
      <c r="E237" s="46"/>
      <c r="M237" s="46"/>
    </row>
    <row r="238" spans="1:22">
      <c r="E238" s="46"/>
      <c r="M238" s="46"/>
    </row>
    <row r="239" spans="1:22">
      <c r="E239" s="46"/>
      <c r="M239" s="46"/>
    </row>
    <row r="240" spans="1:22">
      <c r="E240" s="46"/>
      <c r="M240" s="46"/>
    </row>
    <row r="241" spans="5:13">
      <c r="E241" s="46"/>
      <c r="M241" s="46"/>
    </row>
    <row r="242" spans="5:13">
      <c r="E242" s="46"/>
      <c r="M242" s="46"/>
    </row>
    <row r="243" spans="5:13">
      <c r="E243" s="46"/>
      <c r="M243" s="46"/>
    </row>
    <row r="244" spans="5:13">
      <c r="E244" s="46"/>
      <c r="M244" s="46"/>
    </row>
    <row r="245" spans="5:13">
      <c r="E245" s="46"/>
      <c r="M245" s="46"/>
    </row>
    <row r="246" spans="5:13">
      <c r="E246" s="46"/>
      <c r="M246" s="46"/>
    </row>
    <row r="247" spans="5:13">
      <c r="E247" s="46"/>
      <c r="M247" s="46"/>
    </row>
    <row r="248" spans="5:13">
      <c r="E248" s="46"/>
      <c r="M248" s="46"/>
    </row>
    <row r="249" spans="5:13">
      <c r="E249" s="46"/>
      <c r="M249" s="46"/>
    </row>
    <row r="250" spans="5:13">
      <c r="E250" s="46"/>
      <c r="M250" s="46"/>
    </row>
    <row r="251" spans="5:13">
      <c r="E251" s="46"/>
      <c r="M251" s="46"/>
    </row>
    <row r="252" spans="5:13">
      <c r="E252" s="46"/>
      <c r="M252" s="46"/>
    </row>
    <row r="253" spans="5:13">
      <c r="E253" s="46"/>
      <c r="M253" s="46"/>
    </row>
    <row r="254" spans="5:13">
      <c r="E254" s="46"/>
      <c r="M254" s="46"/>
    </row>
    <row r="255" spans="5:13">
      <c r="E255" s="46"/>
      <c r="M255" s="46"/>
    </row>
    <row r="256" spans="5:13">
      <c r="E256" s="46"/>
      <c r="M256" s="46"/>
    </row>
    <row r="257" spans="5:13">
      <c r="E257" s="46"/>
      <c r="M257" s="46"/>
    </row>
    <row r="258" spans="5:13">
      <c r="E258" s="46"/>
      <c r="M258" s="46"/>
    </row>
    <row r="259" spans="5:13">
      <c r="E259" s="46"/>
      <c r="M259" s="46"/>
    </row>
    <row r="260" spans="5:13">
      <c r="E260" s="46"/>
      <c r="M260" s="46"/>
    </row>
    <row r="261" spans="5:13">
      <c r="E261" s="46"/>
      <c r="M261" s="46"/>
    </row>
    <row r="262" spans="5:13">
      <c r="E262" s="46"/>
      <c r="M262" s="46"/>
    </row>
    <row r="263" spans="5:13">
      <c r="E263" s="46"/>
      <c r="M263" s="46"/>
    </row>
    <row r="264" spans="5:13">
      <c r="E264" s="46"/>
      <c r="M264" s="46"/>
    </row>
    <row r="265" spans="5:13">
      <c r="E265" s="46"/>
      <c r="M265" s="46"/>
    </row>
    <row r="266" spans="5:13">
      <c r="E266" s="46"/>
      <c r="M266" s="46"/>
    </row>
    <row r="267" spans="5:13">
      <c r="E267" s="46"/>
      <c r="M267" s="46"/>
    </row>
    <row r="268" spans="5:13">
      <c r="E268" s="46"/>
      <c r="M268" s="46"/>
    </row>
    <row r="269" spans="5:13">
      <c r="E269" s="46"/>
      <c r="M269" s="46"/>
    </row>
    <row r="270" spans="5:13">
      <c r="E270" s="46"/>
      <c r="M270" s="46"/>
    </row>
    <row r="271" spans="5:13">
      <c r="E271" s="46"/>
      <c r="M271" s="46"/>
    </row>
    <row r="272" spans="5:13">
      <c r="E272" s="46"/>
      <c r="M272" s="46"/>
    </row>
    <row r="273" spans="5:13">
      <c r="E273" s="46"/>
      <c r="M273" s="46"/>
    </row>
    <row r="274" spans="5:13">
      <c r="E274" s="46"/>
      <c r="M274" s="46"/>
    </row>
    <row r="275" spans="5:13">
      <c r="E275" s="46"/>
      <c r="M275" s="46"/>
    </row>
    <row r="276" spans="5:13">
      <c r="E276" s="46"/>
      <c r="M276" s="46"/>
    </row>
    <row r="277" spans="5:13">
      <c r="E277" s="46"/>
      <c r="M277" s="46"/>
    </row>
    <row r="278" spans="5:13">
      <c r="E278" s="46"/>
      <c r="M278" s="46"/>
    </row>
    <row r="279" spans="5:13">
      <c r="E279" s="46"/>
      <c r="M279" s="46"/>
    </row>
    <row r="280" spans="5:13">
      <c r="E280" s="46"/>
      <c r="M280" s="46"/>
    </row>
    <row r="281" spans="5:13">
      <c r="E281" s="46"/>
      <c r="M281" s="46"/>
    </row>
    <row r="282" spans="5:13">
      <c r="E282" s="46"/>
      <c r="M282" s="46"/>
    </row>
    <row r="283" spans="5:13">
      <c r="E283" s="46"/>
      <c r="M283" s="46"/>
    </row>
    <row r="284" spans="5:13">
      <c r="E284" s="46"/>
      <c r="M284" s="46"/>
    </row>
    <row r="285" spans="5:13">
      <c r="E285" s="46"/>
      <c r="M285" s="46"/>
    </row>
    <row r="286" spans="5:13">
      <c r="E286" s="46"/>
      <c r="M286" s="46"/>
    </row>
    <row r="287" spans="5:13">
      <c r="E287" s="46"/>
      <c r="M287" s="46"/>
    </row>
    <row r="288" spans="5:13">
      <c r="E288" s="46"/>
      <c r="M288" s="46"/>
    </row>
    <row r="289" spans="5:13">
      <c r="E289" s="46"/>
      <c r="M289" s="46"/>
    </row>
    <row r="290" spans="5:13">
      <c r="E290" s="46"/>
      <c r="M290" s="46"/>
    </row>
    <row r="291" spans="5:13">
      <c r="E291" s="46"/>
      <c r="M291" s="46"/>
    </row>
    <row r="292" spans="5:13">
      <c r="E292" s="46"/>
      <c r="M292" s="46"/>
    </row>
    <row r="293" spans="5:13">
      <c r="E293" s="46"/>
      <c r="M293" s="46"/>
    </row>
    <row r="294" spans="5:13">
      <c r="E294" s="46"/>
      <c r="M294" s="46"/>
    </row>
    <row r="295" spans="5:13">
      <c r="E295" s="46"/>
      <c r="M295" s="46"/>
    </row>
    <row r="296" spans="5:13">
      <c r="E296" s="46"/>
      <c r="M296" s="46"/>
    </row>
    <row r="297" spans="5:13">
      <c r="E297" s="46"/>
      <c r="M297" s="46"/>
    </row>
    <row r="298" spans="5:13">
      <c r="E298" s="46"/>
      <c r="M298" s="46"/>
    </row>
    <row r="299" spans="5:13">
      <c r="E299" s="46"/>
      <c r="M299" s="46"/>
    </row>
    <row r="300" spans="5:13">
      <c r="E300" s="46"/>
      <c r="M300" s="46"/>
    </row>
    <row r="301" spans="5:13">
      <c r="E301" s="46"/>
      <c r="M301" s="46"/>
    </row>
    <row r="302" spans="5:13">
      <c r="E302" s="46"/>
      <c r="M302" s="46"/>
    </row>
    <row r="303" spans="5:13">
      <c r="E303" s="46"/>
      <c r="M303" s="46"/>
    </row>
    <row r="304" spans="5:13">
      <c r="E304" s="46"/>
      <c r="M304" s="46"/>
    </row>
    <row r="305" spans="5:13">
      <c r="E305" s="46"/>
      <c r="M305" s="46"/>
    </row>
    <row r="306" spans="5:13">
      <c r="E306" s="46"/>
      <c r="M306" s="46"/>
    </row>
    <row r="307" spans="5:13">
      <c r="E307" s="46"/>
      <c r="M307" s="46"/>
    </row>
    <row r="308" spans="5:13">
      <c r="E308" s="46"/>
      <c r="M308" s="46"/>
    </row>
    <row r="309" spans="5:13">
      <c r="E309" s="46"/>
      <c r="M309" s="46"/>
    </row>
    <row r="310" spans="5:13">
      <c r="E310" s="46"/>
      <c r="M310" s="46"/>
    </row>
    <row r="311" spans="5:13">
      <c r="E311" s="46"/>
      <c r="M311" s="46"/>
    </row>
    <row r="312" spans="5:13">
      <c r="E312" s="46"/>
      <c r="M312" s="46"/>
    </row>
    <row r="313" spans="5:13">
      <c r="E313" s="46"/>
      <c r="M313" s="46"/>
    </row>
    <row r="314" spans="5:13">
      <c r="E314" s="46"/>
      <c r="M314" s="46"/>
    </row>
    <row r="315" spans="5:13">
      <c r="E315" s="46"/>
      <c r="M315" s="46"/>
    </row>
    <row r="316" spans="5:13">
      <c r="E316" s="46"/>
      <c r="M316" s="46"/>
    </row>
    <row r="317" spans="5:13">
      <c r="E317" s="46"/>
      <c r="M317" s="46"/>
    </row>
    <row r="318" spans="5:13">
      <c r="E318" s="46"/>
      <c r="M318" s="46"/>
    </row>
    <row r="319" spans="5:13">
      <c r="E319" s="46"/>
      <c r="M319" s="46"/>
    </row>
    <row r="320" spans="5:13">
      <c r="E320" s="46"/>
      <c r="M320" s="46"/>
    </row>
    <row r="321" spans="5:13">
      <c r="E321" s="46"/>
      <c r="M321" s="46"/>
    </row>
    <row r="322" spans="5:13">
      <c r="E322" s="46"/>
      <c r="M322" s="46"/>
    </row>
    <row r="323" spans="5:13">
      <c r="E323" s="46"/>
      <c r="M323" s="46"/>
    </row>
    <row r="324" spans="5:13">
      <c r="E324" s="46"/>
      <c r="M324" s="46"/>
    </row>
    <row r="325" spans="5:13">
      <c r="E325" s="46"/>
      <c r="M325" s="46"/>
    </row>
    <row r="326" spans="5:13">
      <c r="E326" s="46"/>
      <c r="M326" s="46"/>
    </row>
    <row r="327" spans="5:13">
      <c r="E327" s="46"/>
      <c r="M327" s="46"/>
    </row>
    <row r="328" spans="5:13">
      <c r="E328" s="46"/>
      <c r="M328" s="46"/>
    </row>
    <row r="329" spans="5:13">
      <c r="E329" s="46"/>
      <c r="M329" s="46"/>
    </row>
    <row r="330" spans="5:13">
      <c r="E330" s="46"/>
      <c r="M330" s="46"/>
    </row>
    <row r="331" spans="5:13">
      <c r="E331" s="46"/>
      <c r="M331" s="46"/>
    </row>
    <row r="332" spans="5:13">
      <c r="E332" s="46"/>
      <c r="M332" s="46"/>
    </row>
    <row r="333" spans="5:13">
      <c r="E333" s="46"/>
      <c r="M333" s="46"/>
    </row>
    <row r="334" spans="5:13">
      <c r="E334" s="46"/>
      <c r="M334" s="46"/>
    </row>
    <row r="335" spans="5:13">
      <c r="E335" s="46"/>
      <c r="M335" s="46"/>
    </row>
    <row r="336" spans="5:13">
      <c r="E336" s="46"/>
      <c r="M336" s="46"/>
    </row>
    <row r="337" spans="5:13">
      <c r="E337" s="46"/>
      <c r="M337" s="46"/>
    </row>
    <row r="338" spans="5:13">
      <c r="E338" s="46"/>
      <c r="M338" s="46"/>
    </row>
    <row r="339" spans="5:13">
      <c r="E339" s="46"/>
      <c r="M339" s="46"/>
    </row>
    <row r="340" spans="5:13">
      <c r="E340" s="46"/>
      <c r="M340" s="46"/>
    </row>
    <row r="341" spans="5:13">
      <c r="E341" s="46"/>
      <c r="M341" s="46"/>
    </row>
    <row r="342" spans="5:13">
      <c r="E342" s="46"/>
      <c r="M342" s="46"/>
    </row>
    <row r="343" spans="5:13">
      <c r="E343" s="46"/>
      <c r="M343" s="46"/>
    </row>
    <row r="344" spans="5:13">
      <c r="E344" s="46"/>
      <c r="M344" s="46"/>
    </row>
    <row r="345" spans="5:13">
      <c r="E345" s="46"/>
      <c r="M345" s="46"/>
    </row>
    <row r="346" spans="5:13">
      <c r="E346" s="46"/>
      <c r="M346" s="46"/>
    </row>
    <row r="347" spans="5:13">
      <c r="E347" s="46"/>
      <c r="M347" s="46"/>
    </row>
    <row r="348" spans="5:13">
      <c r="E348" s="46"/>
      <c r="M348" s="46"/>
    </row>
    <row r="349" spans="5:13">
      <c r="E349" s="46"/>
      <c r="M349" s="46"/>
    </row>
    <row r="350" spans="5:13">
      <c r="E350" s="46"/>
      <c r="M350" s="46"/>
    </row>
    <row r="351" spans="5:13">
      <c r="E351" s="46"/>
      <c r="M351" s="46"/>
    </row>
    <row r="352" spans="5:13">
      <c r="E352" s="46"/>
      <c r="M352" s="46"/>
    </row>
    <row r="353" spans="5:13">
      <c r="E353" s="46"/>
      <c r="M353" s="46"/>
    </row>
    <row r="354" spans="5:13">
      <c r="E354" s="46"/>
      <c r="M354" s="46"/>
    </row>
    <row r="355" spans="5:13">
      <c r="E355" s="46"/>
      <c r="M355" s="46"/>
    </row>
    <row r="356" spans="5:13">
      <c r="E356" s="46"/>
      <c r="M356" s="46"/>
    </row>
    <row r="357" spans="5:13">
      <c r="E357" s="46"/>
      <c r="M357" s="46"/>
    </row>
    <row r="358" spans="5:13">
      <c r="E358" s="46"/>
      <c r="M358" s="46"/>
    </row>
    <row r="359" spans="5:13">
      <c r="E359" s="46"/>
      <c r="M359" s="46"/>
    </row>
    <row r="360" spans="5:13">
      <c r="E360" s="46"/>
      <c r="M360" s="46"/>
    </row>
    <row r="361" spans="5:13">
      <c r="E361" s="46"/>
      <c r="M361" s="46"/>
    </row>
    <row r="362" spans="5:13">
      <c r="E362" s="46"/>
      <c r="M362" s="46"/>
    </row>
    <row r="363" spans="5:13">
      <c r="E363" s="46"/>
      <c r="M363" s="46"/>
    </row>
    <row r="364" spans="5:13">
      <c r="E364" s="46"/>
      <c r="M364" s="46"/>
    </row>
    <row r="365" spans="5:13">
      <c r="E365" s="46"/>
      <c r="M365" s="46"/>
    </row>
    <row r="366" spans="5:13">
      <c r="E366" s="46"/>
      <c r="M366" s="46"/>
    </row>
    <row r="367" spans="5:13">
      <c r="E367" s="46"/>
      <c r="M367" s="46"/>
    </row>
    <row r="368" spans="5:13">
      <c r="E368" s="46"/>
      <c r="M368" s="46"/>
    </row>
    <row r="369" spans="5:13">
      <c r="E369" s="46"/>
      <c r="M369" s="46"/>
    </row>
    <row r="370" spans="5:13">
      <c r="E370" s="46"/>
      <c r="M370" s="46"/>
    </row>
    <row r="371" spans="5:13">
      <c r="E371" s="46"/>
      <c r="M371" s="46"/>
    </row>
    <row r="372" spans="5:13">
      <c r="E372" s="46"/>
      <c r="M372" s="46"/>
    </row>
    <row r="373" spans="5:13">
      <c r="E373" s="46"/>
      <c r="M373" s="46"/>
    </row>
    <row r="374" spans="5:13">
      <c r="E374" s="46"/>
      <c r="M374" s="46"/>
    </row>
    <row r="375" spans="5:13">
      <c r="E375" s="46"/>
      <c r="M375" s="46"/>
    </row>
    <row r="376" spans="5:13">
      <c r="E376" s="46"/>
      <c r="M376" s="46"/>
    </row>
    <row r="377" spans="5:13">
      <c r="E377" s="46"/>
      <c r="M377" s="46"/>
    </row>
    <row r="378" spans="5:13">
      <c r="E378" s="46"/>
      <c r="M378" s="46"/>
    </row>
    <row r="379" spans="5:13">
      <c r="E379" s="46"/>
      <c r="M379" s="46"/>
    </row>
    <row r="380" spans="5:13">
      <c r="E380" s="46"/>
      <c r="M380" s="46"/>
    </row>
    <row r="381" spans="5:13">
      <c r="E381" s="46"/>
      <c r="M381" s="46"/>
    </row>
    <row r="382" spans="5:13">
      <c r="E382" s="46"/>
      <c r="M382" s="46"/>
    </row>
    <row r="383" spans="5:13">
      <c r="E383" s="46"/>
      <c r="M383" s="46"/>
    </row>
    <row r="384" spans="5:13">
      <c r="E384" s="46"/>
      <c r="M384" s="46"/>
    </row>
    <row r="385" spans="5:13">
      <c r="E385" s="46"/>
      <c r="M385" s="46"/>
    </row>
    <row r="386" spans="5:13">
      <c r="E386" s="46"/>
      <c r="M386" s="46"/>
    </row>
    <row r="387" spans="5:13">
      <c r="E387" s="46"/>
      <c r="M387" s="46"/>
    </row>
    <row r="388" spans="5:13">
      <c r="E388" s="46"/>
      <c r="M388" s="46"/>
    </row>
    <row r="389" spans="5:13">
      <c r="E389" s="46"/>
      <c r="M389" s="46"/>
    </row>
    <row r="390" spans="5:13">
      <c r="E390" s="46"/>
      <c r="M390" s="46"/>
    </row>
    <row r="391" spans="5:13">
      <c r="E391" s="46"/>
      <c r="M391" s="46"/>
    </row>
    <row r="392" spans="5:13">
      <c r="E392" s="46"/>
      <c r="M392" s="46"/>
    </row>
    <row r="393" spans="5:13">
      <c r="E393" s="46"/>
      <c r="M393" s="46"/>
    </row>
    <row r="394" spans="5:13">
      <c r="E394" s="46"/>
      <c r="M394" s="46"/>
    </row>
    <row r="395" spans="5:13">
      <c r="E395" s="46"/>
      <c r="M395" s="46"/>
    </row>
    <row r="396" spans="5:13">
      <c r="E396" s="46"/>
      <c r="M396" s="46"/>
    </row>
    <row r="397" spans="5:13">
      <c r="E397" s="46"/>
      <c r="M397" s="46"/>
    </row>
    <row r="398" spans="5:13">
      <c r="E398" s="46"/>
      <c r="M398" s="46"/>
    </row>
    <row r="399" spans="5:13">
      <c r="E399" s="46"/>
      <c r="M399" s="46"/>
    </row>
    <row r="400" spans="5:13">
      <c r="E400" s="46"/>
      <c r="M400" s="46"/>
    </row>
    <row r="401" spans="5:13">
      <c r="E401" s="46"/>
      <c r="M401" s="46"/>
    </row>
    <row r="402" spans="5:13">
      <c r="E402" s="46"/>
      <c r="M402" s="46"/>
    </row>
    <row r="403" spans="5:13">
      <c r="E403" s="46"/>
      <c r="M403" s="46"/>
    </row>
    <row r="404" spans="5:13">
      <c r="E404" s="46"/>
      <c r="M404" s="46"/>
    </row>
    <row r="405" spans="5:13">
      <c r="E405" s="46"/>
      <c r="M405" s="46"/>
    </row>
    <row r="406" spans="5:13">
      <c r="E406" s="46"/>
      <c r="M406" s="46"/>
    </row>
    <row r="407" spans="5:13">
      <c r="E407" s="46"/>
      <c r="M407" s="46"/>
    </row>
    <row r="408" spans="5:13">
      <c r="E408" s="46"/>
      <c r="M408" s="46"/>
    </row>
    <row r="409" spans="5:13">
      <c r="E409" s="46"/>
      <c r="M409" s="46"/>
    </row>
    <row r="410" spans="5:13">
      <c r="E410" s="46"/>
      <c r="M410" s="46"/>
    </row>
    <row r="411" spans="5:13">
      <c r="E411" s="46"/>
      <c r="M411" s="46"/>
    </row>
    <row r="412" spans="5:13">
      <c r="E412" s="46"/>
      <c r="M412" s="46"/>
    </row>
    <row r="413" spans="5:13">
      <c r="E413" s="46"/>
      <c r="M413" s="46"/>
    </row>
    <row r="414" spans="5:13">
      <c r="E414" s="46"/>
      <c r="M414" s="46"/>
    </row>
    <row r="415" spans="5:13">
      <c r="E415" s="46"/>
      <c r="M415" s="46"/>
    </row>
    <row r="416" spans="5:13">
      <c r="E416" s="46"/>
      <c r="M416" s="46"/>
    </row>
    <row r="417" spans="5:13">
      <c r="E417" s="46"/>
      <c r="M417" s="46"/>
    </row>
    <row r="418" spans="5:13">
      <c r="E418" s="46"/>
      <c r="M418" s="46"/>
    </row>
    <row r="419" spans="5:13">
      <c r="E419" s="46"/>
      <c r="M419" s="46"/>
    </row>
    <row r="420" spans="5:13">
      <c r="E420" s="46"/>
      <c r="M420" s="46"/>
    </row>
    <row r="421" spans="5:13">
      <c r="E421" s="46"/>
      <c r="M421" s="46"/>
    </row>
    <row r="422" spans="5:13">
      <c r="E422" s="46"/>
      <c r="M422" s="46"/>
    </row>
    <row r="423" spans="5:13">
      <c r="E423" s="46"/>
      <c r="M423" s="46"/>
    </row>
    <row r="424" spans="5:13">
      <c r="E424" s="46"/>
      <c r="M424" s="46"/>
    </row>
    <row r="425" spans="5:13">
      <c r="E425" s="46"/>
      <c r="M425" s="46"/>
    </row>
    <row r="426" spans="5:13">
      <c r="E426" s="46"/>
      <c r="M426" s="46"/>
    </row>
    <row r="427" spans="5:13">
      <c r="E427" s="46"/>
      <c r="M427" s="46"/>
    </row>
    <row r="428" spans="5:13">
      <c r="E428" s="46"/>
      <c r="M428" s="46"/>
    </row>
    <row r="429" spans="5:13">
      <c r="E429" s="46"/>
      <c r="M429" s="46"/>
    </row>
    <row r="430" spans="5:13">
      <c r="E430" s="46"/>
      <c r="M430" s="46"/>
    </row>
    <row r="431" spans="5:13">
      <c r="E431" s="46"/>
      <c r="M431" s="46"/>
    </row>
    <row r="432" spans="5:13">
      <c r="E432" s="46"/>
      <c r="M432" s="46"/>
    </row>
    <row r="433" spans="5:13">
      <c r="E433" s="46"/>
      <c r="M433" s="46"/>
    </row>
    <row r="434" spans="5:13">
      <c r="E434" s="46"/>
      <c r="M434" s="46"/>
    </row>
    <row r="435" spans="5:13">
      <c r="E435" s="46"/>
      <c r="M435" s="46"/>
    </row>
    <row r="436" spans="5:13">
      <c r="E436" s="46"/>
      <c r="M436" s="46"/>
    </row>
    <row r="437" spans="5:13">
      <c r="E437" s="46"/>
      <c r="M437" s="46"/>
    </row>
    <row r="438" spans="5:13">
      <c r="E438" s="46"/>
      <c r="M438" s="46"/>
    </row>
    <row r="439" spans="5:13">
      <c r="E439" s="46"/>
      <c r="M439" s="46"/>
    </row>
    <row r="440" spans="5:13">
      <c r="E440" s="46"/>
      <c r="M440" s="46"/>
    </row>
    <row r="441" spans="5:13">
      <c r="E441" s="46"/>
      <c r="M441" s="46"/>
    </row>
    <row r="442" spans="5:13">
      <c r="E442" s="46"/>
      <c r="M442" s="46"/>
    </row>
    <row r="443" spans="5:13">
      <c r="E443" s="46"/>
      <c r="M443" s="46"/>
    </row>
    <row r="444" spans="5:13">
      <c r="E444" s="46"/>
      <c r="M444" s="46"/>
    </row>
    <row r="445" spans="5:13">
      <c r="E445" s="46"/>
      <c r="M445" s="46"/>
    </row>
    <row r="446" spans="5:13">
      <c r="E446" s="46"/>
      <c r="M446" s="46"/>
    </row>
    <row r="447" spans="5:13">
      <c r="E447" s="46"/>
      <c r="M447" s="46"/>
    </row>
    <row r="448" spans="5:13">
      <c r="E448" s="46"/>
      <c r="M448" s="46"/>
    </row>
    <row r="449" spans="5:13">
      <c r="E449" s="46"/>
      <c r="M449" s="46"/>
    </row>
    <row r="450" spans="5:13">
      <c r="E450" s="46"/>
      <c r="M450" s="46"/>
    </row>
    <row r="451" spans="5:13">
      <c r="E451" s="46"/>
      <c r="M451" s="46"/>
    </row>
    <row r="452" spans="5:13">
      <c r="E452" s="46"/>
      <c r="M452" s="46"/>
    </row>
    <row r="453" spans="5:13">
      <c r="E453" s="46"/>
      <c r="M453" s="46"/>
    </row>
    <row r="454" spans="5:13">
      <c r="E454" s="46"/>
      <c r="M454" s="46"/>
    </row>
    <row r="455" spans="5:13">
      <c r="E455" s="46"/>
      <c r="M455" s="46"/>
    </row>
    <row r="456" spans="5:13">
      <c r="E456" s="46"/>
      <c r="H456" s="47"/>
      <c r="M456" s="46"/>
    </row>
    <row r="457" spans="5:13">
      <c r="E457" s="46"/>
      <c r="M457" s="46"/>
    </row>
    <row r="458" spans="5:13">
      <c r="E458" s="46"/>
      <c r="M458" s="46"/>
    </row>
    <row r="459" spans="5:13">
      <c r="E459" s="46"/>
      <c r="M459" s="46"/>
    </row>
    <row r="460" spans="5:13">
      <c r="E460" s="46"/>
      <c r="H460" s="47"/>
      <c r="M460" s="46"/>
    </row>
    <row r="461" spans="5:13">
      <c r="E461" s="46"/>
      <c r="M461" s="46"/>
    </row>
    <row r="462" spans="5:13">
      <c r="E462" s="46"/>
      <c r="M462" s="46"/>
    </row>
    <row r="463" spans="5:13">
      <c r="E463" s="46"/>
      <c r="M463" s="46"/>
    </row>
    <row r="464" spans="5:13">
      <c r="E464" s="46"/>
      <c r="M464" s="46"/>
    </row>
    <row r="465" spans="5:13">
      <c r="E465" s="46"/>
      <c r="M465" s="46"/>
    </row>
    <row r="466" spans="5:13">
      <c r="E466" s="46"/>
      <c r="M466" s="46"/>
    </row>
    <row r="467" spans="5:13">
      <c r="E467" s="46"/>
      <c r="M467" s="46"/>
    </row>
    <row r="468" spans="5:13">
      <c r="E468" s="46"/>
      <c r="M468" s="46"/>
    </row>
    <row r="469" spans="5:13">
      <c r="E469" s="46"/>
      <c r="M469" s="46"/>
    </row>
    <row r="470" spans="5:13">
      <c r="E470" s="46"/>
      <c r="M470" s="46"/>
    </row>
    <row r="471" spans="5:13">
      <c r="E471" s="46"/>
      <c r="M471" s="46"/>
    </row>
    <row r="472" spans="5:13">
      <c r="E472" s="46"/>
      <c r="M472" s="46"/>
    </row>
    <row r="473" spans="5:13">
      <c r="E473" s="46"/>
      <c r="M473" s="46"/>
    </row>
    <row r="474" spans="5:13">
      <c r="E474" s="46"/>
      <c r="M474" s="46"/>
    </row>
    <row r="475" spans="5:13">
      <c r="E475" s="46"/>
      <c r="M475" s="46"/>
    </row>
    <row r="476" spans="5:13">
      <c r="E476" s="46"/>
      <c r="M476" s="46"/>
    </row>
    <row r="477" spans="5:13">
      <c r="E477" s="46"/>
      <c r="M477" s="46"/>
    </row>
    <row r="478" spans="5:13">
      <c r="E478" s="46"/>
      <c r="M478" s="46"/>
    </row>
    <row r="479" spans="5:13">
      <c r="E479" s="46"/>
      <c r="M479" s="46"/>
    </row>
    <row r="480" spans="5:13">
      <c r="E480" s="46"/>
      <c r="M480" s="46"/>
    </row>
    <row r="481" spans="5:13">
      <c r="E481" s="46"/>
      <c r="M481" s="46"/>
    </row>
    <row r="482" spans="5:13">
      <c r="E482" s="46"/>
      <c r="M482" s="46"/>
    </row>
    <row r="483" spans="5:13">
      <c r="E483" s="46"/>
      <c r="M483" s="46"/>
    </row>
    <row r="484" spans="5:13">
      <c r="E484" s="46"/>
      <c r="M484" s="46"/>
    </row>
    <row r="485" spans="5:13">
      <c r="E485" s="46"/>
      <c r="M485" s="46"/>
    </row>
    <row r="486" spans="5:13">
      <c r="E486" s="46"/>
      <c r="M486" s="46"/>
    </row>
    <row r="487" spans="5:13">
      <c r="E487" s="46"/>
      <c r="M487" s="46"/>
    </row>
    <row r="488" spans="5:13">
      <c r="E488" s="46"/>
      <c r="M488" s="46"/>
    </row>
    <row r="489" spans="5:13">
      <c r="E489" s="46"/>
      <c r="M489" s="46"/>
    </row>
    <row r="490" spans="5:13">
      <c r="E490" s="46"/>
      <c r="M490" s="46"/>
    </row>
    <row r="491" spans="5:13">
      <c r="E491" s="46"/>
      <c r="M491" s="46"/>
    </row>
    <row r="492" spans="5:13">
      <c r="E492" s="46"/>
      <c r="M492" s="46"/>
    </row>
    <row r="493" spans="5:13">
      <c r="E493" s="46"/>
      <c r="M493" s="46"/>
    </row>
    <row r="494" spans="5:13">
      <c r="E494" s="46"/>
      <c r="M494" s="46"/>
    </row>
    <row r="495" spans="5:13">
      <c r="E495" s="46"/>
      <c r="M495" s="46"/>
    </row>
    <row r="496" spans="5:13">
      <c r="E496" s="46"/>
      <c r="M496" s="46"/>
    </row>
    <row r="497" spans="5:13">
      <c r="E497" s="46"/>
      <c r="M497" s="46"/>
    </row>
    <row r="498" spans="5:13">
      <c r="E498" s="46"/>
      <c r="M498" s="46"/>
    </row>
    <row r="499" spans="5:13">
      <c r="E499" s="46"/>
      <c r="M499" s="46"/>
    </row>
    <row r="500" spans="5:13">
      <c r="E500" s="46"/>
      <c r="M500" s="46"/>
    </row>
    <row r="501" spans="5:13">
      <c r="E501" s="46"/>
      <c r="M501" s="46"/>
    </row>
    <row r="502" spans="5:13">
      <c r="E502" s="46"/>
      <c r="M502" s="46"/>
    </row>
    <row r="503" spans="5:13">
      <c r="E503" s="46"/>
      <c r="M503" s="46"/>
    </row>
    <row r="504" spans="5:13">
      <c r="E504" s="46"/>
      <c r="M504" s="46"/>
    </row>
    <row r="505" spans="5:13">
      <c r="E505" s="46"/>
      <c r="M505" s="46"/>
    </row>
    <row r="506" spans="5:13">
      <c r="E506" s="46"/>
      <c r="M506" s="46"/>
    </row>
    <row r="507" spans="5:13">
      <c r="E507" s="46"/>
      <c r="M507" s="46"/>
    </row>
    <row r="508" spans="5:13">
      <c r="E508" s="46"/>
      <c r="M508" s="46"/>
    </row>
    <row r="509" spans="5:13">
      <c r="E509" s="46"/>
      <c r="M509" s="46"/>
    </row>
    <row r="510" spans="5:13">
      <c r="E510" s="46"/>
      <c r="M510" s="46"/>
    </row>
    <row r="511" spans="5:13">
      <c r="E511" s="46"/>
      <c r="M511" s="46"/>
    </row>
    <row r="512" spans="5:13">
      <c r="E512" s="46"/>
      <c r="M512" s="46"/>
    </row>
    <row r="513" spans="5:13">
      <c r="E513" s="46"/>
      <c r="M513" s="46"/>
    </row>
    <row r="514" spans="5:13">
      <c r="E514" s="46"/>
      <c r="M514" s="46"/>
    </row>
    <row r="515" spans="5:13">
      <c r="E515" s="46"/>
      <c r="M515" s="46"/>
    </row>
    <row r="516" spans="5:13">
      <c r="E516" s="46"/>
      <c r="M516" s="46"/>
    </row>
    <row r="517" spans="5:13">
      <c r="E517" s="46"/>
      <c r="M517" s="46"/>
    </row>
    <row r="518" spans="5:13">
      <c r="E518" s="46"/>
      <c r="M518" s="46"/>
    </row>
    <row r="519" spans="5:13">
      <c r="E519" s="46"/>
      <c r="M519" s="46"/>
    </row>
    <row r="520" spans="5:13">
      <c r="E520" s="46"/>
      <c r="M520" s="46"/>
    </row>
    <row r="521" spans="5:13">
      <c r="E521" s="46"/>
      <c r="M521" s="46"/>
    </row>
    <row r="522" spans="5:13">
      <c r="E522" s="46"/>
      <c r="M522" s="46"/>
    </row>
    <row r="523" spans="5:13">
      <c r="E523" s="46"/>
      <c r="M523" s="46"/>
    </row>
    <row r="524" spans="5:13">
      <c r="E524" s="46"/>
      <c r="M524" s="46"/>
    </row>
    <row r="525" spans="5:13">
      <c r="E525" s="46"/>
      <c r="M525" s="46"/>
    </row>
    <row r="526" spans="5:13">
      <c r="E526" s="46"/>
      <c r="M526" s="46"/>
    </row>
    <row r="527" spans="5:13">
      <c r="E527" s="46"/>
      <c r="M527" s="46"/>
    </row>
    <row r="528" spans="5:13">
      <c r="E528" s="46"/>
      <c r="M528" s="46"/>
    </row>
    <row r="529" spans="5:13">
      <c r="E529" s="46"/>
      <c r="M529" s="46"/>
    </row>
    <row r="530" spans="5:13">
      <c r="E530" s="46"/>
      <c r="M530" s="46"/>
    </row>
    <row r="531" spans="5:13">
      <c r="E531" s="46"/>
      <c r="M531" s="46"/>
    </row>
    <row r="532" spans="5:13">
      <c r="E532" s="46"/>
      <c r="M532" s="46"/>
    </row>
    <row r="533" spans="5:13">
      <c r="E533" s="46"/>
      <c r="M533" s="46"/>
    </row>
    <row r="534" spans="5:13">
      <c r="E534" s="46"/>
      <c r="M534" s="46"/>
    </row>
    <row r="535" spans="5:13">
      <c r="E535" s="46"/>
      <c r="M535" s="46"/>
    </row>
    <row r="536" spans="5:13">
      <c r="E536" s="46"/>
      <c r="H536" s="47"/>
      <c r="M536" s="46"/>
    </row>
    <row r="537" spans="5:13">
      <c r="E537" s="46"/>
      <c r="M537" s="46"/>
    </row>
    <row r="538" spans="5:13">
      <c r="E538" s="46"/>
      <c r="M538" s="46"/>
    </row>
    <row r="539" spans="5:13">
      <c r="E539" s="46"/>
      <c r="M539" s="46"/>
    </row>
    <row r="540" spans="5:13">
      <c r="E540" s="46"/>
      <c r="M540" s="46"/>
    </row>
    <row r="541" spans="5:13">
      <c r="E541" s="46"/>
      <c r="M541" s="46"/>
    </row>
    <row r="542" spans="5:13">
      <c r="E542" s="46"/>
      <c r="M542" s="46"/>
    </row>
    <row r="543" spans="5:13">
      <c r="E543" s="46"/>
      <c r="M543" s="46"/>
    </row>
    <row r="544" spans="5:13">
      <c r="E544" s="46"/>
      <c r="M544" s="46"/>
    </row>
    <row r="545" spans="5:13">
      <c r="E545" s="46"/>
      <c r="M545" s="46"/>
    </row>
    <row r="546" spans="5:13">
      <c r="E546" s="46"/>
      <c r="M546" s="46"/>
    </row>
    <row r="547" spans="5:13">
      <c r="E547" s="46"/>
      <c r="M547" s="46"/>
    </row>
    <row r="548" spans="5:13">
      <c r="E548" s="46"/>
      <c r="M548" s="46"/>
    </row>
    <row r="549" spans="5:13">
      <c r="E549" s="46"/>
      <c r="M549" s="46"/>
    </row>
    <row r="550" spans="5:13">
      <c r="E550" s="46"/>
      <c r="M550" s="46"/>
    </row>
    <row r="551" spans="5:13">
      <c r="E551" s="46"/>
      <c r="M551" s="46"/>
    </row>
    <row r="552" spans="5:13">
      <c r="E552" s="46"/>
      <c r="M552" s="46"/>
    </row>
    <row r="553" spans="5:13">
      <c r="E553" s="46"/>
      <c r="M553" s="46"/>
    </row>
    <row r="554" spans="5:13">
      <c r="E554" s="46"/>
      <c r="M554" s="46"/>
    </row>
    <row r="555" spans="5:13">
      <c r="E555" s="46"/>
      <c r="M555" s="46"/>
    </row>
    <row r="556" spans="5:13">
      <c r="E556" s="46"/>
      <c r="M556" s="46"/>
    </row>
    <row r="557" spans="5:13">
      <c r="E557" s="46"/>
      <c r="M557" s="46"/>
    </row>
    <row r="558" spans="5:13">
      <c r="E558" s="46"/>
      <c r="M558" s="46"/>
    </row>
    <row r="559" spans="5:13">
      <c r="E559" s="46"/>
      <c r="M559" s="46"/>
    </row>
    <row r="560" spans="5:13">
      <c r="E560" s="46"/>
      <c r="M560" s="46"/>
    </row>
    <row r="561" spans="5:13">
      <c r="E561" s="46"/>
      <c r="M561" s="46"/>
    </row>
    <row r="562" spans="5:13">
      <c r="E562" s="46"/>
      <c r="M562" s="46"/>
    </row>
    <row r="563" spans="5:13">
      <c r="E563" s="46"/>
      <c r="M563" s="46"/>
    </row>
    <row r="564" spans="5:13">
      <c r="E564" s="46"/>
      <c r="M564" s="46"/>
    </row>
    <row r="565" spans="5:13">
      <c r="E565" s="46"/>
      <c r="M565" s="46"/>
    </row>
    <row r="566" spans="5:13">
      <c r="E566" s="46"/>
      <c r="M566" s="46"/>
    </row>
    <row r="567" spans="5:13">
      <c r="E567" s="46"/>
      <c r="M567" s="46"/>
    </row>
    <row r="568" spans="5:13">
      <c r="E568" s="46"/>
      <c r="M568" s="46"/>
    </row>
    <row r="569" spans="5:13">
      <c r="E569" s="46"/>
      <c r="M569" s="46"/>
    </row>
    <row r="570" spans="5:13">
      <c r="E570" s="46"/>
      <c r="M570" s="46"/>
    </row>
    <row r="571" spans="5:13">
      <c r="E571" s="46"/>
      <c r="M571" s="46"/>
    </row>
    <row r="572" spans="5:13">
      <c r="E572" s="46"/>
      <c r="M572" s="46"/>
    </row>
    <row r="573" spans="5:13">
      <c r="E573" s="46"/>
      <c r="M573" s="46"/>
    </row>
    <row r="574" spans="5:13">
      <c r="E574" s="46"/>
      <c r="M574" s="46"/>
    </row>
    <row r="575" spans="5:13">
      <c r="E575" s="46"/>
      <c r="M575" s="46"/>
    </row>
    <row r="576" spans="5:13">
      <c r="E576" s="46"/>
      <c r="M576" s="46"/>
    </row>
    <row r="577" spans="5:13">
      <c r="E577" s="46"/>
      <c r="M577" s="46"/>
    </row>
    <row r="578" spans="5:13">
      <c r="E578" s="46"/>
      <c r="M578" s="46"/>
    </row>
    <row r="579" spans="5:13">
      <c r="E579" s="46"/>
      <c r="M579" s="46"/>
    </row>
    <row r="580" spans="5:13">
      <c r="E580" s="46"/>
      <c r="M580" s="46"/>
    </row>
    <row r="581" spans="5:13">
      <c r="E581" s="46"/>
      <c r="M581" s="46"/>
    </row>
    <row r="582" spans="5:13">
      <c r="E582" s="46"/>
      <c r="M582" s="46"/>
    </row>
    <row r="583" spans="5:13">
      <c r="E583" s="46"/>
      <c r="M583" s="46"/>
    </row>
    <row r="584" spans="5:13">
      <c r="E584" s="46"/>
      <c r="M584" s="46"/>
    </row>
    <row r="585" spans="5:13">
      <c r="E585" s="46"/>
      <c r="M585" s="46"/>
    </row>
    <row r="586" spans="5:13">
      <c r="E586" s="46"/>
      <c r="M586" s="46"/>
    </row>
    <row r="587" spans="5:13">
      <c r="E587" s="46"/>
      <c r="M587" s="46"/>
    </row>
    <row r="588" spans="5:13">
      <c r="E588" s="46"/>
      <c r="M588" s="46"/>
    </row>
    <row r="589" spans="5:13">
      <c r="E589" s="46"/>
      <c r="M589" s="46"/>
    </row>
    <row r="590" spans="5:13">
      <c r="E590" s="46"/>
      <c r="M590" s="46"/>
    </row>
    <row r="591" spans="5:13">
      <c r="E591" s="46"/>
      <c r="M591" s="46"/>
    </row>
    <row r="592" spans="5:13">
      <c r="E592" s="46"/>
      <c r="M592" s="46"/>
    </row>
    <row r="593" spans="5:13">
      <c r="E593" s="46"/>
      <c r="M593" s="46"/>
    </row>
    <row r="594" spans="5:13">
      <c r="E594" s="46"/>
      <c r="M594" s="46"/>
    </row>
    <row r="595" spans="5:13">
      <c r="E595" s="46"/>
      <c r="M595" s="46"/>
    </row>
    <row r="596" spans="5:13">
      <c r="E596" s="46"/>
      <c r="M596" s="46"/>
    </row>
    <row r="597" spans="5:13">
      <c r="E597" s="46"/>
      <c r="M597" s="46"/>
    </row>
    <row r="598" spans="5:13">
      <c r="E598" s="46"/>
      <c r="M598" s="46"/>
    </row>
    <row r="599" spans="5:13">
      <c r="E599" s="46"/>
      <c r="M599" s="46"/>
    </row>
    <row r="600" spans="5:13">
      <c r="E600" s="46"/>
      <c r="M600" s="46"/>
    </row>
    <row r="601" spans="5:13">
      <c r="E601" s="46"/>
      <c r="M601" s="46"/>
    </row>
    <row r="602" spans="5:13">
      <c r="E602" s="46"/>
      <c r="M602" s="46"/>
    </row>
    <row r="603" spans="5:13">
      <c r="E603" s="46"/>
      <c r="M603" s="46"/>
    </row>
    <row r="604" spans="5:13">
      <c r="E604" s="46"/>
      <c r="M604" s="46"/>
    </row>
    <row r="605" spans="5:13">
      <c r="E605" s="46"/>
      <c r="M605" s="46"/>
    </row>
    <row r="606" spans="5:13">
      <c r="E606" s="46"/>
      <c r="M606" s="46"/>
    </row>
    <row r="607" spans="5:13">
      <c r="E607" s="46"/>
      <c r="M607" s="46"/>
    </row>
    <row r="608" spans="5:13">
      <c r="E608" s="46"/>
      <c r="M608" s="46"/>
    </row>
    <row r="609" spans="5:13">
      <c r="E609" s="46"/>
      <c r="M609" s="46"/>
    </row>
    <row r="610" spans="5:13">
      <c r="E610" s="46"/>
      <c r="M610" s="46"/>
    </row>
    <row r="611" spans="5:13">
      <c r="E611" s="46"/>
      <c r="M611" s="46"/>
    </row>
    <row r="612" spans="5:13">
      <c r="E612" s="46"/>
      <c r="M612" s="46"/>
    </row>
    <row r="613" spans="5:13">
      <c r="E613" s="46"/>
      <c r="M613" s="46"/>
    </row>
    <row r="614" spans="5:13">
      <c r="E614" s="46"/>
      <c r="M614" s="46"/>
    </row>
    <row r="615" spans="5:13">
      <c r="E615" s="46"/>
      <c r="M615" s="46"/>
    </row>
    <row r="616" spans="5:13">
      <c r="E616" s="46"/>
      <c r="M616" s="46"/>
    </row>
    <row r="617" spans="5:13">
      <c r="E617" s="46"/>
      <c r="M617" s="46"/>
    </row>
    <row r="618" spans="5:13">
      <c r="E618" s="46"/>
      <c r="M618" s="46"/>
    </row>
    <row r="619" spans="5:13">
      <c r="E619" s="46"/>
      <c r="M619" s="46"/>
    </row>
    <row r="620" spans="5:13">
      <c r="E620" s="46"/>
      <c r="M620" s="46"/>
    </row>
    <row r="621" spans="5:13">
      <c r="E621" s="46"/>
      <c r="M621" s="46"/>
    </row>
    <row r="622" spans="5:13">
      <c r="E622" s="46"/>
      <c r="M622" s="46"/>
    </row>
    <row r="623" spans="5:13">
      <c r="E623" s="46"/>
      <c r="M623" s="46"/>
    </row>
    <row r="624" spans="5:13">
      <c r="E624" s="46"/>
      <c r="M624" s="46"/>
    </row>
    <row r="625" spans="5:13">
      <c r="E625" s="46"/>
      <c r="M625" s="46"/>
    </row>
    <row r="626" spans="5:13">
      <c r="E626" s="46"/>
      <c r="M626" s="46"/>
    </row>
    <row r="627" spans="5:13">
      <c r="E627" s="46"/>
      <c r="M627" s="46"/>
    </row>
    <row r="628" spans="5:13">
      <c r="E628" s="46"/>
      <c r="M628" s="46"/>
    </row>
    <row r="629" spans="5:13">
      <c r="E629" s="46"/>
      <c r="M629" s="46"/>
    </row>
    <row r="630" spans="5:13">
      <c r="E630" s="46"/>
      <c r="M630" s="46"/>
    </row>
    <row r="631" spans="5:13">
      <c r="E631" s="46"/>
      <c r="M631" s="46"/>
    </row>
    <row r="632" spans="5:13">
      <c r="E632" s="46"/>
      <c r="M632" s="46"/>
    </row>
    <row r="633" spans="5:13">
      <c r="E633" s="46"/>
      <c r="M633" s="46"/>
    </row>
    <row r="634" spans="5:13">
      <c r="E634" s="46"/>
      <c r="M634" s="46"/>
    </row>
    <row r="635" spans="5:13">
      <c r="E635" s="46"/>
      <c r="M635" s="46"/>
    </row>
    <row r="636" spans="5:13">
      <c r="E636" s="46"/>
      <c r="M636" s="46"/>
    </row>
    <row r="637" spans="5:13">
      <c r="E637" s="46"/>
      <c r="M637" s="46"/>
    </row>
    <row r="638" spans="5:13">
      <c r="E638" s="46"/>
      <c r="M638" s="46"/>
    </row>
    <row r="639" spans="5:13">
      <c r="E639" s="46"/>
      <c r="M639" s="46"/>
    </row>
    <row r="640" spans="5:13">
      <c r="E640" s="46"/>
      <c r="M640" s="46"/>
    </row>
    <row r="641" spans="5:13">
      <c r="E641" s="46"/>
      <c r="M641" s="46"/>
    </row>
    <row r="642" spans="5:13">
      <c r="E642" s="46"/>
      <c r="M642" s="46"/>
    </row>
    <row r="643" spans="5:13">
      <c r="E643" s="46"/>
      <c r="M643" s="46"/>
    </row>
    <row r="644" spans="5:13">
      <c r="E644" s="46"/>
      <c r="M644" s="46"/>
    </row>
    <row r="645" spans="5:13">
      <c r="E645" s="46"/>
      <c r="M645" s="46"/>
    </row>
    <row r="646" spans="5:13">
      <c r="E646" s="46"/>
      <c r="M646" s="46"/>
    </row>
    <row r="647" spans="5:13">
      <c r="E647" s="46"/>
      <c r="M647" s="46"/>
    </row>
    <row r="648" spans="5:13">
      <c r="E648" s="46"/>
      <c r="M648" s="46"/>
    </row>
    <row r="649" spans="5:13">
      <c r="E649" s="46"/>
      <c r="M649" s="46"/>
    </row>
    <row r="650" spans="5:13">
      <c r="E650" s="46"/>
      <c r="M650" s="46"/>
    </row>
    <row r="651" spans="5:13">
      <c r="E651" s="46"/>
      <c r="M651" s="46"/>
    </row>
    <row r="652" spans="5:13">
      <c r="E652" s="46"/>
      <c r="M652" s="46"/>
    </row>
    <row r="653" spans="5:13">
      <c r="E653" s="46"/>
      <c r="M653" s="46"/>
    </row>
    <row r="654" spans="5:13">
      <c r="E654" s="46"/>
      <c r="M654" s="46"/>
    </row>
    <row r="655" spans="5:13">
      <c r="E655" s="46"/>
      <c r="M655" s="46"/>
    </row>
    <row r="656" spans="5:13">
      <c r="E656" s="46"/>
      <c r="M656" s="46"/>
    </row>
    <row r="657" spans="5:13">
      <c r="E657" s="46"/>
      <c r="M657" s="46"/>
    </row>
    <row r="658" spans="5:13">
      <c r="E658" s="46"/>
      <c r="M658" s="46"/>
    </row>
    <row r="659" spans="5:13">
      <c r="E659" s="46"/>
      <c r="M659" s="46"/>
    </row>
    <row r="660" spans="5:13">
      <c r="E660" s="46"/>
      <c r="M660" s="46"/>
    </row>
  </sheetData>
  <sortState ref="A2:V563">
    <sortCondition ref="C2:C563"/>
    <sortCondition ref="G2:G56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A14" sqref="A14:XFD29"/>
    </sheetView>
  </sheetViews>
  <sheetFormatPr defaultRowHeight="15"/>
  <cols>
    <col min="1" max="1" width="2.42578125" customWidth="1"/>
    <col min="2" max="2" width="44.85546875" bestFit="1" customWidth="1"/>
  </cols>
  <sheetData>
    <row r="1" spans="2:25" s="16" customFormat="1" ht="15" customHeight="1">
      <c r="B1" s="16" t="s">
        <v>0</v>
      </c>
      <c r="C1" s="58" t="s">
        <v>29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4" t="str">
        <f>Summary!AF2</f>
        <v>Biological Oxygen Demand</v>
      </c>
      <c r="X2" s="44" t="str">
        <f>Summary!AG2</f>
        <v>Chlorophyll-A (Monochromatic)</v>
      </c>
      <c r="Y2" s="44" t="str">
        <f>Summary!AH2</f>
        <v>Pheophytin-A (Monochromatic)</v>
      </c>
    </row>
    <row r="4" spans="2:25">
      <c r="B4" s="45" t="str">
        <f>Summary!B4</f>
        <v>GATOR HOLE SPRING</v>
      </c>
      <c r="C4" s="16">
        <f t="array" ref="C4">INDEX('Full Data'!$O:$O,MATCH($B4,IF('Full Data'!$G:$G=C$2,'Full Data'!$C:$C),0))</f>
        <v>0.1</v>
      </c>
      <c r="D4" s="16">
        <f t="array" ref="D4">INDEX('Full Data'!$O:$O,MATCH($B4,IF('Full Data'!$G:$G=D$2,'Full Data'!$C:$C),0))</f>
        <v>2.5</v>
      </c>
      <c r="E4" s="16">
        <f t="array" ref="E4">INDEX('Full Data'!$O:$O,MATCH($B4,IF('Full Data'!$G:$G=E$2,'Full Data'!$C:$C),0))</f>
        <v>0.65</v>
      </c>
      <c r="F4" s="16">
        <f t="array" ref="F4">INDEX('Full Data'!$O:$O,MATCH($B4,IF('Full Data'!$G:$G=F$2,'Full Data'!$C:$C),0))</f>
        <v>0</v>
      </c>
      <c r="G4" s="16">
        <f t="array" ref="G4">INDEX('Full Data'!$O:$O,MATCH($B4,IF('Full Data'!$G:$G=G$2,'Full Data'!$C:$C),0))</f>
        <v>0.08</v>
      </c>
      <c r="H4" s="16">
        <f t="array" ref="H4">INDEX('Full Data'!$O:$O,MATCH($B4,IF('Full Data'!$G:$G=H$2,'Full Data'!$C:$C),0))</f>
        <v>0.04</v>
      </c>
      <c r="I4" s="16">
        <f t="array" ref="I4">INDEX('Full Data'!$O:$O,MATCH($B4,IF('Full Data'!$G:$G=I$2,'Full Data'!$C:$C),0))</f>
        <v>0</v>
      </c>
      <c r="J4" s="16">
        <f t="array" ref="J4">INDEX('Full Data'!$O:$O,MATCH($B4,IF('Full Data'!$G:$G=J$2,'Full Data'!$C:$C),0))</f>
        <v>0</v>
      </c>
      <c r="K4" s="16">
        <f t="array" ref="K4">INDEX('Full Data'!$O:$O,MATCH($B4,IF('Full Data'!$G:$G=K$2,'Full Data'!$C:$C),0))</f>
        <v>0.5</v>
      </c>
      <c r="L4" s="16" t="e">
        <f t="array" ref="L4">INDEX('Full Data'!$O:$O,MATCH($B4,IF('Full Data'!$G:$G=L$2,'Full Data'!$C:$C),0))</f>
        <v>#N/A</v>
      </c>
      <c r="M4" s="16" t="e">
        <f t="array" ref="M4">INDEX('Full Data'!$O:$O,MATCH($B4,IF('Full Data'!$G:$G=M$2,'Full Data'!$C:$C),0))</f>
        <v>#N/A</v>
      </c>
      <c r="N4" s="16" t="e">
        <f t="array" ref="N4">INDEX('Full Data'!$O:$O,MATCH($B4,IF('Full Data'!$G:$G=N$2,'Full Data'!$C:$C),0))</f>
        <v>#N/A</v>
      </c>
      <c r="O4" s="16">
        <f t="array" ref="O4">INDEX('Full Data'!$O:$O,MATCH($B4,IF('Full Data'!$G:$G=O$2,'Full Data'!$C:$C),0))</f>
        <v>0.3</v>
      </c>
      <c r="P4" s="16">
        <f t="array" ref="P4">INDEX('Full Data'!$O:$O,MATCH($B4,IF('Full Data'!$G:$G=P$2,'Full Data'!$C:$C),0))</f>
        <v>0.2</v>
      </c>
      <c r="Q4" s="16">
        <f t="array" ref="Q4">INDEX('Full Data'!$O:$O,MATCH($B4,IF('Full Data'!$G:$G=Q$2,'Full Data'!$C:$C),0))</f>
        <v>0.2</v>
      </c>
      <c r="R4" s="16">
        <f t="array" ref="R4">INDEX('Full Data'!$O:$O,MATCH($B4,IF('Full Data'!$G:$G=R$2,'Full Data'!$C:$C),0))</f>
        <v>6</v>
      </c>
      <c r="S4" s="16">
        <f t="array" ref="S4">INDEX('Full Data'!$O:$O,MATCH($B4,IF('Full Data'!$G:$G=S$2,'Full Data'!$C:$C),0))</f>
        <v>15</v>
      </c>
      <c r="T4" s="16"/>
      <c r="U4" s="16" t="e">
        <f t="array" ref="U4">INDEX('Full Data'!$O:$O,MATCH($B4,IF('Full Data'!$G:$G=U$2,'Full Data'!$C:$C),0))</f>
        <v>#N/A</v>
      </c>
      <c r="V4" s="16">
        <f t="array" ref="V4">INDEX('Full Data'!$O:$O,MATCH($B4,IF('Full Data'!$G:$G=V$2,'Full Data'!$C:$C),0))</f>
        <v>0.01</v>
      </c>
      <c r="W4" s="45" t="e">
        <f t="array" ref="W4">INDEX('Full Data'!$O:$O,MATCH($B4,IF('Full Data'!$G:$G=W$2,'Full Data'!$C:$C),0))</f>
        <v>#N/A</v>
      </c>
      <c r="X4" s="45" t="e">
        <f t="array" ref="X4">INDEX('Full Data'!$O:$O,MATCH($B4,IF('Full Data'!$G:$G=X$2,'Full Data'!$C:$C),0))</f>
        <v>#N/A</v>
      </c>
      <c r="Y4" s="45" t="e">
        <f t="array" ref="Y4">INDEX('Full Data'!$O:$O,MATCH($B4,IF('Full Data'!$G:$G=Y$2,'Full Data'!$C:$C),0))</f>
        <v>#N/A</v>
      </c>
    </row>
    <row r="5" spans="2:25">
      <c r="B5" s="45" t="str">
        <f>Summary!B5</f>
        <v>HEIDI HOLE SPRING</v>
      </c>
      <c r="C5" s="16">
        <f t="array" ref="C5">INDEX('Full Data'!$O:$O,MATCH($B5,IF('Full Data'!$G:$G=C$2,'Full Data'!$C:$C),0))</f>
        <v>0.1</v>
      </c>
      <c r="D5" s="16">
        <f t="array" ref="D5">INDEX('Full Data'!$O:$O,MATCH($B5,IF('Full Data'!$G:$G=D$2,'Full Data'!$C:$C),0))</f>
        <v>2.5</v>
      </c>
      <c r="E5" s="16">
        <f t="array" ref="E5">INDEX('Full Data'!$O:$O,MATCH($B5,IF('Full Data'!$G:$G=E$2,'Full Data'!$C:$C),0))</f>
        <v>0.65</v>
      </c>
      <c r="F5" s="16">
        <f t="array" ref="F5">INDEX('Full Data'!$O:$O,MATCH($B5,IF('Full Data'!$G:$G=F$2,'Full Data'!$C:$C),0))</f>
        <v>0</v>
      </c>
      <c r="G5" s="16">
        <f t="array" ref="G5">INDEX('Full Data'!$O:$O,MATCH($B5,IF('Full Data'!$G:$G=G$2,'Full Data'!$C:$C),0))</f>
        <v>0.08</v>
      </c>
      <c r="H5" s="16">
        <f t="array" ref="H5">INDEX('Full Data'!$O:$O,MATCH($B5,IF('Full Data'!$G:$G=H$2,'Full Data'!$C:$C),0))</f>
        <v>0.04</v>
      </c>
      <c r="I5" s="16">
        <f t="array" ref="I5">INDEX('Full Data'!$O:$O,MATCH($B5,IF('Full Data'!$G:$G=I$2,'Full Data'!$C:$C),0))</f>
        <v>0</v>
      </c>
      <c r="J5" s="16">
        <f t="array" ref="J5">INDEX('Full Data'!$O:$O,MATCH($B5,IF('Full Data'!$G:$G=J$2,'Full Data'!$C:$C),0))</f>
        <v>0</v>
      </c>
      <c r="K5" s="16">
        <f t="array" ref="K5">INDEX('Full Data'!$O:$O,MATCH($B5,IF('Full Data'!$G:$G=K$2,'Full Data'!$C:$C),0))</f>
        <v>0.5</v>
      </c>
      <c r="L5" s="16" t="e">
        <f t="array" ref="L5">INDEX('Full Data'!$O:$O,MATCH($B5,IF('Full Data'!$G:$G=L$2,'Full Data'!$C:$C),0))</f>
        <v>#N/A</v>
      </c>
      <c r="M5" s="16" t="e">
        <f t="array" ref="M5">INDEX('Full Data'!$O:$O,MATCH($B5,IF('Full Data'!$G:$G=M$2,'Full Data'!$C:$C),0))</f>
        <v>#N/A</v>
      </c>
      <c r="N5" s="16" t="e">
        <f t="array" ref="N5">INDEX('Full Data'!$O:$O,MATCH($B5,IF('Full Data'!$G:$G=N$2,'Full Data'!$C:$C),0))</f>
        <v>#N/A</v>
      </c>
      <c r="O5" s="16">
        <f t="array" ref="O5">INDEX('Full Data'!$O:$O,MATCH($B5,IF('Full Data'!$G:$G=O$2,'Full Data'!$C:$C),0))</f>
        <v>0.3</v>
      </c>
      <c r="P5" s="16">
        <f t="array" ref="P5">INDEX('Full Data'!$O:$O,MATCH($B5,IF('Full Data'!$G:$G=P$2,'Full Data'!$C:$C),0))</f>
        <v>0.2</v>
      </c>
      <c r="Q5" s="16">
        <f t="array" ref="Q5">INDEX('Full Data'!$O:$O,MATCH($B5,IF('Full Data'!$G:$G=Q$2,'Full Data'!$C:$C),0))</f>
        <v>0.2</v>
      </c>
      <c r="R5" s="16">
        <f t="array" ref="R5">INDEX('Full Data'!$O:$O,MATCH($B5,IF('Full Data'!$G:$G=R$2,'Full Data'!$C:$C),0))</f>
        <v>2</v>
      </c>
      <c r="S5" s="16">
        <f t="array" ref="S5">INDEX('Full Data'!$O:$O,MATCH($B5,IF('Full Data'!$G:$G=S$2,'Full Data'!$C:$C),0))</f>
        <v>15</v>
      </c>
      <c r="T5" s="16"/>
      <c r="U5" s="16" t="e">
        <f t="array" ref="U5">INDEX('Full Data'!$O:$O,MATCH($B5,IF('Full Data'!$G:$G=U$2,'Full Data'!$C:$C),0))</f>
        <v>#N/A</v>
      </c>
      <c r="V5" s="16">
        <f t="array" ref="V5">INDEX('Full Data'!$O:$O,MATCH($B5,IF('Full Data'!$G:$G=V$2,'Full Data'!$C:$C),0))</f>
        <v>0.01</v>
      </c>
      <c r="W5" s="45" t="e">
        <f t="array" ref="W5">INDEX('Full Data'!$O:$O,MATCH($B5,IF('Full Data'!$G:$G=W$2,'Full Data'!$C:$C),0))</f>
        <v>#N/A</v>
      </c>
      <c r="X5" s="45" t="e">
        <f t="array" ref="X5">INDEX('Full Data'!$O:$O,MATCH($B5,IF('Full Data'!$G:$G=X$2,'Full Data'!$C:$C),0))</f>
        <v>#N/A</v>
      </c>
      <c r="Y5" s="45" t="e">
        <f t="array" ref="Y5">INDEX('Full Data'!$O:$O,MATCH($B5,IF('Full Data'!$G:$G=Y$2,'Full Data'!$C:$C),0))</f>
        <v>#N/A</v>
      </c>
    </row>
    <row r="6" spans="2:25">
      <c r="B6" s="45" t="str">
        <f>Summary!B6</f>
        <v>HOLE IN THE WALL SPRING</v>
      </c>
      <c r="C6" s="16">
        <f t="array" ref="C6">INDEX('Full Data'!$O:$O,MATCH($B6,IF('Full Data'!$G:$G=C$2,'Full Data'!$C:$C),0))</f>
        <v>0.1</v>
      </c>
      <c r="D6" s="16">
        <f t="array" ref="D6">INDEX('Full Data'!$O:$O,MATCH($B6,IF('Full Data'!$G:$G=D$2,'Full Data'!$C:$C),0))</f>
        <v>2.5</v>
      </c>
      <c r="E6" s="16">
        <f t="array" ref="E6">INDEX('Full Data'!$O:$O,MATCH($B6,IF('Full Data'!$G:$G=E$2,'Full Data'!$C:$C),0))</f>
        <v>0.65</v>
      </c>
      <c r="F6" s="16">
        <f t="array" ref="F6">INDEX('Full Data'!$O:$O,MATCH($B6,IF('Full Data'!$G:$G=F$2,'Full Data'!$C:$C),0))</f>
        <v>0</v>
      </c>
      <c r="G6" s="16">
        <f t="array" ref="G6">INDEX('Full Data'!$O:$O,MATCH($B6,IF('Full Data'!$G:$G=G$2,'Full Data'!$C:$C),0))</f>
        <v>0.08</v>
      </c>
      <c r="H6" s="16">
        <f t="array" ref="H6">INDEX('Full Data'!$O:$O,MATCH($B6,IF('Full Data'!$G:$G=H$2,'Full Data'!$C:$C),0))</f>
        <v>0.04</v>
      </c>
      <c r="I6" s="16">
        <f t="array" ref="I6">INDEX('Full Data'!$O:$O,MATCH($B6,IF('Full Data'!$G:$G=I$2,'Full Data'!$C:$C),0))</f>
        <v>0</v>
      </c>
      <c r="J6" s="16">
        <f t="array" ref="J6">INDEX('Full Data'!$O:$O,MATCH($B6,IF('Full Data'!$G:$G=J$2,'Full Data'!$C:$C),0))</f>
        <v>0</v>
      </c>
      <c r="K6" s="16">
        <f t="array" ref="K6">INDEX('Full Data'!$O:$O,MATCH($B6,IF('Full Data'!$G:$G=K$2,'Full Data'!$C:$C),0))</f>
        <v>0.5</v>
      </c>
      <c r="L6" s="16" t="e">
        <f t="array" ref="L6">INDEX('Full Data'!$O:$O,MATCH($B6,IF('Full Data'!$G:$G=L$2,'Full Data'!$C:$C),0))</f>
        <v>#N/A</v>
      </c>
      <c r="M6" s="16" t="e">
        <f t="array" ref="M6">INDEX('Full Data'!$O:$O,MATCH($B6,IF('Full Data'!$G:$G=M$2,'Full Data'!$C:$C),0))</f>
        <v>#N/A</v>
      </c>
      <c r="N6" s="16" t="e">
        <f t="array" ref="N6">INDEX('Full Data'!$O:$O,MATCH($B6,IF('Full Data'!$G:$G=N$2,'Full Data'!$C:$C),0))</f>
        <v>#N/A</v>
      </c>
      <c r="O6" s="16">
        <f t="array" ref="O6">INDEX('Full Data'!$O:$O,MATCH($B6,IF('Full Data'!$G:$G=O$2,'Full Data'!$C:$C),0))</f>
        <v>0.3</v>
      </c>
      <c r="P6" s="16">
        <f t="array" ref="P6">INDEX('Full Data'!$O:$O,MATCH($B6,IF('Full Data'!$G:$G=P$2,'Full Data'!$C:$C),0))</f>
        <v>0.2</v>
      </c>
      <c r="Q6" s="16">
        <f t="array" ref="Q6">INDEX('Full Data'!$O:$O,MATCH($B6,IF('Full Data'!$G:$G=Q$2,'Full Data'!$C:$C),0))</f>
        <v>0.2</v>
      </c>
      <c r="R6" s="16">
        <f t="array" ref="R6">INDEX('Full Data'!$O:$O,MATCH($B6,IF('Full Data'!$G:$G=R$2,'Full Data'!$C:$C),0))</f>
        <v>2</v>
      </c>
      <c r="S6" s="16">
        <f t="array" ref="S6">INDEX('Full Data'!$O:$O,MATCH($B6,IF('Full Data'!$G:$G=S$2,'Full Data'!$C:$C),0))</f>
        <v>15</v>
      </c>
      <c r="T6" s="16"/>
      <c r="U6" s="16" t="e">
        <f t="array" ref="U6">INDEX('Full Data'!$O:$O,MATCH($B6,IF('Full Data'!$G:$G=U$2,'Full Data'!$C:$C),0))</f>
        <v>#N/A</v>
      </c>
      <c r="V6" s="16">
        <f t="array" ref="V6">INDEX('Full Data'!$O:$O,MATCH($B6,IF('Full Data'!$G:$G=V$2,'Full Data'!$C:$C),0))</f>
        <v>0.01</v>
      </c>
      <c r="W6" s="45" t="e">
        <f t="array" ref="W6">INDEX('Full Data'!$O:$O,MATCH($B6,IF('Full Data'!$G:$G=W$2,'Full Data'!$C:$C),0))</f>
        <v>#N/A</v>
      </c>
      <c r="X6" s="45" t="e">
        <f t="array" ref="X6">INDEX('Full Data'!$O:$O,MATCH($B6,IF('Full Data'!$G:$G=X$2,'Full Data'!$C:$C),0))</f>
        <v>#N/A</v>
      </c>
      <c r="Y6" s="45" t="e">
        <f t="array" ref="Y6">INDEX('Full Data'!$O:$O,MATCH($B6,IF('Full Data'!$G:$G=Y$2,'Full Data'!$C:$C),0))</f>
        <v>#N/A</v>
      </c>
    </row>
    <row r="7" spans="2:25">
      <c r="B7" s="45" t="str">
        <f>Summary!B7</f>
        <v>MERRITTS MILL POND #1</v>
      </c>
      <c r="C7" s="16">
        <f t="array" ref="C7">INDEX('Full Data'!$O:$O,MATCH($B7,IF('Full Data'!$G:$G=C$2,'Full Data'!$C:$C),0))</f>
        <v>0.1</v>
      </c>
      <c r="D7" s="16">
        <f t="array" ref="D7">INDEX('Full Data'!$O:$O,MATCH($B7,IF('Full Data'!$G:$G=D$2,'Full Data'!$C:$C),0))</f>
        <v>2.5</v>
      </c>
      <c r="E7" s="16">
        <f t="array" ref="E7">INDEX('Full Data'!$O:$O,MATCH($B7,IF('Full Data'!$G:$G=E$2,'Full Data'!$C:$C),0))</f>
        <v>0.65</v>
      </c>
      <c r="F7" s="16">
        <f t="array" ref="F7">INDEX('Full Data'!$O:$O,MATCH($B7,IF('Full Data'!$G:$G=F$2,'Full Data'!$C:$C),0))</f>
        <v>0</v>
      </c>
      <c r="G7" s="16">
        <f t="array" ref="G7">INDEX('Full Data'!$O:$O,MATCH($B7,IF('Full Data'!$G:$G=G$2,'Full Data'!$C:$C),0))</f>
        <v>0.08</v>
      </c>
      <c r="H7" s="16">
        <f t="array" ref="H7">INDEX('Full Data'!$O:$O,MATCH($B7,IF('Full Data'!$G:$G=H$2,'Full Data'!$C:$C),0))</f>
        <v>0.04</v>
      </c>
      <c r="I7" s="16">
        <f t="array" ref="I7">INDEX('Full Data'!$O:$O,MATCH($B7,IF('Full Data'!$G:$G=I$2,'Full Data'!$C:$C),0))</f>
        <v>0</v>
      </c>
      <c r="J7" s="16">
        <f t="array" ref="J7">INDEX('Full Data'!$O:$O,MATCH($B7,IF('Full Data'!$G:$G=J$2,'Full Data'!$C:$C),0))</f>
        <v>0</v>
      </c>
      <c r="K7" s="16">
        <f t="array" ref="K7">INDEX('Full Data'!$O:$O,MATCH($B7,IF('Full Data'!$G:$G=K$2,'Full Data'!$C:$C),0))</f>
        <v>0.5</v>
      </c>
      <c r="L7" s="16" t="e">
        <f t="array" ref="L7">INDEX('Full Data'!$O:$O,MATCH($B7,IF('Full Data'!$G:$G=L$2,'Full Data'!$C:$C),0))</f>
        <v>#N/A</v>
      </c>
      <c r="M7" s="16" t="e">
        <f t="array" ref="M7">INDEX('Full Data'!$O:$O,MATCH($B7,IF('Full Data'!$G:$G=M$2,'Full Data'!$C:$C),0))</f>
        <v>#N/A</v>
      </c>
      <c r="N7" s="16" t="e">
        <f t="array" ref="N7">INDEX('Full Data'!$O:$O,MATCH($B7,IF('Full Data'!$G:$G=N$2,'Full Data'!$C:$C),0))</f>
        <v>#N/A</v>
      </c>
      <c r="O7" s="16">
        <f t="array" ref="O7">INDEX('Full Data'!$O:$O,MATCH($B7,IF('Full Data'!$G:$G=O$2,'Full Data'!$C:$C),0))</f>
        <v>0.3</v>
      </c>
      <c r="P7" s="16">
        <f t="array" ref="P7">INDEX('Full Data'!$O:$O,MATCH($B7,IF('Full Data'!$G:$G=P$2,'Full Data'!$C:$C),0))</f>
        <v>0.2</v>
      </c>
      <c r="Q7" s="16">
        <f t="array" ref="Q7">INDEX('Full Data'!$O:$O,MATCH($B7,IF('Full Data'!$G:$G=Q$2,'Full Data'!$C:$C),0))</f>
        <v>0.2</v>
      </c>
      <c r="R7" s="16">
        <f t="array" ref="R7">INDEX('Full Data'!$O:$O,MATCH($B7,IF('Full Data'!$G:$G=R$2,'Full Data'!$C:$C),0))</f>
        <v>2</v>
      </c>
      <c r="S7" s="16">
        <f t="array" ref="S7">INDEX('Full Data'!$O:$O,MATCH($B7,IF('Full Data'!$G:$G=S$2,'Full Data'!$C:$C),0))</f>
        <v>15</v>
      </c>
      <c r="T7" s="16"/>
      <c r="U7" s="16" t="e">
        <f t="array" ref="U7">INDEX('Full Data'!$O:$O,MATCH($B7,IF('Full Data'!$G:$G=U$2,'Full Data'!$C:$C),0))</f>
        <v>#N/A</v>
      </c>
      <c r="V7" s="16">
        <f t="array" ref="V7">INDEX('Full Data'!$O:$O,MATCH($B7,IF('Full Data'!$G:$G=V$2,'Full Data'!$C:$C),0))</f>
        <v>0.01</v>
      </c>
      <c r="W7" s="45">
        <f t="array" ref="W7">INDEX('Full Data'!$O:$O,MATCH($B7,IF('Full Data'!$G:$G=W$2,'Full Data'!$C:$C),0))</f>
        <v>0.2</v>
      </c>
      <c r="X7" s="45">
        <f t="array" ref="X7">INDEX('Full Data'!$O:$O,MATCH($B7,IF('Full Data'!$G:$G=X$2,'Full Data'!$C:$C),0))</f>
        <v>0.69</v>
      </c>
      <c r="Y7" s="45">
        <f t="array" ref="Y7">INDEX('Full Data'!$O:$O,MATCH($B7,IF('Full Data'!$G:$G=Y$2,'Full Data'!$C:$C),0))</f>
        <v>0.5</v>
      </c>
    </row>
    <row r="8" spans="2:25">
      <c r="B8" s="45" t="str">
        <f>Summary!B8</f>
        <v>MERRITTS MILL POND #2;  BLUE SPRINGS N END HWY #164</v>
      </c>
      <c r="C8" s="16">
        <f t="array" ref="C8">INDEX('Full Data'!$O:$O,MATCH($B8,IF('Full Data'!$G:$G=C$2,'Full Data'!$C:$C),0))</f>
        <v>0.1</v>
      </c>
      <c r="D8" s="16">
        <f t="array" ref="D8">INDEX('Full Data'!$O:$O,MATCH($B8,IF('Full Data'!$G:$G=D$2,'Full Data'!$C:$C),0))</f>
        <v>2.5</v>
      </c>
      <c r="E8" s="16">
        <f t="array" ref="E8">INDEX('Full Data'!$O:$O,MATCH($B8,IF('Full Data'!$G:$G=E$2,'Full Data'!$C:$C),0))</f>
        <v>0.65</v>
      </c>
      <c r="F8" s="16">
        <f t="array" ref="F8">INDEX('Full Data'!$O:$O,MATCH($B8,IF('Full Data'!$G:$G=F$2,'Full Data'!$C:$C),0))</f>
        <v>0</v>
      </c>
      <c r="G8" s="16">
        <f t="array" ref="G8">INDEX('Full Data'!$O:$O,MATCH($B8,IF('Full Data'!$G:$G=G$2,'Full Data'!$C:$C),0))</f>
        <v>0.08</v>
      </c>
      <c r="H8" s="16">
        <f t="array" ref="H8">INDEX('Full Data'!$O:$O,MATCH($B8,IF('Full Data'!$G:$G=H$2,'Full Data'!$C:$C),0))</f>
        <v>0.04</v>
      </c>
      <c r="I8" s="16">
        <f t="array" ref="I8">INDEX('Full Data'!$O:$O,MATCH($B8,IF('Full Data'!$G:$G=I$2,'Full Data'!$C:$C),0))</f>
        <v>0</v>
      </c>
      <c r="J8" s="16">
        <f t="array" ref="J8">INDEX('Full Data'!$O:$O,MATCH($B8,IF('Full Data'!$G:$G=J$2,'Full Data'!$C:$C),0))</f>
        <v>0</v>
      </c>
      <c r="K8" s="16">
        <f t="array" ref="K8">INDEX('Full Data'!$O:$O,MATCH($B8,IF('Full Data'!$G:$G=K$2,'Full Data'!$C:$C),0))</f>
        <v>0.5</v>
      </c>
      <c r="L8" s="16" t="e">
        <f t="array" ref="L8">INDEX('Full Data'!$O:$O,MATCH($B8,IF('Full Data'!$G:$G=L$2,'Full Data'!$C:$C),0))</f>
        <v>#N/A</v>
      </c>
      <c r="M8" s="16" t="e">
        <f t="array" ref="M8">INDEX('Full Data'!$O:$O,MATCH($B8,IF('Full Data'!$G:$G=M$2,'Full Data'!$C:$C),0))</f>
        <v>#N/A</v>
      </c>
      <c r="N8" s="16" t="e">
        <f t="array" ref="N8">INDEX('Full Data'!$O:$O,MATCH($B8,IF('Full Data'!$G:$G=N$2,'Full Data'!$C:$C),0))</f>
        <v>#N/A</v>
      </c>
      <c r="O8" s="16">
        <f t="array" ref="O8">INDEX('Full Data'!$O:$O,MATCH($B8,IF('Full Data'!$G:$G=O$2,'Full Data'!$C:$C),0))</f>
        <v>0.3</v>
      </c>
      <c r="P8" s="16">
        <f t="array" ref="P8">INDEX('Full Data'!$O:$O,MATCH($B8,IF('Full Data'!$G:$G=P$2,'Full Data'!$C:$C),0))</f>
        <v>0.2</v>
      </c>
      <c r="Q8" s="16">
        <f t="array" ref="Q8">INDEX('Full Data'!$O:$O,MATCH($B8,IF('Full Data'!$G:$G=Q$2,'Full Data'!$C:$C),0))</f>
        <v>0.2</v>
      </c>
      <c r="R8" s="16">
        <f t="array" ref="R8">INDEX('Full Data'!$O:$O,MATCH($B8,IF('Full Data'!$G:$G=R$2,'Full Data'!$C:$C),0))</f>
        <v>2</v>
      </c>
      <c r="S8" s="16">
        <f t="array" ref="S8">INDEX('Full Data'!$O:$O,MATCH($B8,IF('Full Data'!$G:$G=S$2,'Full Data'!$C:$C),0))</f>
        <v>15</v>
      </c>
      <c r="T8" s="16"/>
      <c r="U8" s="16" t="e">
        <f t="array" ref="U8">INDEX('Full Data'!$O:$O,MATCH($B8,IF('Full Data'!$G:$G=U$2,'Full Data'!$C:$C),0))</f>
        <v>#N/A</v>
      </c>
      <c r="V8" s="16">
        <f t="array" ref="V8">INDEX('Full Data'!$O:$O,MATCH($B8,IF('Full Data'!$G:$G=V$2,'Full Data'!$C:$C),0))</f>
        <v>0.01</v>
      </c>
      <c r="W8" s="45">
        <f t="array" ref="W8">INDEX('Full Data'!$O:$O,MATCH($B8,IF('Full Data'!$G:$G=W$2,'Full Data'!$C:$C),0))</f>
        <v>0.2</v>
      </c>
      <c r="X8" s="45">
        <f t="array" ref="X8">INDEX('Full Data'!$O:$O,MATCH($B8,IF('Full Data'!$G:$G=X$2,'Full Data'!$C:$C),0))</f>
        <v>0.62</v>
      </c>
      <c r="Y8" s="45">
        <f t="array" ref="Y8">INDEX('Full Data'!$O:$O,MATCH($B8,IF('Full Data'!$G:$G=Y$2,'Full Data'!$C:$C),0))</f>
        <v>0.45</v>
      </c>
    </row>
    <row r="9" spans="2:25">
      <c r="B9" s="45" t="str">
        <f>Summary!B9</f>
        <v>MERRITTS MILL POND #3; NWB-LL-1002 MERRITS MILL POND</v>
      </c>
      <c r="C9" s="16">
        <f t="array" ref="C9">INDEX('Full Data'!$O:$O,MATCH($B9,IF('Full Data'!$G:$G=C$2,'Full Data'!$C:$C),0))</f>
        <v>0.1</v>
      </c>
      <c r="D9" s="16">
        <f t="array" ref="D9">INDEX('Full Data'!$O:$O,MATCH($B9,IF('Full Data'!$G:$G=D$2,'Full Data'!$C:$C),0))</f>
        <v>2.5</v>
      </c>
      <c r="E9" s="16">
        <f t="array" ref="E9">INDEX('Full Data'!$O:$O,MATCH($B9,IF('Full Data'!$G:$G=E$2,'Full Data'!$C:$C),0))</f>
        <v>0.65</v>
      </c>
      <c r="F9" s="16">
        <f t="array" ref="F9">INDEX('Full Data'!$O:$O,MATCH($B9,IF('Full Data'!$G:$G=F$2,'Full Data'!$C:$C),0))</f>
        <v>0</v>
      </c>
      <c r="G9" s="16">
        <f t="array" ref="G9">INDEX('Full Data'!$O:$O,MATCH($B9,IF('Full Data'!$G:$G=G$2,'Full Data'!$C:$C),0))</f>
        <v>0.08</v>
      </c>
      <c r="H9" s="16">
        <f t="array" ref="H9">INDEX('Full Data'!$O:$O,MATCH($B9,IF('Full Data'!$G:$G=H$2,'Full Data'!$C:$C),0))</f>
        <v>0.04</v>
      </c>
      <c r="I9" s="16">
        <f t="array" ref="I9">INDEX('Full Data'!$O:$O,MATCH($B9,IF('Full Data'!$G:$G=I$2,'Full Data'!$C:$C),0))</f>
        <v>0</v>
      </c>
      <c r="J9" s="16">
        <f t="array" ref="J9">INDEX('Full Data'!$O:$O,MATCH($B9,IF('Full Data'!$G:$G=J$2,'Full Data'!$C:$C),0))</f>
        <v>0</v>
      </c>
      <c r="K9" s="16">
        <f t="array" ref="K9">INDEX('Full Data'!$O:$O,MATCH($B9,IF('Full Data'!$G:$G=K$2,'Full Data'!$C:$C),0))</f>
        <v>0.5</v>
      </c>
      <c r="L9" s="16" t="e">
        <f t="array" ref="L9">INDEX('Full Data'!$O:$O,MATCH($B9,IF('Full Data'!$G:$G=L$2,'Full Data'!$C:$C),0))</f>
        <v>#N/A</v>
      </c>
      <c r="M9" s="16" t="e">
        <f t="array" ref="M9">INDEX('Full Data'!$O:$O,MATCH($B9,IF('Full Data'!$G:$G=M$2,'Full Data'!$C:$C),0))</f>
        <v>#N/A</v>
      </c>
      <c r="N9" s="16" t="e">
        <f t="array" ref="N9">INDEX('Full Data'!$O:$O,MATCH($B9,IF('Full Data'!$G:$G=N$2,'Full Data'!$C:$C),0))</f>
        <v>#N/A</v>
      </c>
      <c r="O9" s="16">
        <f t="array" ref="O9">INDEX('Full Data'!$O:$O,MATCH($B9,IF('Full Data'!$G:$G=O$2,'Full Data'!$C:$C),0))</f>
        <v>0.3</v>
      </c>
      <c r="P9" s="16">
        <f t="array" ref="P9">INDEX('Full Data'!$O:$O,MATCH($B9,IF('Full Data'!$G:$G=P$2,'Full Data'!$C:$C),0))</f>
        <v>0.2</v>
      </c>
      <c r="Q9" s="16">
        <f t="array" ref="Q9">INDEX('Full Data'!$O:$O,MATCH($B9,IF('Full Data'!$G:$G=Q$2,'Full Data'!$C:$C),0))</f>
        <v>0.2</v>
      </c>
      <c r="R9" s="16">
        <f t="array" ref="R9">INDEX('Full Data'!$O:$O,MATCH($B9,IF('Full Data'!$G:$G=R$2,'Full Data'!$C:$C),0))</f>
        <v>2</v>
      </c>
      <c r="S9" s="16">
        <f t="array" ref="S9">INDEX('Full Data'!$O:$O,MATCH($B9,IF('Full Data'!$G:$G=S$2,'Full Data'!$C:$C),0))</f>
        <v>15</v>
      </c>
      <c r="T9" s="16"/>
      <c r="U9" s="16" t="e">
        <f t="array" ref="U9">INDEX('Full Data'!$O:$O,MATCH($B9,IF('Full Data'!$G:$G=U$2,'Full Data'!$C:$C),0))</f>
        <v>#N/A</v>
      </c>
      <c r="V9" s="16">
        <f t="array" ref="V9">INDEX('Full Data'!$O:$O,MATCH($B9,IF('Full Data'!$G:$G=V$2,'Full Data'!$C:$C),0))</f>
        <v>0.01</v>
      </c>
      <c r="W9" s="45">
        <f t="array" ref="W9">INDEX('Full Data'!$O:$O,MATCH($B9,IF('Full Data'!$G:$G=W$2,'Full Data'!$C:$C),0))</f>
        <v>0.2</v>
      </c>
      <c r="X9" s="45">
        <f t="array" ref="X9">INDEX('Full Data'!$O:$O,MATCH($B9,IF('Full Data'!$G:$G=X$2,'Full Data'!$C:$C),0))</f>
        <v>0.62</v>
      </c>
      <c r="Y9" s="45">
        <f t="array" ref="Y9">INDEX('Full Data'!$O:$O,MATCH($B9,IF('Full Data'!$G:$G=Y$2,'Full Data'!$C:$C),0))</f>
        <v>0.45</v>
      </c>
    </row>
    <row r="10" spans="2:25">
      <c r="B10" s="45" t="str">
        <f>Summary!B10</f>
        <v>MERRITTS MILL POND #5; MILL POND@HWY 90</v>
      </c>
      <c r="C10" s="16">
        <f t="array" ref="C10">INDEX('Full Data'!$O:$O,MATCH($B10,IF('Full Data'!$G:$G=C$2,'Full Data'!$C:$C),0))</f>
        <v>0.1</v>
      </c>
      <c r="D10" s="16">
        <f t="array" ref="D10">INDEX('Full Data'!$O:$O,MATCH($B10,IF('Full Data'!$G:$G=D$2,'Full Data'!$C:$C),0))</f>
        <v>2.5</v>
      </c>
      <c r="E10" s="16">
        <f t="array" ref="E10">INDEX('Full Data'!$O:$O,MATCH($B10,IF('Full Data'!$G:$G=E$2,'Full Data'!$C:$C),0))</f>
        <v>0.65</v>
      </c>
      <c r="F10" s="16">
        <f t="array" ref="F10">INDEX('Full Data'!$O:$O,MATCH($B10,IF('Full Data'!$G:$G=F$2,'Full Data'!$C:$C),0))</f>
        <v>0</v>
      </c>
      <c r="G10" s="16">
        <f t="array" ref="G10">INDEX('Full Data'!$O:$O,MATCH($B10,IF('Full Data'!$G:$G=G$2,'Full Data'!$C:$C),0))</f>
        <v>0.08</v>
      </c>
      <c r="H10" s="16">
        <f t="array" ref="H10">INDEX('Full Data'!$O:$O,MATCH($B10,IF('Full Data'!$G:$G=H$2,'Full Data'!$C:$C),0))</f>
        <v>0.04</v>
      </c>
      <c r="I10" s="16">
        <f t="array" ref="I10">INDEX('Full Data'!$O:$O,MATCH($B10,IF('Full Data'!$G:$G=I$2,'Full Data'!$C:$C),0))</f>
        <v>0</v>
      </c>
      <c r="J10" s="16">
        <f t="array" ref="J10">INDEX('Full Data'!$O:$O,MATCH($B10,IF('Full Data'!$G:$G=J$2,'Full Data'!$C:$C),0))</f>
        <v>0</v>
      </c>
      <c r="K10" s="16">
        <f t="array" ref="K10">INDEX('Full Data'!$O:$O,MATCH($B10,IF('Full Data'!$G:$G=K$2,'Full Data'!$C:$C),0))</f>
        <v>0.5</v>
      </c>
      <c r="L10" s="16" t="e">
        <f t="array" ref="L10">INDEX('Full Data'!$O:$O,MATCH($B10,IF('Full Data'!$G:$G=L$2,'Full Data'!$C:$C),0))</f>
        <v>#N/A</v>
      </c>
      <c r="M10" s="16" t="e">
        <f t="array" ref="M10">INDEX('Full Data'!$O:$O,MATCH($B10,IF('Full Data'!$G:$G=M$2,'Full Data'!$C:$C),0))</f>
        <v>#N/A</v>
      </c>
      <c r="N10" s="16" t="e">
        <f t="array" ref="N10">INDEX('Full Data'!$O:$O,MATCH($B10,IF('Full Data'!$G:$G=N$2,'Full Data'!$C:$C),0))</f>
        <v>#N/A</v>
      </c>
      <c r="O10" s="16">
        <f t="array" ref="O10">INDEX('Full Data'!$O:$O,MATCH($B10,IF('Full Data'!$G:$G=O$2,'Full Data'!$C:$C),0))</f>
        <v>0.3</v>
      </c>
      <c r="P10" s="16">
        <f t="array" ref="P10">INDEX('Full Data'!$O:$O,MATCH($B10,IF('Full Data'!$G:$G=P$2,'Full Data'!$C:$C),0))</f>
        <v>0.2</v>
      </c>
      <c r="Q10" s="16">
        <f t="array" ref="Q10">INDEX('Full Data'!$O:$O,MATCH($B10,IF('Full Data'!$G:$G=Q$2,'Full Data'!$C:$C),0))</f>
        <v>0.2</v>
      </c>
      <c r="R10" s="16">
        <f t="array" ref="R10">INDEX('Full Data'!$O:$O,MATCH($B10,IF('Full Data'!$G:$G=R$2,'Full Data'!$C:$C),0))</f>
        <v>2</v>
      </c>
      <c r="S10" s="16">
        <f t="array" ref="S10">INDEX('Full Data'!$O:$O,MATCH($B10,IF('Full Data'!$G:$G=S$2,'Full Data'!$C:$C),0))</f>
        <v>15</v>
      </c>
      <c r="T10" s="16"/>
      <c r="U10" s="16" t="e">
        <f t="array" ref="U10">INDEX('Full Data'!$O:$O,MATCH($B10,IF('Full Data'!$G:$G=U$2,'Full Data'!$C:$C),0))</f>
        <v>#N/A</v>
      </c>
      <c r="V10" s="16">
        <f t="array" ref="V10">INDEX('Full Data'!$O:$O,MATCH($B10,IF('Full Data'!$G:$G=V$2,'Full Data'!$C:$C),0))</f>
        <v>0.01</v>
      </c>
      <c r="W10" s="45">
        <f t="array" ref="W10">INDEX('Full Data'!$O:$O,MATCH($B10,IF('Full Data'!$G:$G=W$2,'Full Data'!$C:$C),0))</f>
        <v>0.2</v>
      </c>
      <c r="X10" s="45">
        <f t="array" ref="X10">INDEX('Full Data'!$O:$O,MATCH($B10,IF('Full Data'!$G:$G=X$2,'Full Data'!$C:$C),0))</f>
        <v>0.62</v>
      </c>
      <c r="Y10" s="45">
        <f t="array" ref="Y10">INDEX('Full Data'!$O:$O,MATCH($B10,IF('Full Data'!$G:$G=Y$2,'Full Data'!$C:$C),0))</f>
        <v>0.45</v>
      </c>
    </row>
    <row r="11" spans="2:25">
      <c r="B11" s="45" t="str">
        <f>Summary!B11</f>
        <v>MMP-4 MERRITS MILL POND STATION 3</v>
      </c>
      <c r="C11" s="16">
        <f t="array" ref="C11">INDEX('Full Data'!$O:$O,MATCH($B11,IF('Full Data'!$G:$G=C$2,'Full Data'!$C:$C),0))</f>
        <v>0.1</v>
      </c>
      <c r="D11" s="16">
        <f t="array" ref="D11">INDEX('Full Data'!$O:$O,MATCH($B11,IF('Full Data'!$G:$G=D$2,'Full Data'!$C:$C),0))</f>
        <v>2.5</v>
      </c>
      <c r="E11" s="16">
        <f t="array" ref="E11">INDEX('Full Data'!$O:$O,MATCH($B11,IF('Full Data'!$G:$G=E$2,'Full Data'!$C:$C),0))</f>
        <v>0.65</v>
      </c>
      <c r="F11" s="16">
        <f t="array" ref="F11">INDEX('Full Data'!$O:$O,MATCH($B11,IF('Full Data'!$G:$G=F$2,'Full Data'!$C:$C),0))</f>
        <v>0</v>
      </c>
      <c r="G11" s="16">
        <f t="array" ref="G11">INDEX('Full Data'!$O:$O,MATCH($B11,IF('Full Data'!$G:$G=G$2,'Full Data'!$C:$C),0))</f>
        <v>0.08</v>
      </c>
      <c r="H11" s="16">
        <f t="array" ref="H11">INDEX('Full Data'!$O:$O,MATCH($B11,IF('Full Data'!$G:$G=H$2,'Full Data'!$C:$C),0))</f>
        <v>0.04</v>
      </c>
      <c r="I11" s="16">
        <f t="array" ref="I11">INDEX('Full Data'!$O:$O,MATCH($B11,IF('Full Data'!$G:$G=I$2,'Full Data'!$C:$C),0))</f>
        <v>0</v>
      </c>
      <c r="J11" s="16">
        <f t="array" ref="J11">INDEX('Full Data'!$O:$O,MATCH($B11,IF('Full Data'!$G:$G=J$2,'Full Data'!$C:$C),0))</f>
        <v>0</v>
      </c>
      <c r="K11" s="16">
        <f t="array" ref="K11">INDEX('Full Data'!$O:$O,MATCH($B11,IF('Full Data'!$G:$G=K$2,'Full Data'!$C:$C),0))</f>
        <v>0.5</v>
      </c>
      <c r="L11" s="16" t="e">
        <f t="array" ref="L11">INDEX('Full Data'!$O:$O,MATCH($B11,IF('Full Data'!$G:$G=L$2,'Full Data'!$C:$C),0))</f>
        <v>#N/A</v>
      </c>
      <c r="M11" s="16" t="e">
        <f t="array" ref="M11">INDEX('Full Data'!$O:$O,MATCH($B11,IF('Full Data'!$G:$G=M$2,'Full Data'!$C:$C),0))</f>
        <v>#N/A</v>
      </c>
      <c r="N11" s="16" t="e">
        <f t="array" ref="N11">INDEX('Full Data'!$O:$O,MATCH($B11,IF('Full Data'!$G:$G=N$2,'Full Data'!$C:$C),0))</f>
        <v>#N/A</v>
      </c>
      <c r="O11" s="16">
        <f t="array" ref="O11">INDEX('Full Data'!$O:$O,MATCH($B11,IF('Full Data'!$G:$G=O$2,'Full Data'!$C:$C),0))</f>
        <v>0.3</v>
      </c>
      <c r="P11" s="16">
        <f t="array" ref="P11">INDEX('Full Data'!$O:$O,MATCH($B11,IF('Full Data'!$G:$G=P$2,'Full Data'!$C:$C),0))</f>
        <v>0.2</v>
      </c>
      <c r="Q11" s="16">
        <f t="array" ref="Q11">INDEX('Full Data'!$O:$O,MATCH($B11,IF('Full Data'!$G:$G=Q$2,'Full Data'!$C:$C),0))</f>
        <v>0.2</v>
      </c>
      <c r="R11" s="16">
        <f t="array" ref="R11">INDEX('Full Data'!$O:$O,MATCH($B11,IF('Full Data'!$G:$G=R$2,'Full Data'!$C:$C),0))</f>
        <v>2</v>
      </c>
      <c r="S11" s="16">
        <f t="array" ref="S11">INDEX('Full Data'!$O:$O,MATCH($B11,IF('Full Data'!$G:$G=S$2,'Full Data'!$C:$C),0))</f>
        <v>15</v>
      </c>
      <c r="T11" s="16"/>
      <c r="U11" s="16" t="e">
        <f t="array" ref="U11">INDEX('Full Data'!$O:$O,MATCH($B11,IF('Full Data'!$G:$G=U$2,'Full Data'!$C:$C),0))</f>
        <v>#N/A</v>
      </c>
      <c r="V11" s="16">
        <f t="array" ref="V11">INDEX('Full Data'!$O:$O,MATCH($B11,IF('Full Data'!$G:$G=V$2,'Full Data'!$C:$C),0))</f>
        <v>0.01</v>
      </c>
      <c r="W11" s="45">
        <f t="array" ref="W11">INDEX('Full Data'!$O:$O,MATCH($B11,IF('Full Data'!$G:$G=W$2,'Full Data'!$C:$C),0))</f>
        <v>0.2</v>
      </c>
      <c r="X11" s="45">
        <f t="array" ref="X11">INDEX('Full Data'!$O:$O,MATCH($B11,IF('Full Data'!$G:$G=X$2,'Full Data'!$C:$C),0))</f>
        <v>0.69</v>
      </c>
      <c r="Y11" s="45">
        <f t="array" ref="Y11">INDEX('Full Data'!$O:$O,MATCH($B11,IF('Full Data'!$G:$G=Y$2,'Full Data'!$C:$C),0))</f>
        <v>0.5</v>
      </c>
    </row>
    <row r="12" spans="2:25">
      <c r="B12" s="45" t="str">
        <f>Summary!B12</f>
        <v>SHANGRI-LA SPRINGS SIP</v>
      </c>
      <c r="C12" s="16">
        <f t="array" ref="C12">INDEX('Full Data'!$O:$O,MATCH($B12,IF('Full Data'!$G:$G=C$2,'Full Data'!$C:$C),0))</f>
        <v>0.1</v>
      </c>
      <c r="D12" s="16">
        <f t="array" ref="D12">INDEX('Full Data'!$O:$O,MATCH($B12,IF('Full Data'!$G:$G=D$2,'Full Data'!$C:$C),0))</f>
        <v>2.5</v>
      </c>
      <c r="E12" s="16">
        <f t="array" ref="E12">INDEX('Full Data'!$O:$O,MATCH($B12,IF('Full Data'!$G:$G=E$2,'Full Data'!$C:$C),0))</f>
        <v>0.65</v>
      </c>
      <c r="F12" s="16">
        <f t="array" ref="F12">INDEX('Full Data'!$O:$O,MATCH($B12,IF('Full Data'!$G:$G=F$2,'Full Data'!$C:$C),0))</f>
        <v>0</v>
      </c>
      <c r="G12" s="16">
        <f t="array" ref="G12">INDEX('Full Data'!$O:$O,MATCH($B12,IF('Full Data'!$G:$G=G$2,'Full Data'!$C:$C),0))</f>
        <v>0.08</v>
      </c>
      <c r="H12" s="16">
        <f t="array" ref="H12">INDEX('Full Data'!$O:$O,MATCH($B12,IF('Full Data'!$G:$G=H$2,'Full Data'!$C:$C),0))</f>
        <v>0.04</v>
      </c>
      <c r="I12" s="16">
        <f t="array" ref="I12">INDEX('Full Data'!$O:$O,MATCH($B12,IF('Full Data'!$G:$G=I$2,'Full Data'!$C:$C),0))</f>
        <v>0</v>
      </c>
      <c r="J12" s="16">
        <f t="array" ref="J12">INDEX('Full Data'!$O:$O,MATCH($B12,IF('Full Data'!$G:$G=J$2,'Full Data'!$C:$C),0))</f>
        <v>0</v>
      </c>
      <c r="K12" s="16">
        <f t="array" ref="K12">INDEX('Full Data'!$O:$O,MATCH($B12,IF('Full Data'!$G:$G=K$2,'Full Data'!$C:$C),0))</f>
        <v>0.5</v>
      </c>
      <c r="L12" s="16" t="e">
        <f t="array" ref="L12">INDEX('Full Data'!$O:$O,MATCH($B12,IF('Full Data'!$G:$G=L$2,'Full Data'!$C:$C),0))</f>
        <v>#N/A</v>
      </c>
      <c r="M12" s="16" t="e">
        <f t="array" ref="M12">INDEX('Full Data'!$O:$O,MATCH($B12,IF('Full Data'!$G:$G=M$2,'Full Data'!$C:$C),0))</f>
        <v>#N/A</v>
      </c>
      <c r="N12" s="16" t="e">
        <f t="array" ref="N12">INDEX('Full Data'!$O:$O,MATCH($B12,IF('Full Data'!$G:$G=N$2,'Full Data'!$C:$C),0))</f>
        <v>#N/A</v>
      </c>
      <c r="O12" s="16">
        <f t="array" ref="O12">INDEX('Full Data'!$O:$O,MATCH($B12,IF('Full Data'!$G:$G=O$2,'Full Data'!$C:$C),0))</f>
        <v>0.3</v>
      </c>
      <c r="P12" s="16">
        <f t="array" ref="P12">INDEX('Full Data'!$O:$O,MATCH($B12,IF('Full Data'!$G:$G=P$2,'Full Data'!$C:$C),0))</f>
        <v>0.2</v>
      </c>
      <c r="Q12" s="16">
        <f t="array" ref="Q12">INDEX('Full Data'!$O:$O,MATCH($B12,IF('Full Data'!$G:$G=Q$2,'Full Data'!$C:$C),0))</f>
        <v>0.2</v>
      </c>
      <c r="R12" s="16">
        <f t="array" ref="R12">INDEX('Full Data'!$O:$O,MATCH($B12,IF('Full Data'!$G:$G=R$2,'Full Data'!$C:$C),0))</f>
        <v>2</v>
      </c>
      <c r="S12" s="16">
        <f t="array" ref="S12">INDEX('Full Data'!$O:$O,MATCH($B12,IF('Full Data'!$G:$G=S$2,'Full Data'!$C:$C),0))</f>
        <v>15</v>
      </c>
      <c r="T12" s="16"/>
      <c r="U12" s="16" t="e">
        <f t="array" ref="U12">INDEX('Full Data'!$O:$O,MATCH($B12,IF('Full Data'!$G:$G=U$2,'Full Data'!$C:$C),0))</f>
        <v>#N/A</v>
      </c>
      <c r="V12" s="16">
        <f t="array" ref="V12">INDEX('Full Data'!$O:$O,MATCH($B12,IF('Full Data'!$G:$G=V$2,'Full Data'!$C:$C),0))</f>
        <v>0.01</v>
      </c>
      <c r="W12" s="45" t="e">
        <f t="array" ref="W12">INDEX('Full Data'!$O:$O,MATCH($B12,IF('Full Data'!$G:$G=W$2,'Full Data'!$C:$C),0))</f>
        <v>#N/A</v>
      </c>
      <c r="X12" s="45" t="e">
        <f t="array" ref="X12">INDEX('Full Data'!$O:$O,MATCH($B12,IF('Full Data'!$G:$G=X$2,'Full Data'!$C:$C),0))</f>
        <v>#N/A</v>
      </c>
      <c r="Y12" s="45" t="e">
        <f t="array" ref="Y12">INDEX('Full Data'!$O:$O,MATCH($B12,IF('Full Data'!$G:$G=Y$2,'Full Data'!$C:$C),0))</f>
        <v>#N/A</v>
      </c>
    </row>
    <row r="13" spans="2:25">
      <c r="B13" s="45" t="str">
        <f>Summary!B13</f>
        <v>TWIN CAVES SPRING</v>
      </c>
      <c r="C13" s="16">
        <f t="array" ref="C13">INDEX('Full Data'!$O:$O,MATCH($B13,IF('Full Data'!$G:$G=C$2,'Full Data'!$C:$C),0))</f>
        <v>0.1</v>
      </c>
      <c r="D13" s="16">
        <f t="array" ref="D13">INDEX('Full Data'!$O:$O,MATCH($B13,IF('Full Data'!$G:$G=D$2,'Full Data'!$C:$C),0))</f>
        <v>2.5</v>
      </c>
      <c r="E13" s="16">
        <f t="array" ref="E13">INDEX('Full Data'!$O:$O,MATCH($B13,IF('Full Data'!$G:$G=E$2,'Full Data'!$C:$C),0))</f>
        <v>0.65</v>
      </c>
      <c r="F13" s="16">
        <f t="array" ref="F13">INDEX('Full Data'!$O:$O,MATCH($B13,IF('Full Data'!$G:$G=F$2,'Full Data'!$C:$C),0))</f>
        <v>0</v>
      </c>
      <c r="G13" s="16">
        <f t="array" ref="G13">INDEX('Full Data'!$O:$O,MATCH($B13,IF('Full Data'!$G:$G=G$2,'Full Data'!$C:$C),0))</f>
        <v>0.08</v>
      </c>
      <c r="H13" s="16">
        <f t="array" ref="H13">INDEX('Full Data'!$O:$O,MATCH($B13,IF('Full Data'!$G:$G=H$2,'Full Data'!$C:$C),0))</f>
        <v>0.04</v>
      </c>
      <c r="I13" s="16">
        <f t="array" ref="I13">INDEX('Full Data'!$O:$O,MATCH($B13,IF('Full Data'!$G:$G=I$2,'Full Data'!$C:$C),0))</f>
        <v>0</v>
      </c>
      <c r="J13" s="16">
        <f t="array" ref="J13">INDEX('Full Data'!$O:$O,MATCH($B13,IF('Full Data'!$G:$G=J$2,'Full Data'!$C:$C),0))</f>
        <v>0</v>
      </c>
      <c r="K13" s="16">
        <f t="array" ref="K13">INDEX('Full Data'!$O:$O,MATCH($B13,IF('Full Data'!$G:$G=K$2,'Full Data'!$C:$C),0))</f>
        <v>0.5</v>
      </c>
      <c r="L13" s="16" t="e">
        <f t="array" ref="L13">INDEX('Full Data'!$O:$O,MATCH($B13,IF('Full Data'!$G:$G=L$2,'Full Data'!$C:$C),0))</f>
        <v>#N/A</v>
      </c>
      <c r="M13" s="16" t="e">
        <f t="array" ref="M13">INDEX('Full Data'!$O:$O,MATCH($B13,IF('Full Data'!$G:$G=M$2,'Full Data'!$C:$C),0))</f>
        <v>#N/A</v>
      </c>
      <c r="N13" s="16" t="e">
        <f t="array" ref="N13">INDEX('Full Data'!$O:$O,MATCH($B13,IF('Full Data'!$G:$G=N$2,'Full Data'!$C:$C),0))</f>
        <v>#N/A</v>
      </c>
      <c r="O13" s="16">
        <f t="array" ref="O13">INDEX('Full Data'!$O:$O,MATCH($B13,IF('Full Data'!$G:$G=O$2,'Full Data'!$C:$C),0))</f>
        <v>0.3</v>
      </c>
      <c r="P13" s="16">
        <f t="array" ref="P13">INDEX('Full Data'!$O:$O,MATCH($B13,IF('Full Data'!$G:$G=P$2,'Full Data'!$C:$C),0))</f>
        <v>0.2</v>
      </c>
      <c r="Q13" s="16">
        <f t="array" ref="Q13">INDEX('Full Data'!$O:$O,MATCH($B13,IF('Full Data'!$G:$G=Q$2,'Full Data'!$C:$C),0))</f>
        <v>0.2</v>
      </c>
      <c r="R13" s="16">
        <f t="array" ref="R13">INDEX('Full Data'!$O:$O,MATCH($B13,IF('Full Data'!$G:$G=R$2,'Full Data'!$C:$C),0))</f>
        <v>2</v>
      </c>
      <c r="S13" s="16">
        <f t="array" ref="S13">INDEX('Full Data'!$O:$O,MATCH($B13,IF('Full Data'!$G:$G=S$2,'Full Data'!$C:$C),0))</f>
        <v>15</v>
      </c>
      <c r="T13" s="16"/>
      <c r="U13" s="16" t="e">
        <f t="array" ref="U13">INDEX('Full Data'!$O:$O,MATCH($B13,IF('Full Data'!$G:$G=U$2,'Full Data'!$C:$C),0))</f>
        <v>#N/A</v>
      </c>
      <c r="V13" s="16">
        <f t="array" ref="V13">INDEX('Full Data'!$O:$O,MATCH($B13,IF('Full Data'!$G:$G=V$2,'Full Data'!$C:$C),0))</f>
        <v>0.01</v>
      </c>
      <c r="W13" s="45" t="e">
        <f t="array" ref="W13">INDEX('Full Data'!$O:$O,MATCH($B13,IF('Full Data'!$G:$G=W$2,'Full Data'!$C:$C),0))</f>
        <v>#N/A</v>
      </c>
      <c r="X13" s="45" t="e">
        <f t="array" ref="X13">INDEX('Full Data'!$O:$O,MATCH($B13,IF('Full Data'!$G:$G=X$2,'Full Data'!$C:$C),0))</f>
        <v>#N/A</v>
      </c>
      <c r="Y13" s="45" t="e">
        <f t="array" ref="Y13">INDEX('Full Data'!$O:$O,MATCH($B13,IF('Full Data'!$G:$G=Y$2,'Full Data'!$C:$C),0))</f>
        <v>#N/A</v>
      </c>
    </row>
    <row r="14" spans="2:25">
      <c r="B14" s="45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45"/>
      <c r="X14" s="45"/>
      <c r="Y14" s="45"/>
    </row>
    <row r="15" spans="2:25">
      <c r="B15" s="45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45"/>
      <c r="X15" s="45"/>
      <c r="Y15" s="45"/>
    </row>
    <row r="16" spans="2:25">
      <c r="B16" s="45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45"/>
      <c r="X16" s="45"/>
      <c r="Y16" s="45"/>
    </row>
    <row r="17" spans="2:25">
      <c r="B17" s="45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45"/>
      <c r="X17" s="45"/>
      <c r="Y17" s="45"/>
    </row>
    <row r="18" spans="2:25">
      <c r="B18" s="45"/>
      <c r="C18" s="45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45"/>
      <c r="X18" s="45"/>
      <c r="Y18" s="45"/>
    </row>
    <row r="19" spans="2:25">
      <c r="B19" s="4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45"/>
      <c r="X19" s="45"/>
      <c r="Y19" s="45"/>
    </row>
    <row r="20" spans="2:25">
      <c r="B20" s="45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45"/>
      <c r="X20" s="45"/>
      <c r="Y20" s="45"/>
    </row>
    <row r="21" spans="2:25">
      <c r="B21" s="45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45"/>
      <c r="X21" s="45"/>
      <c r="Y21" s="45"/>
    </row>
    <row r="22" spans="2:25">
      <c r="B22" s="4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45"/>
      <c r="X22" s="45"/>
      <c r="Y22" s="45"/>
    </row>
    <row r="23" spans="2:25">
      <c r="B23" s="45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45"/>
      <c r="X23" s="45"/>
      <c r="Y23" s="45"/>
    </row>
    <row r="24" spans="2:25">
      <c r="B24" s="4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45"/>
      <c r="X24" s="45"/>
      <c r="Y24" s="45"/>
    </row>
    <row r="25" spans="2:25">
      <c r="B25" s="45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45"/>
      <c r="X25" s="45"/>
      <c r="Y25" s="45"/>
    </row>
    <row r="26" spans="2:25">
      <c r="B26" s="45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45"/>
      <c r="X26" s="45"/>
      <c r="Y26" s="45"/>
    </row>
    <row r="27" spans="2:25">
      <c r="B27" s="45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45"/>
      <c r="X27" s="45"/>
      <c r="Y27" s="45"/>
    </row>
    <row r="28" spans="2:25">
      <c r="B28" s="4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5"/>
      <c r="X28" s="45"/>
      <c r="Y28" s="45"/>
    </row>
    <row r="29" spans="2:25">
      <c r="B29" s="4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5"/>
      <c r="X29" s="45"/>
      <c r="Y29" s="45"/>
    </row>
  </sheetData>
  <mergeCells count="1">
    <mergeCell ref="C1:V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1:Y29"/>
  <sheetViews>
    <sheetView workbookViewId="0">
      <selection activeCell="B7" sqref="B7"/>
    </sheetView>
  </sheetViews>
  <sheetFormatPr defaultRowHeight="15"/>
  <cols>
    <col min="1" max="1" width="2.42578125" style="16" customWidth="1"/>
    <col min="2" max="2" width="44.85546875" style="16" bestFit="1" customWidth="1"/>
    <col min="3" max="16384" width="9.140625" style="16"/>
  </cols>
  <sheetData>
    <row r="1" spans="2:25" ht="15" customHeight="1">
      <c r="B1" s="16" t="s">
        <v>0</v>
      </c>
      <c r="C1" s="58" t="s">
        <v>29</v>
      </c>
      <c r="D1" s="58"/>
      <c r="E1" s="58"/>
      <c r="F1" s="58"/>
      <c r="G1" s="58"/>
      <c r="H1" s="58"/>
      <c r="I1" s="58"/>
      <c r="J1" s="58"/>
      <c r="K1" s="58"/>
      <c r="L1" s="58"/>
      <c r="M1" s="58"/>
      <c r="N1" s="58"/>
      <c r="O1" s="58"/>
      <c r="P1" s="58"/>
      <c r="Q1" s="58"/>
      <c r="R1" s="58"/>
      <c r="S1" s="58"/>
      <c r="T1" s="58"/>
      <c r="U1" s="58"/>
      <c r="V1" s="58"/>
    </row>
    <row r="2" spans="2:25" s="2" customFormat="1" ht="35.25" customHeight="1">
      <c r="B2" s="3"/>
      <c r="C2" s="4" t="s">
        <v>3</v>
      </c>
      <c r="D2" s="4" t="s">
        <v>5</v>
      </c>
      <c r="E2" s="4" t="s">
        <v>10</v>
      </c>
      <c r="F2" s="4" t="s">
        <v>11</v>
      </c>
      <c r="G2" s="4" t="s">
        <v>12</v>
      </c>
      <c r="H2" s="4" t="s">
        <v>13</v>
      </c>
      <c r="I2" s="4" t="s">
        <v>14</v>
      </c>
      <c r="J2" s="4" t="s">
        <v>15</v>
      </c>
      <c r="K2" s="4" t="s">
        <v>16</v>
      </c>
      <c r="L2" s="4" t="s">
        <v>17</v>
      </c>
      <c r="M2" s="4" t="s">
        <v>18</v>
      </c>
      <c r="N2" s="4" t="s">
        <v>19</v>
      </c>
      <c r="O2" s="4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4" t="s">
        <v>26</v>
      </c>
      <c r="U2" s="4" t="s">
        <v>36</v>
      </c>
      <c r="V2" s="13" t="s">
        <v>37</v>
      </c>
      <c r="W2" s="44" t="str">
        <f>Summary!AF2</f>
        <v>Biological Oxygen Demand</v>
      </c>
      <c r="X2" s="39" t="s">
        <v>38</v>
      </c>
      <c r="Y2" s="44" t="s">
        <v>39</v>
      </c>
    </row>
    <row r="4" spans="2:25">
      <c r="B4" s="45" t="str">
        <f>Summary!B4</f>
        <v>GATOR HOLE SPRING</v>
      </c>
      <c r="C4" s="16">
        <f t="array" ref="C4">INDEX('Full Data'!$P:$P,MATCH($B4,IF('Full Data'!$G:$G=C$2,'Full Data'!$C:$C),0))</f>
        <v>0.1</v>
      </c>
      <c r="D4" s="16">
        <f t="array" ref="D4">INDEX('Full Data'!$P:$P,MATCH($B4,IF('Full Data'!$G:$G=D$2,'Full Data'!$C:$C),0))</f>
        <v>6</v>
      </c>
      <c r="E4" s="16">
        <f t="array" ref="E4">INDEX('Full Data'!$P:$P,MATCH($B4,IF('Full Data'!$G:$G=E$2,'Full Data'!$C:$C),0))</f>
        <v>2.5</v>
      </c>
      <c r="F4" s="16">
        <f t="array" ref="F4">INDEX('Full Data'!$P:$P,MATCH($B4,IF('Full Data'!$G:$G=F$2,'Full Data'!$C:$C),0))</f>
        <v>0.01</v>
      </c>
      <c r="G4" s="16">
        <f t="array" ref="G4">INDEX('Full Data'!$P:$P,MATCH($B4,IF('Full Data'!$G:$G=G$2,'Full Data'!$C:$C),0))</f>
        <v>0.2</v>
      </c>
      <c r="H4" s="16">
        <f t="array" ref="H4">INDEX('Full Data'!$P:$P,MATCH($B4,IF('Full Data'!$G:$G=H$2,'Full Data'!$C:$C),0))</f>
        <v>0.1</v>
      </c>
      <c r="I4" s="16">
        <f t="array" ref="I4">INDEX('Full Data'!$P:$P,MATCH($B4,IF('Full Data'!$G:$G=I$2,'Full Data'!$C:$C),0))</f>
        <v>0.01</v>
      </c>
      <c r="J4" s="16">
        <f t="array" ref="J4">INDEX('Full Data'!$P:$P,MATCH($B4,IF('Full Data'!$G:$G=J$2,'Full Data'!$C:$C),0))</f>
        <v>0.01</v>
      </c>
      <c r="K4" s="16">
        <f t="array" ref="K4">INDEX('Full Data'!$P:$P,MATCH($B4,IF('Full Data'!$G:$G=K$2,'Full Data'!$C:$C),0))</f>
        <v>1</v>
      </c>
      <c r="L4" s="16" t="e">
        <f t="array" ref="L4">INDEX('Full Data'!$P:$P,MATCH($B4,IF('Full Data'!$G:$G=L$2,'Full Data'!$C:$C),0))</f>
        <v>#N/A</v>
      </c>
      <c r="M4" s="16" t="e">
        <f t="array" ref="M4">INDEX('Full Data'!$P:$P,MATCH($B4,IF('Full Data'!$G:$G=M$2,'Full Data'!$C:$C),0))</f>
        <v>#N/A</v>
      </c>
      <c r="N4" s="16" t="e">
        <f t="array" ref="N4">INDEX('Full Data'!$P:$P,MATCH($B4,IF('Full Data'!$G:$G=N$2,'Full Data'!$C:$C),0))</f>
        <v>#N/A</v>
      </c>
      <c r="O4" s="16">
        <f t="array" ref="O4">INDEX('Full Data'!$P:$P,MATCH($B4,IF('Full Data'!$G:$G=O$2,'Full Data'!$C:$C),0))</f>
        <v>1.2</v>
      </c>
      <c r="P4" s="16">
        <f t="array" ref="P4">INDEX('Full Data'!$P:$P,MATCH($B4,IF('Full Data'!$G:$G=P$2,'Full Data'!$C:$C),0))</f>
        <v>0.5</v>
      </c>
      <c r="Q4" s="16">
        <f t="array" ref="Q4">INDEX('Full Data'!$P:$P,MATCH($B4,IF('Full Data'!$G:$G=Q$2,'Full Data'!$C:$C),0))</f>
        <v>0.5</v>
      </c>
      <c r="R4" s="16">
        <f t="array" ref="R4">INDEX('Full Data'!$P:$P,MATCH($B4,IF('Full Data'!$G:$G=R$2,'Full Data'!$C:$C),0))</f>
        <v>24</v>
      </c>
      <c r="S4" s="16">
        <f t="array" ref="S4">INDEX('Full Data'!$P:$P,MATCH($B4,IF('Full Data'!$G:$G=S$2,'Full Data'!$C:$C),0))</f>
        <v>25</v>
      </c>
      <c r="T4" s="16" t="e">
        <f t="array" ref="T4">INDEX('Full Data'!$P:$P,MATCH($B4,IF('Full Data'!$G:$G=T$2,'Full Data'!$C:$C),0))</f>
        <v>#N/A</v>
      </c>
      <c r="U4" s="16" t="e">
        <f t="array" ref="U4">INDEX('Full Data'!$P:$P,MATCH($B4,IF('Full Data'!$G:$G=U$2,'Full Data'!$C:$C),0))</f>
        <v>#N/A</v>
      </c>
      <c r="V4" s="16">
        <f t="array" ref="V4">INDEX('Full Data'!$P:$P,MATCH($B4,IF('Full Data'!$G:$G=V$2,'Full Data'!$C:$C),0))</f>
        <v>0.05</v>
      </c>
      <c r="W4" s="45" t="e">
        <f>INDEX('Full Data'!$P:$P,MATCH($B4,IF('Full Data'!$G:$G=W$2,'Full Data'!$C:$C),0))</f>
        <v>#N/A</v>
      </c>
      <c r="X4" s="45" t="e">
        <f t="array" ref="X4">INDEX('Full Data'!$P:$P,MATCH($B4,IF('Full Data'!$G:$G=X$2,'Full Data'!$C:$C),0))</f>
        <v>#N/A</v>
      </c>
      <c r="Y4" s="45" t="e">
        <f t="array" ref="Y4">INDEX('Full Data'!$P:$P,MATCH($B4,IF('Full Data'!$G:$G=Y$2,'Full Data'!$C:$C),0))</f>
        <v>#N/A</v>
      </c>
    </row>
    <row r="5" spans="2:25">
      <c r="B5" s="45" t="str">
        <f>Summary!B5</f>
        <v>HEIDI HOLE SPRING</v>
      </c>
      <c r="C5" s="16">
        <f t="array" ref="C5">INDEX('Full Data'!$P:$P,MATCH($B5,IF('Full Data'!$G:$G=C$2,'Full Data'!$C:$C),0))</f>
        <v>0.1</v>
      </c>
      <c r="D5" s="16">
        <f t="array" ref="D5">INDEX('Full Data'!$P:$P,MATCH($B5,IF('Full Data'!$G:$G=D$2,'Full Data'!$C:$C),0))</f>
        <v>6</v>
      </c>
      <c r="E5" s="16">
        <f t="array" ref="E5">INDEX('Full Data'!$P:$P,MATCH($B5,IF('Full Data'!$G:$G=E$2,'Full Data'!$C:$C),0))</f>
        <v>2.5</v>
      </c>
      <c r="F5" s="16">
        <f t="array" ref="F5">INDEX('Full Data'!$P:$P,MATCH($B5,IF('Full Data'!$G:$G=F$2,'Full Data'!$C:$C),0))</f>
        <v>0.01</v>
      </c>
      <c r="G5" s="16">
        <f t="array" ref="G5">INDEX('Full Data'!$P:$P,MATCH($B5,IF('Full Data'!$G:$G=G$2,'Full Data'!$C:$C),0))</f>
        <v>0.2</v>
      </c>
      <c r="H5" s="16">
        <f t="array" ref="H5">INDEX('Full Data'!$P:$P,MATCH($B5,IF('Full Data'!$G:$G=H$2,'Full Data'!$C:$C),0))</f>
        <v>0.1</v>
      </c>
      <c r="I5" s="16">
        <f t="array" ref="I5">INDEX('Full Data'!$P:$P,MATCH($B5,IF('Full Data'!$G:$G=I$2,'Full Data'!$C:$C),0))</f>
        <v>0.01</v>
      </c>
      <c r="J5" s="16">
        <f t="array" ref="J5">INDEX('Full Data'!$P:$P,MATCH($B5,IF('Full Data'!$G:$G=J$2,'Full Data'!$C:$C),0))</f>
        <v>0.01</v>
      </c>
      <c r="K5" s="16">
        <f t="array" ref="K5">INDEX('Full Data'!$P:$P,MATCH($B5,IF('Full Data'!$G:$G=K$2,'Full Data'!$C:$C),0))</f>
        <v>1</v>
      </c>
      <c r="L5" s="16" t="e">
        <f t="array" ref="L5">INDEX('Full Data'!$P:$P,MATCH($B5,IF('Full Data'!$G:$G=L$2,'Full Data'!$C:$C),0))</f>
        <v>#N/A</v>
      </c>
      <c r="M5" s="16" t="e">
        <f t="array" ref="M5">INDEX('Full Data'!$P:$P,MATCH($B5,IF('Full Data'!$G:$G=M$2,'Full Data'!$C:$C),0))</f>
        <v>#N/A</v>
      </c>
      <c r="N5" s="16" t="e">
        <f t="array" ref="N5">INDEX('Full Data'!$P:$P,MATCH($B5,IF('Full Data'!$G:$G=N$2,'Full Data'!$C:$C),0))</f>
        <v>#N/A</v>
      </c>
      <c r="O5" s="16">
        <f t="array" ref="O5">INDEX('Full Data'!$P:$P,MATCH($B5,IF('Full Data'!$G:$G=O$2,'Full Data'!$C:$C),0))</f>
        <v>1.2</v>
      </c>
      <c r="P5" s="16">
        <f t="array" ref="P5">INDEX('Full Data'!$P:$P,MATCH($B5,IF('Full Data'!$G:$G=P$2,'Full Data'!$C:$C),0))</f>
        <v>0.5</v>
      </c>
      <c r="Q5" s="16">
        <f t="array" ref="Q5">INDEX('Full Data'!$P:$P,MATCH($B5,IF('Full Data'!$G:$G=Q$2,'Full Data'!$C:$C),0))</f>
        <v>0.5</v>
      </c>
      <c r="R5" s="16">
        <f t="array" ref="R5">INDEX('Full Data'!$P:$P,MATCH($B5,IF('Full Data'!$G:$G=R$2,'Full Data'!$C:$C),0))</f>
        <v>8</v>
      </c>
      <c r="S5" s="16">
        <f t="array" ref="S5">INDEX('Full Data'!$P:$P,MATCH($B5,IF('Full Data'!$G:$G=S$2,'Full Data'!$C:$C),0))</f>
        <v>25</v>
      </c>
      <c r="T5" s="16" t="e">
        <f t="array" ref="T5">INDEX('Full Data'!$P:$P,MATCH($B5,IF('Full Data'!$G:$G=T$2,'Full Data'!$C:$C),0))</f>
        <v>#N/A</v>
      </c>
      <c r="U5" s="16" t="e">
        <f t="array" ref="U5">INDEX('Full Data'!$P:$P,MATCH($B5,IF('Full Data'!$G:$G=U$2,'Full Data'!$C:$C),0))</f>
        <v>#N/A</v>
      </c>
      <c r="V5" s="16">
        <f t="array" ref="V5">INDEX('Full Data'!$P:$P,MATCH($B5,IF('Full Data'!$G:$G=V$2,'Full Data'!$C:$C),0))</f>
        <v>0.05</v>
      </c>
      <c r="W5" s="45" t="e">
        <f>INDEX('Full Data'!$P:$P,MATCH($B5,IF('Full Data'!$G:$G=W$2,'Full Data'!$C:$C),0))</f>
        <v>#N/A</v>
      </c>
      <c r="X5" s="45" t="e">
        <f t="array" ref="X5">INDEX('Full Data'!$P:$P,MATCH($B5,IF('Full Data'!$G:$G=X$2,'Full Data'!$C:$C),0))</f>
        <v>#N/A</v>
      </c>
      <c r="Y5" s="45" t="e">
        <f t="array" ref="Y5">INDEX('Full Data'!$P:$P,MATCH($B5,IF('Full Data'!$G:$G=Y$2,'Full Data'!$C:$C),0))</f>
        <v>#N/A</v>
      </c>
    </row>
    <row r="6" spans="2:25">
      <c r="B6" s="45" t="str">
        <f>Summary!B6</f>
        <v>HOLE IN THE WALL SPRING</v>
      </c>
      <c r="C6" s="16">
        <f t="array" ref="C6">INDEX('Full Data'!$P:$P,MATCH($B6,IF('Full Data'!$G:$G=C$2,'Full Data'!$C:$C),0))</f>
        <v>0.1</v>
      </c>
      <c r="D6" s="16">
        <f t="array" ref="D6">INDEX('Full Data'!$P:$P,MATCH($B6,IF('Full Data'!$G:$G=D$2,'Full Data'!$C:$C),0))</f>
        <v>6</v>
      </c>
      <c r="E6" s="16">
        <f t="array" ref="E6">INDEX('Full Data'!$P:$P,MATCH($B6,IF('Full Data'!$G:$G=E$2,'Full Data'!$C:$C),0))</f>
        <v>2.5</v>
      </c>
      <c r="F6" s="16">
        <f t="array" ref="F6">INDEX('Full Data'!$P:$P,MATCH($B6,IF('Full Data'!$G:$G=F$2,'Full Data'!$C:$C),0))</f>
        <v>0.01</v>
      </c>
      <c r="G6" s="16">
        <f t="array" ref="G6">INDEX('Full Data'!$P:$P,MATCH($B6,IF('Full Data'!$G:$G=G$2,'Full Data'!$C:$C),0))</f>
        <v>0.2</v>
      </c>
      <c r="H6" s="16">
        <f t="array" ref="H6">INDEX('Full Data'!$P:$P,MATCH($B6,IF('Full Data'!$G:$G=H$2,'Full Data'!$C:$C),0))</f>
        <v>0.1</v>
      </c>
      <c r="I6" s="16">
        <f t="array" ref="I6">INDEX('Full Data'!$P:$P,MATCH($B6,IF('Full Data'!$G:$G=I$2,'Full Data'!$C:$C),0))</f>
        <v>0.01</v>
      </c>
      <c r="J6" s="16">
        <f t="array" ref="J6">INDEX('Full Data'!$P:$P,MATCH($B6,IF('Full Data'!$G:$G=J$2,'Full Data'!$C:$C),0))</f>
        <v>0.01</v>
      </c>
      <c r="K6" s="16">
        <f t="array" ref="K6">INDEX('Full Data'!$P:$P,MATCH($B6,IF('Full Data'!$G:$G=K$2,'Full Data'!$C:$C),0))</f>
        <v>1</v>
      </c>
      <c r="L6" s="16" t="e">
        <f t="array" ref="L6">INDEX('Full Data'!$P:$P,MATCH($B6,IF('Full Data'!$G:$G=L$2,'Full Data'!$C:$C),0))</f>
        <v>#N/A</v>
      </c>
      <c r="M6" s="16" t="e">
        <f t="array" ref="M6">INDEX('Full Data'!$P:$P,MATCH($B6,IF('Full Data'!$G:$G=M$2,'Full Data'!$C:$C),0))</f>
        <v>#N/A</v>
      </c>
      <c r="N6" s="16" t="e">
        <f t="array" ref="N6">INDEX('Full Data'!$P:$P,MATCH($B6,IF('Full Data'!$G:$G=N$2,'Full Data'!$C:$C),0))</f>
        <v>#N/A</v>
      </c>
      <c r="O6" s="16">
        <f t="array" ref="O6">INDEX('Full Data'!$P:$P,MATCH($B6,IF('Full Data'!$G:$G=O$2,'Full Data'!$C:$C),0))</f>
        <v>1.2</v>
      </c>
      <c r="P6" s="16">
        <f t="array" ref="P6">INDEX('Full Data'!$P:$P,MATCH($B6,IF('Full Data'!$G:$G=P$2,'Full Data'!$C:$C),0))</f>
        <v>0.5</v>
      </c>
      <c r="Q6" s="16">
        <f t="array" ref="Q6">INDEX('Full Data'!$P:$P,MATCH($B6,IF('Full Data'!$G:$G=Q$2,'Full Data'!$C:$C),0))</f>
        <v>0.5</v>
      </c>
      <c r="R6" s="16">
        <f t="array" ref="R6">INDEX('Full Data'!$P:$P,MATCH($B6,IF('Full Data'!$G:$G=R$2,'Full Data'!$C:$C),0))</f>
        <v>8</v>
      </c>
      <c r="S6" s="16">
        <f t="array" ref="S6">INDEX('Full Data'!$P:$P,MATCH($B6,IF('Full Data'!$G:$G=S$2,'Full Data'!$C:$C),0))</f>
        <v>25</v>
      </c>
      <c r="T6" s="16" t="e">
        <f t="array" ref="T6">INDEX('Full Data'!$P:$P,MATCH($B6,IF('Full Data'!$G:$G=T$2,'Full Data'!$C:$C),0))</f>
        <v>#N/A</v>
      </c>
      <c r="U6" s="16" t="e">
        <f t="array" ref="U6">INDEX('Full Data'!$P:$P,MATCH($B6,IF('Full Data'!$G:$G=U$2,'Full Data'!$C:$C),0))</f>
        <v>#N/A</v>
      </c>
      <c r="V6" s="16">
        <f t="array" ref="V6">INDEX('Full Data'!$P:$P,MATCH($B6,IF('Full Data'!$G:$G=V$2,'Full Data'!$C:$C),0))</f>
        <v>0.05</v>
      </c>
      <c r="W6" s="45" t="e">
        <f>INDEX('Full Data'!$P:$P,MATCH($B6,IF('Full Data'!$G:$G=W$2,'Full Data'!$C:$C),0))</f>
        <v>#N/A</v>
      </c>
      <c r="X6" s="45" t="e">
        <f t="array" ref="X6">INDEX('Full Data'!$P:$P,MATCH($B6,IF('Full Data'!$G:$G=X$2,'Full Data'!$C:$C),0))</f>
        <v>#N/A</v>
      </c>
      <c r="Y6" s="45" t="e">
        <f t="array" ref="Y6">INDEX('Full Data'!$P:$P,MATCH($B6,IF('Full Data'!$G:$G=Y$2,'Full Data'!$C:$C),0))</f>
        <v>#N/A</v>
      </c>
    </row>
    <row r="7" spans="2:25">
      <c r="B7" s="45" t="str">
        <f>Summary!B7</f>
        <v>MERRITTS MILL POND #1</v>
      </c>
      <c r="C7" s="16">
        <f t="array" ref="C7">INDEX('Full Data'!$P:$P,MATCH($B7,IF('Full Data'!$G:$G=C$2,'Full Data'!$C:$C),0))</f>
        <v>0.1</v>
      </c>
      <c r="D7" s="16">
        <f t="array" ref="D7">INDEX('Full Data'!$P:$P,MATCH($B7,IF('Full Data'!$G:$G=D$2,'Full Data'!$C:$C),0))</f>
        <v>6</v>
      </c>
      <c r="E7" s="16">
        <f t="array" ref="E7">INDEX('Full Data'!$P:$P,MATCH($B7,IF('Full Data'!$G:$G=E$2,'Full Data'!$C:$C),0))</f>
        <v>2.5</v>
      </c>
      <c r="F7" s="16">
        <f t="array" ref="F7">INDEX('Full Data'!$P:$P,MATCH($B7,IF('Full Data'!$G:$G=F$2,'Full Data'!$C:$C),0))</f>
        <v>0.01</v>
      </c>
      <c r="G7" s="16">
        <f t="array" ref="G7">INDEX('Full Data'!$P:$P,MATCH($B7,IF('Full Data'!$G:$G=G$2,'Full Data'!$C:$C),0))</f>
        <v>0.2</v>
      </c>
      <c r="H7" s="16">
        <f t="array" ref="H7">INDEX('Full Data'!$P:$P,MATCH($B7,IF('Full Data'!$G:$G=H$2,'Full Data'!$C:$C),0))</f>
        <v>0.1</v>
      </c>
      <c r="I7" s="16">
        <f t="array" ref="I7">INDEX('Full Data'!$P:$P,MATCH($B7,IF('Full Data'!$G:$G=I$2,'Full Data'!$C:$C),0))</f>
        <v>0.01</v>
      </c>
      <c r="J7" s="16">
        <f t="array" ref="J7">INDEX('Full Data'!$P:$P,MATCH($B7,IF('Full Data'!$G:$G=J$2,'Full Data'!$C:$C),0))</f>
        <v>0.01</v>
      </c>
      <c r="K7" s="16">
        <f t="array" ref="K7">INDEX('Full Data'!$P:$P,MATCH($B7,IF('Full Data'!$G:$G=K$2,'Full Data'!$C:$C),0))</f>
        <v>1</v>
      </c>
      <c r="L7" s="16" t="e">
        <f t="array" ref="L7">INDEX('Full Data'!$P:$P,MATCH($B7,IF('Full Data'!$G:$G=L$2,'Full Data'!$C:$C),0))</f>
        <v>#N/A</v>
      </c>
      <c r="M7" s="16" t="e">
        <f t="array" ref="M7">INDEX('Full Data'!$P:$P,MATCH($B7,IF('Full Data'!$G:$G=M$2,'Full Data'!$C:$C),0))</f>
        <v>#N/A</v>
      </c>
      <c r="N7" s="16" t="e">
        <f t="array" ref="N7">INDEX('Full Data'!$P:$P,MATCH($B7,IF('Full Data'!$G:$G=N$2,'Full Data'!$C:$C),0))</f>
        <v>#N/A</v>
      </c>
      <c r="O7" s="16">
        <f t="array" ref="O7">INDEX('Full Data'!$P:$P,MATCH($B7,IF('Full Data'!$G:$G=O$2,'Full Data'!$C:$C),0))</f>
        <v>1.2</v>
      </c>
      <c r="P7" s="16">
        <f t="array" ref="P7">INDEX('Full Data'!$P:$P,MATCH($B7,IF('Full Data'!$G:$G=P$2,'Full Data'!$C:$C),0))</f>
        <v>0.5</v>
      </c>
      <c r="Q7" s="16">
        <f t="array" ref="Q7">INDEX('Full Data'!$P:$P,MATCH($B7,IF('Full Data'!$G:$G=Q$2,'Full Data'!$C:$C),0))</f>
        <v>0.5</v>
      </c>
      <c r="R7" s="16">
        <f t="array" ref="R7">INDEX('Full Data'!$P:$P,MATCH($B7,IF('Full Data'!$G:$G=R$2,'Full Data'!$C:$C),0))</f>
        <v>8</v>
      </c>
      <c r="S7" s="16">
        <f t="array" ref="S7">INDEX('Full Data'!$P:$P,MATCH($B7,IF('Full Data'!$G:$G=S$2,'Full Data'!$C:$C),0))</f>
        <v>25</v>
      </c>
      <c r="T7" s="16" t="e">
        <f t="array" ref="T7">INDEX('Full Data'!$P:$P,MATCH($B7,IF('Full Data'!$G:$G=T$2,'Full Data'!$C:$C),0))</f>
        <v>#N/A</v>
      </c>
      <c r="U7" s="16" t="e">
        <f t="array" ref="U7">INDEX('Full Data'!$P:$P,MATCH($B7,IF('Full Data'!$G:$G=U$2,'Full Data'!$C:$C),0))</f>
        <v>#N/A</v>
      </c>
      <c r="V7" s="16">
        <f t="array" ref="V7">INDEX('Full Data'!$P:$P,MATCH($B7,IF('Full Data'!$G:$G=V$2,'Full Data'!$C:$C),0))</f>
        <v>0.05</v>
      </c>
      <c r="W7" s="45" t="e">
        <f>INDEX('Full Data'!$P:$P,MATCH($B7,IF('Full Data'!$G:$G=W$2,'Full Data'!$C:$C),0))</f>
        <v>#N/A</v>
      </c>
      <c r="X7" s="45" t="e">
        <f t="array" ref="X7">INDEX('Full Data'!$P:$P,MATCH($B7,IF('Full Data'!$G:$G=X$2,'Full Data'!$C:$C),0))</f>
        <v>#N/A</v>
      </c>
      <c r="Y7" s="45" t="e">
        <f t="array" ref="Y7">INDEX('Full Data'!$P:$P,MATCH($B7,IF('Full Data'!$G:$G=Y$2,'Full Data'!$C:$C),0))</f>
        <v>#N/A</v>
      </c>
    </row>
    <row r="8" spans="2:25">
      <c r="B8" s="45" t="str">
        <f>Summary!B8</f>
        <v>MERRITTS MILL POND #2;  BLUE SPRINGS N END HWY #164</v>
      </c>
      <c r="C8" s="16">
        <f t="array" ref="C8">INDEX('Full Data'!$P:$P,MATCH($B8,IF('Full Data'!$G:$G=C$2,'Full Data'!$C:$C),0))</f>
        <v>0.1</v>
      </c>
      <c r="D8" s="16">
        <f t="array" ref="D8">INDEX('Full Data'!$P:$P,MATCH($B8,IF('Full Data'!$G:$G=D$2,'Full Data'!$C:$C),0))</f>
        <v>6</v>
      </c>
      <c r="E8" s="16">
        <f t="array" ref="E8">INDEX('Full Data'!$P:$P,MATCH($B8,IF('Full Data'!$G:$G=E$2,'Full Data'!$C:$C),0))</f>
        <v>2.5</v>
      </c>
      <c r="F8" s="16">
        <f t="array" ref="F8">INDEX('Full Data'!$P:$P,MATCH($B8,IF('Full Data'!$G:$G=F$2,'Full Data'!$C:$C),0))</f>
        <v>0.01</v>
      </c>
      <c r="G8" s="16">
        <f t="array" ref="G8">INDEX('Full Data'!$P:$P,MATCH($B8,IF('Full Data'!$G:$G=G$2,'Full Data'!$C:$C),0))</f>
        <v>0.2</v>
      </c>
      <c r="H8" s="16">
        <f t="array" ref="H8">INDEX('Full Data'!$P:$P,MATCH($B8,IF('Full Data'!$G:$G=H$2,'Full Data'!$C:$C),0))</f>
        <v>0.1</v>
      </c>
      <c r="I8" s="16">
        <f t="array" ref="I8">INDEX('Full Data'!$P:$P,MATCH($B8,IF('Full Data'!$G:$G=I$2,'Full Data'!$C:$C),0))</f>
        <v>0.01</v>
      </c>
      <c r="J8" s="16">
        <f t="array" ref="J8">INDEX('Full Data'!$P:$P,MATCH($B8,IF('Full Data'!$G:$G=J$2,'Full Data'!$C:$C),0))</f>
        <v>0.01</v>
      </c>
      <c r="K8" s="16">
        <f t="array" ref="K8">INDEX('Full Data'!$P:$P,MATCH($B8,IF('Full Data'!$G:$G=K$2,'Full Data'!$C:$C),0))</f>
        <v>1</v>
      </c>
      <c r="L8" s="16" t="e">
        <f t="array" ref="L8">INDEX('Full Data'!$P:$P,MATCH($B8,IF('Full Data'!$G:$G=L$2,'Full Data'!$C:$C),0))</f>
        <v>#N/A</v>
      </c>
      <c r="M8" s="16" t="e">
        <f t="array" ref="M8">INDEX('Full Data'!$P:$P,MATCH($B8,IF('Full Data'!$G:$G=M$2,'Full Data'!$C:$C),0))</f>
        <v>#N/A</v>
      </c>
      <c r="N8" s="16" t="e">
        <f t="array" ref="N8">INDEX('Full Data'!$P:$P,MATCH($B8,IF('Full Data'!$G:$G=N$2,'Full Data'!$C:$C),0))</f>
        <v>#N/A</v>
      </c>
      <c r="O8" s="16">
        <f t="array" ref="O8">INDEX('Full Data'!$P:$P,MATCH($B8,IF('Full Data'!$G:$G=O$2,'Full Data'!$C:$C),0))</f>
        <v>1.2</v>
      </c>
      <c r="P8" s="16">
        <f t="array" ref="P8">INDEX('Full Data'!$P:$P,MATCH($B8,IF('Full Data'!$G:$G=P$2,'Full Data'!$C:$C),0))</f>
        <v>0.5</v>
      </c>
      <c r="Q8" s="16">
        <f t="array" ref="Q8">INDEX('Full Data'!$P:$P,MATCH($B8,IF('Full Data'!$G:$G=Q$2,'Full Data'!$C:$C),0))</f>
        <v>0.5</v>
      </c>
      <c r="R8" s="16">
        <f t="array" ref="R8">INDEX('Full Data'!$P:$P,MATCH($B8,IF('Full Data'!$G:$G=R$2,'Full Data'!$C:$C),0))</f>
        <v>8</v>
      </c>
      <c r="S8" s="16">
        <f t="array" ref="S8">INDEX('Full Data'!$P:$P,MATCH($B8,IF('Full Data'!$G:$G=S$2,'Full Data'!$C:$C),0))</f>
        <v>25</v>
      </c>
      <c r="T8" s="16" t="e">
        <f t="array" ref="T8">INDEX('Full Data'!$P:$P,MATCH($B8,IF('Full Data'!$G:$G=T$2,'Full Data'!$C:$C),0))</f>
        <v>#N/A</v>
      </c>
      <c r="U8" s="16" t="e">
        <f t="array" ref="U8">INDEX('Full Data'!$P:$P,MATCH($B8,IF('Full Data'!$G:$G=U$2,'Full Data'!$C:$C),0))</f>
        <v>#N/A</v>
      </c>
      <c r="V8" s="16">
        <f t="array" ref="V8">INDEX('Full Data'!$P:$P,MATCH($B8,IF('Full Data'!$G:$G=V$2,'Full Data'!$C:$C),0))</f>
        <v>0.05</v>
      </c>
      <c r="W8" s="45" t="e">
        <f>INDEX('Full Data'!$P:$P,MATCH($B8,IF('Full Data'!$G:$G=W$2,'Full Data'!$C:$C),0))</f>
        <v>#N/A</v>
      </c>
      <c r="X8" s="45" t="e">
        <f t="array" ref="X8">INDEX('Full Data'!$P:$P,MATCH($B8,IF('Full Data'!$G:$G=X$2,'Full Data'!$C:$C),0))</f>
        <v>#N/A</v>
      </c>
      <c r="Y8" s="45" t="e">
        <f t="array" ref="Y8">INDEX('Full Data'!$P:$P,MATCH($B8,IF('Full Data'!$G:$G=Y$2,'Full Data'!$C:$C),0))</f>
        <v>#N/A</v>
      </c>
    </row>
    <row r="9" spans="2:25">
      <c r="B9" s="45" t="str">
        <f>Summary!B9</f>
        <v>MERRITTS MILL POND #3; NWB-LL-1002 MERRITS MILL POND</v>
      </c>
      <c r="C9" s="16">
        <f t="array" ref="C9">INDEX('Full Data'!$P:$P,MATCH($B9,IF('Full Data'!$G:$G=C$2,'Full Data'!$C:$C),0))</f>
        <v>0.1</v>
      </c>
      <c r="D9" s="16">
        <f t="array" ref="D9">INDEX('Full Data'!$P:$P,MATCH($B9,IF('Full Data'!$G:$G=D$2,'Full Data'!$C:$C),0))</f>
        <v>6</v>
      </c>
      <c r="E9" s="16">
        <f t="array" ref="E9">INDEX('Full Data'!$P:$P,MATCH($B9,IF('Full Data'!$G:$G=E$2,'Full Data'!$C:$C),0))</f>
        <v>2.5</v>
      </c>
      <c r="F9" s="16">
        <f t="array" ref="F9">INDEX('Full Data'!$P:$P,MATCH($B9,IF('Full Data'!$G:$G=F$2,'Full Data'!$C:$C),0))</f>
        <v>0.01</v>
      </c>
      <c r="G9" s="16">
        <f t="array" ref="G9">INDEX('Full Data'!$P:$P,MATCH($B9,IF('Full Data'!$G:$G=G$2,'Full Data'!$C:$C),0))</f>
        <v>0.2</v>
      </c>
      <c r="H9" s="16">
        <f t="array" ref="H9">INDEX('Full Data'!$P:$P,MATCH($B9,IF('Full Data'!$G:$G=H$2,'Full Data'!$C:$C),0))</f>
        <v>0.1</v>
      </c>
      <c r="I9" s="16">
        <f t="array" ref="I9">INDEX('Full Data'!$P:$P,MATCH($B9,IF('Full Data'!$G:$G=I$2,'Full Data'!$C:$C),0))</f>
        <v>0.01</v>
      </c>
      <c r="J9" s="16">
        <f t="array" ref="J9">INDEX('Full Data'!$P:$P,MATCH($B9,IF('Full Data'!$G:$G=J$2,'Full Data'!$C:$C),0))</f>
        <v>0.01</v>
      </c>
      <c r="K9" s="16">
        <f t="array" ref="K9">INDEX('Full Data'!$P:$P,MATCH($B9,IF('Full Data'!$G:$G=K$2,'Full Data'!$C:$C),0))</f>
        <v>1</v>
      </c>
      <c r="L9" s="16" t="e">
        <f t="array" ref="L9">INDEX('Full Data'!$P:$P,MATCH($B9,IF('Full Data'!$G:$G=L$2,'Full Data'!$C:$C),0))</f>
        <v>#N/A</v>
      </c>
      <c r="M9" s="16" t="e">
        <f t="array" ref="M9">INDEX('Full Data'!$P:$P,MATCH($B9,IF('Full Data'!$G:$G=M$2,'Full Data'!$C:$C),0))</f>
        <v>#N/A</v>
      </c>
      <c r="N9" s="16" t="e">
        <f t="array" ref="N9">INDEX('Full Data'!$P:$P,MATCH($B9,IF('Full Data'!$G:$G=N$2,'Full Data'!$C:$C),0))</f>
        <v>#N/A</v>
      </c>
      <c r="O9" s="16">
        <f t="array" ref="O9">INDEX('Full Data'!$P:$P,MATCH($B9,IF('Full Data'!$G:$G=O$2,'Full Data'!$C:$C),0))</f>
        <v>1.2</v>
      </c>
      <c r="P9" s="16">
        <f t="array" ref="P9">INDEX('Full Data'!$P:$P,MATCH($B9,IF('Full Data'!$G:$G=P$2,'Full Data'!$C:$C),0))</f>
        <v>0.5</v>
      </c>
      <c r="Q9" s="16">
        <f t="array" ref="Q9">INDEX('Full Data'!$P:$P,MATCH($B9,IF('Full Data'!$G:$G=Q$2,'Full Data'!$C:$C),0))</f>
        <v>0.5</v>
      </c>
      <c r="R9" s="16">
        <f t="array" ref="R9">INDEX('Full Data'!$P:$P,MATCH($B9,IF('Full Data'!$G:$G=R$2,'Full Data'!$C:$C),0))</f>
        <v>8</v>
      </c>
      <c r="S9" s="16">
        <f t="array" ref="S9">INDEX('Full Data'!$P:$P,MATCH($B9,IF('Full Data'!$G:$G=S$2,'Full Data'!$C:$C),0))</f>
        <v>25</v>
      </c>
      <c r="T9" s="16" t="e">
        <f t="array" ref="T9">INDEX('Full Data'!$P:$P,MATCH($B9,IF('Full Data'!$G:$G=T$2,'Full Data'!$C:$C),0))</f>
        <v>#N/A</v>
      </c>
      <c r="U9" s="16" t="e">
        <f t="array" ref="U9">INDEX('Full Data'!$P:$P,MATCH($B9,IF('Full Data'!$G:$G=U$2,'Full Data'!$C:$C),0))</f>
        <v>#N/A</v>
      </c>
      <c r="V9" s="16">
        <f t="array" ref="V9">INDEX('Full Data'!$P:$P,MATCH($B9,IF('Full Data'!$G:$G=V$2,'Full Data'!$C:$C),0))</f>
        <v>0.05</v>
      </c>
      <c r="W9" s="45" t="e">
        <f>INDEX('Full Data'!$P:$P,MATCH($B9,IF('Full Data'!$G:$G=W$2,'Full Data'!$C:$C),0))</f>
        <v>#N/A</v>
      </c>
      <c r="X9" s="45" t="e">
        <f t="array" ref="X9">INDEX('Full Data'!$P:$P,MATCH($B9,IF('Full Data'!$G:$G=X$2,'Full Data'!$C:$C),0))</f>
        <v>#N/A</v>
      </c>
      <c r="Y9" s="45" t="e">
        <f t="array" ref="Y9">INDEX('Full Data'!$P:$P,MATCH($B9,IF('Full Data'!$G:$G=Y$2,'Full Data'!$C:$C),0))</f>
        <v>#N/A</v>
      </c>
    </row>
    <row r="10" spans="2:25">
      <c r="B10" s="45" t="str">
        <f>Summary!B10</f>
        <v>MERRITTS MILL POND #5; MILL POND@HWY 90</v>
      </c>
      <c r="C10" s="16">
        <f t="array" ref="C10">INDEX('Full Data'!$P:$P,MATCH($B10,IF('Full Data'!$G:$G=C$2,'Full Data'!$C:$C),0))</f>
        <v>0.1</v>
      </c>
      <c r="D10" s="16">
        <f t="array" ref="D10">INDEX('Full Data'!$P:$P,MATCH($B10,IF('Full Data'!$G:$G=D$2,'Full Data'!$C:$C),0))</f>
        <v>6</v>
      </c>
      <c r="E10" s="16">
        <f t="array" ref="E10">INDEX('Full Data'!$P:$P,MATCH($B10,IF('Full Data'!$G:$G=E$2,'Full Data'!$C:$C),0))</f>
        <v>2.5</v>
      </c>
      <c r="F10" s="16">
        <f t="array" ref="F10">INDEX('Full Data'!$P:$P,MATCH($B10,IF('Full Data'!$G:$G=F$2,'Full Data'!$C:$C),0))</f>
        <v>0.01</v>
      </c>
      <c r="G10" s="16">
        <f t="array" ref="G10">INDEX('Full Data'!$P:$P,MATCH($B10,IF('Full Data'!$G:$G=G$2,'Full Data'!$C:$C),0))</f>
        <v>0.2</v>
      </c>
      <c r="H10" s="16">
        <f t="array" ref="H10">INDEX('Full Data'!$P:$P,MATCH($B10,IF('Full Data'!$G:$G=H$2,'Full Data'!$C:$C),0))</f>
        <v>0.1</v>
      </c>
      <c r="I10" s="16">
        <f t="array" ref="I10">INDEX('Full Data'!$P:$P,MATCH($B10,IF('Full Data'!$G:$G=I$2,'Full Data'!$C:$C),0))</f>
        <v>0.01</v>
      </c>
      <c r="J10" s="16">
        <f t="array" ref="J10">INDEX('Full Data'!$P:$P,MATCH($B10,IF('Full Data'!$G:$G=J$2,'Full Data'!$C:$C),0))</f>
        <v>0.01</v>
      </c>
      <c r="K10" s="16">
        <f t="array" ref="K10">INDEX('Full Data'!$P:$P,MATCH($B10,IF('Full Data'!$G:$G=K$2,'Full Data'!$C:$C),0))</f>
        <v>1</v>
      </c>
      <c r="L10" s="16" t="e">
        <f t="array" ref="L10">INDEX('Full Data'!$P:$P,MATCH($B10,IF('Full Data'!$G:$G=L$2,'Full Data'!$C:$C),0))</f>
        <v>#N/A</v>
      </c>
      <c r="M10" s="16" t="e">
        <f t="array" ref="M10">INDEX('Full Data'!$P:$P,MATCH($B10,IF('Full Data'!$G:$G=M$2,'Full Data'!$C:$C),0))</f>
        <v>#N/A</v>
      </c>
      <c r="N10" s="16" t="e">
        <f t="array" ref="N10">INDEX('Full Data'!$P:$P,MATCH($B10,IF('Full Data'!$G:$G=N$2,'Full Data'!$C:$C),0))</f>
        <v>#N/A</v>
      </c>
      <c r="O10" s="16">
        <f t="array" ref="O10">INDEX('Full Data'!$P:$P,MATCH($B10,IF('Full Data'!$G:$G=O$2,'Full Data'!$C:$C),0))</f>
        <v>1.2</v>
      </c>
      <c r="P10" s="16">
        <f t="array" ref="P10">INDEX('Full Data'!$P:$P,MATCH($B10,IF('Full Data'!$G:$G=P$2,'Full Data'!$C:$C),0))</f>
        <v>0.5</v>
      </c>
      <c r="Q10" s="16">
        <f t="array" ref="Q10">INDEX('Full Data'!$P:$P,MATCH($B10,IF('Full Data'!$G:$G=Q$2,'Full Data'!$C:$C),0))</f>
        <v>0.5</v>
      </c>
      <c r="R10" s="16">
        <f t="array" ref="R10">INDEX('Full Data'!$P:$P,MATCH($B10,IF('Full Data'!$G:$G=R$2,'Full Data'!$C:$C),0))</f>
        <v>8</v>
      </c>
      <c r="S10" s="16">
        <f t="array" ref="S10">INDEX('Full Data'!$P:$P,MATCH($B10,IF('Full Data'!$G:$G=S$2,'Full Data'!$C:$C),0))</f>
        <v>25</v>
      </c>
      <c r="T10" s="16" t="e">
        <f t="array" ref="T10">INDEX('Full Data'!$P:$P,MATCH($B10,IF('Full Data'!$G:$G=T$2,'Full Data'!$C:$C),0))</f>
        <v>#N/A</v>
      </c>
      <c r="U10" s="16" t="e">
        <f t="array" ref="U10">INDEX('Full Data'!$P:$P,MATCH($B10,IF('Full Data'!$G:$G=U$2,'Full Data'!$C:$C),0))</f>
        <v>#N/A</v>
      </c>
      <c r="V10" s="16">
        <f t="array" ref="V10">INDEX('Full Data'!$P:$P,MATCH($B10,IF('Full Data'!$G:$G=V$2,'Full Data'!$C:$C),0))</f>
        <v>0.05</v>
      </c>
      <c r="W10" s="45" t="e">
        <f>INDEX('Full Data'!$P:$P,MATCH($B10,IF('Full Data'!$G:$G=W$2,'Full Data'!$C:$C),0))</f>
        <v>#N/A</v>
      </c>
      <c r="X10" s="45" t="e">
        <f t="array" ref="X10">INDEX('Full Data'!$P:$P,MATCH($B10,IF('Full Data'!$G:$G=X$2,'Full Data'!$C:$C),0))</f>
        <v>#N/A</v>
      </c>
      <c r="Y10" s="45" t="e">
        <f t="array" ref="Y10">INDEX('Full Data'!$P:$P,MATCH($B10,IF('Full Data'!$G:$G=Y$2,'Full Data'!$C:$C),0))</f>
        <v>#N/A</v>
      </c>
    </row>
    <row r="11" spans="2:25">
      <c r="B11" s="45" t="str">
        <f>Summary!B11</f>
        <v>MMP-4 MERRITS MILL POND STATION 3</v>
      </c>
      <c r="C11" s="16">
        <f t="array" ref="C11">INDEX('Full Data'!$P:$P,MATCH($B11,IF('Full Data'!$G:$G=C$2,'Full Data'!$C:$C),0))</f>
        <v>0.1</v>
      </c>
      <c r="D11" s="16">
        <f t="array" ref="D11">INDEX('Full Data'!$P:$P,MATCH($B11,IF('Full Data'!$G:$G=D$2,'Full Data'!$C:$C),0))</f>
        <v>6</v>
      </c>
      <c r="E11" s="16">
        <f t="array" ref="E11">INDEX('Full Data'!$P:$P,MATCH($B11,IF('Full Data'!$G:$G=E$2,'Full Data'!$C:$C),0))</f>
        <v>2.5</v>
      </c>
      <c r="F11" s="16">
        <f t="array" ref="F11">INDEX('Full Data'!$P:$P,MATCH($B11,IF('Full Data'!$G:$G=F$2,'Full Data'!$C:$C),0))</f>
        <v>0.01</v>
      </c>
      <c r="G11" s="16">
        <f t="array" ref="G11">INDEX('Full Data'!$P:$P,MATCH($B11,IF('Full Data'!$G:$G=G$2,'Full Data'!$C:$C),0))</f>
        <v>0.2</v>
      </c>
      <c r="H11" s="16">
        <f t="array" ref="H11">INDEX('Full Data'!$P:$P,MATCH($B11,IF('Full Data'!$G:$G=H$2,'Full Data'!$C:$C),0))</f>
        <v>0.1</v>
      </c>
      <c r="I11" s="16">
        <f t="array" ref="I11">INDEX('Full Data'!$P:$P,MATCH($B11,IF('Full Data'!$G:$G=I$2,'Full Data'!$C:$C),0))</f>
        <v>0.01</v>
      </c>
      <c r="J11" s="16">
        <f t="array" ref="J11">INDEX('Full Data'!$P:$P,MATCH($B11,IF('Full Data'!$G:$G=J$2,'Full Data'!$C:$C),0))</f>
        <v>0.01</v>
      </c>
      <c r="K11" s="16">
        <f t="array" ref="K11">INDEX('Full Data'!$P:$P,MATCH($B11,IF('Full Data'!$G:$G=K$2,'Full Data'!$C:$C),0))</f>
        <v>1</v>
      </c>
      <c r="L11" s="16" t="e">
        <f t="array" ref="L11">INDEX('Full Data'!$P:$P,MATCH($B11,IF('Full Data'!$G:$G=L$2,'Full Data'!$C:$C),0))</f>
        <v>#N/A</v>
      </c>
      <c r="M11" s="16" t="e">
        <f t="array" ref="M11">INDEX('Full Data'!$P:$P,MATCH($B11,IF('Full Data'!$G:$G=M$2,'Full Data'!$C:$C),0))</f>
        <v>#N/A</v>
      </c>
      <c r="N11" s="16" t="e">
        <f t="array" ref="N11">INDEX('Full Data'!$P:$P,MATCH($B11,IF('Full Data'!$G:$G=N$2,'Full Data'!$C:$C),0))</f>
        <v>#N/A</v>
      </c>
      <c r="O11" s="16">
        <f t="array" ref="O11">INDEX('Full Data'!$P:$P,MATCH($B11,IF('Full Data'!$G:$G=O$2,'Full Data'!$C:$C),0))</f>
        <v>1.2</v>
      </c>
      <c r="P11" s="16">
        <f t="array" ref="P11">INDEX('Full Data'!$P:$P,MATCH($B11,IF('Full Data'!$G:$G=P$2,'Full Data'!$C:$C),0))</f>
        <v>0.5</v>
      </c>
      <c r="Q11" s="16">
        <f t="array" ref="Q11">INDEX('Full Data'!$P:$P,MATCH($B11,IF('Full Data'!$G:$G=Q$2,'Full Data'!$C:$C),0))</f>
        <v>0.5</v>
      </c>
      <c r="R11" s="16">
        <f t="array" ref="R11">INDEX('Full Data'!$P:$P,MATCH($B11,IF('Full Data'!$G:$G=R$2,'Full Data'!$C:$C),0))</f>
        <v>8</v>
      </c>
      <c r="S11" s="16">
        <f t="array" ref="S11">INDEX('Full Data'!$P:$P,MATCH($B11,IF('Full Data'!$G:$G=S$2,'Full Data'!$C:$C),0))</f>
        <v>25</v>
      </c>
      <c r="T11" s="16" t="e">
        <f t="array" ref="T11">INDEX('Full Data'!$P:$P,MATCH($B11,IF('Full Data'!$G:$G=T$2,'Full Data'!$C:$C),0))</f>
        <v>#N/A</v>
      </c>
      <c r="U11" s="16" t="e">
        <f t="array" ref="U11">INDEX('Full Data'!$P:$P,MATCH($B11,IF('Full Data'!$G:$G=U$2,'Full Data'!$C:$C),0))</f>
        <v>#N/A</v>
      </c>
      <c r="V11" s="16">
        <f t="array" ref="V11">INDEX('Full Data'!$P:$P,MATCH($B11,IF('Full Data'!$G:$G=V$2,'Full Data'!$C:$C),0))</f>
        <v>0.05</v>
      </c>
      <c r="W11" s="45" t="e">
        <f>INDEX('Full Data'!$P:$P,MATCH($B11,IF('Full Data'!$G:$G=W$2,'Full Data'!$C:$C),0))</f>
        <v>#N/A</v>
      </c>
      <c r="X11" s="45" t="e">
        <f t="array" ref="X11">INDEX('Full Data'!$P:$P,MATCH($B11,IF('Full Data'!$G:$G=X$2,'Full Data'!$C:$C),0))</f>
        <v>#N/A</v>
      </c>
      <c r="Y11" s="45" t="e">
        <f t="array" ref="Y11">INDEX('Full Data'!$P:$P,MATCH($B11,IF('Full Data'!$G:$G=Y$2,'Full Data'!$C:$C),0))</f>
        <v>#N/A</v>
      </c>
    </row>
    <row r="12" spans="2:25">
      <c r="B12" s="45" t="str">
        <f>Summary!B12</f>
        <v>SHANGRI-LA SPRINGS SIP</v>
      </c>
      <c r="C12" s="16">
        <f t="array" ref="C12">INDEX('Full Data'!$P:$P,MATCH($B12,IF('Full Data'!$G:$G=C$2,'Full Data'!$C:$C),0))</f>
        <v>0.1</v>
      </c>
      <c r="D12" s="16">
        <f t="array" ref="D12">INDEX('Full Data'!$P:$P,MATCH($B12,IF('Full Data'!$G:$G=D$2,'Full Data'!$C:$C),0))</f>
        <v>6</v>
      </c>
      <c r="E12" s="16">
        <f t="array" ref="E12">INDEX('Full Data'!$P:$P,MATCH($B12,IF('Full Data'!$G:$G=E$2,'Full Data'!$C:$C),0))</f>
        <v>2.5</v>
      </c>
      <c r="F12" s="16">
        <f t="array" ref="F12">INDEX('Full Data'!$P:$P,MATCH($B12,IF('Full Data'!$G:$G=F$2,'Full Data'!$C:$C),0))</f>
        <v>0.01</v>
      </c>
      <c r="G12" s="16">
        <f t="array" ref="G12">INDEX('Full Data'!$P:$P,MATCH($B12,IF('Full Data'!$G:$G=G$2,'Full Data'!$C:$C),0))</f>
        <v>0.2</v>
      </c>
      <c r="H12" s="16">
        <f t="array" ref="H12">INDEX('Full Data'!$P:$P,MATCH($B12,IF('Full Data'!$G:$G=H$2,'Full Data'!$C:$C),0))</f>
        <v>0.1</v>
      </c>
      <c r="I12" s="16">
        <f t="array" ref="I12">INDEX('Full Data'!$P:$P,MATCH($B12,IF('Full Data'!$G:$G=I$2,'Full Data'!$C:$C),0))</f>
        <v>0.01</v>
      </c>
      <c r="J12" s="16">
        <f t="array" ref="J12">INDEX('Full Data'!$P:$P,MATCH($B12,IF('Full Data'!$G:$G=J$2,'Full Data'!$C:$C),0))</f>
        <v>0.01</v>
      </c>
      <c r="K12" s="16">
        <f t="array" ref="K12">INDEX('Full Data'!$P:$P,MATCH($B12,IF('Full Data'!$G:$G=K$2,'Full Data'!$C:$C),0))</f>
        <v>1</v>
      </c>
      <c r="L12" s="16" t="e">
        <f t="array" ref="L12">INDEX('Full Data'!$P:$P,MATCH($B12,IF('Full Data'!$G:$G=L$2,'Full Data'!$C:$C),0))</f>
        <v>#N/A</v>
      </c>
      <c r="M12" s="16" t="e">
        <f t="array" ref="M12">INDEX('Full Data'!$P:$P,MATCH($B12,IF('Full Data'!$G:$G=M$2,'Full Data'!$C:$C),0))</f>
        <v>#N/A</v>
      </c>
      <c r="N12" s="16" t="e">
        <f t="array" ref="N12">INDEX('Full Data'!$P:$P,MATCH($B12,IF('Full Data'!$G:$G=N$2,'Full Data'!$C:$C),0))</f>
        <v>#N/A</v>
      </c>
      <c r="O12" s="16">
        <f t="array" ref="O12">INDEX('Full Data'!$P:$P,MATCH($B12,IF('Full Data'!$G:$G=O$2,'Full Data'!$C:$C),0))</f>
        <v>1.2</v>
      </c>
      <c r="P12" s="16">
        <f t="array" ref="P12">INDEX('Full Data'!$P:$P,MATCH($B12,IF('Full Data'!$G:$G=P$2,'Full Data'!$C:$C),0))</f>
        <v>0.5</v>
      </c>
      <c r="Q12" s="16">
        <f t="array" ref="Q12">INDEX('Full Data'!$P:$P,MATCH($B12,IF('Full Data'!$G:$G=Q$2,'Full Data'!$C:$C),0))</f>
        <v>0.5</v>
      </c>
      <c r="R12" s="16">
        <f t="array" ref="R12">INDEX('Full Data'!$P:$P,MATCH($B12,IF('Full Data'!$G:$G=R$2,'Full Data'!$C:$C),0))</f>
        <v>8</v>
      </c>
      <c r="S12" s="16">
        <f t="array" ref="S12">INDEX('Full Data'!$P:$P,MATCH($B12,IF('Full Data'!$G:$G=S$2,'Full Data'!$C:$C),0))</f>
        <v>25</v>
      </c>
      <c r="T12" s="16" t="e">
        <f t="array" ref="T12">INDEX('Full Data'!$P:$P,MATCH($B12,IF('Full Data'!$G:$G=T$2,'Full Data'!$C:$C),0))</f>
        <v>#N/A</v>
      </c>
      <c r="U12" s="16" t="e">
        <f t="array" ref="U12">INDEX('Full Data'!$P:$P,MATCH($B12,IF('Full Data'!$G:$G=U$2,'Full Data'!$C:$C),0))</f>
        <v>#N/A</v>
      </c>
      <c r="V12" s="16">
        <f t="array" ref="V12">INDEX('Full Data'!$P:$P,MATCH($B12,IF('Full Data'!$G:$G=V$2,'Full Data'!$C:$C),0))</f>
        <v>0.05</v>
      </c>
      <c r="W12" s="45" t="e">
        <f>INDEX('Full Data'!$P:$P,MATCH($B12,IF('Full Data'!$G:$G=W$2,'Full Data'!$C:$C),0))</f>
        <v>#N/A</v>
      </c>
      <c r="X12" s="45" t="e">
        <f t="array" ref="X12">INDEX('Full Data'!$P:$P,MATCH($B12,IF('Full Data'!$G:$G=X$2,'Full Data'!$C:$C),0))</f>
        <v>#N/A</v>
      </c>
      <c r="Y12" s="45" t="e">
        <f t="array" ref="Y12">INDEX('Full Data'!$P:$P,MATCH($B12,IF('Full Data'!$G:$G=Y$2,'Full Data'!$C:$C),0))</f>
        <v>#N/A</v>
      </c>
    </row>
    <row r="13" spans="2:25">
      <c r="B13" s="45" t="str">
        <f>Summary!B13</f>
        <v>TWIN CAVES SPRING</v>
      </c>
      <c r="C13" s="16">
        <f t="array" ref="C13">INDEX('Full Data'!$P:$P,MATCH($B13,IF('Full Data'!$G:$G=C$2,'Full Data'!$C:$C),0))</f>
        <v>0.1</v>
      </c>
      <c r="D13" s="16">
        <f t="array" ref="D13">INDEX('Full Data'!$P:$P,MATCH($B13,IF('Full Data'!$G:$G=D$2,'Full Data'!$C:$C),0))</f>
        <v>6</v>
      </c>
      <c r="E13" s="16">
        <f t="array" ref="E13">INDEX('Full Data'!$P:$P,MATCH($B13,IF('Full Data'!$G:$G=E$2,'Full Data'!$C:$C),0))</f>
        <v>2.5</v>
      </c>
      <c r="F13" s="16">
        <f t="array" ref="F13">INDEX('Full Data'!$P:$P,MATCH($B13,IF('Full Data'!$G:$G=F$2,'Full Data'!$C:$C),0))</f>
        <v>0.01</v>
      </c>
      <c r="G13" s="16">
        <f t="array" ref="G13">INDEX('Full Data'!$P:$P,MATCH($B13,IF('Full Data'!$G:$G=G$2,'Full Data'!$C:$C),0))</f>
        <v>0.2</v>
      </c>
      <c r="H13" s="16">
        <f t="array" ref="H13">INDEX('Full Data'!$P:$P,MATCH($B13,IF('Full Data'!$G:$G=H$2,'Full Data'!$C:$C),0))</f>
        <v>0.1</v>
      </c>
      <c r="I13" s="16">
        <f t="array" ref="I13">INDEX('Full Data'!$P:$P,MATCH($B13,IF('Full Data'!$G:$G=I$2,'Full Data'!$C:$C),0))</f>
        <v>0.01</v>
      </c>
      <c r="J13" s="16">
        <f t="array" ref="J13">INDEX('Full Data'!$P:$P,MATCH($B13,IF('Full Data'!$G:$G=J$2,'Full Data'!$C:$C),0))</f>
        <v>0.01</v>
      </c>
      <c r="K13" s="16">
        <f t="array" ref="K13">INDEX('Full Data'!$P:$P,MATCH($B13,IF('Full Data'!$G:$G=K$2,'Full Data'!$C:$C),0))</f>
        <v>1</v>
      </c>
      <c r="L13" s="16" t="e">
        <f t="array" ref="L13">INDEX('Full Data'!$P:$P,MATCH($B13,IF('Full Data'!$G:$G=L$2,'Full Data'!$C:$C),0))</f>
        <v>#N/A</v>
      </c>
      <c r="M13" s="16" t="e">
        <f t="array" ref="M13">INDEX('Full Data'!$P:$P,MATCH($B13,IF('Full Data'!$G:$G=M$2,'Full Data'!$C:$C),0))</f>
        <v>#N/A</v>
      </c>
      <c r="N13" s="16" t="e">
        <f t="array" ref="N13">INDEX('Full Data'!$P:$P,MATCH($B13,IF('Full Data'!$G:$G=N$2,'Full Data'!$C:$C),0))</f>
        <v>#N/A</v>
      </c>
      <c r="O13" s="16">
        <f t="array" ref="O13">INDEX('Full Data'!$P:$P,MATCH($B13,IF('Full Data'!$G:$G=O$2,'Full Data'!$C:$C),0))</f>
        <v>1.2</v>
      </c>
      <c r="P13" s="16">
        <f t="array" ref="P13">INDEX('Full Data'!$P:$P,MATCH($B13,IF('Full Data'!$G:$G=P$2,'Full Data'!$C:$C),0))</f>
        <v>0.5</v>
      </c>
      <c r="Q13" s="16">
        <f t="array" ref="Q13">INDEX('Full Data'!$P:$P,MATCH($B13,IF('Full Data'!$G:$G=Q$2,'Full Data'!$C:$C),0))</f>
        <v>0.5</v>
      </c>
      <c r="R13" s="16">
        <f t="array" ref="R13">INDEX('Full Data'!$P:$P,MATCH($B13,IF('Full Data'!$G:$G=R$2,'Full Data'!$C:$C),0))</f>
        <v>8</v>
      </c>
      <c r="S13" s="16">
        <f t="array" ref="S13">INDEX('Full Data'!$P:$P,MATCH($B13,IF('Full Data'!$G:$G=S$2,'Full Data'!$C:$C),0))</f>
        <v>25</v>
      </c>
      <c r="T13" s="16" t="e">
        <f t="array" ref="T13">INDEX('Full Data'!$P:$P,MATCH($B13,IF('Full Data'!$G:$G=T$2,'Full Data'!$C:$C),0))</f>
        <v>#N/A</v>
      </c>
      <c r="U13" s="16" t="e">
        <f t="array" ref="U13">INDEX('Full Data'!$P:$P,MATCH($B13,IF('Full Data'!$G:$G=U$2,'Full Data'!$C:$C),0))</f>
        <v>#N/A</v>
      </c>
      <c r="V13" s="16">
        <f t="array" ref="V13">INDEX('Full Data'!$P:$P,MATCH($B13,IF('Full Data'!$G:$G=V$2,'Full Data'!$C:$C),0))</f>
        <v>0.05</v>
      </c>
      <c r="W13" s="45" t="e">
        <f>INDEX('Full Data'!$P:$P,MATCH($B13,IF('Full Data'!$G:$G=W$2,'Full Data'!$C:$C),0))</f>
        <v>#N/A</v>
      </c>
      <c r="X13" s="45" t="e">
        <f t="array" ref="X13">INDEX('Full Data'!$P:$P,MATCH($B13,IF('Full Data'!$G:$G=X$2,'Full Data'!$C:$C),0))</f>
        <v>#N/A</v>
      </c>
      <c r="Y13" s="45" t="e">
        <f t="array" ref="Y13">INDEX('Full Data'!$P:$P,MATCH($B13,IF('Full Data'!$G:$G=Y$2,'Full Data'!$C:$C),0))</f>
        <v>#N/A</v>
      </c>
    </row>
    <row r="14" spans="2:25">
      <c r="B14" s="45"/>
      <c r="W14" s="45"/>
      <c r="X14" s="45"/>
      <c r="Y14" s="45"/>
    </row>
    <row r="15" spans="2:25">
      <c r="B15" s="45"/>
      <c r="W15" s="45"/>
      <c r="X15" s="45"/>
      <c r="Y15" s="45"/>
    </row>
    <row r="16" spans="2:25">
      <c r="B16" s="45"/>
      <c r="W16" s="45"/>
      <c r="X16" s="45"/>
      <c r="Y16" s="45"/>
    </row>
    <row r="17" spans="2:25">
      <c r="B17" s="45"/>
      <c r="W17" s="45"/>
      <c r="X17" s="45"/>
      <c r="Y17" s="45"/>
    </row>
    <row r="18" spans="2:25">
      <c r="B18" s="45"/>
      <c r="W18" s="45"/>
      <c r="X18" s="45"/>
      <c r="Y18" s="45"/>
    </row>
    <row r="19" spans="2:25">
      <c r="B19" s="45"/>
      <c r="W19" s="45"/>
      <c r="X19" s="45"/>
      <c r="Y19" s="45"/>
    </row>
    <row r="20" spans="2:25">
      <c r="B20" s="45"/>
      <c r="W20" s="45"/>
      <c r="X20" s="45"/>
      <c r="Y20" s="45"/>
    </row>
    <row r="21" spans="2:25">
      <c r="B21" s="45"/>
      <c r="W21" s="45"/>
      <c r="X21" s="45"/>
      <c r="Y21" s="45"/>
    </row>
    <row r="22" spans="2:25">
      <c r="B22" s="45"/>
      <c r="W22" s="45"/>
      <c r="X22" s="45"/>
      <c r="Y22" s="45"/>
    </row>
    <row r="23" spans="2:25">
      <c r="B23" s="45"/>
      <c r="W23" s="45"/>
      <c r="X23" s="45"/>
      <c r="Y23" s="45"/>
    </row>
    <row r="24" spans="2:25">
      <c r="B24" s="45"/>
      <c r="W24" s="45"/>
      <c r="X24" s="45"/>
      <c r="Y24" s="45"/>
    </row>
    <row r="25" spans="2:25">
      <c r="B25" s="45"/>
      <c r="W25" s="45"/>
      <c r="X25" s="45"/>
      <c r="Y25" s="45"/>
    </row>
    <row r="26" spans="2:25">
      <c r="B26" s="45"/>
      <c r="W26" s="45"/>
      <c r="X26" s="45"/>
      <c r="Y26" s="45"/>
    </row>
    <row r="27" spans="2:25">
      <c r="B27" s="45"/>
      <c r="W27" s="45"/>
      <c r="X27" s="45"/>
      <c r="Y27" s="45"/>
    </row>
    <row r="28" spans="2:25">
      <c r="B28" s="45"/>
      <c r="C28" s="34"/>
      <c r="D28" s="34"/>
      <c r="E28" s="34"/>
      <c r="F28" s="34"/>
      <c r="G28" s="34"/>
      <c r="H28" s="34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45"/>
      <c r="X28" s="45"/>
      <c r="Y28" s="45"/>
    </row>
    <row r="29" spans="2:25">
      <c r="B29" s="45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45"/>
      <c r="X29" s="45"/>
      <c r="Y29" s="45"/>
    </row>
  </sheetData>
  <mergeCells count="1">
    <mergeCell ref="C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Qualifers</vt:lpstr>
      <vt:lpstr>Summary</vt:lpstr>
      <vt:lpstr>Full Data</vt:lpstr>
      <vt:lpstr>MDL</vt:lpstr>
      <vt:lpstr>PQL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cp:lastPrinted>2013-05-08T13:49:55Z</cp:lastPrinted>
  <dcterms:created xsi:type="dcterms:W3CDTF">2013-05-08T12:30:00Z</dcterms:created>
  <dcterms:modified xsi:type="dcterms:W3CDTF">2013-07-11T17:06:35Z</dcterms:modified>
</cp:coreProperties>
</file>