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9\21FLWQA\"/>
    </mc:Choice>
  </mc:AlternateContent>
  <xr:revisionPtr revIDLastSave="0" documentId="13_ncr:1_{1AD8C18C-5C27-4767-8CA0-DD96F1C393F3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2019" sheetId="1" r:id="rId1"/>
    <sheet name="Sheet1" sheetId="7" state="hidden" r:id="rId2"/>
    <sheet name="Kits" sheetId="2" r:id="rId3"/>
    <sheet name="Summary" sheetId="4" r:id="rId4"/>
    <sheet name="QC_Sample_Tracking" sheetId="5" r:id="rId5"/>
    <sheet name="ScheduleingTool_1_RUN" sheetId="3" state="hidden" r:id="rId6"/>
    <sheet name="Scheduling_Tool_2a_WBID" sheetId="6" r:id="rId7"/>
    <sheet name="Scheduling_Tool_2b_WBID" sheetId="8" state="hidden" r:id="rId8"/>
  </sheets>
  <definedNames>
    <definedName name="_xlnm._FilterDatabase" localSheetId="0" hidden="1">'2019'!$A$3:$BN$226</definedName>
    <definedName name="_xlnm._FilterDatabase" localSheetId="2" hidden="1">Kits!$A$1:$E$123</definedName>
    <definedName name="_xlnm._FilterDatabase" localSheetId="4" hidden="1">QC_Sample_Tracking!$A$19:$AD$69</definedName>
    <definedName name="_xlnm._FilterDatabase" localSheetId="5" hidden="1">ScheduleingTool_1_RUN!$A$18:$I$42</definedName>
    <definedName name="_xlnm._FilterDatabase" localSheetId="6" hidden="1">Scheduling_Tool_2a_WBID!$A$2:$AF$589</definedName>
    <definedName name="_xlnm._FilterDatabase" localSheetId="7" hidden="1">Scheduling_Tool_2b_WBID!$A$1:$J$27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K20" i="1" l="1"/>
  <c r="BL20" i="1" s="1"/>
  <c r="BK21" i="1"/>
  <c r="BL21" i="1" s="1"/>
  <c r="BK22" i="1"/>
  <c r="BL22" i="1" s="1"/>
  <c r="BK226" i="1" l="1"/>
  <c r="BL226" i="1" s="1"/>
  <c r="BK225" i="1"/>
  <c r="BL225" i="1" s="1"/>
  <c r="BK224" i="1"/>
  <c r="BL224" i="1" s="1"/>
  <c r="BK223" i="1"/>
  <c r="BL223" i="1" s="1"/>
  <c r="BK222" i="1"/>
  <c r="BL222" i="1" s="1"/>
  <c r="BK221" i="1"/>
  <c r="BL221" i="1" s="1"/>
  <c r="BK220" i="1" l="1"/>
  <c r="BL220" i="1" s="1"/>
  <c r="BK219" i="1"/>
  <c r="BL219" i="1" s="1"/>
  <c r="BK218" i="1"/>
  <c r="BL218" i="1" s="1"/>
  <c r="BK217" i="1"/>
  <c r="BL217" i="1" s="1"/>
  <c r="BK216" i="1"/>
  <c r="BL216" i="1" s="1"/>
  <c r="BK215" i="1"/>
  <c r="BL215" i="1" s="1"/>
  <c r="BK214" i="1" l="1"/>
  <c r="BL214" i="1" s="1"/>
  <c r="BK213" i="1"/>
  <c r="BL213" i="1" s="1"/>
  <c r="BK212" i="1"/>
  <c r="BL212" i="1" s="1"/>
  <c r="W538" i="6"/>
  <c r="X538" i="6"/>
  <c r="Y538" i="6"/>
  <c r="Z538" i="6"/>
  <c r="AC538" i="6"/>
  <c r="AD538" i="6"/>
  <c r="AE538" i="6"/>
  <c r="AF538" i="6"/>
  <c r="W539" i="6"/>
  <c r="X539" i="6"/>
  <c r="Y539" i="6"/>
  <c r="Z539" i="6"/>
  <c r="AC539" i="6"/>
  <c r="AD539" i="6"/>
  <c r="AE539" i="6"/>
  <c r="AF539" i="6"/>
  <c r="W540" i="6"/>
  <c r="X540" i="6"/>
  <c r="Y540" i="6"/>
  <c r="Z540" i="6"/>
  <c r="AC540" i="6"/>
  <c r="AD540" i="6"/>
  <c r="AE540" i="6"/>
  <c r="AF540" i="6"/>
  <c r="W541" i="6"/>
  <c r="X541" i="6"/>
  <c r="Y541" i="6"/>
  <c r="Z541" i="6"/>
  <c r="AC541" i="6"/>
  <c r="AD541" i="6"/>
  <c r="AE541" i="6"/>
  <c r="AF541" i="6"/>
  <c r="W542" i="6"/>
  <c r="X542" i="6"/>
  <c r="Y542" i="6"/>
  <c r="Z542" i="6"/>
  <c r="AC542" i="6"/>
  <c r="AD542" i="6"/>
  <c r="AE542" i="6"/>
  <c r="AF542" i="6"/>
  <c r="W543" i="6"/>
  <c r="X543" i="6"/>
  <c r="Y543" i="6"/>
  <c r="Z543" i="6"/>
  <c r="AC543" i="6"/>
  <c r="AD543" i="6"/>
  <c r="AE543" i="6"/>
  <c r="AF543" i="6"/>
  <c r="W544" i="6"/>
  <c r="X544" i="6"/>
  <c r="Y544" i="6"/>
  <c r="Z544" i="6"/>
  <c r="AC544" i="6"/>
  <c r="AD544" i="6"/>
  <c r="AE544" i="6"/>
  <c r="AF544" i="6"/>
  <c r="W545" i="6"/>
  <c r="X545" i="6"/>
  <c r="Y545" i="6"/>
  <c r="Z545" i="6"/>
  <c r="AC545" i="6"/>
  <c r="AD545" i="6"/>
  <c r="AE545" i="6"/>
  <c r="AF545" i="6"/>
  <c r="W546" i="6"/>
  <c r="X546" i="6"/>
  <c r="Y546" i="6"/>
  <c r="Z546" i="6"/>
  <c r="AC546" i="6"/>
  <c r="AD546" i="6"/>
  <c r="AE546" i="6"/>
  <c r="AF546" i="6"/>
  <c r="W547" i="6"/>
  <c r="X547" i="6"/>
  <c r="Y547" i="6"/>
  <c r="Z547" i="6"/>
  <c r="AC547" i="6"/>
  <c r="AD547" i="6"/>
  <c r="AE547" i="6"/>
  <c r="AF547" i="6"/>
  <c r="AA545" i="6" l="1"/>
  <c r="AB541" i="6"/>
  <c r="AA542" i="6"/>
  <c r="AA538" i="6"/>
  <c r="AA546" i="6"/>
  <c r="AA541" i="6"/>
  <c r="AA547" i="6"/>
  <c r="AB540" i="6"/>
  <c r="AB539" i="6"/>
  <c r="AB538" i="6"/>
  <c r="AA544" i="6"/>
  <c r="AA543" i="6"/>
  <c r="AB547" i="6"/>
  <c r="AB546" i="6"/>
  <c r="AA540" i="6"/>
  <c r="AA539" i="6"/>
  <c r="AB545" i="6"/>
  <c r="AB544" i="6"/>
  <c r="AB543" i="6"/>
  <c r="AB542" i="6"/>
  <c r="BK210" i="1"/>
  <c r="BL210" i="1" s="1"/>
  <c r="BK205" i="1"/>
  <c r="BL205" i="1" s="1"/>
  <c r="BK200" i="1"/>
  <c r="BL200" i="1" s="1"/>
  <c r="W485" i="6" l="1"/>
  <c r="X485" i="6"/>
  <c r="Y485" i="6"/>
  <c r="Z485" i="6"/>
  <c r="AC485" i="6"/>
  <c r="AD485" i="6"/>
  <c r="AE485" i="6"/>
  <c r="AF485" i="6"/>
  <c r="W486" i="6"/>
  <c r="X486" i="6"/>
  <c r="Y486" i="6"/>
  <c r="Z486" i="6"/>
  <c r="AC486" i="6"/>
  <c r="AD486" i="6"/>
  <c r="AE486" i="6"/>
  <c r="AF486" i="6"/>
  <c r="W487" i="6"/>
  <c r="X487" i="6"/>
  <c r="Y487" i="6"/>
  <c r="Z487" i="6"/>
  <c r="AC487" i="6"/>
  <c r="AD487" i="6"/>
  <c r="AE487" i="6"/>
  <c r="AF487" i="6"/>
  <c r="W488" i="6"/>
  <c r="X488" i="6"/>
  <c r="Y488" i="6"/>
  <c r="Z488" i="6"/>
  <c r="AC488" i="6"/>
  <c r="AD488" i="6"/>
  <c r="AE488" i="6"/>
  <c r="AF488" i="6"/>
  <c r="W489" i="6"/>
  <c r="X489" i="6"/>
  <c r="Y489" i="6"/>
  <c r="Z489" i="6"/>
  <c r="AC489" i="6"/>
  <c r="AD489" i="6"/>
  <c r="AE489" i="6"/>
  <c r="AF489" i="6"/>
  <c r="W490" i="6"/>
  <c r="X490" i="6"/>
  <c r="Y490" i="6"/>
  <c r="Z490" i="6"/>
  <c r="AC490" i="6"/>
  <c r="AD490" i="6"/>
  <c r="AE490" i="6"/>
  <c r="AF490" i="6"/>
  <c r="AB490" i="6" l="1"/>
  <c r="AB488" i="6"/>
  <c r="AB487" i="6"/>
  <c r="AA486" i="6"/>
  <c r="AA489" i="6"/>
  <c r="AB489" i="6"/>
  <c r="AA487" i="6"/>
  <c r="AA485" i="6"/>
  <c r="AB485" i="6"/>
  <c r="AB486" i="6"/>
  <c r="AA490" i="6"/>
  <c r="AA488" i="6"/>
  <c r="W477" i="6"/>
  <c r="X477" i="6"/>
  <c r="Y477" i="6"/>
  <c r="Z477" i="6"/>
  <c r="AC477" i="6"/>
  <c r="AD477" i="6"/>
  <c r="AE477" i="6"/>
  <c r="AF477" i="6"/>
  <c r="W478" i="6"/>
  <c r="X478" i="6"/>
  <c r="Y478" i="6"/>
  <c r="Z478" i="6"/>
  <c r="AC478" i="6"/>
  <c r="AD478" i="6"/>
  <c r="AE478" i="6"/>
  <c r="AF478" i="6"/>
  <c r="W479" i="6"/>
  <c r="X479" i="6"/>
  <c r="Y479" i="6"/>
  <c r="Z479" i="6"/>
  <c r="AC479" i="6"/>
  <c r="AD479" i="6"/>
  <c r="AE479" i="6"/>
  <c r="AF479" i="6"/>
  <c r="W480" i="6"/>
  <c r="X480" i="6"/>
  <c r="Y480" i="6"/>
  <c r="Z480" i="6"/>
  <c r="AC480" i="6"/>
  <c r="AD480" i="6"/>
  <c r="AE480" i="6"/>
  <c r="AF480" i="6"/>
  <c r="AA480" i="6" l="1"/>
  <c r="AB478" i="6"/>
  <c r="AB479" i="6"/>
  <c r="AA477" i="6"/>
  <c r="AA479" i="6"/>
  <c r="AA478" i="6"/>
  <c r="AB480" i="6"/>
  <c r="AB477" i="6"/>
  <c r="BK202" i="1"/>
  <c r="BL202" i="1" s="1"/>
  <c r="BK203" i="1"/>
  <c r="BL203" i="1" s="1"/>
  <c r="BK204" i="1"/>
  <c r="BL204" i="1" s="1"/>
  <c r="BK206" i="1"/>
  <c r="BL206" i="1" s="1"/>
  <c r="BK207" i="1"/>
  <c r="BL207" i="1" s="1"/>
  <c r="BK208" i="1"/>
  <c r="BL208" i="1" s="1"/>
  <c r="BK209" i="1"/>
  <c r="BL209" i="1" s="1"/>
  <c r="BK211" i="1"/>
  <c r="BL211" i="1" s="1"/>
  <c r="BK201" i="1" l="1"/>
  <c r="BL201" i="1" s="1"/>
  <c r="BK199" i="1"/>
  <c r="BL199" i="1" s="1"/>
  <c r="BK198" i="1"/>
  <c r="BL198" i="1" s="1"/>
  <c r="BK197" i="1"/>
  <c r="BL197" i="1" s="1"/>
  <c r="D28" i="8" l="1"/>
  <c r="F28" i="8"/>
  <c r="G28" i="8"/>
  <c r="D29" i="8"/>
  <c r="F29" i="8"/>
  <c r="G29" i="8"/>
  <c r="BK191" i="1" l="1"/>
  <c r="BL191" i="1" s="1"/>
  <c r="BK192" i="1"/>
  <c r="BL192" i="1" s="1"/>
  <c r="BK193" i="1"/>
  <c r="BL193" i="1" s="1"/>
  <c r="BK194" i="1"/>
  <c r="BL194" i="1" s="1"/>
  <c r="BK195" i="1"/>
  <c r="BL195" i="1" s="1"/>
  <c r="BK196" i="1"/>
  <c r="BL196" i="1" s="1"/>
  <c r="W415" i="6" l="1"/>
  <c r="X415" i="6"/>
  <c r="Y415" i="6"/>
  <c r="Z415" i="6"/>
  <c r="AC415" i="6"/>
  <c r="AD415" i="6"/>
  <c r="AE415" i="6"/>
  <c r="AF415" i="6"/>
  <c r="W416" i="6"/>
  <c r="X416" i="6"/>
  <c r="Y416" i="6"/>
  <c r="Z416" i="6"/>
  <c r="AC416" i="6"/>
  <c r="AD416" i="6"/>
  <c r="AE416" i="6"/>
  <c r="AF416" i="6"/>
  <c r="AA416" i="6" l="1"/>
  <c r="AB416" i="6"/>
  <c r="AB415" i="6"/>
  <c r="AA415" i="6"/>
  <c r="BK44" i="1"/>
  <c r="BL44" i="1" s="1"/>
  <c r="BK45" i="1"/>
  <c r="BL45" i="1" s="1"/>
  <c r="AC4" i="6" l="1"/>
  <c r="AD4" i="6"/>
  <c r="AE4" i="6"/>
  <c r="AF4" i="6"/>
  <c r="AC5" i="6"/>
  <c r="AD5" i="6"/>
  <c r="AE5" i="6"/>
  <c r="AF5" i="6"/>
  <c r="AC6" i="6"/>
  <c r="AD6" i="6"/>
  <c r="AE6" i="6"/>
  <c r="AF6" i="6"/>
  <c r="AC7" i="6"/>
  <c r="AD7" i="6"/>
  <c r="AE7" i="6"/>
  <c r="AF7" i="6"/>
  <c r="AC8" i="6"/>
  <c r="AD8" i="6"/>
  <c r="AE8" i="6"/>
  <c r="AF8" i="6"/>
  <c r="AC9" i="6"/>
  <c r="AD9" i="6"/>
  <c r="AE9" i="6"/>
  <c r="AF9" i="6"/>
  <c r="AC10" i="6"/>
  <c r="AD10" i="6"/>
  <c r="AE10" i="6"/>
  <c r="AF10" i="6"/>
  <c r="AC11" i="6"/>
  <c r="AD11" i="6"/>
  <c r="AE11" i="6"/>
  <c r="AF11" i="6"/>
  <c r="AC12" i="6"/>
  <c r="AD12" i="6"/>
  <c r="AE12" i="6"/>
  <c r="AF12" i="6"/>
  <c r="AC13" i="6"/>
  <c r="AD13" i="6"/>
  <c r="AE13" i="6"/>
  <c r="AF13" i="6"/>
  <c r="AC14" i="6"/>
  <c r="AD14" i="6"/>
  <c r="AE14" i="6"/>
  <c r="AF14" i="6"/>
  <c r="AC15" i="6"/>
  <c r="AD15" i="6"/>
  <c r="AE15" i="6"/>
  <c r="AF15" i="6"/>
  <c r="AC16" i="6"/>
  <c r="AD16" i="6"/>
  <c r="AE16" i="6"/>
  <c r="AF16" i="6"/>
  <c r="AC17" i="6"/>
  <c r="AD17" i="6"/>
  <c r="AE17" i="6"/>
  <c r="AF17" i="6"/>
  <c r="AC18" i="6"/>
  <c r="AD18" i="6"/>
  <c r="AE18" i="6"/>
  <c r="AF18" i="6"/>
  <c r="AC19" i="6"/>
  <c r="AD19" i="6"/>
  <c r="AE19" i="6"/>
  <c r="AF19" i="6"/>
  <c r="AC20" i="6"/>
  <c r="AD20" i="6"/>
  <c r="AE20" i="6"/>
  <c r="AF20" i="6"/>
  <c r="AC21" i="6"/>
  <c r="AD21" i="6"/>
  <c r="AE21" i="6"/>
  <c r="AF21" i="6"/>
  <c r="AC22" i="6"/>
  <c r="AD22" i="6"/>
  <c r="AE22" i="6"/>
  <c r="AF22" i="6"/>
  <c r="AC23" i="6"/>
  <c r="AD23" i="6"/>
  <c r="AE23" i="6"/>
  <c r="AF23" i="6"/>
  <c r="AC24" i="6"/>
  <c r="AD24" i="6"/>
  <c r="AE24" i="6"/>
  <c r="AF24" i="6"/>
  <c r="AC25" i="6"/>
  <c r="AD25" i="6"/>
  <c r="AE25" i="6"/>
  <c r="AF25" i="6"/>
  <c r="AC26" i="6"/>
  <c r="AD26" i="6"/>
  <c r="AE26" i="6"/>
  <c r="AF26" i="6"/>
  <c r="AC27" i="6"/>
  <c r="AD27" i="6"/>
  <c r="AE27" i="6"/>
  <c r="AF27" i="6"/>
  <c r="AC28" i="6"/>
  <c r="AD28" i="6"/>
  <c r="AE28" i="6"/>
  <c r="AF28" i="6"/>
  <c r="AC29" i="6"/>
  <c r="AD29" i="6"/>
  <c r="AE29" i="6"/>
  <c r="AF29" i="6"/>
  <c r="AC30" i="6"/>
  <c r="AD30" i="6"/>
  <c r="AE30" i="6"/>
  <c r="AF30" i="6"/>
  <c r="AC31" i="6"/>
  <c r="AD31" i="6"/>
  <c r="AE31" i="6"/>
  <c r="AF31" i="6"/>
  <c r="AC32" i="6"/>
  <c r="AD32" i="6"/>
  <c r="AE32" i="6"/>
  <c r="AF32" i="6"/>
  <c r="AC33" i="6"/>
  <c r="AD33" i="6"/>
  <c r="AE33" i="6"/>
  <c r="AF33" i="6"/>
  <c r="AC34" i="6"/>
  <c r="AD34" i="6"/>
  <c r="AE34" i="6"/>
  <c r="AF34" i="6"/>
  <c r="AC35" i="6"/>
  <c r="AD35" i="6"/>
  <c r="AE35" i="6"/>
  <c r="AF35" i="6"/>
  <c r="AC36" i="6"/>
  <c r="AD36" i="6"/>
  <c r="AE36" i="6"/>
  <c r="AF36" i="6"/>
  <c r="AC37" i="6"/>
  <c r="AD37" i="6"/>
  <c r="AE37" i="6"/>
  <c r="AF37" i="6"/>
  <c r="AC38" i="6"/>
  <c r="AD38" i="6"/>
  <c r="AE38" i="6"/>
  <c r="AF38" i="6"/>
  <c r="AC39" i="6"/>
  <c r="AD39" i="6"/>
  <c r="AE39" i="6"/>
  <c r="AF39" i="6"/>
  <c r="AC40" i="6"/>
  <c r="AD40" i="6"/>
  <c r="AE40" i="6"/>
  <c r="AF40" i="6"/>
  <c r="AC41" i="6"/>
  <c r="AD41" i="6"/>
  <c r="AE41" i="6"/>
  <c r="AF41" i="6"/>
  <c r="AC42" i="6"/>
  <c r="AD42" i="6"/>
  <c r="AE42" i="6"/>
  <c r="AF42" i="6"/>
  <c r="AC43" i="6"/>
  <c r="AD43" i="6"/>
  <c r="AE43" i="6"/>
  <c r="AF43" i="6"/>
  <c r="AC44" i="6"/>
  <c r="AD44" i="6"/>
  <c r="AE44" i="6"/>
  <c r="AF44" i="6"/>
  <c r="AC45" i="6"/>
  <c r="AD45" i="6"/>
  <c r="AE45" i="6"/>
  <c r="AF45" i="6"/>
  <c r="AC46" i="6"/>
  <c r="AD46" i="6"/>
  <c r="AE46" i="6"/>
  <c r="AF46" i="6"/>
  <c r="AC47" i="6"/>
  <c r="AD47" i="6"/>
  <c r="AE47" i="6"/>
  <c r="AF47" i="6"/>
  <c r="AC48" i="6"/>
  <c r="AD48" i="6"/>
  <c r="AE48" i="6"/>
  <c r="AF48" i="6"/>
  <c r="AC49" i="6"/>
  <c r="AD49" i="6"/>
  <c r="AE49" i="6"/>
  <c r="AF49" i="6"/>
  <c r="AC50" i="6"/>
  <c r="AD50" i="6"/>
  <c r="AE50" i="6"/>
  <c r="AF50" i="6"/>
  <c r="AC51" i="6"/>
  <c r="AD51" i="6"/>
  <c r="AE51" i="6"/>
  <c r="AF51" i="6"/>
  <c r="AC52" i="6"/>
  <c r="AD52" i="6"/>
  <c r="AE52" i="6"/>
  <c r="AF52" i="6"/>
  <c r="AC53" i="6"/>
  <c r="AD53" i="6"/>
  <c r="AE53" i="6"/>
  <c r="AF53" i="6"/>
  <c r="AC54" i="6"/>
  <c r="AD54" i="6"/>
  <c r="AE54" i="6"/>
  <c r="AF54" i="6"/>
  <c r="AC55" i="6"/>
  <c r="AD55" i="6"/>
  <c r="AE55" i="6"/>
  <c r="AF55" i="6"/>
  <c r="AC56" i="6"/>
  <c r="AD56" i="6"/>
  <c r="AE56" i="6"/>
  <c r="AF56" i="6"/>
  <c r="AC57" i="6"/>
  <c r="AD57" i="6"/>
  <c r="AE57" i="6"/>
  <c r="AF57" i="6"/>
  <c r="AC58" i="6"/>
  <c r="AD58" i="6"/>
  <c r="AE58" i="6"/>
  <c r="AF58" i="6"/>
  <c r="AC59" i="6"/>
  <c r="AD59" i="6"/>
  <c r="AE59" i="6"/>
  <c r="AF59" i="6"/>
  <c r="AC60" i="6"/>
  <c r="AD60" i="6"/>
  <c r="AE60" i="6"/>
  <c r="AF60" i="6"/>
  <c r="AC61" i="6"/>
  <c r="AD61" i="6"/>
  <c r="AE61" i="6"/>
  <c r="AF61" i="6"/>
  <c r="AC62" i="6"/>
  <c r="AD62" i="6"/>
  <c r="AE62" i="6"/>
  <c r="AF62" i="6"/>
  <c r="AC63" i="6"/>
  <c r="AD63" i="6"/>
  <c r="AE63" i="6"/>
  <c r="AF63" i="6"/>
  <c r="AC64" i="6"/>
  <c r="AD64" i="6"/>
  <c r="AE64" i="6"/>
  <c r="AF64" i="6"/>
  <c r="AC65" i="6"/>
  <c r="AD65" i="6"/>
  <c r="AE65" i="6"/>
  <c r="AF65" i="6"/>
  <c r="AC66" i="6"/>
  <c r="AD66" i="6"/>
  <c r="AE66" i="6"/>
  <c r="AF66" i="6"/>
  <c r="AC67" i="6"/>
  <c r="AD67" i="6"/>
  <c r="AE67" i="6"/>
  <c r="AF67" i="6"/>
  <c r="AC68" i="6"/>
  <c r="AD68" i="6"/>
  <c r="AE68" i="6"/>
  <c r="AF68" i="6"/>
  <c r="AC69" i="6"/>
  <c r="AD69" i="6"/>
  <c r="AE69" i="6"/>
  <c r="AF69" i="6"/>
  <c r="AC70" i="6"/>
  <c r="AD70" i="6"/>
  <c r="AE70" i="6"/>
  <c r="AF70" i="6"/>
  <c r="AC71" i="6"/>
  <c r="AD71" i="6"/>
  <c r="AE71" i="6"/>
  <c r="AF71" i="6"/>
  <c r="AC72" i="6"/>
  <c r="AD72" i="6"/>
  <c r="AE72" i="6"/>
  <c r="AF72" i="6"/>
  <c r="AC73" i="6"/>
  <c r="AD73" i="6"/>
  <c r="AE73" i="6"/>
  <c r="AF73" i="6"/>
  <c r="AC74" i="6"/>
  <c r="AD74" i="6"/>
  <c r="AE74" i="6"/>
  <c r="AF74" i="6"/>
  <c r="AC75" i="6"/>
  <c r="AD75" i="6"/>
  <c r="AE75" i="6"/>
  <c r="AF75" i="6"/>
  <c r="AC76" i="6"/>
  <c r="AD76" i="6"/>
  <c r="AE76" i="6"/>
  <c r="AF76" i="6"/>
  <c r="AC77" i="6"/>
  <c r="AD77" i="6"/>
  <c r="AE77" i="6"/>
  <c r="AF77" i="6"/>
  <c r="AC78" i="6"/>
  <c r="AD78" i="6"/>
  <c r="AE78" i="6"/>
  <c r="AF78" i="6"/>
  <c r="AC79" i="6"/>
  <c r="AD79" i="6"/>
  <c r="AE79" i="6"/>
  <c r="AF79" i="6"/>
  <c r="AC80" i="6"/>
  <c r="AD80" i="6"/>
  <c r="AE80" i="6"/>
  <c r="AF80" i="6"/>
  <c r="AC81" i="6"/>
  <c r="AD81" i="6"/>
  <c r="AE81" i="6"/>
  <c r="AF81" i="6"/>
  <c r="AC82" i="6"/>
  <c r="AD82" i="6"/>
  <c r="AE82" i="6"/>
  <c r="AF82" i="6"/>
  <c r="AC83" i="6"/>
  <c r="AD83" i="6"/>
  <c r="AE83" i="6"/>
  <c r="AF83" i="6"/>
  <c r="AC84" i="6"/>
  <c r="AD84" i="6"/>
  <c r="AE84" i="6"/>
  <c r="AF84" i="6"/>
  <c r="AC85" i="6"/>
  <c r="AD85" i="6"/>
  <c r="AE85" i="6"/>
  <c r="AF85" i="6"/>
  <c r="AC86" i="6"/>
  <c r="AD86" i="6"/>
  <c r="AE86" i="6"/>
  <c r="AF86" i="6"/>
  <c r="AC87" i="6"/>
  <c r="AD87" i="6"/>
  <c r="AE87" i="6"/>
  <c r="AF87" i="6"/>
  <c r="AC88" i="6"/>
  <c r="AD88" i="6"/>
  <c r="AE88" i="6"/>
  <c r="AF88" i="6"/>
  <c r="AC89" i="6"/>
  <c r="AD89" i="6"/>
  <c r="AE89" i="6"/>
  <c r="AF89" i="6"/>
  <c r="AC90" i="6"/>
  <c r="AD90" i="6"/>
  <c r="AE90" i="6"/>
  <c r="AF90" i="6"/>
  <c r="AC91" i="6"/>
  <c r="AD91" i="6"/>
  <c r="AE91" i="6"/>
  <c r="AF91" i="6"/>
  <c r="AC92" i="6"/>
  <c r="AD92" i="6"/>
  <c r="AE92" i="6"/>
  <c r="AF92" i="6"/>
  <c r="AC93" i="6"/>
  <c r="AD93" i="6"/>
  <c r="AE93" i="6"/>
  <c r="AF93" i="6"/>
  <c r="AC94" i="6"/>
  <c r="AD94" i="6"/>
  <c r="AE94" i="6"/>
  <c r="AF94" i="6"/>
  <c r="AC95" i="6"/>
  <c r="AD95" i="6"/>
  <c r="AE95" i="6"/>
  <c r="AF95" i="6"/>
  <c r="AC96" i="6"/>
  <c r="AD96" i="6"/>
  <c r="AE96" i="6"/>
  <c r="AF96" i="6"/>
  <c r="AC97" i="6"/>
  <c r="AD97" i="6"/>
  <c r="AE97" i="6"/>
  <c r="AF97" i="6"/>
  <c r="AC98" i="6"/>
  <c r="AD98" i="6"/>
  <c r="AE98" i="6"/>
  <c r="AF98" i="6"/>
  <c r="AC99" i="6"/>
  <c r="AD99" i="6"/>
  <c r="AE99" i="6"/>
  <c r="AF99" i="6"/>
  <c r="AC100" i="6"/>
  <c r="AD100" i="6"/>
  <c r="AE100" i="6"/>
  <c r="AF100" i="6"/>
  <c r="AC101" i="6"/>
  <c r="AD101" i="6"/>
  <c r="AE101" i="6"/>
  <c r="AF101" i="6"/>
  <c r="AC102" i="6"/>
  <c r="AD102" i="6"/>
  <c r="AE102" i="6"/>
  <c r="AF102" i="6"/>
  <c r="AC103" i="6"/>
  <c r="AD103" i="6"/>
  <c r="AE103" i="6"/>
  <c r="AF103" i="6"/>
  <c r="AC104" i="6"/>
  <c r="AD104" i="6"/>
  <c r="AE104" i="6"/>
  <c r="AF104" i="6"/>
  <c r="AC105" i="6"/>
  <c r="AD105" i="6"/>
  <c r="AE105" i="6"/>
  <c r="AF105" i="6"/>
  <c r="AC106" i="6"/>
  <c r="AD106" i="6"/>
  <c r="AE106" i="6"/>
  <c r="AF106" i="6"/>
  <c r="AC107" i="6"/>
  <c r="AD107" i="6"/>
  <c r="AE107" i="6"/>
  <c r="AF107" i="6"/>
  <c r="AC108" i="6"/>
  <c r="AD108" i="6"/>
  <c r="AE108" i="6"/>
  <c r="AF108" i="6"/>
  <c r="AC109" i="6"/>
  <c r="AD109" i="6"/>
  <c r="AE109" i="6"/>
  <c r="AF109" i="6"/>
  <c r="AC110" i="6"/>
  <c r="AD110" i="6"/>
  <c r="AE110" i="6"/>
  <c r="AF110" i="6"/>
  <c r="AC111" i="6"/>
  <c r="AD111" i="6"/>
  <c r="AE111" i="6"/>
  <c r="AF111" i="6"/>
  <c r="AC112" i="6"/>
  <c r="AD112" i="6"/>
  <c r="AE112" i="6"/>
  <c r="AF112" i="6"/>
  <c r="AC113" i="6"/>
  <c r="AD113" i="6"/>
  <c r="AE113" i="6"/>
  <c r="AF113" i="6"/>
  <c r="AC114" i="6"/>
  <c r="AD114" i="6"/>
  <c r="AE114" i="6"/>
  <c r="AF114" i="6"/>
  <c r="AC115" i="6"/>
  <c r="AD115" i="6"/>
  <c r="AE115" i="6"/>
  <c r="AF115" i="6"/>
  <c r="AC116" i="6"/>
  <c r="AD116" i="6"/>
  <c r="AE116" i="6"/>
  <c r="AF116" i="6"/>
  <c r="AC117" i="6"/>
  <c r="AD117" i="6"/>
  <c r="AE117" i="6"/>
  <c r="AF117" i="6"/>
  <c r="AC118" i="6"/>
  <c r="AD118" i="6"/>
  <c r="AE118" i="6"/>
  <c r="AF118" i="6"/>
  <c r="AC119" i="6"/>
  <c r="AD119" i="6"/>
  <c r="AE119" i="6"/>
  <c r="AF119" i="6"/>
  <c r="AC120" i="6"/>
  <c r="AD120" i="6"/>
  <c r="AE120" i="6"/>
  <c r="AF120" i="6"/>
  <c r="AC121" i="6"/>
  <c r="AD121" i="6"/>
  <c r="AE121" i="6"/>
  <c r="AF121" i="6"/>
  <c r="AC122" i="6"/>
  <c r="AD122" i="6"/>
  <c r="AE122" i="6"/>
  <c r="AF122" i="6"/>
  <c r="AC123" i="6"/>
  <c r="AD123" i="6"/>
  <c r="AE123" i="6"/>
  <c r="AF123" i="6"/>
  <c r="AC124" i="6"/>
  <c r="AD124" i="6"/>
  <c r="AE124" i="6"/>
  <c r="AF124" i="6"/>
  <c r="AC125" i="6"/>
  <c r="AD125" i="6"/>
  <c r="AE125" i="6"/>
  <c r="AF125" i="6"/>
  <c r="AC126" i="6"/>
  <c r="AD126" i="6"/>
  <c r="AE126" i="6"/>
  <c r="AF126" i="6"/>
  <c r="AC127" i="6"/>
  <c r="AD127" i="6"/>
  <c r="AE127" i="6"/>
  <c r="AF127" i="6"/>
  <c r="AC128" i="6"/>
  <c r="AD128" i="6"/>
  <c r="AE128" i="6"/>
  <c r="AF128" i="6"/>
  <c r="AC129" i="6"/>
  <c r="AD129" i="6"/>
  <c r="AE129" i="6"/>
  <c r="AF129" i="6"/>
  <c r="AC130" i="6"/>
  <c r="AD130" i="6"/>
  <c r="AE130" i="6"/>
  <c r="AF130" i="6"/>
  <c r="AC131" i="6"/>
  <c r="AD131" i="6"/>
  <c r="AE131" i="6"/>
  <c r="AF131" i="6"/>
  <c r="AC132" i="6"/>
  <c r="AD132" i="6"/>
  <c r="AE132" i="6"/>
  <c r="AF132" i="6"/>
  <c r="AC133" i="6"/>
  <c r="AD133" i="6"/>
  <c r="AE133" i="6"/>
  <c r="AF133" i="6"/>
  <c r="AC134" i="6"/>
  <c r="AD134" i="6"/>
  <c r="AE134" i="6"/>
  <c r="AF134" i="6"/>
  <c r="AC135" i="6"/>
  <c r="AD135" i="6"/>
  <c r="AE135" i="6"/>
  <c r="AF135" i="6"/>
  <c r="AC136" i="6"/>
  <c r="AD136" i="6"/>
  <c r="AE136" i="6"/>
  <c r="AF136" i="6"/>
  <c r="AC137" i="6"/>
  <c r="AD137" i="6"/>
  <c r="AE137" i="6"/>
  <c r="AF137" i="6"/>
  <c r="AC138" i="6"/>
  <c r="AD138" i="6"/>
  <c r="AE138" i="6"/>
  <c r="AF138" i="6"/>
  <c r="AC139" i="6"/>
  <c r="AD139" i="6"/>
  <c r="AE139" i="6"/>
  <c r="AF139" i="6"/>
  <c r="AC140" i="6"/>
  <c r="AD140" i="6"/>
  <c r="AE140" i="6"/>
  <c r="AF140" i="6"/>
  <c r="AC141" i="6"/>
  <c r="AD141" i="6"/>
  <c r="AE141" i="6"/>
  <c r="AF141" i="6"/>
  <c r="AC142" i="6"/>
  <c r="AD142" i="6"/>
  <c r="AE142" i="6"/>
  <c r="AF142" i="6"/>
  <c r="AC143" i="6"/>
  <c r="AD143" i="6"/>
  <c r="AE143" i="6"/>
  <c r="AF143" i="6"/>
  <c r="AC144" i="6"/>
  <c r="AD144" i="6"/>
  <c r="AE144" i="6"/>
  <c r="AF144" i="6"/>
  <c r="AC145" i="6"/>
  <c r="AD145" i="6"/>
  <c r="AE145" i="6"/>
  <c r="AF145" i="6"/>
  <c r="AC146" i="6"/>
  <c r="AD146" i="6"/>
  <c r="AE146" i="6"/>
  <c r="AF146" i="6"/>
  <c r="AC147" i="6"/>
  <c r="AD147" i="6"/>
  <c r="AE147" i="6"/>
  <c r="AF147" i="6"/>
  <c r="AC148" i="6"/>
  <c r="AD148" i="6"/>
  <c r="AE148" i="6"/>
  <c r="AF148" i="6"/>
  <c r="AC149" i="6"/>
  <c r="AD149" i="6"/>
  <c r="AE149" i="6"/>
  <c r="AF149" i="6"/>
  <c r="AC150" i="6"/>
  <c r="AD150" i="6"/>
  <c r="AE150" i="6"/>
  <c r="AF150" i="6"/>
  <c r="AC151" i="6"/>
  <c r="AD151" i="6"/>
  <c r="AE151" i="6"/>
  <c r="AF151" i="6"/>
  <c r="AC152" i="6"/>
  <c r="AD152" i="6"/>
  <c r="AE152" i="6"/>
  <c r="AF152" i="6"/>
  <c r="AC153" i="6"/>
  <c r="AD153" i="6"/>
  <c r="AE153" i="6"/>
  <c r="AF153" i="6"/>
  <c r="AC154" i="6"/>
  <c r="AD154" i="6"/>
  <c r="AE154" i="6"/>
  <c r="AF154" i="6"/>
  <c r="AC155" i="6"/>
  <c r="AD155" i="6"/>
  <c r="AE155" i="6"/>
  <c r="AF155" i="6"/>
  <c r="AC156" i="6"/>
  <c r="AD156" i="6"/>
  <c r="AE156" i="6"/>
  <c r="AF156" i="6"/>
  <c r="AC157" i="6"/>
  <c r="AD157" i="6"/>
  <c r="AE157" i="6"/>
  <c r="AF157" i="6"/>
  <c r="AC158" i="6"/>
  <c r="AD158" i="6"/>
  <c r="AE158" i="6"/>
  <c r="AF158" i="6"/>
  <c r="AC159" i="6"/>
  <c r="AD159" i="6"/>
  <c r="AE159" i="6"/>
  <c r="AF159" i="6"/>
  <c r="AC160" i="6"/>
  <c r="AD160" i="6"/>
  <c r="AE160" i="6"/>
  <c r="AF160" i="6"/>
  <c r="AC161" i="6"/>
  <c r="AD161" i="6"/>
  <c r="AE161" i="6"/>
  <c r="AF161" i="6"/>
  <c r="AC162" i="6"/>
  <c r="AD162" i="6"/>
  <c r="AE162" i="6"/>
  <c r="AF162" i="6"/>
  <c r="AC163" i="6"/>
  <c r="AD163" i="6"/>
  <c r="AE163" i="6"/>
  <c r="AF163" i="6"/>
  <c r="AC164" i="6"/>
  <c r="AD164" i="6"/>
  <c r="AE164" i="6"/>
  <c r="AF164" i="6"/>
  <c r="AC165" i="6"/>
  <c r="AD165" i="6"/>
  <c r="AE165" i="6"/>
  <c r="AF165" i="6"/>
  <c r="AC166" i="6"/>
  <c r="AD166" i="6"/>
  <c r="AE166" i="6"/>
  <c r="AF166" i="6"/>
  <c r="AC167" i="6"/>
  <c r="AD167" i="6"/>
  <c r="AE167" i="6"/>
  <c r="AF167" i="6"/>
  <c r="AC168" i="6"/>
  <c r="AD168" i="6"/>
  <c r="AE168" i="6"/>
  <c r="AF168" i="6"/>
  <c r="AC169" i="6"/>
  <c r="AD169" i="6"/>
  <c r="AE169" i="6"/>
  <c r="AF169" i="6"/>
  <c r="AC170" i="6"/>
  <c r="AD170" i="6"/>
  <c r="AE170" i="6"/>
  <c r="AF170" i="6"/>
  <c r="AC171" i="6"/>
  <c r="AD171" i="6"/>
  <c r="AE171" i="6"/>
  <c r="AF171" i="6"/>
  <c r="AC172" i="6"/>
  <c r="AD172" i="6"/>
  <c r="AE172" i="6"/>
  <c r="AF172" i="6"/>
  <c r="AC173" i="6"/>
  <c r="AD173" i="6"/>
  <c r="AE173" i="6"/>
  <c r="AF173" i="6"/>
  <c r="AC174" i="6"/>
  <c r="AD174" i="6"/>
  <c r="AE174" i="6"/>
  <c r="AF174" i="6"/>
  <c r="AC175" i="6"/>
  <c r="AD175" i="6"/>
  <c r="AE175" i="6"/>
  <c r="AF175" i="6"/>
  <c r="AC176" i="6"/>
  <c r="AD176" i="6"/>
  <c r="AE176" i="6"/>
  <c r="AF176" i="6"/>
  <c r="AC177" i="6"/>
  <c r="AD177" i="6"/>
  <c r="AE177" i="6"/>
  <c r="AF177" i="6"/>
  <c r="AC178" i="6"/>
  <c r="AD178" i="6"/>
  <c r="AE178" i="6"/>
  <c r="AF178" i="6"/>
  <c r="AC179" i="6"/>
  <c r="AD179" i="6"/>
  <c r="AE179" i="6"/>
  <c r="AF179" i="6"/>
  <c r="AC180" i="6"/>
  <c r="AD180" i="6"/>
  <c r="AE180" i="6"/>
  <c r="AF180" i="6"/>
  <c r="AC181" i="6"/>
  <c r="AD181" i="6"/>
  <c r="AE181" i="6"/>
  <c r="AF181" i="6"/>
  <c r="AC182" i="6"/>
  <c r="AD182" i="6"/>
  <c r="AE182" i="6"/>
  <c r="AF182" i="6"/>
  <c r="AC183" i="6"/>
  <c r="AD183" i="6"/>
  <c r="AE183" i="6"/>
  <c r="AF183" i="6"/>
  <c r="AC184" i="6"/>
  <c r="AD184" i="6"/>
  <c r="AE184" i="6"/>
  <c r="AF184" i="6"/>
  <c r="AC185" i="6"/>
  <c r="AD185" i="6"/>
  <c r="AE185" i="6"/>
  <c r="AF185" i="6"/>
  <c r="AC186" i="6"/>
  <c r="AD186" i="6"/>
  <c r="AE186" i="6"/>
  <c r="AF186" i="6"/>
  <c r="AC187" i="6"/>
  <c r="AD187" i="6"/>
  <c r="AE187" i="6"/>
  <c r="AF187" i="6"/>
  <c r="AC188" i="6"/>
  <c r="AD188" i="6"/>
  <c r="AE188" i="6"/>
  <c r="AF188" i="6"/>
  <c r="AC189" i="6"/>
  <c r="AD189" i="6"/>
  <c r="AE189" i="6"/>
  <c r="AF189" i="6"/>
  <c r="AC190" i="6"/>
  <c r="AD190" i="6"/>
  <c r="AE190" i="6"/>
  <c r="AF190" i="6"/>
  <c r="AC191" i="6"/>
  <c r="AD191" i="6"/>
  <c r="AE191" i="6"/>
  <c r="AF191" i="6"/>
  <c r="AC192" i="6"/>
  <c r="AD192" i="6"/>
  <c r="AE192" i="6"/>
  <c r="AF192" i="6"/>
  <c r="AC193" i="6"/>
  <c r="AD193" i="6"/>
  <c r="AE193" i="6"/>
  <c r="AF193" i="6"/>
  <c r="AC194" i="6"/>
  <c r="AD194" i="6"/>
  <c r="AE194" i="6"/>
  <c r="AF194" i="6"/>
  <c r="AC195" i="6"/>
  <c r="AD195" i="6"/>
  <c r="AE195" i="6"/>
  <c r="AF195" i="6"/>
  <c r="AC196" i="6"/>
  <c r="AD196" i="6"/>
  <c r="AE196" i="6"/>
  <c r="AF196" i="6"/>
  <c r="AC197" i="6"/>
  <c r="AD197" i="6"/>
  <c r="AE197" i="6"/>
  <c r="AF197" i="6"/>
  <c r="AC198" i="6"/>
  <c r="AD198" i="6"/>
  <c r="AE198" i="6"/>
  <c r="AF198" i="6"/>
  <c r="AC199" i="6"/>
  <c r="AD199" i="6"/>
  <c r="AE199" i="6"/>
  <c r="AF199" i="6"/>
  <c r="AC200" i="6"/>
  <c r="AD200" i="6"/>
  <c r="AE200" i="6"/>
  <c r="AF200" i="6"/>
  <c r="AC201" i="6"/>
  <c r="AD201" i="6"/>
  <c r="AE201" i="6"/>
  <c r="AF201" i="6"/>
  <c r="AC202" i="6"/>
  <c r="AD202" i="6"/>
  <c r="AE202" i="6"/>
  <c r="AF202" i="6"/>
  <c r="AC203" i="6"/>
  <c r="AD203" i="6"/>
  <c r="AE203" i="6"/>
  <c r="AF203" i="6"/>
  <c r="AC204" i="6"/>
  <c r="AD204" i="6"/>
  <c r="AE204" i="6"/>
  <c r="AF204" i="6"/>
  <c r="AC205" i="6"/>
  <c r="AD205" i="6"/>
  <c r="AE205" i="6"/>
  <c r="AF205" i="6"/>
  <c r="AC206" i="6"/>
  <c r="AD206" i="6"/>
  <c r="AE206" i="6"/>
  <c r="AF206" i="6"/>
  <c r="AC207" i="6"/>
  <c r="AD207" i="6"/>
  <c r="AE207" i="6"/>
  <c r="AF207" i="6"/>
  <c r="AC208" i="6"/>
  <c r="AD208" i="6"/>
  <c r="AE208" i="6"/>
  <c r="AF208" i="6"/>
  <c r="AC209" i="6"/>
  <c r="AD209" i="6"/>
  <c r="AE209" i="6"/>
  <c r="AF209" i="6"/>
  <c r="AC210" i="6"/>
  <c r="AD210" i="6"/>
  <c r="AE210" i="6"/>
  <c r="AF210" i="6"/>
  <c r="AC211" i="6"/>
  <c r="AD211" i="6"/>
  <c r="AE211" i="6"/>
  <c r="AF211" i="6"/>
  <c r="AC212" i="6"/>
  <c r="AD212" i="6"/>
  <c r="AE212" i="6"/>
  <c r="AF212" i="6"/>
  <c r="AC213" i="6"/>
  <c r="AD213" i="6"/>
  <c r="AE213" i="6"/>
  <c r="AF213" i="6"/>
  <c r="AC214" i="6"/>
  <c r="AD214" i="6"/>
  <c r="AE214" i="6"/>
  <c r="AF214" i="6"/>
  <c r="AC215" i="6"/>
  <c r="AD215" i="6"/>
  <c r="AE215" i="6"/>
  <c r="AF215" i="6"/>
  <c r="AC216" i="6"/>
  <c r="AD216" i="6"/>
  <c r="AE216" i="6"/>
  <c r="AF216" i="6"/>
  <c r="AC217" i="6"/>
  <c r="AD217" i="6"/>
  <c r="AE217" i="6"/>
  <c r="AF217" i="6"/>
  <c r="AC218" i="6"/>
  <c r="AD218" i="6"/>
  <c r="AE218" i="6"/>
  <c r="AF218" i="6"/>
  <c r="AC219" i="6"/>
  <c r="AD219" i="6"/>
  <c r="AE219" i="6"/>
  <c r="AF219" i="6"/>
  <c r="AC220" i="6"/>
  <c r="AD220" i="6"/>
  <c r="AE220" i="6"/>
  <c r="AF220" i="6"/>
  <c r="AC221" i="6"/>
  <c r="AD221" i="6"/>
  <c r="AE221" i="6"/>
  <c r="AF221" i="6"/>
  <c r="AC222" i="6"/>
  <c r="AD222" i="6"/>
  <c r="AE222" i="6"/>
  <c r="AF222" i="6"/>
  <c r="AC223" i="6"/>
  <c r="AD223" i="6"/>
  <c r="AE223" i="6"/>
  <c r="AF223" i="6"/>
  <c r="AC224" i="6"/>
  <c r="AD224" i="6"/>
  <c r="AE224" i="6"/>
  <c r="AF224" i="6"/>
  <c r="AC225" i="6"/>
  <c r="AD225" i="6"/>
  <c r="AE225" i="6"/>
  <c r="AF225" i="6"/>
  <c r="AC226" i="6"/>
  <c r="AD226" i="6"/>
  <c r="AE226" i="6"/>
  <c r="AF226" i="6"/>
  <c r="AC227" i="6"/>
  <c r="AD227" i="6"/>
  <c r="AE227" i="6"/>
  <c r="AF227" i="6"/>
  <c r="AC228" i="6"/>
  <c r="AD228" i="6"/>
  <c r="AE228" i="6"/>
  <c r="AF228" i="6"/>
  <c r="AC229" i="6"/>
  <c r="AD229" i="6"/>
  <c r="AE229" i="6"/>
  <c r="AF229" i="6"/>
  <c r="AC230" i="6"/>
  <c r="AD230" i="6"/>
  <c r="AE230" i="6"/>
  <c r="AF230" i="6"/>
  <c r="AC231" i="6"/>
  <c r="AD231" i="6"/>
  <c r="AE231" i="6"/>
  <c r="AF231" i="6"/>
  <c r="AC232" i="6"/>
  <c r="AD232" i="6"/>
  <c r="AE232" i="6"/>
  <c r="AF232" i="6"/>
  <c r="AC233" i="6"/>
  <c r="AD233" i="6"/>
  <c r="AE233" i="6"/>
  <c r="AF233" i="6"/>
  <c r="AC234" i="6"/>
  <c r="AD234" i="6"/>
  <c r="AE234" i="6"/>
  <c r="AF234" i="6"/>
  <c r="AC235" i="6"/>
  <c r="AD235" i="6"/>
  <c r="AE235" i="6"/>
  <c r="AF235" i="6"/>
  <c r="AC236" i="6"/>
  <c r="AD236" i="6"/>
  <c r="AE236" i="6"/>
  <c r="AF236" i="6"/>
  <c r="AC237" i="6"/>
  <c r="AD237" i="6"/>
  <c r="AE237" i="6"/>
  <c r="AF237" i="6"/>
  <c r="AC238" i="6"/>
  <c r="AD238" i="6"/>
  <c r="AE238" i="6"/>
  <c r="AF238" i="6"/>
  <c r="AC239" i="6"/>
  <c r="AD239" i="6"/>
  <c r="AE239" i="6"/>
  <c r="AF239" i="6"/>
  <c r="AC240" i="6"/>
  <c r="AD240" i="6"/>
  <c r="AE240" i="6"/>
  <c r="AF240" i="6"/>
  <c r="AC241" i="6"/>
  <c r="AD241" i="6"/>
  <c r="AE241" i="6"/>
  <c r="AF241" i="6"/>
  <c r="AC242" i="6"/>
  <c r="AD242" i="6"/>
  <c r="AE242" i="6"/>
  <c r="AF242" i="6"/>
  <c r="AC243" i="6"/>
  <c r="AD243" i="6"/>
  <c r="AE243" i="6"/>
  <c r="AF243" i="6"/>
  <c r="AC244" i="6"/>
  <c r="AD244" i="6"/>
  <c r="AE244" i="6"/>
  <c r="AF244" i="6"/>
  <c r="AC245" i="6"/>
  <c r="AD245" i="6"/>
  <c r="AE245" i="6"/>
  <c r="AF245" i="6"/>
  <c r="AC246" i="6"/>
  <c r="AD246" i="6"/>
  <c r="AE246" i="6"/>
  <c r="AF246" i="6"/>
  <c r="AC247" i="6"/>
  <c r="AD247" i="6"/>
  <c r="AE247" i="6"/>
  <c r="AF247" i="6"/>
  <c r="AC248" i="6"/>
  <c r="AD248" i="6"/>
  <c r="AE248" i="6"/>
  <c r="AF248" i="6"/>
  <c r="AC249" i="6"/>
  <c r="AD249" i="6"/>
  <c r="AE249" i="6"/>
  <c r="AF249" i="6"/>
  <c r="AC250" i="6"/>
  <c r="AD250" i="6"/>
  <c r="AE250" i="6"/>
  <c r="AF250" i="6"/>
  <c r="AC251" i="6"/>
  <c r="AD251" i="6"/>
  <c r="AE251" i="6"/>
  <c r="AF251" i="6"/>
  <c r="AC252" i="6"/>
  <c r="AD252" i="6"/>
  <c r="AE252" i="6"/>
  <c r="AF252" i="6"/>
  <c r="AC253" i="6"/>
  <c r="AD253" i="6"/>
  <c r="AE253" i="6"/>
  <c r="AF253" i="6"/>
  <c r="AC254" i="6"/>
  <c r="AD254" i="6"/>
  <c r="AE254" i="6"/>
  <c r="AF254" i="6"/>
  <c r="AC255" i="6"/>
  <c r="AD255" i="6"/>
  <c r="AE255" i="6"/>
  <c r="AF255" i="6"/>
  <c r="AC256" i="6"/>
  <c r="AD256" i="6"/>
  <c r="AE256" i="6"/>
  <c r="AF256" i="6"/>
  <c r="AC257" i="6"/>
  <c r="AD257" i="6"/>
  <c r="AE257" i="6"/>
  <c r="AF257" i="6"/>
  <c r="AC258" i="6"/>
  <c r="AD258" i="6"/>
  <c r="AE258" i="6"/>
  <c r="AF258" i="6"/>
  <c r="AC259" i="6"/>
  <c r="AD259" i="6"/>
  <c r="AE259" i="6"/>
  <c r="AF259" i="6"/>
  <c r="AC260" i="6"/>
  <c r="AD260" i="6"/>
  <c r="AE260" i="6"/>
  <c r="AF260" i="6"/>
  <c r="AC261" i="6"/>
  <c r="AD261" i="6"/>
  <c r="AE261" i="6"/>
  <c r="AF261" i="6"/>
  <c r="AC262" i="6"/>
  <c r="AD262" i="6"/>
  <c r="AE262" i="6"/>
  <c r="AF262" i="6"/>
  <c r="AC263" i="6"/>
  <c r="AD263" i="6"/>
  <c r="AE263" i="6"/>
  <c r="AF263" i="6"/>
  <c r="AC264" i="6"/>
  <c r="AD264" i="6"/>
  <c r="AE264" i="6"/>
  <c r="AF264" i="6"/>
  <c r="AC265" i="6"/>
  <c r="AD265" i="6"/>
  <c r="AE265" i="6"/>
  <c r="AF265" i="6"/>
  <c r="AC266" i="6"/>
  <c r="AD266" i="6"/>
  <c r="AE266" i="6"/>
  <c r="AF266" i="6"/>
  <c r="AC267" i="6"/>
  <c r="AD267" i="6"/>
  <c r="AE267" i="6"/>
  <c r="AF267" i="6"/>
  <c r="AC268" i="6"/>
  <c r="AD268" i="6"/>
  <c r="AE268" i="6"/>
  <c r="AF268" i="6"/>
  <c r="AC269" i="6"/>
  <c r="AD269" i="6"/>
  <c r="AE269" i="6"/>
  <c r="AF269" i="6"/>
  <c r="AC270" i="6"/>
  <c r="AD270" i="6"/>
  <c r="AE270" i="6"/>
  <c r="AF270" i="6"/>
  <c r="AC271" i="6"/>
  <c r="AD271" i="6"/>
  <c r="AE271" i="6"/>
  <c r="AF271" i="6"/>
  <c r="AC272" i="6"/>
  <c r="AD272" i="6"/>
  <c r="AE272" i="6"/>
  <c r="AF272" i="6"/>
  <c r="AC273" i="6"/>
  <c r="AD273" i="6"/>
  <c r="AE273" i="6"/>
  <c r="AF273" i="6"/>
  <c r="AC274" i="6"/>
  <c r="AD274" i="6"/>
  <c r="AE274" i="6"/>
  <c r="AF274" i="6"/>
  <c r="AC275" i="6"/>
  <c r="AD275" i="6"/>
  <c r="AE275" i="6"/>
  <c r="AF275" i="6"/>
  <c r="AC276" i="6"/>
  <c r="AD276" i="6"/>
  <c r="AE276" i="6"/>
  <c r="AF276" i="6"/>
  <c r="AC277" i="6"/>
  <c r="AD277" i="6"/>
  <c r="AE277" i="6"/>
  <c r="AF277" i="6"/>
  <c r="AC278" i="6"/>
  <c r="AD278" i="6"/>
  <c r="AE278" i="6"/>
  <c r="AF278" i="6"/>
  <c r="AC279" i="6"/>
  <c r="AD279" i="6"/>
  <c r="AE279" i="6"/>
  <c r="AF279" i="6"/>
  <c r="AC280" i="6"/>
  <c r="AD280" i="6"/>
  <c r="AE280" i="6"/>
  <c r="AF280" i="6"/>
  <c r="AC281" i="6"/>
  <c r="AD281" i="6"/>
  <c r="AE281" i="6"/>
  <c r="AF281" i="6"/>
  <c r="AC282" i="6"/>
  <c r="AD282" i="6"/>
  <c r="AE282" i="6"/>
  <c r="AF282" i="6"/>
  <c r="AC283" i="6"/>
  <c r="AD283" i="6"/>
  <c r="AE283" i="6"/>
  <c r="AF283" i="6"/>
  <c r="AC284" i="6"/>
  <c r="AD284" i="6"/>
  <c r="AE284" i="6"/>
  <c r="AF284" i="6"/>
  <c r="AC285" i="6"/>
  <c r="AD285" i="6"/>
  <c r="AE285" i="6"/>
  <c r="AF285" i="6"/>
  <c r="AC286" i="6"/>
  <c r="AD286" i="6"/>
  <c r="AE286" i="6"/>
  <c r="AF286" i="6"/>
  <c r="AC287" i="6"/>
  <c r="AD287" i="6"/>
  <c r="AE287" i="6"/>
  <c r="AF287" i="6"/>
  <c r="AC288" i="6"/>
  <c r="AD288" i="6"/>
  <c r="AE288" i="6"/>
  <c r="AF288" i="6"/>
  <c r="AC289" i="6"/>
  <c r="AD289" i="6"/>
  <c r="AE289" i="6"/>
  <c r="AF289" i="6"/>
  <c r="AC290" i="6"/>
  <c r="AD290" i="6"/>
  <c r="AE290" i="6"/>
  <c r="AF290" i="6"/>
  <c r="AC291" i="6"/>
  <c r="AD291" i="6"/>
  <c r="AE291" i="6"/>
  <c r="AF291" i="6"/>
  <c r="AC292" i="6"/>
  <c r="AD292" i="6"/>
  <c r="AE292" i="6"/>
  <c r="AF292" i="6"/>
  <c r="AC293" i="6"/>
  <c r="AD293" i="6"/>
  <c r="AE293" i="6"/>
  <c r="AF293" i="6"/>
  <c r="AC294" i="6"/>
  <c r="AD294" i="6"/>
  <c r="AE294" i="6"/>
  <c r="AF294" i="6"/>
  <c r="AC295" i="6"/>
  <c r="AD295" i="6"/>
  <c r="AE295" i="6"/>
  <c r="AF295" i="6"/>
  <c r="AC296" i="6"/>
  <c r="AD296" i="6"/>
  <c r="AE296" i="6"/>
  <c r="AF296" i="6"/>
  <c r="AC297" i="6"/>
  <c r="AD297" i="6"/>
  <c r="AE297" i="6"/>
  <c r="AF297" i="6"/>
  <c r="AC298" i="6"/>
  <c r="AD298" i="6"/>
  <c r="AE298" i="6"/>
  <c r="AF298" i="6"/>
  <c r="AC299" i="6"/>
  <c r="AD299" i="6"/>
  <c r="AE299" i="6"/>
  <c r="AF299" i="6"/>
  <c r="AC300" i="6"/>
  <c r="AD300" i="6"/>
  <c r="AE300" i="6"/>
  <c r="AF300" i="6"/>
  <c r="AC301" i="6"/>
  <c r="AD301" i="6"/>
  <c r="AE301" i="6"/>
  <c r="AF301" i="6"/>
  <c r="AC302" i="6"/>
  <c r="AD302" i="6"/>
  <c r="AE302" i="6"/>
  <c r="AF302" i="6"/>
  <c r="AC303" i="6"/>
  <c r="AD303" i="6"/>
  <c r="AE303" i="6"/>
  <c r="AF303" i="6"/>
  <c r="AC304" i="6"/>
  <c r="AD304" i="6"/>
  <c r="AE304" i="6"/>
  <c r="AF304" i="6"/>
  <c r="AC305" i="6"/>
  <c r="AD305" i="6"/>
  <c r="AE305" i="6"/>
  <c r="AF305" i="6"/>
  <c r="AC306" i="6"/>
  <c r="AD306" i="6"/>
  <c r="AE306" i="6"/>
  <c r="AF306" i="6"/>
  <c r="AC307" i="6"/>
  <c r="AD307" i="6"/>
  <c r="AE307" i="6"/>
  <c r="AF307" i="6"/>
  <c r="AC308" i="6"/>
  <c r="AD308" i="6"/>
  <c r="AE308" i="6"/>
  <c r="AF308" i="6"/>
  <c r="AC309" i="6"/>
  <c r="AD309" i="6"/>
  <c r="AE309" i="6"/>
  <c r="AF309" i="6"/>
  <c r="AC310" i="6"/>
  <c r="AD310" i="6"/>
  <c r="AE310" i="6"/>
  <c r="AF310" i="6"/>
  <c r="AC311" i="6"/>
  <c r="AD311" i="6"/>
  <c r="AE311" i="6"/>
  <c r="AF311" i="6"/>
  <c r="AC312" i="6"/>
  <c r="AD312" i="6"/>
  <c r="AE312" i="6"/>
  <c r="AF312" i="6"/>
  <c r="AC313" i="6"/>
  <c r="AD313" i="6"/>
  <c r="AE313" i="6"/>
  <c r="AF313" i="6"/>
  <c r="AC314" i="6"/>
  <c r="AD314" i="6"/>
  <c r="AE314" i="6"/>
  <c r="AF314" i="6"/>
  <c r="AC315" i="6"/>
  <c r="AD315" i="6"/>
  <c r="AE315" i="6"/>
  <c r="AF315" i="6"/>
  <c r="AC316" i="6"/>
  <c r="AD316" i="6"/>
  <c r="AE316" i="6"/>
  <c r="AF316" i="6"/>
  <c r="AC317" i="6"/>
  <c r="AD317" i="6"/>
  <c r="AE317" i="6"/>
  <c r="AF317" i="6"/>
  <c r="AC318" i="6"/>
  <c r="AD318" i="6"/>
  <c r="AE318" i="6"/>
  <c r="AF318" i="6"/>
  <c r="AC319" i="6"/>
  <c r="AD319" i="6"/>
  <c r="AE319" i="6"/>
  <c r="AF319" i="6"/>
  <c r="AC320" i="6"/>
  <c r="AD320" i="6"/>
  <c r="AE320" i="6"/>
  <c r="AF320" i="6"/>
  <c r="AC321" i="6"/>
  <c r="AD321" i="6"/>
  <c r="AE321" i="6"/>
  <c r="AF321" i="6"/>
  <c r="AC322" i="6"/>
  <c r="AD322" i="6"/>
  <c r="AE322" i="6"/>
  <c r="AF322" i="6"/>
  <c r="AC323" i="6"/>
  <c r="AD323" i="6"/>
  <c r="AE323" i="6"/>
  <c r="AF323" i="6"/>
  <c r="AC324" i="6"/>
  <c r="AD324" i="6"/>
  <c r="AE324" i="6"/>
  <c r="AF324" i="6"/>
  <c r="AC325" i="6"/>
  <c r="AD325" i="6"/>
  <c r="AE325" i="6"/>
  <c r="AF325" i="6"/>
  <c r="AC326" i="6"/>
  <c r="AD326" i="6"/>
  <c r="AE326" i="6"/>
  <c r="AF326" i="6"/>
  <c r="AC327" i="6"/>
  <c r="AD327" i="6"/>
  <c r="AE327" i="6"/>
  <c r="AF327" i="6"/>
  <c r="AC328" i="6"/>
  <c r="AD328" i="6"/>
  <c r="AE328" i="6"/>
  <c r="AF328" i="6"/>
  <c r="AC329" i="6"/>
  <c r="AD329" i="6"/>
  <c r="AE329" i="6"/>
  <c r="AF329" i="6"/>
  <c r="AC330" i="6"/>
  <c r="AD330" i="6"/>
  <c r="AE330" i="6"/>
  <c r="AF330" i="6"/>
  <c r="AC331" i="6"/>
  <c r="AD331" i="6"/>
  <c r="AE331" i="6"/>
  <c r="AF331" i="6"/>
  <c r="AC332" i="6"/>
  <c r="AD332" i="6"/>
  <c r="AE332" i="6"/>
  <c r="AF332" i="6"/>
  <c r="AC333" i="6"/>
  <c r="AD333" i="6"/>
  <c r="AE333" i="6"/>
  <c r="AF333" i="6"/>
  <c r="AC334" i="6"/>
  <c r="AD334" i="6"/>
  <c r="AE334" i="6"/>
  <c r="AF334" i="6"/>
  <c r="AC335" i="6"/>
  <c r="AD335" i="6"/>
  <c r="AE335" i="6"/>
  <c r="AF335" i="6"/>
  <c r="AC336" i="6"/>
  <c r="AD336" i="6"/>
  <c r="AE336" i="6"/>
  <c r="AF336" i="6"/>
  <c r="AC337" i="6"/>
  <c r="AD337" i="6"/>
  <c r="AE337" i="6"/>
  <c r="AF337" i="6"/>
  <c r="AC338" i="6"/>
  <c r="AD338" i="6"/>
  <c r="AE338" i="6"/>
  <c r="AF338" i="6"/>
  <c r="AC339" i="6"/>
  <c r="AD339" i="6"/>
  <c r="AE339" i="6"/>
  <c r="AF339" i="6"/>
  <c r="AC340" i="6"/>
  <c r="AD340" i="6"/>
  <c r="AE340" i="6"/>
  <c r="AF340" i="6"/>
  <c r="AC341" i="6"/>
  <c r="AD341" i="6"/>
  <c r="AE341" i="6"/>
  <c r="AF341" i="6"/>
  <c r="AC342" i="6"/>
  <c r="AD342" i="6"/>
  <c r="AE342" i="6"/>
  <c r="AF342" i="6"/>
  <c r="AC343" i="6"/>
  <c r="AD343" i="6"/>
  <c r="AE343" i="6"/>
  <c r="AF343" i="6"/>
  <c r="AC344" i="6"/>
  <c r="AD344" i="6"/>
  <c r="AE344" i="6"/>
  <c r="AF344" i="6"/>
  <c r="AC345" i="6"/>
  <c r="AD345" i="6"/>
  <c r="AE345" i="6"/>
  <c r="AF345" i="6"/>
  <c r="AC346" i="6"/>
  <c r="AD346" i="6"/>
  <c r="AE346" i="6"/>
  <c r="AF346" i="6"/>
  <c r="AC347" i="6"/>
  <c r="AD347" i="6"/>
  <c r="AE347" i="6"/>
  <c r="AF347" i="6"/>
  <c r="AC348" i="6"/>
  <c r="AD348" i="6"/>
  <c r="AE348" i="6"/>
  <c r="AF348" i="6"/>
  <c r="AC349" i="6"/>
  <c r="AD349" i="6"/>
  <c r="AE349" i="6"/>
  <c r="AF349" i="6"/>
  <c r="AC350" i="6"/>
  <c r="AD350" i="6"/>
  <c r="AE350" i="6"/>
  <c r="AF350" i="6"/>
  <c r="AC351" i="6"/>
  <c r="AD351" i="6"/>
  <c r="AE351" i="6"/>
  <c r="AF351" i="6"/>
  <c r="AC352" i="6"/>
  <c r="AD352" i="6"/>
  <c r="AE352" i="6"/>
  <c r="AF352" i="6"/>
  <c r="AC353" i="6"/>
  <c r="AD353" i="6"/>
  <c r="AE353" i="6"/>
  <c r="AF353" i="6"/>
  <c r="AC354" i="6"/>
  <c r="AD354" i="6"/>
  <c r="AE354" i="6"/>
  <c r="AF354" i="6"/>
  <c r="AC355" i="6"/>
  <c r="AD355" i="6"/>
  <c r="AE355" i="6"/>
  <c r="AF355" i="6"/>
  <c r="AC356" i="6"/>
  <c r="AD356" i="6"/>
  <c r="AE356" i="6"/>
  <c r="AF356" i="6"/>
  <c r="AC357" i="6"/>
  <c r="AD357" i="6"/>
  <c r="AE357" i="6"/>
  <c r="AF357" i="6"/>
  <c r="AC358" i="6"/>
  <c r="AD358" i="6"/>
  <c r="AE358" i="6"/>
  <c r="AF358" i="6"/>
  <c r="AC359" i="6"/>
  <c r="AD359" i="6"/>
  <c r="AE359" i="6"/>
  <c r="AF359" i="6"/>
  <c r="AC360" i="6"/>
  <c r="AD360" i="6"/>
  <c r="AE360" i="6"/>
  <c r="AF360" i="6"/>
  <c r="AC361" i="6"/>
  <c r="AD361" i="6"/>
  <c r="AE361" i="6"/>
  <c r="AF361" i="6"/>
  <c r="AC362" i="6"/>
  <c r="AD362" i="6"/>
  <c r="AE362" i="6"/>
  <c r="AF362" i="6"/>
  <c r="AC363" i="6"/>
  <c r="AD363" i="6"/>
  <c r="AE363" i="6"/>
  <c r="AF363" i="6"/>
  <c r="AC364" i="6"/>
  <c r="AD364" i="6"/>
  <c r="AE364" i="6"/>
  <c r="AF364" i="6"/>
  <c r="AC365" i="6"/>
  <c r="AD365" i="6"/>
  <c r="AE365" i="6"/>
  <c r="AF365" i="6"/>
  <c r="AC366" i="6"/>
  <c r="AD366" i="6"/>
  <c r="AE366" i="6"/>
  <c r="AF366" i="6"/>
  <c r="AC367" i="6"/>
  <c r="AD367" i="6"/>
  <c r="AE367" i="6"/>
  <c r="AF367" i="6"/>
  <c r="AC368" i="6"/>
  <c r="AD368" i="6"/>
  <c r="AE368" i="6"/>
  <c r="AF368" i="6"/>
  <c r="AC369" i="6"/>
  <c r="AD369" i="6"/>
  <c r="AE369" i="6"/>
  <c r="AF369" i="6"/>
  <c r="AC370" i="6"/>
  <c r="AD370" i="6"/>
  <c r="AE370" i="6"/>
  <c r="AF370" i="6"/>
  <c r="AC371" i="6"/>
  <c r="AD371" i="6"/>
  <c r="AE371" i="6"/>
  <c r="AF371" i="6"/>
  <c r="AC372" i="6"/>
  <c r="AD372" i="6"/>
  <c r="AE372" i="6"/>
  <c r="AF372" i="6"/>
  <c r="AC373" i="6"/>
  <c r="AD373" i="6"/>
  <c r="AE373" i="6"/>
  <c r="AF373" i="6"/>
  <c r="AC374" i="6"/>
  <c r="AD374" i="6"/>
  <c r="AE374" i="6"/>
  <c r="AF374" i="6"/>
  <c r="AC375" i="6"/>
  <c r="AD375" i="6"/>
  <c r="AE375" i="6"/>
  <c r="AF375" i="6"/>
  <c r="AC376" i="6"/>
  <c r="AD376" i="6"/>
  <c r="AE376" i="6"/>
  <c r="AF376" i="6"/>
  <c r="AC377" i="6"/>
  <c r="AD377" i="6"/>
  <c r="AE377" i="6"/>
  <c r="AF377" i="6"/>
  <c r="AC378" i="6"/>
  <c r="AD378" i="6"/>
  <c r="AE378" i="6"/>
  <c r="AF378" i="6"/>
  <c r="AC379" i="6"/>
  <c r="AD379" i="6"/>
  <c r="AE379" i="6"/>
  <c r="AF379" i="6"/>
  <c r="AC380" i="6"/>
  <c r="AD380" i="6"/>
  <c r="AE380" i="6"/>
  <c r="AF380" i="6"/>
  <c r="AC381" i="6"/>
  <c r="AD381" i="6"/>
  <c r="AE381" i="6"/>
  <c r="AF381" i="6"/>
  <c r="AC382" i="6"/>
  <c r="AD382" i="6"/>
  <c r="AE382" i="6"/>
  <c r="AF382" i="6"/>
  <c r="AC383" i="6"/>
  <c r="AD383" i="6"/>
  <c r="AE383" i="6"/>
  <c r="AF383" i="6"/>
  <c r="AC384" i="6"/>
  <c r="AD384" i="6"/>
  <c r="AE384" i="6"/>
  <c r="AF384" i="6"/>
  <c r="AC385" i="6"/>
  <c r="AD385" i="6"/>
  <c r="AE385" i="6"/>
  <c r="AF385" i="6"/>
  <c r="AC386" i="6"/>
  <c r="AD386" i="6"/>
  <c r="AE386" i="6"/>
  <c r="AF386" i="6"/>
  <c r="AC387" i="6"/>
  <c r="AD387" i="6"/>
  <c r="AE387" i="6"/>
  <c r="AF387" i="6"/>
  <c r="AC388" i="6"/>
  <c r="AD388" i="6"/>
  <c r="AE388" i="6"/>
  <c r="AF388" i="6"/>
  <c r="AC389" i="6"/>
  <c r="AD389" i="6"/>
  <c r="AE389" i="6"/>
  <c r="AF389" i="6"/>
  <c r="AC390" i="6"/>
  <c r="AD390" i="6"/>
  <c r="AE390" i="6"/>
  <c r="AF390" i="6"/>
  <c r="AC391" i="6"/>
  <c r="AD391" i="6"/>
  <c r="AE391" i="6"/>
  <c r="AF391" i="6"/>
  <c r="AC392" i="6"/>
  <c r="AD392" i="6"/>
  <c r="AE392" i="6"/>
  <c r="AF392" i="6"/>
  <c r="AC393" i="6"/>
  <c r="AD393" i="6"/>
  <c r="AE393" i="6"/>
  <c r="AF393" i="6"/>
  <c r="AC394" i="6"/>
  <c r="AD394" i="6"/>
  <c r="AE394" i="6"/>
  <c r="AF394" i="6"/>
  <c r="AC395" i="6"/>
  <c r="AD395" i="6"/>
  <c r="AE395" i="6"/>
  <c r="AF395" i="6"/>
  <c r="AC396" i="6"/>
  <c r="AD396" i="6"/>
  <c r="AE396" i="6"/>
  <c r="AF396" i="6"/>
  <c r="AC397" i="6"/>
  <c r="AD397" i="6"/>
  <c r="AE397" i="6"/>
  <c r="AF397" i="6"/>
  <c r="AC398" i="6"/>
  <c r="AD398" i="6"/>
  <c r="AE398" i="6"/>
  <c r="AF398" i="6"/>
  <c r="AC399" i="6"/>
  <c r="AD399" i="6"/>
  <c r="AE399" i="6"/>
  <c r="AF399" i="6"/>
  <c r="AC400" i="6"/>
  <c r="AD400" i="6"/>
  <c r="AE400" i="6"/>
  <c r="AF400" i="6"/>
  <c r="AC401" i="6"/>
  <c r="AD401" i="6"/>
  <c r="AE401" i="6"/>
  <c r="AF401" i="6"/>
  <c r="AC402" i="6"/>
  <c r="AD402" i="6"/>
  <c r="AE402" i="6"/>
  <c r="AF402" i="6"/>
  <c r="AC403" i="6"/>
  <c r="AD403" i="6"/>
  <c r="AE403" i="6"/>
  <c r="AF403" i="6"/>
  <c r="AC404" i="6"/>
  <c r="AD404" i="6"/>
  <c r="AE404" i="6"/>
  <c r="AF404" i="6"/>
  <c r="AC405" i="6"/>
  <c r="AD405" i="6"/>
  <c r="AE405" i="6"/>
  <c r="AF405" i="6"/>
  <c r="AC406" i="6"/>
  <c r="AD406" i="6"/>
  <c r="AE406" i="6"/>
  <c r="AF406" i="6"/>
  <c r="AC407" i="6"/>
  <c r="AD407" i="6"/>
  <c r="AE407" i="6"/>
  <c r="AF407" i="6"/>
  <c r="AC408" i="6"/>
  <c r="AD408" i="6"/>
  <c r="AE408" i="6"/>
  <c r="AF408" i="6"/>
  <c r="AC409" i="6"/>
  <c r="AD409" i="6"/>
  <c r="AE409" i="6"/>
  <c r="AF409" i="6"/>
  <c r="AC410" i="6"/>
  <c r="AD410" i="6"/>
  <c r="AE410" i="6"/>
  <c r="AF410" i="6"/>
  <c r="AC411" i="6"/>
  <c r="AD411" i="6"/>
  <c r="AE411" i="6"/>
  <c r="AF411" i="6"/>
  <c r="AC412" i="6"/>
  <c r="AD412" i="6"/>
  <c r="AE412" i="6"/>
  <c r="AF412" i="6"/>
  <c r="AC413" i="6"/>
  <c r="AD413" i="6"/>
  <c r="AE413" i="6"/>
  <c r="AF413" i="6"/>
  <c r="AC414" i="6"/>
  <c r="AD414" i="6"/>
  <c r="AE414" i="6"/>
  <c r="AF414" i="6"/>
  <c r="AC417" i="6"/>
  <c r="AD417" i="6"/>
  <c r="AE417" i="6"/>
  <c r="AF417" i="6"/>
  <c r="AC418" i="6"/>
  <c r="AD418" i="6"/>
  <c r="AE418" i="6"/>
  <c r="AF418" i="6"/>
  <c r="AC419" i="6"/>
  <c r="AD419" i="6"/>
  <c r="AE419" i="6"/>
  <c r="AF419" i="6"/>
  <c r="AC420" i="6"/>
  <c r="AD420" i="6"/>
  <c r="AE420" i="6"/>
  <c r="AF420" i="6"/>
  <c r="AC421" i="6"/>
  <c r="AD421" i="6"/>
  <c r="AE421" i="6"/>
  <c r="AF421" i="6"/>
  <c r="AC422" i="6"/>
  <c r="AD422" i="6"/>
  <c r="AE422" i="6"/>
  <c r="AF422" i="6"/>
  <c r="AC423" i="6"/>
  <c r="AD423" i="6"/>
  <c r="AE423" i="6"/>
  <c r="AF423" i="6"/>
  <c r="AC424" i="6"/>
  <c r="AD424" i="6"/>
  <c r="AE424" i="6"/>
  <c r="AF424" i="6"/>
  <c r="AC425" i="6"/>
  <c r="AD425" i="6"/>
  <c r="AE425" i="6"/>
  <c r="AF425" i="6"/>
  <c r="AC426" i="6"/>
  <c r="AD426" i="6"/>
  <c r="AE426" i="6"/>
  <c r="AF426" i="6"/>
  <c r="AC427" i="6"/>
  <c r="AD427" i="6"/>
  <c r="AE427" i="6"/>
  <c r="AF427" i="6"/>
  <c r="AC428" i="6"/>
  <c r="AD428" i="6"/>
  <c r="AE428" i="6"/>
  <c r="AF428" i="6"/>
  <c r="AC429" i="6"/>
  <c r="AD429" i="6"/>
  <c r="AE429" i="6"/>
  <c r="AF429" i="6"/>
  <c r="AC430" i="6"/>
  <c r="AD430" i="6"/>
  <c r="AE430" i="6"/>
  <c r="AF430" i="6"/>
  <c r="AC431" i="6"/>
  <c r="AD431" i="6"/>
  <c r="AE431" i="6"/>
  <c r="AF431" i="6"/>
  <c r="AC432" i="6"/>
  <c r="AD432" i="6"/>
  <c r="AE432" i="6"/>
  <c r="AF432" i="6"/>
  <c r="AC433" i="6"/>
  <c r="AD433" i="6"/>
  <c r="AE433" i="6"/>
  <c r="AF433" i="6"/>
  <c r="AC434" i="6"/>
  <c r="AD434" i="6"/>
  <c r="AE434" i="6"/>
  <c r="AF434" i="6"/>
  <c r="AC435" i="6"/>
  <c r="AD435" i="6"/>
  <c r="AE435" i="6"/>
  <c r="AF435" i="6"/>
  <c r="AC436" i="6"/>
  <c r="AD436" i="6"/>
  <c r="AE436" i="6"/>
  <c r="AF436" i="6"/>
  <c r="AC437" i="6"/>
  <c r="AD437" i="6"/>
  <c r="AE437" i="6"/>
  <c r="AF437" i="6"/>
  <c r="AC438" i="6"/>
  <c r="AD438" i="6"/>
  <c r="AE438" i="6"/>
  <c r="AF438" i="6"/>
  <c r="AC439" i="6"/>
  <c r="AD439" i="6"/>
  <c r="AE439" i="6"/>
  <c r="AF439" i="6"/>
  <c r="AC440" i="6"/>
  <c r="AD440" i="6"/>
  <c r="AE440" i="6"/>
  <c r="AF440" i="6"/>
  <c r="AC441" i="6"/>
  <c r="AD441" i="6"/>
  <c r="AE441" i="6"/>
  <c r="AF441" i="6"/>
  <c r="AC442" i="6"/>
  <c r="AD442" i="6"/>
  <c r="AE442" i="6"/>
  <c r="AF442" i="6"/>
  <c r="AC443" i="6"/>
  <c r="AD443" i="6"/>
  <c r="AE443" i="6"/>
  <c r="AF443" i="6"/>
  <c r="AC444" i="6"/>
  <c r="AD444" i="6"/>
  <c r="AE444" i="6"/>
  <c r="AF444" i="6"/>
  <c r="AC445" i="6"/>
  <c r="AD445" i="6"/>
  <c r="AE445" i="6"/>
  <c r="AF445" i="6"/>
  <c r="AC446" i="6"/>
  <c r="AD446" i="6"/>
  <c r="AE446" i="6"/>
  <c r="AF446" i="6"/>
  <c r="AC447" i="6"/>
  <c r="AD447" i="6"/>
  <c r="AE447" i="6"/>
  <c r="AF447" i="6"/>
  <c r="AC448" i="6"/>
  <c r="AD448" i="6"/>
  <c r="AE448" i="6"/>
  <c r="AF448" i="6"/>
  <c r="AC449" i="6"/>
  <c r="AD449" i="6"/>
  <c r="AE449" i="6"/>
  <c r="AF449" i="6"/>
  <c r="AC450" i="6"/>
  <c r="AD450" i="6"/>
  <c r="AE450" i="6"/>
  <c r="AF450" i="6"/>
  <c r="AC451" i="6"/>
  <c r="AD451" i="6"/>
  <c r="AE451" i="6"/>
  <c r="AF451" i="6"/>
  <c r="AC452" i="6"/>
  <c r="AD452" i="6"/>
  <c r="AE452" i="6"/>
  <c r="AF452" i="6"/>
  <c r="AC453" i="6"/>
  <c r="AD453" i="6"/>
  <c r="AE453" i="6"/>
  <c r="AF453" i="6"/>
  <c r="AC454" i="6"/>
  <c r="AD454" i="6"/>
  <c r="AE454" i="6"/>
  <c r="AF454" i="6"/>
  <c r="AC455" i="6"/>
  <c r="AD455" i="6"/>
  <c r="AE455" i="6"/>
  <c r="AF455" i="6"/>
  <c r="AC456" i="6"/>
  <c r="AD456" i="6"/>
  <c r="AE456" i="6"/>
  <c r="AF456" i="6"/>
  <c r="AC457" i="6"/>
  <c r="AD457" i="6"/>
  <c r="AE457" i="6"/>
  <c r="AF457" i="6"/>
  <c r="AC458" i="6"/>
  <c r="AD458" i="6"/>
  <c r="AE458" i="6"/>
  <c r="AF458" i="6"/>
  <c r="AC459" i="6"/>
  <c r="AD459" i="6"/>
  <c r="AE459" i="6"/>
  <c r="AF459" i="6"/>
  <c r="AC460" i="6"/>
  <c r="AD460" i="6"/>
  <c r="AE460" i="6"/>
  <c r="AF460" i="6"/>
  <c r="AC461" i="6"/>
  <c r="AD461" i="6"/>
  <c r="AE461" i="6"/>
  <c r="AF461" i="6"/>
  <c r="AC462" i="6"/>
  <c r="AD462" i="6"/>
  <c r="AE462" i="6"/>
  <c r="AF462" i="6"/>
  <c r="AC463" i="6"/>
  <c r="AD463" i="6"/>
  <c r="AE463" i="6"/>
  <c r="AF463" i="6"/>
  <c r="AC464" i="6"/>
  <c r="AD464" i="6"/>
  <c r="AE464" i="6"/>
  <c r="AF464" i="6"/>
  <c r="AC465" i="6"/>
  <c r="AD465" i="6"/>
  <c r="AE465" i="6"/>
  <c r="AF465" i="6"/>
  <c r="AC466" i="6"/>
  <c r="AD466" i="6"/>
  <c r="AE466" i="6"/>
  <c r="AF466" i="6"/>
  <c r="AC467" i="6"/>
  <c r="AD467" i="6"/>
  <c r="AE467" i="6"/>
  <c r="AF467" i="6"/>
  <c r="AC468" i="6"/>
  <c r="AD468" i="6"/>
  <c r="AE468" i="6"/>
  <c r="AF468" i="6"/>
  <c r="AC469" i="6"/>
  <c r="AD469" i="6"/>
  <c r="AE469" i="6"/>
  <c r="AF469" i="6"/>
  <c r="AC470" i="6"/>
  <c r="AD470" i="6"/>
  <c r="AE470" i="6"/>
  <c r="AF470" i="6"/>
  <c r="AC471" i="6"/>
  <c r="AD471" i="6"/>
  <c r="AE471" i="6"/>
  <c r="AF471" i="6"/>
  <c r="AC472" i="6"/>
  <c r="AD472" i="6"/>
  <c r="AE472" i="6"/>
  <c r="AF472" i="6"/>
  <c r="AC473" i="6"/>
  <c r="AD473" i="6"/>
  <c r="AE473" i="6"/>
  <c r="AF473" i="6"/>
  <c r="AC474" i="6"/>
  <c r="AD474" i="6"/>
  <c r="AE474" i="6"/>
  <c r="AF474" i="6"/>
  <c r="AC475" i="6"/>
  <c r="AD475" i="6"/>
  <c r="AE475" i="6"/>
  <c r="AF475" i="6"/>
  <c r="AC476" i="6"/>
  <c r="AD476" i="6"/>
  <c r="AE476" i="6"/>
  <c r="AF476" i="6"/>
  <c r="AC481" i="6"/>
  <c r="AD481" i="6"/>
  <c r="AE481" i="6"/>
  <c r="AF481" i="6"/>
  <c r="AC482" i="6"/>
  <c r="AD482" i="6"/>
  <c r="AE482" i="6"/>
  <c r="AF482" i="6"/>
  <c r="AC483" i="6"/>
  <c r="AD483" i="6"/>
  <c r="AE483" i="6"/>
  <c r="AF483" i="6"/>
  <c r="AC484" i="6"/>
  <c r="AD484" i="6"/>
  <c r="AE484" i="6"/>
  <c r="AF484" i="6"/>
  <c r="AC491" i="6"/>
  <c r="AD491" i="6"/>
  <c r="AE491" i="6"/>
  <c r="AF491" i="6"/>
  <c r="AC492" i="6"/>
  <c r="AD492" i="6"/>
  <c r="AE492" i="6"/>
  <c r="AF492" i="6"/>
  <c r="AC493" i="6"/>
  <c r="AD493" i="6"/>
  <c r="AE493" i="6"/>
  <c r="AF493" i="6"/>
  <c r="AC494" i="6"/>
  <c r="AD494" i="6"/>
  <c r="AE494" i="6"/>
  <c r="AF494" i="6"/>
  <c r="AC495" i="6"/>
  <c r="AD495" i="6"/>
  <c r="AE495" i="6"/>
  <c r="AF495" i="6"/>
  <c r="AC496" i="6"/>
  <c r="AD496" i="6"/>
  <c r="AE496" i="6"/>
  <c r="AF496" i="6"/>
  <c r="AC497" i="6"/>
  <c r="AD497" i="6"/>
  <c r="AE497" i="6"/>
  <c r="AF497" i="6"/>
  <c r="AC498" i="6"/>
  <c r="AD498" i="6"/>
  <c r="AE498" i="6"/>
  <c r="AF498" i="6"/>
  <c r="AC499" i="6"/>
  <c r="AD499" i="6"/>
  <c r="AE499" i="6"/>
  <c r="AF499" i="6"/>
  <c r="AC500" i="6"/>
  <c r="AD500" i="6"/>
  <c r="AE500" i="6"/>
  <c r="AF500" i="6"/>
  <c r="AC501" i="6"/>
  <c r="AD501" i="6"/>
  <c r="AE501" i="6"/>
  <c r="AF501" i="6"/>
  <c r="AC502" i="6"/>
  <c r="AD502" i="6"/>
  <c r="AE502" i="6"/>
  <c r="AF502" i="6"/>
  <c r="AC503" i="6"/>
  <c r="AD503" i="6"/>
  <c r="AE503" i="6"/>
  <c r="AF503" i="6"/>
  <c r="AC504" i="6"/>
  <c r="AD504" i="6"/>
  <c r="AE504" i="6"/>
  <c r="AF504" i="6"/>
  <c r="AC505" i="6"/>
  <c r="AD505" i="6"/>
  <c r="AE505" i="6"/>
  <c r="AF505" i="6"/>
  <c r="AC506" i="6"/>
  <c r="AD506" i="6"/>
  <c r="AE506" i="6"/>
  <c r="AF506" i="6"/>
  <c r="AC507" i="6"/>
  <c r="AD507" i="6"/>
  <c r="AE507" i="6"/>
  <c r="AF507" i="6"/>
  <c r="AC508" i="6"/>
  <c r="AD508" i="6"/>
  <c r="AE508" i="6"/>
  <c r="AF508" i="6"/>
  <c r="AC509" i="6"/>
  <c r="AD509" i="6"/>
  <c r="AE509" i="6"/>
  <c r="AF509" i="6"/>
  <c r="AC510" i="6"/>
  <c r="AD510" i="6"/>
  <c r="AE510" i="6"/>
  <c r="AF510" i="6"/>
  <c r="AC511" i="6"/>
  <c r="AD511" i="6"/>
  <c r="AE511" i="6"/>
  <c r="AF511" i="6"/>
  <c r="AC512" i="6"/>
  <c r="AD512" i="6"/>
  <c r="AE512" i="6"/>
  <c r="AF512" i="6"/>
  <c r="AC513" i="6"/>
  <c r="AD513" i="6"/>
  <c r="AE513" i="6"/>
  <c r="AF513" i="6"/>
  <c r="AC514" i="6"/>
  <c r="AD514" i="6"/>
  <c r="AE514" i="6"/>
  <c r="AF514" i="6"/>
  <c r="AC515" i="6"/>
  <c r="AD515" i="6"/>
  <c r="AE515" i="6"/>
  <c r="AF515" i="6"/>
  <c r="AC516" i="6"/>
  <c r="AD516" i="6"/>
  <c r="AE516" i="6"/>
  <c r="AF516" i="6"/>
  <c r="AC517" i="6"/>
  <c r="AD517" i="6"/>
  <c r="AE517" i="6"/>
  <c r="AF517" i="6"/>
  <c r="AC518" i="6"/>
  <c r="AD518" i="6"/>
  <c r="AE518" i="6"/>
  <c r="AF518" i="6"/>
  <c r="AC519" i="6"/>
  <c r="AD519" i="6"/>
  <c r="AE519" i="6"/>
  <c r="AF519" i="6"/>
  <c r="AC520" i="6"/>
  <c r="AD520" i="6"/>
  <c r="AE520" i="6"/>
  <c r="AF520" i="6"/>
  <c r="AC521" i="6"/>
  <c r="AD521" i="6"/>
  <c r="AE521" i="6"/>
  <c r="AF521" i="6"/>
  <c r="AC522" i="6"/>
  <c r="AD522" i="6"/>
  <c r="AE522" i="6"/>
  <c r="AF522" i="6"/>
  <c r="AC523" i="6"/>
  <c r="AD523" i="6"/>
  <c r="AE523" i="6"/>
  <c r="AF523" i="6"/>
  <c r="AC524" i="6"/>
  <c r="AD524" i="6"/>
  <c r="AE524" i="6"/>
  <c r="AF524" i="6"/>
  <c r="AC525" i="6"/>
  <c r="AD525" i="6"/>
  <c r="AE525" i="6"/>
  <c r="AF525" i="6"/>
  <c r="AC526" i="6"/>
  <c r="AD526" i="6"/>
  <c r="AE526" i="6"/>
  <c r="AF526" i="6"/>
  <c r="AC527" i="6"/>
  <c r="AD527" i="6"/>
  <c r="AE527" i="6"/>
  <c r="AF527" i="6"/>
  <c r="AC528" i="6"/>
  <c r="AD528" i="6"/>
  <c r="AE528" i="6"/>
  <c r="AF528" i="6"/>
  <c r="AC529" i="6"/>
  <c r="AD529" i="6"/>
  <c r="AE529" i="6"/>
  <c r="AF529" i="6"/>
  <c r="AC530" i="6"/>
  <c r="AD530" i="6"/>
  <c r="AE530" i="6"/>
  <c r="AF530" i="6"/>
  <c r="AC531" i="6"/>
  <c r="AD531" i="6"/>
  <c r="AE531" i="6"/>
  <c r="AF531" i="6"/>
  <c r="AC532" i="6"/>
  <c r="AD532" i="6"/>
  <c r="AE532" i="6"/>
  <c r="AF532" i="6"/>
  <c r="AC533" i="6"/>
  <c r="AD533" i="6"/>
  <c r="AE533" i="6"/>
  <c r="AF533" i="6"/>
  <c r="AC534" i="6"/>
  <c r="AD534" i="6"/>
  <c r="AE534" i="6"/>
  <c r="AF534" i="6"/>
  <c r="AC535" i="6"/>
  <c r="AD535" i="6"/>
  <c r="AE535" i="6"/>
  <c r="AF535" i="6"/>
  <c r="AC536" i="6"/>
  <c r="AD536" i="6"/>
  <c r="AE536" i="6"/>
  <c r="AF536" i="6"/>
  <c r="AC537" i="6"/>
  <c r="AD537" i="6"/>
  <c r="AE537" i="6"/>
  <c r="AF537" i="6"/>
  <c r="AC548" i="6"/>
  <c r="AD548" i="6"/>
  <c r="AE548" i="6"/>
  <c r="AF548" i="6"/>
  <c r="AC549" i="6"/>
  <c r="AD549" i="6"/>
  <c r="AE549" i="6"/>
  <c r="AF549" i="6"/>
  <c r="AC550" i="6"/>
  <c r="AD550" i="6"/>
  <c r="AE550" i="6"/>
  <c r="AF550" i="6"/>
  <c r="AC551" i="6"/>
  <c r="AD551" i="6"/>
  <c r="AE551" i="6"/>
  <c r="AF551" i="6"/>
  <c r="AC552" i="6"/>
  <c r="AD552" i="6"/>
  <c r="AE552" i="6"/>
  <c r="AF552" i="6"/>
  <c r="AC553" i="6"/>
  <c r="AD553" i="6"/>
  <c r="AE553" i="6"/>
  <c r="AF553" i="6"/>
  <c r="AC554" i="6"/>
  <c r="AD554" i="6"/>
  <c r="AE554" i="6"/>
  <c r="AF554" i="6"/>
  <c r="AC555" i="6"/>
  <c r="AD555" i="6"/>
  <c r="AE555" i="6"/>
  <c r="AF555" i="6"/>
  <c r="AC556" i="6"/>
  <c r="AD556" i="6"/>
  <c r="AE556" i="6"/>
  <c r="AF556" i="6"/>
  <c r="AC557" i="6"/>
  <c r="AD557" i="6"/>
  <c r="AE557" i="6"/>
  <c r="AF557" i="6"/>
  <c r="AC558" i="6"/>
  <c r="AD558" i="6"/>
  <c r="AE558" i="6"/>
  <c r="AF558" i="6"/>
  <c r="AC559" i="6"/>
  <c r="AD559" i="6"/>
  <c r="AE559" i="6"/>
  <c r="AF559" i="6"/>
  <c r="AC560" i="6"/>
  <c r="AD560" i="6"/>
  <c r="AE560" i="6"/>
  <c r="AF560" i="6"/>
  <c r="AC561" i="6"/>
  <c r="AD561" i="6"/>
  <c r="AE561" i="6"/>
  <c r="AF561" i="6"/>
  <c r="AC562" i="6"/>
  <c r="AD562" i="6"/>
  <c r="AE562" i="6"/>
  <c r="AF562" i="6"/>
  <c r="AC563" i="6"/>
  <c r="AD563" i="6"/>
  <c r="AE563" i="6"/>
  <c r="AF563" i="6"/>
  <c r="AC566" i="6"/>
  <c r="AD566" i="6"/>
  <c r="AE566" i="6"/>
  <c r="AF566" i="6"/>
  <c r="AC567" i="6"/>
  <c r="AD567" i="6"/>
  <c r="AE567" i="6"/>
  <c r="AF567" i="6"/>
  <c r="AC568" i="6"/>
  <c r="AD568" i="6"/>
  <c r="AE568" i="6"/>
  <c r="AF568" i="6"/>
  <c r="AC569" i="6"/>
  <c r="AD569" i="6"/>
  <c r="AE569" i="6"/>
  <c r="AF569" i="6"/>
  <c r="AC570" i="6"/>
  <c r="AD570" i="6"/>
  <c r="AE570" i="6"/>
  <c r="AF570" i="6"/>
  <c r="AC571" i="6"/>
  <c r="AD571" i="6"/>
  <c r="AE571" i="6"/>
  <c r="AF571" i="6"/>
  <c r="AC572" i="6"/>
  <c r="AD572" i="6"/>
  <c r="AE572" i="6"/>
  <c r="AF572" i="6"/>
  <c r="AC573" i="6"/>
  <c r="AD573" i="6"/>
  <c r="AE573" i="6"/>
  <c r="AF573" i="6"/>
  <c r="AC574" i="6"/>
  <c r="AD574" i="6"/>
  <c r="AE574" i="6"/>
  <c r="AF574" i="6"/>
  <c r="AC575" i="6"/>
  <c r="AD575" i="6"/>
  <c r="AE575" i="6"/>
  <c r="AF575" i="6"/>
  <c r="AC576" i="6"/>
  <c r="AD576" i="6"/>
  <c r="AE576" i="6"/>
  <c r="AF576" i="6"/>
  <c r="AC577" i="6"/>
  <c r="AD577" i="6"/>
  <c r="AE577" i="6"/>
  <c r="AF577" i="6"/>
  <c r="AC578" i="6"/>
  <c r="AD578" i="6"/>
  <c r="AE578" i="6"/>
  <c r="AF578" i="6"/>
  <c r="AC579" i="6"/>
  <c r="AD579" i="6"/>
  <c r="AE579" i="6"/>
  <c r="AF579" i="6"/>
  <c r="AC580" i="6"/>
  <c r="AD580" i="6"/>
  <c r="AE580" i="6"/>
  <c r="AF580" i="6"/>
  <c r="AC581" i="6"/>
  <c r="AD581" i="6"/>
  <c r="AE581" i="6"/>
  <c r="AF581" i="6"/>
  <c r="AC582" i="6"/>
  <c r="AD582" i="6"/>
  <c r="AE582" i="6"/>
  <c r="AF582" i="6"/>
  <c r="AC583" i="6"/>
  <c r="AD583" i="6"/>
  <c r="AE583" i="6"/>
  <c r="AF583" i="6"/>
  <c r="AC584" i="6"/>
  <c r="AD584" i="6"/>
  <c r="AE584" i="6"/>
  <c r="AF584" i="6"/>
  <c r="AC585" i="6"/>
  <c r="AD585" i="6"/>
  <c r="AE585" i="6"/>
  <c r="AF585" i="6"/>
  <c r="AC586" i="6"/>
  <c r="AD586" i="6"/>
  <c r="AE586" i="6"/>
  <c r="AF586" i="6"/>
  <c r="AC587" i="6"/>
  <c r="AD587" i="6"/>
  <c r="AE587" i="6"/>
  <c r="AF587" i="6"/>
  <c r="AC588" i="6"/>
  <c r="AD588" i="6"/>
  <c r="AE588" i="6"/>
  <c r="AF588" i="6"/>
  <c r="AC589" i="6"/>
  <c r="AD589" i="6"/>
  <c r="AE589" i="6"/>
  <c r="AF589" i="6"/>
  <c r="AF3" i="6"/>
  <c r="AE3" i="6"/>
  <c r="AD3" i="6"/>
  <c r="AC3" i="6"/>
  <c r="I28" i="8" l="1"/>
  <c r="I29" i="8"/>
  <c r="E28" i="8"/>
  <c r="H28" i="8" s="1"/>
  <c r="J29" i="8"/>
  <c r="J28" i="8"/>
  <c r="E29" i="8"/>
  <c r="H29" i="8" s="1"/>
  <c r="AB427" i="6"/>
  <c r="AB38" i="6"/>
  <c r="AB6" i="6"/>
  <c r="AB142" i="6"/>
  <c r="AB519" i="6"/>
  <c r="AB484" i="6"/>
  <c r="AB4" i="6"/>
  <c r="AB474" i="6"/>
  <c r="AB535" i="6"/>
  <c r="AB558" i="6"/>
  <c r="AB550" i="6"/>
  <c r="AB528" i="6"/>
  <c r="AB524" i="6"/>
  <c r="AB143" i="6"/>
  <c r="AB47" i="6"/>
  <c r="AB310" i="6"/>
  <c r="AB287" i="6"/>
  <c r="AB271" i="6"/>
  <c r="AB140" i="6"/>
  <c r="AB138" i="6"/>
  <c r="AB136" i="6"/>
  <c r="AB126" i="6"/>
  <c r="AB110" i="6"/>
  <c r="AB78" i="6"/>
  <c r="AB70" i="6"/>
  <c r="AB36" i="6"/>
  <c r="AB34" i="6"/>
  <c r="AB32" i="6"/>
  <c r="AB30" i="6"/>
  <c r="AB22" i="6"/>
  <c r="AB589" i="6"/>
  <c r="AB581" i="6"/>
  <c r="AB563" i="6"/>
  <c r="AB384" i="6"/>
  <c r="AB382" i="6"/>
  <c r="AB358" i="6"/>
  <c r="AB214" i="6"/>
  <c r="AB174" i="6"/>
  <c r="AB111" i="6"/>
  <c r="AB79" i="6"/>
  <c r="AB71" i="6"/>
  <c r="AB470" i="6"/>
  <c r="AB466" i="6"/>
  <c r="AB450" i="6"/>
  <c r="AB442" i="6"/>
  <c r="AB426" i="6"/>
  <c r="AB408" i="6"/>
  <c r="AB400" i="6"/>
  <c r="AB392" i="6"/>
  <c r="AB350" i="6"/>
  <c r="AB326" i="6"/>
  <c r="AB198" i="6"/>
  <c r="AB15" i="6"/>
  <c r="AB308" i="6"/>
  <c r="AB270" i="6"/>
  <c r="AB206" i="6"/>
  <c r="AB86" i="6"/>
  <c r="AB54" i="6"/>
  <c r="AB227" i="6"/>
  <c r="AB522" i="6"/>
  <c r="AB502" i="6"/>
  <c r="AB498" i="6"/>
  <c r="AB496" i="6"/>
  <c r="AB473" i="6"/>
  <c r="AB46" i="6"/>
  <c r="AB385" i="6"/>
  <c r="AB369" i="6"/>
  <c r="AB367" i="6"/>
  <c r="AB343" i="6"/>
  <c r="AB303" i="6"/>
  <c r="AB99" i="6"/>
  <c r="AB555" i="6"/>
  <c r="AB207" i="6"/>
  <c r="AB199" i="6"/>
  <c r="AB191" i="6"/>
  <c r="AB189" i="6"/>
  <c r="AB185" i="6"/>
  <c r="AB183" i="6"/>
  <c r="AB175" i="6"/>
  <c r="AB3" i="6"/>
  <c r="AB570" i="6"/>
  <c r="AB561" i="6"/>
  <c r="AB465" i="6"/>
  <c r="AB461" i="6"/>
  <c r="AB459" i="6"/>
  <c r="AB445" i="6"/>
  <c r="AB441" i="6"/>
  <c r="AB390" i="6"/>
  <c r="AB388" i="6"/>
  <c r="AB386" i="6"/>
  <c r="AB374" i="6"/>
  <c r="AB366" i="6"/>
  <c r="AB231" i="6"/>
  <c r="AB204" i="6"/>
  <c r="AB202" i="6"/>
  <c r="AB200" i="6"/>
  <c r="AB190" i="6"/>
  <c r="AB150" i="6"/>
  <c r="AB135" i="6"/>
  <c r="AB127" i="6"/>
  <c r="AB121" i="6"/>
  <c r="AB119" i="6"/>
  <c r="AB76" i="6"/>
  <c r="AB74" i="6"/>
  <c r="AB72" i="6"/>
  <c r="AB31" i="6"/>
  <c r="AB25" i="6"/>
  <c r="AB23" i="6"/>
  <c r="AB21" i="6"/>
  <c r="AB17" i="6"/>
  <c r="AB11" i="6"/>
  <c r="AB7" i="6"/>
  <c r="AB574" i="6"/>
  <c r="AB529" i="6"/>
  <c r="AB511" i="6"/>
  <c r="AB409" i="6"/>
  <c r="AB393" i="6"/>
  <c r="AB355" i="6"/>
  <c r="AB344" i="6"/>
  <c r="AB285" i="6"/>
  <c r="AB281" i="6"/>
  <c r="AB279" i="6"/>
  <c r="AB253" i="6"/>
  <c r="AB247" i="6"/>
  <c r="AB195" i="6"/>
  <c r="AB166" i="6"/>
  <c r="AB68" i="6"/>
  <c r="AB66" i="6"/>
  <c r="AB64" i="6"/>
  <c r="AB62" i="6"/>
  <c r="AB458" i="6"/>
  <c r="AB359" i="6"/>
  <c r="AB342" i="6"/>
  <c r="AB334" i="6"/>
  <c r="AB257" i="6"/>
  <c r="AB241" i="6"/>
  <c r="AB239" i="6"/>
  <c r="AB223" i="6"/>
  <c r="AB217" i="6"/>
  <c r="AB215" i="6"/>
  <c r="AB172" i="6"/>
  <c r="AB170" i="6"/>
  <c r="AB168" i="6"/>
  <c r="AB158" i="6"/>
  <c r="AB118" i="6"/>
  <c r="AB103" i="6"/>
  <c r="AB95" i="6"/>
  <c r="AB89" i="6"/>
  <c r="AB87" i="6"/>
  <c r="AB67" i="6"/>
  <c r="AB584" i="6"/>
  <c r="AB582" i="6"/>
  <c r="AB527" i="6"/>
  <c r="AB503" i="6"/>
  <c r="AB495" i="6"/>
  <c r="AB407" i="6"/>
  <c r="AB403" i="6"/>
  <c r="AB401" i="6"/>
  <c r="AB391" i="6"/>
  <c r="AB375" i="6"/>
  <c r="AB322" i="6"/>
  <c r="AB318" i="6"/>
  <c r="AB294" i="6"/>
  <c r="AB205" i="6"/>
  <c r="AB163" i="6"/>
  <c r="AB134" i="6"/>
  <c r="AB77" i="6"/>
  <c r="AB44" i="6"/>
  <c r="AB42" i="6"/>
  <c r="AB40" i="6"/>
  <c r="AB14" i="6"/>
  <c r="AB532" i="6"/>
  <c r="AB481" i="6"/>
  <c r="AB567" i="6"/>
  <c r="AB556" i="6"/>
  <c r="AB504" i="6"/>
  <c r="AB438" i="6"/>
  <c r="AB434" i="6"/>
  <c r="AB341" i="6"/>
  <c r="AB335" i="6"/>
  <c r="AB311" i="6"/>
  <c r="AB302" i="6"/>
  <c r="AB286" i="6"/>
  <c r="AB278" i="6"/>
  <c r="AB230" i="6"/>
  <c r="AB131" i="6"/>
  <c r="AB102" i="6"/>
  <c r="AB63" i="6"/>
  <c r="AB61" i="6"/>
  <c r="AB57" i="6"/>
  <c r="AB55" i="6"/>
  <c r="AB53" i="6"/>
  <c r="AB49" i="6"/>
  <c r="AB35" i="6"/>
  <c r="AB573" i="6"/>
  <c r="AB451" i="6"/>
  <c r="AB424" i="6"/>
  <c r="AB329" i="6"/>
  <c r="AB268" i="6"/>
  <c r="AB266" i="6"/>
  <c r="AB264" i="6"/>
  <c r="AB262" i="6"/>
  <c r="AB254" i="6"/>
  <c r="AB246" i="6"/>
  <c r="AB238" i="6"/>
  <c r="AB222" i="6"/>
  <c r="AB182" i="6"/>
  <c r="AB167" i="6"/>
  <c r="AB159" i="6"/>
  <c r="AB157" i="6"/>
  <c r="AB153" i="6"/>
  <c r="AB151" i="6"/>
  <c r="AB108" i="6"/>
  <c r="AB106" i="6"/>
  <c r="AB104" i="6"/>
  <c r="AB94" i="6"/>
  <c r="AB39" i="6"/>
  <c r="AB560" i="6"/>
  <c r="AB536" i="6"/>
  <c r="AB525" i="6"/>
  <c r="AB475" i="6"/>
  <c r="AB471" i="6"/>
  <c r="AB452" i="6"/>
  <c r="AB437" i="6"/>
  <c r="AB423" i="6"/>
  <c r="AB399" i="6"/>
  <c r="AB389" i="6"/>
  <c r="AB351" i="6"/>
  <c r="AB347" i="6"/>
  <c r="AB325" i="6"/>
  <c r="AB321" i="6"/>
  <c r="AB307" i="6"/>
  <c r="AB267" i="6"/>
  <c r="AB258" i="6"/>
  <c r="AB237" i="6"/>
  <c r="AB220" i="6"/>
  <c r="AB218" i="6"/>
  <c r="AB216" i="6"/>
  <c r="AB201" i="6"/>
  <c r="AB188" i="6"/>
  <c r="AB186" i="6"/>
  <c r="AB184" i="6"/>
  <c r="AB169" i="6"/>
  <c r="AB156" i="6"/>
  <c r="AB154" i="6"/>
  <c r="AB137" i="6"/>
  <c r="AB124" i="6"/>
  <c r="AB122" i="6"/>
  <c r="AB105" i="6"/>
  <c r="AB92" i="6"/>
  <c r="AB90" i="6"/>
  <c r="AB73" i="6"/>
  <c r="AB60" i="6"/>
  <c r="AB58" i="6"/>
  <c r="AB56" i="6"/>
  <c r="AB45" i="6"/>
  <c r="AB41" i="6"/>
  <c r="AB28" i="6"/>
  <c r="AB26" i="6"/>
  <c r="AB24" i="6"/>
  <c r="AB13" i="6"/>
  <c r="AB9" i="6"/>
  <c r="AB583" i="6"/>
  <c r="AB576" i="6"/>
  <c r="AB566" i="6"/>
  <c r="AB549" i="6"/>
  <c r="AB517" i="6"/>
  <c r="AB515" i="6"/>
  <c r="AB513" i="6"/>
  <c r="AB467" i="6"/>
  <c r="AB463" i="6"/>
  <c r="AB444" i="6"/>
  <c r="AB433" i="6"/>
  <c r="AB429" i="6"/>
  <c r="AB422" i="6"/>
  <c r="AB420" i="6"/>
  <c r="AB418" i="6"/>
  <c r="AB395" i="6"/>
  <c r="AB376" i="6"/>
  <c r="AB361" i="6"/>
  <c r="AB340" i="6"/>
  <c r="AB317" i="6"/>
  <c r="AB313" i="6"/>
  <c r="AB300" i="6"/>
  <c r="AB298" i="6"/>
  <c r="AB296" i="6"/>
  <c r="AB273" i="6"/>
  <c r="AB263" i="6"/>
  <c r="AB259" i="6"/>
  <c r="AB248" i="6"/>
  <c r="AB233" i="6"/>
  <c r="AB219" i="6"/>
  <c r="AB197" i="6"/>
  <c r="AB187" i="6"/>
  <c r="AB155" i="6"/>
  <c r="AB123" i="6"/>
  <c r="AB101" i="6"/>
  <c r="AB91" i="6"/>
  <c r="AB59" i="6"/>
  <c r="AB27" i="6"/>
  <c r="AB553" i="6"/>
  <c r="AB534" i="6"/>
  <c r="AB530" i="6"/>
  <c r="AB520" i="6"/>
  <c r="AB516" i="6"/>
  <c r="AB507" i="6"/>
  <c r="AB456" i="6"/>
  <c r="AB436" i="6"/>
  <c r="AB421" i="6"/>
  <c r="AB412" i="6"/>
  <c r="AB383" i="6"/>
  <c r="AB379" i="6"/>
  <c r="AB357" i="6"/>
  <c r="AB353" i="6"/>
  <c r="AB339" i="6"/>
  <c r="AB299" i="6"/>
  <c r="AB290" i="6"/>
  <c r="AB255" i="6"/>
  <c r="AB251" i="6"/>
  <c r="AB225" i="6"/>
  <c r="AB212" i="6"/>
  <c r="AB210" i="6"/>
  <c r="AB193" i="6"/>
  <c r="AB180" i="6"/>
  <c r="AB178" i="6"/>
  <c r="AB161" i="6"/>
  <c r="AB148" i="6"/>
  <c r="AB146" i="6"/>
  <c r="AB129" i="6"/>
  <c r="AB116" i="6"/>
  <c r="AB114" i="6"/>
  <c r="AB97" i="6"/>
  <c r="AB84" i="6"/>
  <c r="AB82" i="6"/>
  <c r="AB69" i="6"/>
  <c r="AB65" i="6"/>
  <c r="AB52" i="6"/>
  <c r="AB50" i="6"/>
  <c r="AB48" i="6"/>
  <c r="AB37" i="6"/>
  <c r="AB33" i="6"/>
  <c r="AB20" i="6"/>
  <c r="AB18" i="6"/>
  <c r="AB16" i="6"/>
  <c r="AB5" i="6"/>
  <c r="AB568" i="6"/>
  <c r="AB575" i="6"/>
  <c r="AB552" i="6"/>
  <c r="AB537" i="6"/>
  <c r="AB512" i="6"/>
  <c r="AB508" i="6"/>
  <c r="AB497" i="6"/>
  <c r="AB469" i="6"/>
  <c r="AB455" i="6"/>
  <c r="AB448" i="6"/>
  <c r="AB446" i="6"/>
  <c r="AB417" i="6"/>
  <c r="AB413" i="6"/>
  <c r="AB402" i="6"/>
  <c r="AB387" i="6"/>
  <c r="AB372" i="6"/>
  <c r="AB349" i="6"/>
  <c r="AB345" i="6"/>
  <c r="AB332" i="6"/>
  <c r="AB330" i="6"/>
  <c r="AB328" i="6"/>
  <c r="AB305" i="6"/>
  <c r="AB295" i="6"/>
  <c r="AB291" i="6"/>
  <c r="AB280" i="6"/>
  <c r="AB265" i="6"/>
  <c r="AB261" i="6"/>
  <c r="AB221" i="6"/>
  <c r="AB211" i="6"/>
  <c r="AB179" i="6"/>
  <c r="AB147" i="6"/>
  <c r="AB125" i="6"/>
  <c r="AB115" i="6"/>
  <c r="AB93" i="6"/>
  <c r="AB83" i="6"/>
  <c r="AB51" i="6"/>
  <c r="AB29" i="6"/>
  <c r="AB371" i="6"/>
  <c r="AB331" i="6"/>
  <c r="AB283" i="6"/>
  <c r="AB243" i="6"/>
  <c r="AB12" i="6"/>
  <c r="AB10" i="6"/>
  <c r="AB8" i="6"/>
  <c r="AB447" i="6"/>
  <c r="AB548" i="6"/>
  <c r="AB514" i="6"/>
  <c r="AB493" i="6"/>
  <c r="AB468" i="6"/>
  <c r="AB443" i="6"/>
  <c r="AB439" i="6"/>
  <c r="AB428" i="6"/>
  <c r="AB419" i="6"/>
  <c r="AB398" i="6"/>
  <c r="AB381" i="6"/>
  <c r="AB377" i="6"/>
  <c r="AB364" i="6"/>
  <c r="AB362" i="6"/>
  <c r="AB360" i="6"/>
  <c r="AB337" i="6"/>
  <c r="AB327" i="6"/>
  <c r="AB323" i="6"/>
  <c r="AB312" i="6"/>
  <c r="AB297" i="6"/>
  <c r="AB249" i="6"/>
  <c r="AB236" i="6"/>
  <c r="AB234" i="6"/>
  <c r="AB232" i="6"/>
  <c r="AB203" i="6"/>
  <c r="AB171" i="6"/>
  <c r="AB139" i="6"/>
  <c r="AB107" i="6"/>
  <c r="AB75" i="6"/>
  <c r="AB43" i="6"/>
  <c r="AB19" i="6"/>
  <c r="AB586" i="6"/>
  <c r="AB500" i="6"/>
  <c r="AB405" i="6"/>
  <c r="AB578" i="6"/>
  <c r="AB571" i="6"/>
  <c r="AB569" i="6"/>
  <c r="AB557" i="6"/>
  <c r="AB510" i="6"/>
  <c r="AB506" i="6"/>
  <c r="AB492" i="6"/>
  <c r="AB482" i="6"/>
  <c r="AB476" i="6"/>
  <c r="AB460" i="6"/>
  <c r="AB453" i="6"/>
  <c r="AB449" i="6"/>
  <c r="AB435" i="6"/>
  <c r="AB431" i="6"/>
  <c r="AB411" i="6"/>
  <c r="AB397" i="6"/>
  <c r="AB363" i="6"/>
  <c r="AB354" i="6"/>
  <c r="AB319" i="6"/>
  <c r="AB315" i="6"/>
  <c r="AB293" i="6"/>
  <c r="AB289" i="6"/>
  <c r="AB275" i="6"/>
  <c r="AB235" i="6"/>
  <c r="AB228" i="6"/>
  <c r="AB226" i="6"/>
  <c r="AB209" i="6"/>
  <c r="AB196" i="6"/>
  <c r="AB194" i="6"/>
  <c r="AB177" i="6"/>
  <c r="AB164" i="6"/>
  <c r="AB162" i="6"/>
  <c r="AB145" i="6"/>
  <c r="AB132" i="6"/>
  <c r="AB130" i="6"/>
  <c r="AB113" i="6"/>
  <c r="AB100" i="6"/>
  <c r="AB98" i="6"/>
  <c r="AB85" i="6"/>
  <c r="AB81" i="6"/>
  <c r="AB152" i="6"/>
  <c r="AB141" i="6"/>
  <c r="AB120" i="6"/>
  <c r="AB109" i="6"/>
  <c r="AB88" i="6"/>
  <c r="AB559" i="6"/>
  <c r="AB499" i="6"/>
  <c r="AB464" i="6"/>
  <c r="AB462" i="6"/>
  <c r="AB432" i="6"/>
  <c r="AB430" i="6"/>
  <c r="AB378" i="6"/>
  <c r="AB348" i="6"/>
  <c r="AB316" i="6"/>
  <c r="AB301" i="6"/>
  <c r="AB284" i="6"/>
  <c r="AB269" i="6"/>
  <c r="AB173" i="6"/>
  <c r="AB579" i="6"/>
  <c r="AB577" i="6"/>
  <c r="AB368" i="6"/>
  <c r="AB533" i="6"/>
  <c r="AB501" i="6"/>
  <c r="AB406" i="6"/>
  <c r="AB380" i="6"/>
  <c r="AB333" i="6"/>
  <c r="AB282" i="6"/>
  <c r="AB252" i="6"/>
  <c r="AB523" i="6"/>
  <c r="AB454" i="6"/>
  <c r="AB370" i="6"/>
  <c r="AB338" i="6"/>
  <c r="AB306" i="6"/>
  <c r="AB304" i="6"/>
  <c r="AB276" i="6"/>
  <c r="AB274" i="6"/>
  <c r="AB272" i="6"/>
  <c r="AB244" i="6"/>
  <c r="AB242" i="6"/>
  <c r="AB240" i="6"/>
  <c r="AB229" i="6"/>
  <c r="AB208" i="6"/>
  <c r="AB176" i="6"/>
  <c r="AB165" i="6"/>
  <c r="AB144" i="6"/>
  <c r="AB133" i="6"/>
  <c r="AB112" i="6"/>
  <c r="AB80" i="6"/>
  <c r="AB572" i="6"/>
  <c r="AB531" i="6"/>
  <c r="AB518" i="6"/>
  <c r="AB483" i="6"/>
  <c r="AB404" i="6"/>
  <c r="AB365" i="6"/>
  <c r="AB346" i="6"/>
  <c r="AB314" i="6"/>
  <c r="AB250" i="6"/>
  <c r="AB588" i="6"/>
  <c r="AB551" i="6"/>
  <c r="AB521" i="6"/>
  <c r="AB491" i="6"/>
  <c r="AB396" i="6"/>
  <c r="AB394" i="6"/>
  <c r="AB336" i="6"/>
  <c r="AB562" i="6"/>
  <c r="AB580" i="6"/>
  <c r="AB587" i="6"/>
  <c r="AB585" i="6"/>
  <c r="AB554" i="6"/>
  <c r="AB526" i="6"/>
  <c r="AB509" i="6"/>
  <c r="AB505" i="6"/>
  <c r="AB494" i="6"/>
  <c r="AB472" i="6"/>
  <c r="AB457" i="6"/>
  <c r="AB440" i="6"/>
  <c r="AB425" i="6"/>
  <c r="AB414" i="6"/>
  <c r="AB410" i="6"/>
  <c r="AB373" i="6"/>
  <c r="AB356" i="6"/>
  <c r="AB352" i="6"/>
  <c r="AB324" i="6"/>
  <c r="AB320" i="6"/>
  <c r="AB309" i="6"/>
  <c r="AB292" i="6"/>
  <c r="AB288" i="6"/>
  <c r="AB277" i="6"/>
  <c r="AB260" i="6"/>
  <c r="AB256" i="6"/>
  <c r="AB245" i="6"/>
  <c r="AB224" i="6"/>
  <c r="AB213" i="6"/>
  <c r="AB192" i="6"/>
  <c r="AB181" i="6"/>
  <c r="AB160" i="6"/>
  <c r="AB149" i="6"/>
  <c r="AB128" i="6"/>
  <c r="AB117" i="6"/>
  <c r="AB96" i="6"/>
  <c r="W4" i="6"/>
  <c r="X4" i="6"/>
  <c r="Y4" i="6"/>
  <c r="Z4" i="6"/>
  <c r="W5" i="6"/>
  <c r="X5" i="6"/>
  <c r="Y5" i="6"/>
  <c r="Z5" i="6"/>
  <c r="W6" i="6"/>
  <c r="X6" i="6"/>
  <c r="Y6" i="6"/>
  <c r="Z6" i="6"/>
  <c r="W7" i="6"/>
  <c r="X7" i="6"/>
  <c r="Y7" i="6"/>
  <c r="Z7" i="6"/>
  <c r="W8" i="6"/>
  <c r="X8" i="6"/>
  <c r="Y8" i="6"/>
  <c r="Z8" i="6"/>
  <c r="W9" i="6"/>
  <c r="X9" i="6"/>
  <c r="Y9" i="6"/>
  <c r="Z9" i="6"/>
  <c r="W10" i="6"/>
  <c r="X10" i="6"/>
  <c r="Y10" i="6"/>
  <c r="Z10" i="6"/>
  <c r="W11" i="6"/>
  <c r="X11" i="6"/>
  <c r="Y11" i="6"/>
  <c r="Z11" i="6"/>
  <c r="W12" i="6"/>
  <c r="X12" i="6"/>
  <c r="Y12" i="6"/>
  <c r="Z12" i="6"/>
  <c r="W13" i="6"/>
  <c r="X13" i="6"/>
  <c r="Y13" i="6"/>
  <c r="Z13" i="6"/>
  <c r="W14" i="6"/>
  <c r="X14" i="6"/>
  <c r="Y14" i="6"/>
  <c r="Z14" i="6"/>
  <c r="W15" i="6"/>
  <c r="X15" i="6"/>
  <c r="Y15" i="6"/>
  <c r="Z15" i="6"/>
  <c r="W16" i="6"/>
  <c r="X16" i="6"/>
  <c r="Y16" i="6"/>
  <c r="Z16" i="6"/>
  <c r="W17" i="6"/>
  <c r="X17" i="6"/>
  <c r="Y17" i="6"/>
  <c r="Z17" i="6"/>
  <c r="W18" i="6"/>
  <c r="X18" i="6"/>
  <c r="Y18" i="6"/>
  <c r="Z18" i="6"/>
  <c r="W19" i="6"/>
  <c r="X19" i="6"/>
  <c r="Y19" i="6"/>
  <c r="Z19" i="6"/>
  <c r="W20" i="6"/>
  <c r="X20" i="6"/>
  <c r="Y20" i="6"/>
  <c r="Z20" i="6"/>
  <c r="W21" i="6"/>
  <c r="X21" i="6"/>
  <c r="Y21" i="6"/>
  <c r="Z21" i="6"/>
  <c r="W22" i="6"/>
  <c r="X22" i="6"/>
  <c r="Y22" i="6"/>
  <c r="Z22" i="6"/>
  <c r="W23" i="6"/>
  <c r="X23" i="6"/>
  <c r="Y23" i="6"/>
  <c r="Z23" i="6"/>
  <c r="W24" i="6"/>
  <c r="X24" i="6"/>
  <c r="Y24" i="6"/>
  <c r="Z24" i="6"/>
  <c r="W25" i="6"/>
  <c r="X25" i="6"/>
  <c r="Y25" i="6"/>
  <c r="Z25" i="6"/>
  <c r="W26" i="6"/>
  <c r="X26" i="6"/>
  <c r="Y26" i="6"/>
  <c r="Z26" i="6"/>
  <c r="W27" i="6"/>
  <c r="X27" i="6"/>
  <c r="Y27" i="6"/>
  <c r="Z27" i="6"/>
  <c r="W28" i="6"/>
  <c r="X28" i="6"/>
  <c r="Y28" i="6"/>
  <c r="Z28" i="6"/>
  <c r="W29" i="6"/>
  <c r="X29" i="6"/>
  <c r="Y29" i="6"/>
  <c r="Z29" i="6"/>
  <c r="W30" i="6"/>
  <c r="X30" i="6"/>
  <c r="Y30" i="6"/>
  <c r="Z30" i="6"/>
  <c r="W31" i="6"/>
  <c r="X31" i="6"/>
  <c r="Y31" i="6"/>
  <c r="Z31" i="6"/>
  <c r="W32" i="6"/>
  <c r="X32" i="6"/>
  <c r="Y32" i="6"/>
  <c r="Z32" i="6"/>
  <c r="W33" i="6"/>
  <c r="X33" i="6"/>
  <c r="Y33" i="6"/>
  <c r="Z33" i="6"/>
  <c r="W34" i="6"/>
  <c r="X34" i="6"/>
  <c r="Y34" i="6"/>
  <c r="Z34" i="6"/>
  <c r="W35" i="6"/>
  <c r="X35" i="6"/>
  <c r="Y35" i="6"/>
  <c r="Z35" i="6"/>
  <c r="W36" i="6"/>
  <c r="X36" i="6"/>
  <c r="Y36" i="6"/>
  <c r="Z36" i="6"/>
  <c r="W37" i="6"/>
  <c r="X37" i="6"/>
  <c r="Y37" i="6"/>
  <c r="Z37" i="6"/>
  <c r="W38" i="6"/>
  <c r="X38" i="6"/>
  <c r="Y38" i="6"/>
  <c r="Z38" i="6"/>
  <c r="W39" i="6"/>
  <c r="X39" i="6"/>
  <c r="Y39" i="6"/>
  <c r="Z39" i="6"/>
  <c r="W40" i="6"/>
  <c r="X40" i="6"/>
  <c r="Y40" i="6"/>
  <c r="Z40" i="6"/>
  <c r="W41" i="6"/>
  <c r="X41" i="6"/>
  <c r="Y41" i="6"/>
  <c r="Z41" i="6"/>
  <c r="W42" i="6"/>
  <c r="X42" i="6"/>
  <c r="Y42" i="6"/>
  <c r="Z42" i="6"/>
  <c r="W43" i="6"/>
  <c r="X43" i="6"/>
  <c r="Y43" i="6"/>
  <c r="Z43" i="6"/>
  <c r="W44" i="6"/>
  <c r="X44" i="6"/>
  <c r="Y44" i="6"/>
  <c r="Z44" i="6"/>
  <c r="W45" i="6"/>
  <c r="X45" i="6"/>
  <c r="Y45" i="6"/>
  <c r="Z45" i="6"/>
  <c r="W46" i="6"/>
  <c r="X46" i="6"/>
  <c r="Y46" i="6"/>
  <c r="Z46" i="6"/>
  <c r="W47" i="6"/>
  <c r="X47" i="6"/>
  <c r="Y47" i="6"/>
  <c r="Z47" i="6"/>
  <c r="W48" i="6"/>
  <c r="X48" i="6"/>
  <c r="Y48" i="6"/>
  <c r="Z48" i="6"/>
  <c r="W49" i="6"/>
  <c r="X49" i="6"/>
  <c r="Y49" i="6"/>
  <c r="Z49" i="6"/>
  <c r="W50" i="6"/>
  <c r="X50" i="6"/>
  <c r="Y50" i="6"/>
  <c r="Z50" i="6"/>
  <c r="W51" i="6"/>
  <c r="X51" i="6"/>
  <c r="Y51" i="6"/>
  <c r="Z51" i="6"/>
  <c r="W52" i="6"/>
  <c r="X52" i="6"/>
  <c r="Y52" i="6"/>
  <c r="Z52" i="6"/>
  <c r="W53" i="6"/>
  <c r="X53" i="6"/>
  <c r="Y53" i="6"/>
  <c r="Z53" i="6"/>
  <c r="W54" i="6"/>
  <c r="X54" i="6"/>
  <c r="Y54" i="6"/>
  <c r="Z54" i="6"/>
  <c r="W55" i="6"/>
  <c r="X55" i="6"/>
  <c r="Y55" i="6"/>
  <c r="Z55" i="6"/>
  <c r="W56" i="6"/>
  <c r="X56" i="6"/>
  <c r="Y56" i="6"/>
  <c r="Z56" i="6"/>
  <c r="W57" i="6"/>
  <c r="X57" i="6"/>
  <c r="Y57" i="6"/>
  <c r="Z57" i="6"/>
  <c r="W58" i="6"/>
  <c r="X58" i="6"/>
  <c r="Y58" i="6"/>
  <c r="Z58" i="6"/>
  <c r="W59" i="6"/>
  <c r="X59" i="6"/>
  <c r="Y59" i="6"/>
  <c r="Z59" i="6"/>
  <c r="W60" i="6"/>
  <c r="X60" i="6"/>
  <c r="Y60" i="6"/>
  <c r="Z60" i="6"/>
  <c r="W61" i="6"/>
  <c r="X61" i="6"/>
  <c r="Y61" i="6"/>
  <c r="Z61" i="6"/>
  <c r="W62" i="6"/>
  <c r="X62" i="6"/>
  <c r="Y62" i="6"/>
  <c r="Z62" i="6"/>
  <c r="W63" i="6"/>
  <c r="X63" i="6"/>
  <c r="Y63" i="6"/>
  <c r="Z63" i="6"/>
  <c r="W64" i="6"/>
  <c r="X64" i="6"/>
  <c r="Y64" i="6"/>
  <c r="Z64" i="6"/>
  <c r="W65" i="6"/>
  <c r="X65" i="6"/>
  <c r="Y65" i="6"/>
  <c r="Z65" i="6"/>
  <c r="W66" i="6"/>
  <c r="X66" i="6"/>
  <c r="Y66" i="6"/>
  <c r="Z66" i="6"/>
  <c r="W67" i="6"/>
  <c r="X67" i="6"/>
  <c r="Y67" i="6"/>
  <c r="Z67" i="6"/>
  <c r="W68" i="6"/>
  <c r="X68" i="6"/>
  <c r="Y68" i="6"/>
  <c r="Z68" i="6"/>
  <c r="W69" i="6"/>
  <c r="X69" i="6"/>
  <c r="Y69" i="6"/>
  <c r="Z69" i="6"/>
  <c r="W70" i="6"/>
  <c r="X70" i="6"/>
  <c r="Y70" i="6"/>
  <c r="Z70" i="6"/>
  <c r="W71" i="6"/>
  <c r="X71" i="6"/>
  <c r="Y71" i="6"/>
  <c r="Z71" i="6"/>
  <c r="W72" i="6"/>
  <c r="X72" i="6"/>
  <c r="Y72" i="6"/>
  <c r="Z72" i="6"/>
  <c r="W73" i="6"/>
  <c r="X73" i="6"/>
  <c r="Y73" i="6"/>
  <c r="Z73" i="6"/>
  <c r="W74" i="6"/>
  <c r="X74" i="6"/>
  <c r="Y74" i="6"/>
  <c r="Z74" i="6"/>
  <c r="W75" i="6"/>
  <c r="X75" i="6"/>
  <c r="Y75" i="6"/>
  <c r="Z75" i="6"/>
  <c r="W76" i="6"/>
  <c r="X76" i="6"/>
  <c r="Y76" i="6"/>
  <c r="Z76" i="6"/>
  <c r="W77" i="6"/>
  <c r="X77" i="6"/>
  <c r="Y77" i="6"/>
  <c r="Z77" i="6"/>
  <c r="W78" i="6"/>
  <c r="X78" i="6"/>
  <c r="Y78" i="6"/>
  <c r="Z78" i="6"/>
  <c r="W79" i="6"/>
  <c r="X79" i="6"/>
  <c r="Y79" i="6"/>
  <c r="Z79" i="6"/>
  <c r="W80" i="6"/>
  <c r="X80" i="6"/>
  <c r="Y80" i="6"/>
  <c r="Z80" i="6"/>
  <c r="W81" i="6"/>
  <c r="X81" i="6"/>
  <c r="Y81" i="6"/>
  <c r="Z81" i="6"/>
  <c r="W82" i="6"/>
  <c r="X82" i="6"/>
  <c r="Y82" i="6"/>
  <c r="Z82" i="6"/>
  <c r="W83" i="6"/>
  <c r="X83" i="6"/>
  <c r="Y83" i="6"/>
  <c r="Z83" i="6"/>
  <c r="W84" i="6"/>
  <c r="X84" i="6"/>
  <c r="Y84" i="6"/>
  <c r="Z84" i="6"/>
  <c r="W85" i="6"/>
  <c r="X85" i="6"/>
  <c r="Y85" i="6"/>
  <c r="Z85" i="6"/>
  <c r="W86" i="6"/>
  <c r="X86" i="6"/>
  <c r="Y86" i="6"/>
  <c r="Z86" i="6"/>
  <c r="W87" i="6"/>
  <c r="X87" i="6"/>
  <c r="Y87" i="6"/>
  <c r="Z87" i="6"/>
  <c r="W88" i="6"/>
  <c r="X88" i="6"/>
  <c r="Y88" i="6"/>
  <c r="Z88" i="6"/>
  <c r="W89" i="6"/>
  <c r="X89" i="6"/>
  <c r="Y89" i="6"/>
  <c r="Z89" i="6"/>
  <c r="W90" i="6"/>
  <c r="X90" i="6"/>
  <c r="Y90" i="6"/>
  <c r="Z90" i="6"/>
  <c r="W91" i="6"/>
  <c r="X91" i="6"/>
  <c r="Y91" i="6"/>
  <c r="Z91" i="6"/>
  <c r="W92" i="6"/>
  <c r="X92" i="6"/>
  <c r="Y92" i="6"/>
  <c r="Z92" i="6"/>
  <c r="W93" i="6"/>
  <c r="X93" i="6"/>
  <c r="Y93" i="6"/>
  <c r="Z93" i="6"/>
  <c r="W94" i="6"/>
  <c r="X94" i="6"/>
  <c r="Y94" i="6"/>
  <c r="Z94" i="6"/>
  <c r="W95" i="6"/>
  <c r="X95" i="6"/>
  <c r="Y95" i="6"/>
  <c r="Z95" i="6"/>
  <c r="W96" i="6"/>
  <c r="X96" i="6"/>
  <c r="Y96" i="6"/>
  <c r="Z96" i="6"/>
  <c r="W97" i="6"/>
  <c r="X97" i="6"/>
  <c r="Y97" i="6"/>
  <c r="Z97" i="6"/>
  <c r="W98" i="6"/>
  <c r="X98" i="6"/>
  <c r="Y98" i="6"/>
  <c r="Z98" i="6"/>
  <c r="W99" i="6"/>
  <c r="X99" i="6"/>
  <c r="Y99" i="6"/>
  <c r="Z99" i="6"/>
  <c r="W100" i="6"/>
  <c r="X100" i="6"/>
  <c r="Y100" i="6"/>
  <c r="Z100" i="6"/>
  <c r="W101" i="6"/>
  <c r="X101" i="6"/>
  <c r="Y101" i="6"/>
  <c r="Z101" i="6"/>
  <c r="W102" i="6"/>
  <c r="X102" i="6"/>
  <c r="Y102" i="6"/>
  <c r="Z102" i="6"/>
  <c r="W103" i="6"/>
  <c r="X103" i="6"/>
  <c r="Y103" i="6"/>
  <c r="Z103" i="6"/>
  <c r="W104" i="6"/>
  <c r="X104" i="6"/>
  <c r="Y104" i="6"/>
  <c r="Z104" i="6"/>
  <c r="W105" i="6"/>
  <c r="X105" i="6"/>
  <c r="Y105" i="6"/>
  <c r="Z105" i="6"/>
  <c r="W106" i="6"/>
  <c r="X106" i="6"/>
  <c r="Y106" i="6"/>
  <c r="Z106" i="6"/>
  <c r="W107" i="6"/>
  <c r="X107" i="6"/>
  <c r="Y107" i="6"/>
  <c r="Z107" i="6"/>
  <c r="W108" i="6"/>
  <c r="X108" i="6"/>
  <c r="Y108" i="6"/>
  <c r="Z108" i="6"/>
  <c r="W109" i="6"/>
  <c r="X109" i="6"/>
  <c r="Y109" i="6"/>
  <c r="Z109" i="6"/>
  <c r="W110" i="6"/>
  <c r="X110" i="6"/>
  <c r="Y110" i="6"/>
  <c r="Z110" i="6"/>
  <c r="W111" i="6"/>
  <c r="X111" i="6"/>
  <c r="Y111" i="6"/>
  <c r="Z111" i="6"/>
  <c r="W112" i="6"/>
  <c r="X112" i="6"/>
  <c r="Y112" i="6"/>
  <c r="Z112" i="6"/>
  <c r="W113" i="6"/>
  <c r="X113" i="6"/>
  <c r="Y113" i="6"/>
  <c r="Z113" i="6"/>
  <c r="W114" i="6"/>
  <c r="X114" i="6"/>
  <c r="Y114" i="6"/>
  <c r="Z114" i="6"/>
  <c r="W115" i="6"/>
  <c r="X115" i="6"/>
  <c r="Y115" i="6"/>
  <c r="Z115" i="6"/>
  <c r="W116" i="6"/>
  <c r="X116" i="6"/>
  <c r="Y116" i="6"/>
  <c r="Z116" i="6"/>
  <c r="W117" i="6"/>
  <c r="X117" i="6"/>
  <c r="Y117" i="6"/>
  <c r="Z117" i="6"/>
  <c r="W118" i="6"/>
  <c r="X118" i="6"/>
  <c r="Y118" i="6"/>
  <c r="Z118" i="6"/>
  <c r="W119" i="6"/>
  <c r="X119" i="6"/>
  <c r="Y119" i="6"/>
  <c r="Z119" i="6"/>
  <c r="W120" i="6"/>
  <c r="X120" i="6"/>
  <c r="Y120" i="6"/>
  <c r="Z120" i="6"/>
  <c r="W121" i="6"/>
  <c r="X121" i="6"/>
  <c r="Y121" i="6"/>
  <c r="Z121" i="6"/>
  <c r="W122" i="6"/>
  <c r="X122" i="6"/>
  <c r="Y122" i="6"/>
  <c r="Z122" i="6"/>
  <c r="W123" i="6"/>
  <c r="X123" i="6"/>
  <c r="Y123" i="6"/>
  <c r="Z123" i="6"/>
  <c r="W124" i="6"/>
  <c r="X124" i="6"/>
  <c r="Y124" i="6"/>
  <c r="Z124" i="6"/>
  <c r="W125" i="6"/>
  <c r="X125" i="6"/>
  <c r="Y125" i="6"/>
  <c r="Z125" i="6"/>
  <c r="W126" i="6"/>
  <c r="X126" i="6"/>
  <c r="Y126" i="6"/>
  <c r="Z126" i="6"/>
  <c r="W127" i="6"/>
  <c r="X127" i="6"/>
  <c r="Y127" i="6"/>
  <c r="Z127" i="6"/>
  <c r="W128" i="6"/>
  <c r="X128" i="6"/>
  <c r="Y128" i="6"/>
  <c r="Z128" i="6"/>
  <c r="W129" i="6"/>
  <c r="X129" i="6"/>
  <c r="Y129" i="6"/>
  <c r="Z129" i="6"/>
  <c r="W130" i="6"/>
  <c r="X130" i="6"/>
  <c r="Y130" i="6"/>
  <c r="Z130" i="6"/>
  <c r="W131" i="6"/>
  <c r="X131" i="6"/>
  <c r="Y131" i="6"/>
  <c r="Z131" i="6"/>
  <c r="W132" i="6"/>
  <c r="X132" i="6"/>
  <c r="Y132" i="6"/>
  <c r="Z132" i="6"/>
  <c r="W133" i="6"/>
  <c r="X133" i="6"/>
  <c r="Y133" i="6"/>
  <c r="Z133" i="6"/>
  <c r="W134" i="6"/>
  <c r="X134" i="6"/>
  <c r="Y134" i="6"/>
  <c r="Z134" i="6"/>
  <c r="W135" i="6"/>
  <c r="X135" i="6"/>
  <c r="Y135" i="6"/>
  <c r="Z135" i="6"/>
  <c r="W136" i="6"/>
  <c r="X136" i="6"/>
  <c r="Y136" i="6"/>
  <c r="Z136" i="6"/>
  <c r="W137" i="6"/>
  <c r="X137" i="6"/>
  <c r="Y137" i="6"/>
  <c r="Z137" i="6"/>
  <c r="W138" i="6"/>
  <c r="X138" i="6"/>
  <c r="Y138" i="6"/>
  <c r="Z138" i="6"/>
  <c r="W139" i="6"/>
  <c r="X139" i="6"/>
  <c r="Y139" i="6"/>
  <c r="Z139" i="6"/>
  <c r="W140" i="6"/>
  <c r="X140" i="6"/>
  <c r="Y140" i="6"/>
  <c r="Z140" i="6"/>
  <c r="W141" i="6"/>
  <c r="X141" i="6"/>
  <c r="Y141" i="6"/>
  <c r="Z141" i="6"/>
  <c r="W142" i="6"/>
  <c r="X142" i="6"/>
  <c r="Y142" i="6"/>
  <c r="Z142" i="6"/>
  <c r="W143" i="6"/>
  <c r="X143" i="6"/>
  <c r="Y143" i="6"/>
  <c r="Z143" i="6"/>
  <c r="W144" i="6"/>
  <c r="X144" i="6"/>
  <c r="Y144" i="6"/>
  <c r="Z144" i="6"/>
  <c r="W145" i="6"/>
  <c r="X145" i="6"/>
  <c r="Y145" i="6"/>
  <c r="Z145" i="6"/>
  <c r="W146" i="6"/>
  <c r="X146" i="6"/>
  <c r="Y146" i="6"/>
  <c r="Z146" i="6"/>
  <c r="W147" i="6"/>
  <c r="X147" i="6"/>
  <c r="Y147" i="6"/>
  <c r="Z147" i="6"/>
  <c r="W148" i="6"/>
  <c r="X148" i="6"/>
  <c r="Y148" i="6"/>
  <c r="Z148" i="6"/>
  <c r="W149" i="6"/>
  <c r="X149" i="6"/>
  <c r="Y149" i="6"/>
  <c r="Z149" i="6"/>
  <c r="W150" i="6"/>
  <c r="X150" i="6"/>
  <c r="Y150" i="6"/>
  <c r="Z150" i="6"/>
  <c r="W151" i="6"/>
  <c r="X151" i="6"/>
  <c r="Y151" i="6"/>
  <c r="Z151" i="6"/>
  <c r="W152" i="6"/>
  <c r="X152" i="6"/>
  <c r="Y152" i="6"/>
  <c r="Z152" i="6"/>
  <c r="W153" i="6"/>
  <c r="X153" i="6"/>
  <c r="Y153" i="6"/>
  <c r="Z153" i="6"/>
  <c r="W154" i="6"/>
  <c r="X154" i="6"/>
  <c r="Y154" i="6"/>
  <c r="Z154" i="6"/>
  <c r="W155" i="6"/>
  <c r="X155" i="6"/>
  <c r="Y155" i="6"/>
  <c r="Z155" i="6"/>
  <c r="W156" i="6"/>
  <c r="X156" i="6"/>
  <c r="Y156" i="6"/>
  <c r="Z156" i="6"/>
  <c r="W157" i="6"/>
  <c r="X157" i="6"/>
  <c r="Y157" i="6"/>
  <c r="Z157" i="6"/>
  <c r="W158" i="6"/>
  <c r="X158" i="6"/>
  <c r="Y158" i="6"/>
  <c r="Z158" i="6"/>
  <c r="W159" i="6"/>
  <c r="X159" i="6"/>
  <c r="Y159" i="6"/>
  <c r="Z159" i="6"/>
  <c r="W160" i="6"/>
  <c r="X160" i="6"/>
  <c r="Y160" i="6"/>
  <c r="Z160" i="6"/>
  <c r="W161" i="6"/>
  <c r="X161" i="6"/>
  <c r="Y161" i="6"/>
  <c r="Z161" i="6"/>
  <c r="W162" i="6"/>
  <c r="X162" i="6"/>
  <c r="Y162" i="6"/>
  <c r="Z162" i="6"/>
  <c r="W163" i="6"/>
  <c r="X163" i="6"/>
  <c r="Y163" i="6"/>
  <c r="Z163" i="6"/>
  <c r="W164" i="6"/>
  <c r="X164" i="6"/>
  <c r="Y164" i="6"/>
  <c r="Z164" i="6"/>
  <c r="W165" i="6"/>
  <c r="X165" i="6"/>
  <c r="Y165" i="6"/>
  <c r="Z165" i="6"/>
  <c r="W166" i="6"/>
  <c r="X166" i="6"/>
  <c r="Y166" i="6"/>
  <c r="Z166" i="6"/>
  <c r="W167" i="6"/>
  <c r="X167" i="6"/>
  <c r="Y167" i="6"/>
  <c r="Z167" i="6"/>
  <c r="W168" i="6"/>
  <c r="X168" i="6"/>
  <c r="Y168" i="6"/>
  <c r="Z168" i="6"/>
  <c r="W169" i="6"/>
  <c r="X169" i="6"/>
  <c r="Y169" i="6"/>
  <c r="Z169" i="6"/>
  <c r="W170" i="6"/>
  <c r="X170" i="6"/>
  <c r="Y170" i="6"/>
  <c r="Z170" i="6"/>
  <c r="W171" i="6"/>
  <c r="X171" i="6"/>
  <c r="Y171" i="6"/>
  <c r="Z171" i="6"/>
  <c r="W172" i="6"/>
  <c r="X172" i="6"/>
  <c r="Y172" i="6"/>
  <c r="Z172" i="6"/>
  <c r="W173" i="6"/>
  <c r="X173" i="6"/>
  <c r="Y173" i="6"/>
  <c r="Z173" i="6"/>
  <c r="W174" i="6"/>
  <c r="X174" i="6"/>
  <c r="Y174" i="6"/>
  <c r="Z174" i="6"/>
  <c r="W175" i="6"/>
  <c r="X175" i="6"/>
  <c r="Y175" i="6"/>
  <c r="Z175" i="6"/>
  <c r="W176" i="6"/>
  <c r="X176" i="6"/>
  <c r="Y176" i="6"/>
  <c r="Z176" i="6"/>
  <c r="W177" i="6"/>
  <c r="X177" i="6"/>
  <c r="Y177" i="6"/>
  <c r="Z177" i="6"/>
  <c r="W178" i="6"/>
  <c r="X178" i="6"/>
  <c r="Y178" i="6"/>
  <c r="Z178" i="6"/>
  <c r="W179" i="6"/>
  <c r="X179" i="6"/>
  <c r="Y179" i="6"/>
  <c r="Z179" i="6"/>
  <c r="W180" i="6"/>
  <c r="X180" i="6"/>
  <c r="Y180" i="6"/>
  <c r="Z180" i="6"/>
  <c r="W181" i="6"/>
  <c r="X181" i="6"/>
  <c r="Y181" i="6"/>
  <c r="Z181" i="6"/>
  <c r="W182" i="6"/>
  <c r="X182" i="6"/>
  <c r="Y182" i="6"/>
  <c r="Z182" i="6"/>
  <c r="W183" i="6"/>
  <c r="X183" i="6"/>
  <c r="Y183" i="6"/>
  <c r="Z183" i="6"/>
  <c r="W184" i="6"/>
  <c r="X184" i="6"/>
  <c r="Y184" i="6"/>
  <c r="Z184" i="6"/>
  <c r="W185" i="6"/>
  <c r="X185" i="6"/>
  <c r="Y185" i="6"/>
  <c r="Z185" i="6"/>
  <c r="W186" i="6"/>
  <c r="X186" i="6"/>
  <c r="Y186" i="6"/>
  <c r="Z186" i="6"/>
  <c r="W187" i="6"/>
  <c r="X187" i="6"/>
  <c r="Y187" i="6"/>
  <c r="Z187" i="6"/>
  <c r="W188" i="6"/>
  <c r="X188" i="6"/>
  <c r="Y188" i="6"/>
  <c r="Z188" i="6"/>
  <c r="W189" i="6"/>
  <c r="X189" i="6"/>
  <c r="Y189" i="6"/>
  <c r="Z189" i="6"/>
  <c r="W190" i="6"/>
  <c r="X190" i="6"/>
  <c r="Y190" i="6"/>
  <c r="Z190" i="6"/>
  <c r="W191" i="6"/>
  <c r="X191" i="6"/>
  <c r="Y191" i="6"/>
  <c r="Z191" i="6"/>
  <c r="W192" i="6"/>
  <c r="X192" i="6"/>
  <c r="Y192" i="6"/>
  <c r="Z192" i="6"/>
  <c r="W193" i="6"/>
  <c r="X193" i="6"/>
  <c r="Y193" i="6"/>
  <c r="Z193" i="6"/>
  <c r="W194" i="6"/>
  <c r="X194" i="6"/>
  <c r="Y194" i="6"/>
  <c r="Z194" i="6"/>
  <c r="W195" i="6"/>
  <c r="X195" i="6"/>
  <c r="Y195" i="6"/>
  <c r="Z195" i="6"/>
  <c r="W196" i="6"/>
  <c r="X196" i="6"/>
  <c r="Y196" i="6"/>
  <c r="Z196" i="6"/>
  <c r="W197" i="6"/>
  <c r="X197" i="6"/>
  <c r="Y197" i="6"/>
  <c r="Z197" i="6"/>
  <c r="W198" i="6"/>
  <c r="X198" i="6"/>
  <c r="Y198" i="6"/>
  <c r="Z198" i="6"/>
  <c r="W199" i="6"/>
  <c r="X199" i="6"/>
  <c r="Y199" i="6"/>
  <c r="Z199" i="6"/>
  <c r="W200" i="6"/>
  <c r="X200" i="6"/>
  <c r="Y200" i="6"/>
  <c r="Z200" i="6"/>
  <c r="W201" i="6"/>
  <c r="X201" i="6"/>
  <c r="Y201" i="6"/>
  <c r="Z201" i="6"/>
  <c r="W202" i="6"/>
  <c r="X202" i="6"/>
  <c r="Y202" i="6"/>
  <c r="Z202" i="6"/>
  <c r="W203" i="6"/>
  <c r="X203" i="6"/>
  <c r="Y203" i="6"/>
  <c r="Z203" i="6"/>
  <c r="W204" i="6"/>
  <c r="X204" i="6"/>
  <c r="Y204" i="6"/>
  <c r="Z204" i="6"/>
  <c r="W205" i="6"/>
  <c r="X205" i="6"/>
  <c r="Y205" i="6"/>
  <c r="Z205" i="6"/>
  <c r="W206" i="6"/>
  <c r="X206" i="6"/>
  <c r="Y206" i="6"/>
  <c r="Z206" i="6"/>
  <c r="W207" i="6"/>
  <c r="X207" i="6"/>
  <c r="Y207" i="6"/>
  <c r="Z207" i="6"/>
  <c r="W208" i="6"/>
  <c r="X208" i="6"/>
  <c r="Y208" i="6"/>
  <c r="Z208" i="6"/>
  <c r="W209" i="6"/>
  <c r="X209" i="6"/>
  <c r="Y209" i="6"/>
  <c r="Z209" i="6"/>
  <c r="W210" i="6"/>
  <c r="X210" i="6"/>
  <c r="Y210" i="6"/>
  <c r="Z210" i="6"/>
  <c r="W211" i="6"/>
  <c r="X211" i="6"/>
  <c r="Y211" i="6"/>
  <c r="Z211" i="6"/>
  <c r="W212" i="6"/>
  <c r="X212" i="6"/>
  <c r="Y212" i="6"/>
  <c r="Z212" i="6"/>
  <c r="W213" i="6"/>
  <c r="X213" i="6"/>
  <c r="Y213" i="6"/>
  <c r="Z213" i="6"/>
  <c r="W214" i="6"/>
  <c r="X214" i="6"/>
  <c r="Y214" i="6"/>
  <c r="Z214" i="6"/>
  <c r="W215" i="6"/>
  <c r="X215" i="6"/>
  <c r="Y215" i="6"/>
  <c r="Z215" i="6"/>
  <c r="W216" i="6"/>
  <c r="X216" i="6"/>
  <c r="Y216" i="6"/>
  <c r="Z216" i="6"/>
  <c r="W217" i="6"/>
  <c r="X217" i="6"/>
  <c r="Y217" i="6"/>
  <c r="Z217" i="6"/>
  <c r="W218" i="6"/>
  <c r="X218" i="6"/>
  <c r="Y218" i="6"/>
  <c r="Z218" i="6"/>
  <c r="W219" i="6"/>
  <c r="X219" i="6"/>
  <c r="Y219" i="6"/>
  <c r="Z219" i="6"/>
  <c r="W220" i="6"/>
  <c r="X220" i="6"/>
  <c r="Y220" i="6"/>
  <c r="Z220" i="6"/>
  <c r="W221" i="6"/>
  <c r="X221" i="6"/>
  <c r="Y221" i="6"/>
  <c r="Z221" i="6"/>
  <c r="W222" i="6"/>
  <c r="X222" i="6"/>
  <c r="Y222" i="6"/>
  <c r="Z222" i="6"/>
  <c r="W223" i="6"/>
  <c r="X223" i="6"/>
  <c r="Y223" i="6"/>
  <c r="Z223" i="6"/>
  <c r="W224" i="6"/>
  <c r="X224" i="6"/>
  <c r="Y224" i="6"/>
  <c r="Z224" i="6"/>
  <c r="W225" i="6"/>
  <c r="X225" i="6"/>
  <c r="Y225" i="6"/>
  <c r="Z225" i="6"/>
  <c r="W226" i="6"/>
  <c r="X226" i="6"/>
  <c r="Y226" i="6"/>
  <c r="Z226" i="6"/>
  <c r="W227" i="6"/>
  <c r="X227" i="6"/>
  <c r="Y227" i="6"/>
  <c r="Z227" i="6"/>
  <c r="W228" i="6"/>
  <c r="X228" i="6"/>
  <c r="Y228" i="6"/>
  <c r="Z228" i="6"/>
  <c r="W229" i="6"/>
  <c r="X229" i="6"/>
  <c r="Y229" i="6"/>
  <c r="Z229" i="6"/>
  <c r="W230" i="6"/>
  <c r="X230" i="6"/>
  <c r="Y230" i="6"/>
  <c r="Z230" i="6"/>
  <c r="W231" i="6"/>
  <c r="X231" i="6"/>
  <c r="Y231" i="6"/>
  <c r="Z231" i="6"/>
  <c r="W232" i="6"/>
  <c r="X232" i="6"/>
  <c r="Y232" i="6"/>
  <c r="Z232" i="6"/>
  <c r="W233" i="6"/>
  <c r="X233" i="6"/>
  <c r="Y233" i="6"/>
  <c r="Z233" i="6"/>
  <c r="W234" i="6"/>
  <c r="X234" i="6"/>
  <c r="Y234" i="6"/>
  <c r="Z234" i="6"/>
  <c r="W235" i="6"/>
  <c r="X235" i="6"/>
  <c r="Y235" i="6"/>
  <c r="Z235" i="6"/>
  <c r="W236" i="6"/>
  <c r="X236" i="6"/>
  <c r="Y236" i="6"/>
  <c r="Z236" i="6"/>
  <c r="W237" i="6"/>
  <c r="X237" i="6"/>
  <c r="Y237" i="6"/>
  <c r="Z237" i="6"/>
  <c r="W238" i="6"/>
  <c r="X238" i="6"/>
  <c r="Y238" i="6"/>
  <c r="Z238" i="6"/>
  <c r="W239" i="6"/>
  <c r="X239" i="6"/>
  <c r="Y239" i="6"/>
  <c r="Z239" i="6"/>
  <c r="W240" i="6"/>
  <c r="X240" i="6"/>
  <c r="Y240" i="6"/>
  <c r="Z240" i="6"/>
  <c r="W241" i="6"/>
  <c r="X241" i="6"/>
  <c r="Y241" i="6"/>
  <c r="Z241" i="6"/>
  <c r="W242" i="6"/>
  <c r="X242" i="6"/>
  <c r="Y242" i="6"/>
  <c r="Z242" i="6"/>
  <c r="W243" i="6"/>
  <c r="X243" i="6"/>
  <c r="Y243" i="6"/>
  <c r="Z243" i="6"/>
  <c r="W244" i="6"/>
  <c r="X244" i="6"/>
  <c r="Y244" i="6"/>
  <c r="Z244" i="6"/>
  <c r="W245" i="6"/>
  <c r="X245" i="6"/>
  <c r="Y245" i="6"/>
  <c r="Z245" i="6"/>
  <c r="W246" i="6"/>
  <c r="X246" i="6"/>
  <c r="Y246" i="6"/>
  <c r="Z246" i="6"/>
  <c r="W247" i="6"/>
  <c r="X247" i="6"/>
  <c r="Y247" i="6"/>
  <c r="Z247" i="6"/>
  <c r="W248" i="6"/>
  <c r="X248" i="6"/>
  <c r="Y248" i="6"/>
  <c r="Z248" i="6"/>
  <c r="W249" i="6"/>
  <c r="X249" i="6"/>
  <c r="Y249" i="6"/>
  <c r="Z249" i="6"/>
  <c r="W250" i="6"/>
  <c r="X250" i="6"/>
  <c r="Y250" i="6"/>
  <c r="Z250" i="6"/>
  <c r="W251" i="6"/>
  <c r="X251" i="6"/>
  <c r="Y251" i="6"/>
  <c r="Z251" i="6"/>
  <c r="W252" i="6"/>
  <c r="X252" i="6"/>
  <c r="Y252" i="6"/>
  <c r="Z252" i="6"/>
  <c r="W253" i="6"/>
  <c r="X253" i="6"/>
  <c r="Y253" i="6"/>
  <c r="Z253" i="6"/>
  <c r="W254" i="6"/>
  <c r="X254" i="6"/>
  <c r="Y254" i="6"/>
  <c r="Z254" i="6"/>
  <c r="W255" i="6"/>
  <c r="X255" i="6"/>
  <c r="Y255" i="6"/>
  <c r="Z255" i="6"/>
  <c r="W256" i="6"/>
  <c r="X256" i="6"/>
  <c r="Y256" i="6"/>
  <c r="Z256" i="6"/>
  <c r="W257" i="6"/>
  <c r="X257" i="6"/>
  <c r="Y257" i="6"/>
  <c r="Z257" i="6"/>
  <c r="W258" i="6"/>
  <c r="X258" i="6"/>
  <c r="Y258" i="6"/>
  <c r="Z258" i="6"/>
  <c r="W259" i="6"/>
  <c r="X259" i="6"/>
  <c r="Y259" i="6"/>
  <c r="Z259" i="6"/>
  <c r="W260" i="6"/>
  <c r="X260" i="6"/>
  <c r="Y260" i="6"/>
  <c r="Z260" i="6"/>
  <c r="W261" i="6"/>
  <c r="X261" i="6"/>
  <c r="Y261" i="6"/>
  <c r="Z261" i="6"/>
  <c r="W262" i="6"/>
  <c r="X262" i="6"/>
  <c r="Y262" i="6"/>
  <c r="Z262" i="6"/>
  <c r="W263" i="6"/>
  <c r="X263" i="6"/>
  <c r="Y263" i="6"/>
  <c r="Z263" i="6"/>
  <c r="W264" i="6"/>
  <c r="X264" i="6"/>
  <c r="Y264" i="6"/>
  <c r="Z264" i="6"/>
  <c r="W265" i="6"/>
  <c r="X265" i="6"/>
  <c r="Y265" i="6"/>
  <c r="Z265" i="6"/>
  <c r="W266" i="6"/>
  <c r="X266" i="6"/>
  <c r="Y266" i="6"/>
  <c r="Z266" i="6"/>
  <c r="W267" i="6"/>
  <c r="X267" i="6"/>
  <c r="Y267" i="6"/>
  <c r="Z267" i="6"/>
  <c r="W268" i="6"/>
  <c r="X268" i="6"/>
  <c r="Y268" i="6"/>
  <c r="Z268" i="6"/>
  <c r="W269" i="6"/>
  <c r="X269" i="6"/>
  <c r="Y269" i="6"/>
  <c r="Z269" i="6"/>
  <c r="W270" i="6"/>
  <c r="X270" i="6"/>
  <c r="Y270" i="6"/>
  <c r="Z270" i="6"/>
  <c r="W271" i="6"/>
  <c r="X271" i="6"/>
  <c r="Y271" i="6"/>
  <c r="Z271" i="6"/>
  <c r="W272" i="6"/>
  <c r="X272" i="6"/>
  <c r="Y272" i="6"/>
  <c r="Z272" i="6"/>
  <c r="W273" i="6"/>
  <c r="X273" i="6"/>
  <c r="Y273" i="6"/>
  <c r="Z273" i="6"/>
  <c r="W274" i="6"/>
  <c r="X274" i="6"/>
  <c r="Y274" i="6"/>
  <c r="Z274" i="6"/>
  <c r="W275" i="6"/>
  <c r="X275" i="6"/>
  <c r="Y275" i="6"/>
  <c r="Z275" i="6"/>
  <c r="W276" i="6"/>
  <c r="X276" i="6"/>
  <c r="Y276" i="6"/>
  <c r="Z276" i="6"/>
  <c r="W277" i="6"/>
  <c r="X277" i="6"/>
  <c r="Y277" i="6"/>
  <c r="Z277" i="6"/>
  <c r="W278" i="6"/>
  <c r="X278" i="6"/>
  <c r="Y278" i="6"/>
  <c r="Z278" i="6"/>
  <c r="W279" i="6"/>
  <c r="X279" i="6"/>
  <c r="Y279" i="6"/>
  <c r="Z279" i="6"/>
  <c r="W280" i="6"/>
  <c r="X280" i="6"/>
  <c r="Y280" i="6"/>
  <c r="Z280" i="6"/>
  <c r="W281" i="6"/>
  <c r="X281" i="6"/>
  <c r="Y281" i="6"/>
  <c r="Z281" i="6"/>
  <c r="W282" i="6"/>
  <c r="X282" i="6"/>
  <c r="Y282" i="6"/>
  <c r="Z282" i="6"/>
  <c r="W283" i="6"/>
  <c r="X283" i="6"/>
  <c r="Y283" i="6"/>
  <c r="Z283" i="6"/>
  <c r="W284" i="6"/>
  <c r="X284" i="6"/>
  <c r="Y284" i="6"/>
  <c r="Z284" i="6"/>
  <c r="W285" i="6"/>
  <c r="X285" i="6"/>
  <c r="Y285" i="6"/>
  <c r="Z285" i="6"/>
  <c r="W286" i="6"/>
  <c r="X286" i="6"/>
  <c r="Y286" i="6"/>
  <c r="Z286" i="6"/>
  <c r="W287" i="6"/>
  <c r="X287" i="6"/>
  <c r="Y287" i="6"/>
  <c r="Z287" i="6"/>
  <c r="W288" i="6"/>
  <c r="X288" i="6"/>
  <c r="Y288" i="6"/>
  <c r="Z288" i="6"/>
  <c r="W289" i="6"/>
  <c r="X289" i="6"/>
  <c r="Y289" i="6"/>
  <c r="Z289" i="6"/>
  <c r="W290" i="6"/>
  <c r="X290" i="6"/>
  <c r="Y290" i="6"/>
  <c r="Z290" i="6"/>
  <c r="W291" i="6"/>
  <c r="X291" i="6"/>
  <c r="Y291" i="6"/>
  <c r="Z291" i="6"/>
  <c r="W292" i="6"/>
  <c r="X292" i="6"/>
  <c r="Y292" i="6"/>
  <c r="Z292" i="6"/>
  <c r="W293" i="6"/>
  <c r="X293" i="6"/>
  <c r="Y293" i="6"/>
  <c r="Z293" i="6"/>
  <c r="W294" i="6"/>
  <c r="X294" i="6"/>
  <c r="Y294" i="6"/>
  <c r="Z294" i="6"/>
  <c r="W295" i="6"/>
  <c r="X295" i="6"/>
  <c r="Y295" i="6"/>
  <c r="Z295" i="6"/>
  <c r="W296" i="6"/>
  <c r="X296" i="6"/>
  <c r="Y296" i="6"/>
  <c r="Z296" i="6"/>
  <c r="W297" i="6"/>
  <c r="X297" i="6"/>
  <c r="Y297" i="6"/>
  <c r="Z297" i="6"/>
  <c r="W298" i="6"/>
  <c r="X298" i="6"/>
  <c r="Y298" i="6"/>
  <c r="Z298" i="6"/>
  <c r="W299" i="6"/>
  <c r="X299" i="6"/>
  <c r="Y299" i="6"/>
  <c r="Z299" i="6"/>
  <c r="W300" i="6"/>
  <c r="X300" i="6"/>
  <c r="Y300" i="6"/>
  <c r="Z300" i="6"/>
  <c r="W301" i="6"/>
  <c r="X301" i="6"/>
  <c r="Y301" i="6"/>
  <c r="Z301" i="6"/>
  <c r="W302" i="6"/>
  <c r="X302" i="6"/>
  <c r="Y302" i="6"/>
  <c r="Z302" i="6"/>
  <c r="W303" i="6"/>
  <c r="X303" i="6"/>
  <c r="Y303" i="6"/>
  <c r="Z303" i="6"/>
  <c r="W304" i="6"/>
  <c r="X304" i="6"/>
  <c r="Y304" i="6"/>
  <c r="Z304" i="6"/>
  <c r="W305" i="6"/>
  <c r="X305" i="6"/>
  <c r="Y305" i="6"/>
  <c r="Z305" i="6"/>
  <c r="W306" i="6"/>
  <c r="X306" i="6"/>
  <c r="Y306" i="6"/>
  <c r="Z306" i="6"/>
  <c r="W307" i="6"/>
  <c r="X307" i="6"/>
  <c r="Y307" i="6"/>
  <c r="Z307" i="6"/>
  <c r="W308" i="6"/>
  <c r="X308" i="6"/>
  <c r="Y308" i="6"/>
  <c r="Z308" i="6"/>
  <c r="W309" i="6"/>
  <c r="X309" i="6"/>
  <c r="Y309" i="6"/>
  <c r="Z309" i="6"/>
  <c r="W310" i="6"/>
  <c r="X310" i="6"/>
  <c r="Y310" i="6"/>
  <c r="Z310" i="6"/>
  <c r="W311" i="6"/>
  <c r="X311" i="6"/>
  <c r="Y311" i="6"/>
  <c r="Z311" i="6"/>
  <c r="W312" i="6"/>
  <c r="X312" i="6"/>
  <c r="Y312" i="6"/>
  <c r="Z312" i="6"/>
  <c r="W313" i="6"/>
  <c r="X313" i="6"/>
  <c r="Y313" i="6"/>
  <c r="Z313" i="6"/>
  <c r="W314" i="6"/>
  <c r="X314" i="6"/>
  <c r="Y314" i="6"/>
  <c r="Z314" i="6"/>
  <c r="W315" i="6"/>
  <c r="X315" i="6"/>
  <c r="Y315" i="6"/>
  <c r="Z315" i="6"/>
  <c r="W316" i="6"/>
  <c r="X316" i="6"/>
  <c r="Y316" i="6"/>
  <c r="Z316" i="6"/>
  <c r="W317" i="6"/>
  <c r="X317" i="6"/>
  <c r="Y317" i="6"/>
  <c r="Z317" i="6"/>
  <c r="W318" i="6"/>
  <c r="X318" i="6"/>
  <c r="Y318" i="6"/>
  <c r="Z318" i="6"/>
  <c r="W319" i="6"/>
  <c r="X319" i="6"/>
  <c r="Y319" i="6"/>
  <c r="Z319" i="6"/>
  <c r="W320" i="6"/>
  <c r="X320" i="6"/>
  <c r="Y320" i="6"/>
  <c r="Z320" i="6"/>
  <c r="W321" i="6"/>
  <c r="X321" i="6"/>
  <c r="Y321" i="6"/>
  <c r="Z321" i="6"/>
  <c r="W322" i="6"/>
  <c r="X322" i="6"/>
  <c r="Y322" i="6"/>
  <c r="Z322" i="6"/>
  <c r="W323" i="6"/>
  <c r="X323" i="6"/>
  <c r="Y323" i="6"/>
  <c r="Z323" i="6"/>
  <c r="W324" i="6"/>
  <c r="X324" i="6"/>
  <c r="Y324" i="6"/>
  <c r="Z324" i="6"/>
  <c r="W325" i="6"/>
  <c r="X325" i="6"/>
  <c r="Y325" i="6"/>
  <c r="Z325" i="6"/>
  <c r="W326" i="6"/>
  <c r="X326" i="6"/>
  <c r="Y326" i="6"/>
  <c r="Z326" i="6"/>
  <c r="W327" i="6"/>
  <c r="X327" i="6"/>
  <c r="Y327" i="6"/>
  <c r="Z327" i="6"/>
  <c r="W328" i="6"/>
  <c r="X328" i="6"/>
  <c r="Y328" i="6"/>
  <c r="Z328" i="6"/>
  <c r="W329" i="6"/>
  <c r="X329" i="6"/>
  <c r="Y329" i="6"/>
  <c r="Z329" i="6"/>
  <c r="W330" i="6"/>
  <c r="X330" i="6"/>
  <c r="Y330" i="6"/>
  <c r="Z330" i="6"/>
  <c r="W331" i="6"/>
  <c r="X331" i="6"/>
  <c r="Y331" i="6"/>
  <c r="Z331" i="6"/>
  <c r="W332" i="6"/>
  <c r="X332" i="6"/>
  <c r="Y332" i="6"/>
  <c r="Z332" i="6"/>
  <c r="W333" i="6"/>
  <c r="X333" i="6"/>
  <c r="Y333" i="6"/>
  <c r="Z333" i="6"/>
  <c r="W334" i="6"/>
  <c r="X334" i="6"/>
  <c r="Y334" i="6"/>
  <c r="Z334" i="6"/>
  <c r="W335" i="6"/>
  <c r="X335" i="6"/>
  <c r="Y335" i="6"/>
  <c r="Z335" i="6"/>
  <c r="W336" i="6"/>
  <c r="X336" i="6"/>
  <c r="Y336" i="6"/>
  <c r="Z336" i="6"/>
  <c r="W337" i="6"/>
  <c r="X337" i="6"/>
  <c r="Y337" i="6"/>
  <c r="Z337" i="6"/>
  <c r="W338" i="6"/>
  <c r="X338" i="6"/>
  <c r="Y338" i="6"/>
  <c r="Z338" i="6"/>
  <c r="W339" i="6"/>
  <c r="X339" i="6"/>
  <c r="Y339" i="6"/>
  <c r="Z339" i="6"/>
  <c r="W340" i="6"/>
  <c r="X340" i="6"/>
  <c r="Y340" i="6"/>
  <c r="Z340" i="6"/>
  <c r="W341" i="6"/>
  <c r="X341" i="6"/>
  <c r="Y341" i="6"/>
  <c r="Z341" i="6"/>
  <c r="W342" i="6"/>
  <c r="X342" i="6"/>
  <c r="Y342" i="6"/>
  <c r="Z342" i="6"/>
  <c r="W343" i="6"/>
  <c r="X343" i="6"/>
  <c r="Y343" i="6"/>
  <c r="Z343" i="6"/>
  <c r="W344" i="6"/>
  <c r="X344" i="6"/>
  <c r="Y344" i="6"/>
  <c r="Z344" i="6"/>
  <c r="W345" i="6"/>
  <c r="X345" i="6"/>
  <c r="Y345" i="6"/>
  <c r="Z345" i="6"/>
  <c r="W346" i="6"/>
  <c r="X346" i="6"/>
  <c r="Y346" i="6"/>
  <c r="Z346" i="6"/>
  <c r="W347" i="6"/>
  <c r="X347" i="6"/>
  <c r="Y347" i="6"/>
  <c r="Z347" i="6"/>
  <c r="W348" i="6"/>
  <c r="X348" i="6"/>
  <c r="Y348" i="6"/>
  <c r="Z348" i="6"/>
  <c r="W349" i="6"/>
  <c r="X349" i="6"/>
  <c r="Y349" i="6"/>
  <c r="Z349" i="6"/>
  <c r="W350" i="6"/>
  <c r="X350" i="6"/>
  <c r="Y350" i="6"/>
  <c r="Z350" i="6"/>
  <c r="W351" i="6"/>
  <c r="X351" i="6"/>
  <c r="Y351" i="6"/>
  <c r="Z351" i="6"/>
  <c r="W352" i="6"/>
  <c r="X352" i="6"/>
  <c r="Y352" i="6"/>
  <c r="Z352" i="6"/>
  <c r="W353" i="6"/>
  <c r="X353" i="6"/>
  <c r="Y353" i="6"/>
  <c r="Z353" i="6"/>
  <c r="W354" i="6"/>
  <c r="X354" i="6"/>
  <c r="Y354" i="6"/>
  <c r="Z354" i="6"/>
  <c r="W355" i="6"/>
  <c r="X355" i="6"/>
  <c r="Y355" i="6"/>
  <c r="Z355" i="6"/>
  <c r="W356" i="6"/>
  <c r="X356" i="6"/>
  <c r="Y356" i="6"/>
  <c r="Z356" i="6"/>
  <c r="W357" i="6"/>
  <c r="X357" i="6"/>
  <c r="Y357" i="6"/>
  <c r="Z357" i="6"/>
  <c r="W358" i="6"/>
  <c r="X358" i="6"/>
  <c r="Y358" i="6"/>
  <c r="Z358" i="6"/>
  <c r="W359" i="6"/>
  <c r="X359" i="6"/>
  <c r="Y359" i="6"/>
  <c r="Z359" i="6"/>
  <c r="W360" i="6"/>
  <c r="X360" i="6"/>
  <c r="Y360" i="6"/>
  <c r="Z360" i="6"/>
  <c r="W361" i="6"/>
  <c r="X361" i="6"/>
  <c r="Y361" i="6"/>
  <c r="Z361" i="6"/>
  <c r="W362" i="6"/>
  <c r="X362" i="6"/>
  <c r="Y362" i="6"/>
  <c r="Z362" i="6"/>
  <c r="W363" i="6"/>
  <c r="X363" i="6"/>
  <c r="Y363" i="6"/>
  <c r="Z363" i="6"/>
  <c r="W364" i="6"/>
  <c r="X364" i="6"/>
  <c r="Y364" i="6"/>
  <c r="Z364" i="6"/>
  <c r="W365" i="6"/>
  <c r="X365" i="6"/>
  <c r="Y365" i="6"/>
  <c r="Z365" i="6"/>
  <c r="W366" i="6"/>
  <c r="X366" i="6"/>
  <c r="Y366" i="6"/>
  <c r="Z366" i="6"/>
  <c r="W367" i="6"/>
  <c r="X367" i="6"/>
  <c r="Y367" i="6"/>
  <c r="Z367" i="6"/>
  <c r="W368" i="6"/>
  <c r="X368" i="6"/>
  <c r="Y368" i="6"/>
  <c r="Z368" i="6"/>
  <c r="W369" i="6"/>
  <c r="X369" i="6"/>
  <c r="Y369" i="6"/>
  <c r="Z369" i="6"/>
  <c r="W370" i="6"/>
  <c r="X370" i="6"/>
  <c r="Y370" i="6"/>
  <c r="Z370" i="6"/>
  <c r="W371" i="6"/>
  <c r="X371" i="6"/>
  <c r="Y371" i="6"/>
  <c r="Z371" i="6"/>
  <c r="W372" i="6"/>
  <c r="X372" i="6"/>
  <c r="Y372" i="6"/>
  <c r="Z372" i="6"/>
  <c r="W373" i="6"/>
  <c r="X373" i="6"/>
  <c r="Y373" i="6"/>
  <c r="Z373" i="6"/>
  <c r="W374" i="6"/>
  <c r="X374" i="6"/>
  <c r="Y374" i="6"/>
  <c r="Z374" i="6"/>
  <c r="W375" i="6"/>
  <c r="X375" i="6"/>
  <c r="Y375" i="6"/>
  <c r="Z375" i="6"/>
  <c r="W376" i="6"/>
  <c r="X376" i="6"/>
  <c r="Y376" i="6"/>
  <c r="Z376" i="6"/>
  <c r="W377" i="6"/>
  <c r="X377" i="6"/>
  <c r="Y377" i="6"/>
  <c r="Z377" i="6"/>
  <c r="W378" i="6"/>
  <c r="X378" i="6"/>
  <c r="Y378" i="6"/>
  <c r="Z378" i="6"/>
  <c r="W379" i="6"/>
  <c r="X379" i="6"/>
  <c r="Y379" i="6"/>
  <c r="Z379" i="6"/>
  <c r="W380" i="6"/>
  <c r="X380" i="6"/>
  <c r="Y380" i="6"/>
  <c r="Z380" i="6"/>
  <c r="W381" i="6"/>
  <c r="X381" i="6"/>
  <c r="Y381" i="6"/>
  <c r="Z381" i="6"/>
  <c r="W382" i="6"/>
  <c r="X382" i="6"/>
  <c r="Y382" i="6"/>
  <c r="Z382" i="6"/>
  <c r="W383" i="6"/>
  <c r="X383" i="6"/>
  <c r="Y383" i="6"/>
  <c r="Z383" i="6"/>
  <c r="W384" i="6"/>
  <c r="X384" i="6"/>
  <c r="Y384" i="6"/>
  <c r="Z384" i="6"/>
  <c r="W385" i="6"/>
  <c r="X385" i="6"/>
  <c r="Y385" i="6"/>
  <c r="Z385" i="6"/>
  <c r="W386" i="6"/>
  <c r="X386" i="6"/>
  <c r="Y386" i="6"/>
  <c r="Z386" i="6"/>
  <c r="W387" i="6"/>
  <c r="X387" i="6"/>
  <c r="Y387" i="6"/>
  <c r="Z387" i="6"/>
  <c r="W388" i="6"/>
  <c r="X388" i="6"/>
  <c r="Y388" i="6"/>
  <c r="Z388" i="6"/>
  <c r="W389" i="6"/>
  <c r="X389" i="6"/>
  <c r="Y389" i="6"/>
  <c r="Z389" i="6"/>
  <c r="W390" i="6"/>
  <c r="X390" i="6"/>
  <c r="Y390" i="6"/>
  <c r="Z390" i="6"/>
  <c r="W391" i="6"/>
  <c r="X391" i="6"/>
  <c r="Y391" i="6"/>
  <c r="Z391" i="6"/>
  <c r="W392" i="6"/>
  <c r="X392" i="6"/>
  <c r="Y392" i="6"/>
  <c r="Z392" i="6"/>
  <c r="W393" i="6"/>
  <c r="X393" i="6"/>
  <c r="Y393" i="6"/>
  <c r="Z393" i="6"/>
  <c r="W394" i="6"/>
  <c r="X394" i="6"/>
  <c r="Y394" i="6"/>
  <c r="Z394" i="6"/>
  <c r="W395" i="6"/>
  <c r="X395" i="6"/>
  <c r="Y395" i="6"/>
  <c r="Z395" i="6"/>
  <c r="W396" i="6"/>
  <c r="X396" i="6"/>
  <c r="Y396" i="6"/>
  <c r="Z396" i="6"/>
  <c r="W397" i="6"/>
  <c r="X397" i="6"/>
  <c r="Y397" i="6"/>
  <c r="Z397" i="6"/>
  <c r="W398" i="6"/>
  <c r="X398" i="6"/>
  <c r="Y398" i="6"/>
  <c r="Z398" i="6"/>
  <c r="W399" i="6"/>
  <c r="X399" i="6"/>
  <c r="Y399" i="6"/>
  <c r="Z399" i="6"/>
  <c r="W400" i="6"/>
  <c r="X400" i="6"/>
  <c r="Y400" i="6"/>
  <c r="Z400" i="6"/>
  <c r="W401" i="6"/>
  <c r="X401" i="6"/>
  <c r="Y401" i="6"/>
  <c r="Z401" i="6"/>
  <c r="W402" i="6"/>
  <c r="X402" i="6"/>
  <c r="Y402" i="6"/>
  <c r="Z402" i="6"/>
  <c r="W403" i="6"/>
  <c r="X403" i="6"/>
  <c r="Y403" i="6"/>
  <c r="Z403" i="6"/>
  <c r="W404" i="6"/>
  <c r="X404" i="6"/>
  <c r="Y404" i="6"/>
  <c r="Z404" i="6"/>
  <c r="W405" i="6"/>
  <c r="X405" i="6"/>
  <c r="Y405" i="6"/>
  <c r="Z405" i="6"/>
  <c r="W406" i="6"/>
  <c r="X406" i="6"/>
  <c r="Y406" i="6"/>
  <c r="Z406" i="6"/>
  <c r="W407" i="6"/>
  <c r="X407" i="6"/>
  <c r="Y407" i="6"/>
  <c r="Z407" i="6"/>
  <c r="W408" i="6"/>
  <c r="X408" i="6"/>
  <c r="Y408" i="6"/>
  <c r="Z408" i="6"/>
  <c r="W409" i="6"/>
  <c r="X409" i="6"/>
  <c r="Y409" i="6"/>
  <c r="Z409" i="6"/>
  <c r="W410" i="6"/>
  <c r="X410" i="6"/>
  <c r="Y410" i="6"/>
  <c r="Z410" i="6"/>
  <c r="W411" i="6"/>
  <c r="X411" i="6"/>
  <c r="Y411" i="6"/>
  <c r="Z411" i="6"/>
  <c r="W412" i="6"/>
  <c r="X412" i="6"/>
  <c r="Y412" i="6"/>
  <c r="Z412" i="6"/>
  <c r="W413" i="6"/>
  <c r="X413" i="6"/>
  <c r="Y413" i="6"/>
  <c r="Z413" i="6"/>
  <c r="W414" i="6"/>
  <c r="X414" i="6"/>
  <c r="Y414" i="6"/>
  <c r="Z414" i="6"/>
  <c r="W417" i="6"/>
  <c r="X417" i="6"/>
  <c r="Y417" i="6"/>
  <c r="Z417" i="6"/>
  <c r="W418" i="6"/>
  <c r="X418" i="6"/>
  <c r="Y418" i="6"/>
  <c r="Z418" i="6"/>
  <c r="W419" i="6"/>
  <c r="X419" i="6"/>
  <c r="Y419" i="6"/>
  <c r="Z419" i="6"/>
  <c r="W420" i="6"/>
  <c r="X420" i="6"/>
  <c r="Y420" i="6"/>
  <c r="Z420" i="6"/>
  <c r="W421" i="6"/>
  <c r="X421" i="6"/>
  <c r="Y421" i="6"/>
  <c r="Z421" i="6"/>
  <c r="W422" i="6"/>
  <c r="X422" i="6"/>
  <c r="Y422" i="6"/>
  <c r="Z422" i="6"/>
  <c r="W423" i="6"/>
  <c r="X423" i="6"/>
  <c r="Y423" i="6"/>
  <c r="Z423" i="6"/>
  <c r="W424" i="6"/>
  <c r="X424" i="6"/>
  <c r="Y424" i="6"/>
  <c r="Z424" i="6"/>
  <c r="W425" i="6"/>
  <c r="X425" i="6"/>
  <c r="Y425" i="6"/>
  <c r="Z425" i="6"/>
  <c r="W426" i="6"/>
  <c r="X426" i="6"/>
  <c r="Y426" i="6"/>
  <c r="Z426" i="6"/>
  <c r="W427" i="6"/>
  <c r="X427" i="6"/>
  <c r="Y427" i="6"/>
  <c r="Z427" i="6"/>
  <c r="W428" i="6"/>
  <c r="X428" i="6"/>
  <c r="Y428" i="6"/>
  <c r="Z428" i="6"/>
  <c r="W429" i="6"/>
  <c r="X429" i="6"/>
  <c r="Y429" i="6"/>
  <c r="Z429" i="6"/>
  <c r="W430" i="6"/>
  <c r="X430" i="6"/>
  <c r="Y430" i="6"/>
  <c r="Z430" i="6"/>
  <c r="W431" i="6"/>
  <c r="X431" i="6"/>
  <c r="Y431" i="6"/>
  <c r="Z431" i="6"/>
  <c r="W432" i="6"/>
  <c r="X432" i="6"/>
  <c r="Y432" i="6"/>
  <c r="Z432" i="6"/>
  <c r="W433" i="6"/>
  <c r="X433" i="6"/>
  <c r="Y433" i="6"/>
  <c r="Z433" i="6"/>
  <c r="W434" i="6"/>
  <c r="X434" i="6"/>
  <c r="Y434" i="6"/>
  <c r="Z434" i="6"/>
  <c r="W435" i="6"/>
  <c r="X435" i="6"/>
  <c r="Y435" i="6"/>
  <c r="Z435" i="6"/>
  <c r="W436" i="6"/>
  <c r="X436" i="6"/>
  <c r="Y436" i="6"/>
  <c r="Z436" i="6"/>
  <c r="W437" i="6"/>
  <c r="X437" i="6"/>
  <c r="Y437" i="6"/>
  <c r="Z437" i="6"/>
  <c r="W438" i="6"/>
  <c r="X438" i="6"/>
  <c r="Y438" i="6"/>
  <c r="Z438" i="6"/>
  <c r="W439" i="6"/>
  <c r="X439" i="6"/>
  <c r="Y439" i="6"/>
  <c r="Z439" i="6"/>
  <c r="W440" i="6"/>
  <c r="X440" i="6"/>
  <c r="Y440" i="6"/>
  <c r="Z440" i="6"/>
  <c r="W441" i="6"/>
  <c r="X441" i="6"/>
  <c r="Y441" i="6"/>
  <c r="Z441" i="6"/>
  <c r="W442" i="6"/>
  <c r="X442" i="6"/>
  <c r="Y442" i="6"/>
  <c r="Z442" i="6"/>
  <c r="W443" i="6"/>
  <c r="X443" i="6"/>
  <c r="Y443" i="6"/>
  <c r="Z443" i="6"/>
  <c r="W444" i="6"/>
  <c r="X444" i="6"/>
  <c r="Y444" i="6"/>
  <c r="Z444" i="6"/>
  <c r="W445" i="6"/>
  <c r="X445" i="6"/>
  <c r="Y445" i="6"/>
  <c r="Z445" i="6"/>
  <c r="W446" i="6"/>
  <c r="X446" i="6"/>
  <c r="Y446" i="6"/>
  <c r="Z446" i="6"/>
  <c r="W447" i="6"/>
  <c r="X447" i="6"/>
  <c r="Y447" i="6"/>
  <c r="Z447" i="6"/>
  <c r="W448" i="6"/>
  <c r="X448" i="6"/>
  <c r="Y448" i="6"/>
  <c r="Z448" i="6"/>
  <c r="W449" i="6"/>
  <c r="X449" i="6"/>
  <c r="Y449" i="6"/>
  <c r="Z449" i="6"/>
  <c r="W450" i="6"/>
  <c r="X450" i="6"/>
  <c r="Y450" i="6"/>
  <c r="Z450" i="6"/>
  <c r="W451" i="6"/>
  <c r="X451" i="6"/>
  <c r="Y451" i="6"/>
  <c r="Z451" i="6"/>
  <c r="W452" i="6"/>
  <c r="X452" i="6"/>
  <c r="Y452" i="6"/>
  <c r="Z452" i="6"/>
  <c r="W453" i="6"/>
  <c r="X453" i="6"/>
  <c r="Y453" i="6"/>
  <c r="Z453" i="6"/>
  <c r="W454" i="6"/>
  <c r="X454" i="6"/>
  <c r="Y454" i="6"/>
  <c r="Z454" i="6"/>
  <c r="W455" i="6"/>
  <c r="X455" i="6"/>
  <c r="Y455" i="6"/>
  <c r="Z455" i="6"/>
  <c r="W456" i="6"/>
  <c r="X456" i="6"/>
  <c r="Y456" i="6"/>
  <c r="Z456" i="6"/>
  <c r="W457" i="6"/>
  <c r="X457" i="6"/>
  <c r="Y457" i="6"/>
  <c r="Z457" i="6"/>
  <c r="W458" i="6"/>
  <c r="X458" i="6"/>
  <c r="Y458" i="6"/>
  <c r="Z458" i="6"/>
  <c r="W459" i="6"/>
  <c r="X459" i="6"/>
  <c r="Y459" i="6"/>
  <c r="Z459" i="6"/>
  <c r="W460" i="6"/>
  <c r="X460" i="6"/>
  <c r="Y460" i="6"/>
  <c r="Z460" i="6"/>
  <c r="W461" i="6"/>
  <c r="X461" i="6"/>
  <c r="Y461" i="6"/>
  <c r="Z461" i="6"/>
  <c r="W462" i="6"/>
  <c r="X462" i="6"/>
  <c r="Y462" i="6"/>
  <c r="Z462" i="6"/>
  <c r="W463" i="6"/>
  <c r="X463" i="6"/>
  <c r="Y463" i="6"/>
  <c r="Z463" i="6"/>
  <c r="W464" i="6"/>
  <c r="X464" i="6"/>
  <c r="Y464" i="6"/>
  <c r="Z464" i="6"/>
  <c r="W465" i="6"/>
  <c r="X465" i="6"/>
  <c r="Y465" i="6"/>
  <c r="Z465" i="6"/>
  <c r="W466" i="6"/>
  <c r="X466" i="6"/>
  <c r="Y466" i="6"/>
  <c r="Z466" i="6"/>
  <c r="W467" i="6"/>
  <c r="X467" i="6"/>
  <c r="Y467" i="6"/>
  <c r="Z467" i="6"/>
  <c r="W468" i="6"/>
  <c r="X468" i="6"/>
  <c r="Y468" i="6"/>
  <c r="Z468" i="6"/>
  <c r="W469" i="6"/>
  <c r="X469" i="6"/>
  <c r="Y469" i="6"/>
  <c r="Z469" i="6"/>
  <c r="W470" i="6"/>
  <c r="X470" i="6"/>
  <c r="Y470" i="6"/>
  <c r="Z470" i="6"/>
  <c r="W471" i="6"/>
  <c r="X471" i="6"/>
  <c r="Y471" i="6"/>
  <c r="Z471" i="6"/>
  <c r="W472" i="6"/>
  <c r="X472" i="6"/>
  <c r="Y472" i="6"/>
  <c r="Z472" i="6"/>
  <c r="W473" i="6"/>
  <c r="X473" i="6"/>
  <c r="Y473" i="6"/>
  <c r="Z473" i="6"/>
  <c r="W474" i="6"/>
  <c r="X474" i="6"/>
  <c r="Y474" i="6"/>
  <c r="Z474" i="6"/>
  <c r="W475" i="6"/>
  <c r="X475" i="6"/>
  <c r="Y475" i="6"/>
  <c r="Z475" i="6"/>
  <c r="W476" i="6"/>
  <c r="X476" i="6"/>
  <c r="Y476" i="6"/>
  <c r="Z476" i="6"/>
  <c r="W481" i="6"/>
  <c r="X481" i="6"/>
  <c r="Y481" i="6"/>
  <c r="Z481" i="6"/>
  <c r="W482" i="6"/>
  <c r="X482" i="6"/>
  <c r="Y482" i="6"/>
  <c r="Z482" i="6"/>
  <c r="W483" i="6"/>
  <c r="X483" i="6"/>
  <c r="Y483" i="6"/>
  <c r="Z483" i="6"/>
  <c r="W484" i="6"/>
  <c r="X484" i="6"/>
  <c r="Y484" i="6"/>
  <c r="Z484" i="6"/>
  <c r="W491" i="6"/>
  <c r="X491" i="6"/>
  <c r="Y491" i="6"/>
  <c r="Z491" i="6"/>
  <c r="W492" i="6"/>
  <c r="X492" i="6"/>
  <c r="Y492" i="6"/>
  <c r="Z492" i="6"/>
  <c r="W493" i="6"/>
  <c r="X493" i="6"/>
  <c r="Y493" i="6"/>
  <c r="Z493" i="6"/>
  <c r="W494" i="6"/>
  <c r="X494" i="6"/>
  <c r="Y494" i="6"/>
  <c r="Z494" i="6"/>
  <c r="W495" i="6"/>
  <c r="X495" i="6"/>
  <c r="Y495" i="6"/>
  <c r="Z495" i="6"/>
  <c r="W496" i="6"/>
  <c r="X496" i="6"/>
  <c r="Y496" i="6"/>
  <c r="Z496" i="6"/>
  <c r="W497" i="6"/>
  <c r="X497" i="6"/>
  <c r="Y497" i="6"/>
  <c r="Z497" i="6"/>
  <c r="W498" i="6"/>
  <c r="X498" i="6"/>
  <c r="Y498" i="6"/>
  <c r="Z498" i="6"/>
  <c r="W499" i="6"/>
  <c r="X499" i="6"/>
  <c r="Y499" i="6"/>
  <c r="Z499" i="6"/>
  <c r="W500" i="6"/>
  <c r="X500" i="6"/>
  <c r="Y500" i="6"/>
  <c r="Z500" i="6"/>
  <c r="W501" i="6"/>
  <c r="X501" i="6"/>
  <c r="Y501" i="6"/>
  <c r="Z501" i="6"/>
  <c r="W502" i="6"/>
  <c r="X502" i="6"/>
  <c r="Y502" i="6"/>
  <c r="Z502" i="6"/>
  <c r="W503" i="6"/>
  <c r="X503" i="6"/>
  <c r="Y503" i="6"/>
  <c r="Z503" i="6"/>
  <c r="W504" i="6"/>
  <c r="X504" i="6"/>
  <c r="Y504" i="6"/>
  <c r="Z504" i="6"/>
  <c r="W505" i="6"/>
  <c r="X505" i="6"/>
  <c r="Y505" i="6"/>
  <c r="Z505" i="6"/>
  <c r="W506" i="6"/>
  <c r="X506" i="6"/>
  <c r="Y506" i="6"/>
  <c r="Z506" i="6"/>
  <c r="W507" i="6"/>
  <c r="X507" i="6"/>
  <c r="Y507" i="6"/>
  <c r="Z507" i="6"/>
  <c r="W508" i="6"/>
  <c r="X508" i="6"/>
  <c r="Y508" i="6"/>
  <c r="Z508" i="6"/>
  <c r="W509" i="6"/>
  <c r="X509" i="6"/>
  <c r="Y509" i="6"/>
  <c r="Z509" i="6"/>
  <c r="W510" i="6"/>
  <c r="X510" i="6"/>
  <c r="Y510" i="6"/>
  <c r="Z510" i="6"/>
  <c r="W511" i="6"/>
  <c r="X511" i="6"/>
  <c r="Y511" i="6"/>
  <c r="Z511" i="6"/>
  <c r="W512" i="6"/>
  <c r="X512" i="6"/>
  <c r="Y512" i="6"/>
  <c r="Z512" i="6"/>
  <c r="W513" i="6"/>
  <c r="X513" i="6"/>
  <c r="Y513" i="6"/>
  <c r="Z513" i="6"/>
  <c r="W514" i="6"/>
  <c r="X514" i="6"/>
  <c r="Y514" i="6"/>
  <c r="Z514" i="6"/>
  <c r="W515" i="6"/>
  <c r="X515" i="6"/>
  <c r="Y515" i="6"/>
  <c r="Z515" i="6"/>
  <c r="W516" i="6"/>
  <c r="X516" i="6"/>
  <c r="Y516" i="6"/>
  <c r="Z516" i="6"/>
  <c r="W517" i="6"/>
  <c r="X517" i="6"/>
  <c r="Y517" i="6"/>
  <c r="Z517" i="6"/>
  <c r="W518" i="6"/>
  <c r="X518" i="6"/>
  <c r="Y518" i="6"/>
  <c r="Z518" i="6"/>
  <c r="W519" i="6"/>
  <c r="X519" i="6"/>
  <c r="Y519" i="6"/>
  <c r="Z519" i="6"/>
  <c r="W520" i="6"/>
  <c r="X520" i="6"/>
  <c r="Y520" i="6"/>
  <c r="Z520" i="6"/>
  <c r="W521" i="6"/>
  <c r="X521" i="6"/>
  <c r="Y521" i="6"/>
  <c r="Z521" i="6"/>
  <c r="W522" i="6"/>
  <c r="X522" i="6"/>
  <c r="Y522" i="6"/>
  <c r="Z522" i="6"/>
  <c r="W523" i="6"/>
  <c r="X523" i="6"/>
  <c r="Y523" i="6"/>
  <c r="Z523" i="6"/>
  <c r="W524" i="6"/>
  <c r="X524" i="6"/>
  <c r="Y524" i="6"/>
  <c r="Z524" i="6"/>
  <c r="W525" i="6"/>
  <c r="X525" i="6"/>
  <c r="Y525" i="6"/>
  <c r="Z525" i="6"/>
  <c r="W526" i="6"/>
  <c r="X526" i="6"/>
  <c r="Y526" i="6"/>
  <c r="Z526" i="6"/>
  <c r="W527" i="6"/>
  <c r="X527" i="6"/>
  <c r="Y527" i="6"/>
  <c r="Z527" i="6"/>
  <c r="W528" i="6"/>
  <c r="X528" i="6"/>
  <c r="Y528" i="6"/>
  <c r="Z528" i="6"/>
  <c r="W529" i="6"/>
  <c r="X529" i="6"/>
  <c r="Y529" i="6"/>
  <c r="Z529" i="6"/>
  <c r="W530" i="6"/>
  <c r="X530" i="6"/>
  <c r="Y530" i="6"/>
  <c r="Z530" i="6"/>
  <c r="W531" i="6"/>
  <c r="X531" i="6"/>
  <c r="Y531" i="6"/>
  <c r="Z531" i="6"/>
  <c r="W532" i="6"/>
  <c r="X532" i="6"/>
  <c r="Y532" i="6"/>
  <c r="Z532" i="6"/>
  <c r="W533" i="6"/>
  <c r="X533" i="6"/>
  <c r="Y533" i="6"/>
  <c r="Z533" i="6"/>
  <c r="W534" i="6"/>
  <c r="X534" i="6"/>
  <c r="Y534" i="6"/>
  <c r="Z534" i="6"/>
  <c r="W535" i="6"/>
  <c r="X535" i="6"/>
  <c r="Y535" i="6"/>
  <c r="Z535" i="6"/>
  <c r="W536" i="6"/>
  <c r="X536" i="6"/>
  <c r="Y536" i="6"/>
  <c r="Z536" i="6"/>
  <c r="W537" i="6"/>
  <c r="X537" i="6"/>
  <c r="Y537" i="6"/>
  <c r="Z537" i="6"/>
  <c r="W548" i="6"/>
  <c r="X548" i="6"/>
  <c r="Y548" i="6"/>
  <c r="Z548" i="6"/>
  <c r="W549" i="6"/>
  <c r="X549" i="6"/>
  <c r="Y549" i="6"/>
  <c r="Z549" i="6"/>
  <c r="W550" i="6"/>
  <c r="X550" i="6"/>
  <c r="Y550" i="6"/>
  <c r="Z550" i="6"/>
  <c r="W551" i="6"/>
  <c r="X551" i="6"/>
  <c r="Y551" i="6"/>
  <c r="Z551" i="6"/>
  <c r="W552" i="6"/>
  <c r="X552" i="6"/>
  <c r="Y552" i="6"/>
  <c r="Z552" i="6"/>
  <c r="W553" i="6"/>
  <c r="X553" i="6"/>
  <c r="Y553" i="6"/>
  <c r="Z553" i="6"/>
  <c r="W554" i="6"/>
  <c r="X554" i="6"/>
  <c r="Y554" i="6"/>
  <c r="Z554" i="6"/>
  <c r="W555" i="6"/>
  <c r="X555" i="6"/>
  <c r="Y555" i="6"/>
  <c r="Z555" i="6"/>
  <c r="W556" i="6"/>
  <c r="X556" i="6"/>
  <c r="Y556" i="6"/>
  <c r="Z556" i="6"/>
  <c r="W557" i="6"/>
  <c r="X557" i="6"/>
  <c r="Y557" i="6"/>
  <c r="Z557" i="6"/>
  <c r="W558" i="6"/>
  <c r="X558" i="6"/>
  <c r="Y558" i="6"/>
  <c r="Z558" i="6"/>
  <c r="W559" i="6"/>
  <c r="X559" i="6"/>
  <c r="Y559" i="6"/>
  <c r="Z559" i="6"/>
  <c r="W560" i="6"/>
  <c r="X560" i="6"/>
  <c r="Y560" i="6"/>
  <c r="Z560" i="6"/>
  <c r="W561" i="6"/>
  <c r="X561" i="6"/>
  <c r="Y561" i="6"/>
  <c r="Z561" i="6"/>
  <c r="W562" i="6"/>
  <c r="X562" i="6"/>
  <c r="Y562" i="6"/>
  <c r="Z562" i="6"/>
  <c r="W563" i="6"/>
  <c r="X563" i="6"/>
  <c r="Y563" i="6"/>
  <c r="Z563" i="6"/>
  <c r="W566" i="6"/>
  <c r="X566" i="6"/>
  <c r="Y566" i="6"/>
  <c r="Z566" i="6"/>
  <c r="W567" i="6"/>
  <c r="X567" i="6"/>
  <c r="Y567" i="6"/>
  <c r="Z567" i="6"/>
  <c r="W568" i="6"/>
  <c r="X568" i="6"/>
  <c r="Y568" i="6"/>
  <c r="Z568" i="6"/>
  <c r="W569" i="6"/>
  <c r="X569" i="6"/>
  <c r="Y569" i="6"/>
  <c r="Z569" i="6"/>
  <c r="W570" i="6"/>
  <c r="X570" i="6"/>
  <c r="Y570" i="6"/>
  <c r="Z570" i="6"/>
  <c r="W571" i="6"/>
  <c r="X571" i="6"/>
  <c r="Y571" i="6"/>
  <c r="Z571" i="6"/>
  <c r="W572" i="6"/>
  <c r="X572" i="6"/>
  <c r="Y572" i="6"/>
  <c r="Z572" i="6"/>
  <c r="W573" i="6"/>
  <c r="X573" i="6"/>
  <c r="Y573" i="6"/>
  <c r="Z573" i="6"/>
  <c r="W574" i="6"/>
  <c r="X574" i="6"/>
  <c r="Y574" i="6"/>
  <c r="Z574" i="6"/>
  <c r="W575" i="6"/>
  <c r="X575" i="6"/>
  <c r="Y575" i="6"/>
  <c r="Z575" i="6"/>
  <c r="W576" i="6"/>
  <c r="X576" i="6"/>
  <c r="Y576" i="6"/>
  <c r="Z576" i="6"/>
  <c r="W577" i="6"/>
  <c r="X577" i="6"/>
  <c r="Y577" i="6"/>
  <c r="Z577" i="6"/>
  <c r="W578" i="6"/>
  <c r="X578" i="6"/>
  <c r="Y578" i="6"/>
  <c r="Z578" i="6"/>
  <c r="W579" i="6"/>
  <c r="X579" i="6"/>
  <c r="Y579" i="6"/>
  <c r="Z579" i="6"/>
  <c r="W580" i="6"/>
  <c r="X580" i="6"/>
  <c r="Y580" i="6"/>
  <c r="Z580" i="6"/>
  <c r="W581" i="6"/>
  <c r="X581" i="6"/>
  <c r="Y581" i="6"/>
  <c r="Z581" i="6"/>
  <c r="W582" i="6"/>
  <c r="X582" i="6"/>
  <c r="Y582" i="6"/>
  <c r="Z582" i="6"/>
  <c r="W583" i="6"/>
  <c r="X583" i="6"/>
  <c r="Y583" i="6"/>
  <c r="Z583" i="6"/>
  <c r="W584" i="6"/>
  <c r="X584" i="6"/>
  <c r="Y584" i="6"/>
  <c r="Z584" i="6"/>
  <c r="W585" i="6"/>
  <c r="X585" i="6"/>
  <c r="Y585" i="6"/>
  <c r="Z585" i="6"/>
  <c r="W586" i="6"/>
  <c r="X586" i="6"/>
  <c r="Y586" i="6"/>
  <c r="Z586" i="6"/>
  <c r="W587" i="6"/>
  <c r="X587" i="6"/>
  <c r="Y587" i="6"/>
  <c r="Z587" i="6"/>
  <c r="W588" i="6"/>
  <c r="X588" i="6"/>
  <c r="Y588" i="6"/>
  <c r="Z588" i="6"/>
  <c r="W589" i="6"/>
  <c r="X589" i="6"/>
  <c r="Y589" i="6"/>
  <c r="Z589" i="6"/>
  <c r="AA569" i="6" l="1"/>
  <c r="AA555" i="6"/>
  <c r="AA551" i="6"/>
  <c r="AA549" i="6"/>
  <c r="AA535" i="6"/>
  <c r="AA503" i="6"/>
  <c r="AA476" i="6"/>
  <c r="AA474" i="6"/>
  <c r="AA224" i="6"/>
  <c r="AA222" i="6"/>
  <c r="AA212" i="6"/>
  <c r="AA204" i="6"/>
  <c r="AA128" i="6"/>
  <c r="AA126" i="6"/>
  <c r="AA108" i="6"/>
  <c r="AA104" i="6"/>
  <c r="AA102" i="6"/>
  <c r="AA64" i="6"/>
  <c r="AA62" i="6"/>
  <c r="AA44" i="6"/>
  <c r="AA40" i="6"/>
  <c r="AA38" i="6"/>
  <c r="AA227" i="6"/>
  <c r="AA171" i="6"/>
  <c r="AA67" i="6"/>
  <c r="AA43" i="6"/>
  <c r="AA41" i="6"/>
  <c r="AA35" i="6"/>
  <c r="AA331" i="6"/>
  <c r="AA299" i="6"/>
  <c r="AA570" i="6"/>
  <c r="AA568" i="6"/>
  <c r="AA562" i="6"/>
  <c r="AA554" i="6"/>
  <c r="AA552" i="6"/>
  <c r="AA550" i="6"/>
  <c r="AA548" i="6"/>
  <c r="AA534" i="6"/>
  <c r="AA526" i="6"/>
  <c r="AA483" i="6"/>
  <c r="AA473" i="6"/>
  <c r="AA389" i="6"/>
  <c r="AA572" i="6"/>
  <c r="AA589" i="6"/>
  <c r="AA370" i="6"/>
  <c r="AA356" i="6"/>
  <c r="AA292" i="6"/>
  <c r="AA445" i="6"/>
  <c r="AA465" i="6"/>
  <c r="AA291" i="6"/>
  <c r="AA267" i="6"/>
  <c r="AA265" i="6"/>
  <c r="AA355" i="6"/>
  <c r="AA323" i="6"/>
  <c r="AA315" i="6"/>
  <c r="AA311" i="6"/>
  <c r="AA309" i="6"/>
  <c r="AA259" i="6"/>
  <c r="AA163" i="6"/>
  <c r="AA99" i="6"/>
  <c r="AA97" i="6"/>
  <c r="AA219" i="6"/>
  <c r="AA215" i="6"/>
  <c r="AA213" i="6"/>
  <c r="AA203" i="6"/>
  <c r="AA195" i="6"/>
  <c r="AA131" i="6"/>
  <c r="AA123" i="6"/>
  <c r="AA119" i="6"/>
  <c r="AA117" i="6"/>
  <c r="AA115" i="6"/>
  <c r="AA111" i="6"/>
  <c r="AA109" i="6"/>
  <c r="AA527" i="6"/>
  <c r="AA421" i="6"/>
  <c r="AA308" i="6"/>
  <c r="AA300" i="6"/>
  <c r="AA196" i="6"/>
  <c r="AA92" i="6"/>
  <c r="AA82" i="6"/>
  <c r="AA68" i="6"/>
  <c r="AA28" i="6"/>
  <c r="AA447" i="6"/>
  <c r="AA580" i="6"/>
  <c r="AA574" i="6"/>
  <c r="AA519" i="6"/>
  <c r="AA453" i="6"/>
  <c r="AA451" i="6"/>
  <c r="AA449" i="6"/>
  <c r="AA419" i="6"/>
  <c r="AA372" i="6"/>
  <c r="AA364" i="6"/>
  <c r="AA360" i="6"/>
  <c r="AA358" i="6"/>
  <c r="AA338" i="6"/>
  <c r="AA241" i="6"/>
  <c r="AA235" i="6"/>
  <c r="AA233" i="6"/>
  <c r="AA200" i="6"/>
  <c r="AA198" i="6"/>
  <c r="AA188" i="6"/>
  <c r="AA178" i="6"/>
  <c r="AA164" i="6"/>
  <c r="AA91" i="6"/>
  <c r="AA87" i="6"/>
  <c r="AA85" i="6"/>
  <c r="AA83" i="6"/>
  <c r="AA79" i="6"/>
  <c r="AA77" i="6"/>
  <c r="AA65" i="6"/>
  <c r="AA11" i="6"/>
  <c r="AA9" i="6"/>
  <c r="AA556" i="6"/>
  <c r="AA532" i="6"/>
  <c r="AA528" i="6"/>
  <c r="AA523" i="6"/>
  <c r="AA521" i="6"/>
  <c r="AA495" i="6"/>
  <c r="AA439" i="6"/>
  <c r="AA435" i="6"/>
  <c r="AA433" i="6"/>
  <c r="AA423" i="6"/>
  <c r="AA413" i="6"/>
  <c r="AA387" i="6"/>
  <c r="AA354" i="6"/>
  <c r="AA352" i="6"/>
  <c r="AA340" i="6"/>
  <c r="AA332" i="6"/>
  <c r="AA324" i="6"/>
  <c r="AA283" i="6"/>
  <c r="AA279" i="6"/>
  <c r="AA277" i="6"/>
  <c r="AA275" i="6"/>
  <c r="AA271" i="6"/>
  <c r="AA209" i="6"/>
  <c r="AA192" i="6"/>
  <c r="AA190" i="6"/>
  <c r="AA180" i="6"/>
  <c r="AA172" i="6"/>
  <c r="AA168" i="6"/>
  <c r="AA166" i="6"/>
  <c r="AA156" i="6"/>
  <c r="AA146" i="6"/>
  <c r="AA132" i="6"/>
  <c r="AA59" i="6"/>
  <c r="AA55" i="6"/>
  <c r="AA53" i="6"/>
  <c r="AA51" i="6"/>
  <c r="AA47" i="6"/>
  <c r="AA45" i="6"/>
  <c r="AA588" i="6"/>
  <c r="AA586" i="6"/>
  <c r="AA584" i="6"/>
  <c r="AA491" i="6"/>
  <c r="AA484" i="6"/>
  <c r="AA466" i="6"/>
  <c r="AA397" i="6"/>
  <c r="AA393" i="6"/>
  <c r="AA391" i="6"/>
  <c r="AA363" i="6"/>
  <c r="AA361" i="6"/>
  <c r="AA328" i="6"/>
  <c r="AA326" i="6"/>
  <c r="AA316" i="6"/>
  <c r="AA306" i="6"/>
  <c r="AA251" i="6"/>
  <c r="AA247" i="6"/>
  <c r="AA245" i="6"/>
  <c r="AA160" i="6"/>
  <c r="AA158" i="6"/>
  <c r="AA148" i="6"/>
  <c r="AA140" i="6"/>
  <c r="AA136" i="6"/>
  <c r="AA134" i="6"/>
  <c r="AA124" i="6"/>
  <c r="AA114" i="6"/>
  <c r="AA100" i="6"/>
  <c r="AA27" i="6"/>
  <c r="AA23" i="6"/>
  <c r="AA21" i="6"/>
  <c r="AA19" i="6"/>
  <c r="AA15" i="6"/>
  <c r="AA13" i="6"/>
  <c r="AA524" i="6"/>
  <c r="AA518" i="6"/>
  <c r="AA462" i="6"/>
  <c r="AA440" i="6"/>
  <c r="AA432" i="6"/>
  <c r="AA379" i="6"/>
  <c r="AA377" i="6"/>
  <c r="AA375" i="6"/>
  <c r="AA329" i="6"/>
  <c r="AA296" i="6"/>
  <c r="AA294" i="6"/>
  <c r="AA274" i="6"/>
  <c r="AA260" i="6"/>
  <c r="AA193" i="6"/>
  <c r="AA139" i="6"/>
  <c r="AA96" i="6"/>
  <c r="AA94" i="6"/>
  <c r="AA76" i="6"/>
  <c r="AA72" i="6"/>
  <c r="AA70" i="6"/>
  <c r="AA60" i="6"/>
  <c r="AA50" i="6"/>
  <c r="AA36" i="6"/>
  <c r="AA587" i="6"/>
  <c r="AA573" i="6"/>
  <c r="AA508" i="6"/>
  <c r="AA502" i="6"/>
  <c r="AA475" i="6"/>
  <c r="AA467" i="6"/>
  <c r="AA424" i="6"/>
  <c r="AA414" i="6"/>
  <c r="AA406" i="6"/>
  <c r="AA396" i="6"/>
  <c r="AA347" i="6"/>
  <c r="AA343" i="6"/>
  <c r="AA339" i="6"/>
  <c r="AA335" i="6"/>
  <c r="AA333" i="6"/>
  <c r="AA305" i="6"/>
  <c r="AA288" i="6"/>
  <c r="AA286" i="6"/>
  <c r="AA268" i="6"/>
  <c r="AA264" i="6"/>
  <c r="AA262" i="6"/>
  <c r="AA242" i="6"/>
  <c r="AA228" i="6"/>
  <c r="AA187" i="6"/>
  <c r="AA183" i="6"/>
  <c r="AA181" i="6"/>
  <c r="AA179" i="6"/>
  <c r="AA175" i="6"/>
  <c r="AA173" i="6"/>
  <c r="AA161" i="6"/>
  <c r="AA107" i="6"/>
  <c r="AA18" i="6"/>
  <c r="AA583" i="6"/>
  <c r="AA510" i="6"/>
  <c r="AA506" i="6"/>
  <c r="AA563" i="6"/>
  <c r="AA494" i="6"/>
  <c r="AA418" i="6"/>
  <c r="AA297" i="6"/>
  <c r="AA244" i="6"/>
  <c r="AA236" i="6"/>
  <c r="AA232" i="6"/>
  <c r="AA230" i="6"/>
  <c r="AA210" i="6"/>
  <c r="AA155" i="6"/>
  <c r="AA151" i="6"/>
  <c r="AA149" i="6"/>
  <c r="AA147" i="6"/>
  <c r="AA143" i="6"/>
  <c r="AA141" i="6"/>
  <c r="AA129" i="6"/>
  <c r="AA75" i="6"/>
  <c r="AA32" i="6"/>
  <c r="AA30" i="6"/>
  <c r="AA20" i="6"/>
  <c r="AA12" i="6"/>
  <c r="AA8" i="6"/>
  <c r="AA6" i="6"/>
  <c r="AA4" i="6"/>
  <c r="AA496" i="6"/>
  <c r="AA482" i="6"/>
  <c r="AA463" i="6"/>
  <c r="AA461" i="6"/>
  <c r="AA459" i="6"/>
  <c r="AA457" i="6"/>
  <c r="AA436" i="6"/>
  <c r="AA422" i="6"/>
  <c r="AA269" i="6"/>
  <c r="AA576" i="6"/>
  <c r="AA559" i="6"/>
  <c r="AA517" i="6"/>
  <c r="AA500" i="6"/>
  <c r="AA498" i="6"/>
  <c r="AA472" i="6"/>
  <c r="AA470" i="6"/>
  <c r="AA468" i="6"/>
  <c r="AA429" i="6"/>
  <c r="AA371" i="6"/>
  <c r="AA367" i="6"/>
  <c r="AA365" i="6"/>
  <c r="AA337" i="6"/>
  <c r="AA320" i="6"/>
  <c r="AA318" i="6"/>
  <c r="AA243" i="6"/>
  <c r="AA239" i="6"/>
  <c r="AA237" i="6"/>
  <c r="AA578" i="6"/>
  <c r="AA566" i="6"/>
  <c r="AA557" i="6"/>
  <c r="AA553" i="6"/>
  <c r="AA530" i="6"/>
  <c r="AA520" i="6"/>
  <c r="AA515" i="6"/>
  <c r="AA513" i="6"/>
  <c r="AA511" i="6"/>
  <c r="AA505" i="6"/>
  <c r="AA458" i="6"/>
  <c r="AA412" i="6"/>
  <c r="AA410" i="6"/>
  <c r="AA398" i="6"/>
  <c r="AA390" i="6"/>
  <c r="AA284" i="6"/>
  <c r="AA507" i="6"/>
  <c r="AA431" i="6"/>
  <c r="AA425" i="6"/>
  <c r="AA386" i="6"/>
  <c r="AA276" i="6"/>
  <c r="AA211" i="6"/>
  <c r="AA207" i="6"/>
  <c r="AA205" i="6"/>
  <c r="AA116" i="6"/>
  <c r="AA509" i="6"/>
  <c r="AA492" i="6"/>
  <c r="AA427" i="6"/>
  <c r="AA585" i="6"/>
  <c r="AA581" i="6"/>
  <c r="AA537" i="6"/>
  <c r="AA522" i="6"/>
  <c r="AA512" i="6"/>
  <c r="AA481" i="6"/>
  <c r="AA452" i="6"/>
  <c r="AA450" i="6"/>
  <c r="AA448" i="6"/>
  <c r="AA395" i="6"/>
  <c r="AA380" i="6"/>
  <c r="AA252" i="6"/>
  <c r="AA84" i="6"/>
  <c r="AA577" i="6"/>
  <c r="AA560" i="6"/>
  <c r="AA533" i="6"/>
  <c r="AA504" i="6"/>
  <c r="AA499" i="6"/>
  <c r="AA471" i="6"/>
  <c r="AA444" i="6"/>
  <c r="AA442" i="6"/>
  <c r="AA384" i="6"/>
  <c r="AA307" i="6"/>
  <c r="AA303" i="6"/>
  <c r="AA301" i="6"/>
  <c r="AA273" i="6"/>
  <c r="AA256" i="6"/>
  <c r="AA254" i="6"/>
  <c r="AA52" i="6"/>
  <c r="AA579" i="6"/>
  <c r="AA575" i="6"/>
  <c r="AA558" i="6"/>
  <c r="AA529" i="6"/>
  <c r="AA497" i="6"/>
  <c r="AA469" i="6"/>
  <c r="AA582" i="6"/>
  <c r="AA571" i="6"/>
  <c r="AA567" i="6"/>
  <c r="AA536" i="6"/>
  <c r="AA531" i="6"/>
  <c r="AA516" i="6"/>
  <c r="AA514" i="6"/>
  <c r="AA405" i="6"/>
  <c r="AA403" i="6"/>
  <c r="AA401" i="6"/>
  <c r="AA348" i="6"/>
  <c r="AA220" i="6"/>
  <c r="AA561" i="6"/>
  <c r="AA525" i="6"/>
  <c r="AA493" i="6"/>
  <c r="AA430" i="6"/>
  <c r="AA400" i="6"/>
  <c r="AA346" i="6"/>
  <c r="AA314" i="6"/>
  <c r="AA282" i="6"/>
  <c r="AA250" i="6"/>
  <c r="AA218" i="6"/>
  <c r="AA201" i="6"/>
  <c r="AA186" i="6"/>
  <c r="AA169" i="6"/>
  <c r="AA154" i="6"/>
  <c r="AA137" i="6"/>
  <c r="AA122" i="6"/>
  <c r="AA105" i="6"/>
  <c r="AA90" i="6"/>
  <c r="AA73" i="6"/>
  <c r="AA58" i="6"/>
  <c r="AA26" i="6"/>
  <c r="AA456" i="6"/>
  <c r="AA454" i="6"/>
  <c r="AA443" i="6"/>
  <c r="AA441" i="6"/>
  <c r="AA437" i="6"/>
  <c r="AA428" i="6"/>
  <c r="AA426" i="6"/>
  <c r="AA417" i="6"/>
  <c r="AA404" i="6"/>
  <c r="AA402" i="6"/>
  <c r="AA381" i="6"/>
  <c r="AA378" i="6"/>
  <c r="AA376" i="6"/>
  <c r="AA374" i="6"/>
  <c r="AA359" i="6"/>
  <c r="AA357" i="6"/>
  <c r="AA349" i="6"/>
  <c r="AA344" i="6"/>
  <c r="AA342" i="6"/>
  <c r="AA327" i="6"/>
  <c r="AA325" i="6"/>
  <c r="AA321" i="6"/>
  <c r="AA312" i="6"/>
  <c r="AA310" i="6"/>
  <c r="AA295" i="6"/>
  <c r="AA293" i="6"/>
  <c r="AA289" i="6"/>
  <c r="AA280" i="6"/>
  <c r="AA278" i="6"/>
  <c r="AA263" i="6"/>
  <c r="AA261" i="6"/>
  <c r="AA257" i="6"/>
  <c r="AA248" i="6"/>
  <c r="AA246" i="6"/>
  <c r="AA231" i="6"/>
  <c r="AA229" i="6"/>
  <c r="AA225" i="6"/>
  <c r="AA216" i="6"/>
  <c r="AA214" i="6"/>
  <c r="AA199" i="6"/>
  <c r="AA197" i="6"/>
  <c r="AA184" i="6"/>
  <c r="AA182" i="6"/>
  <c r="AA167" i="6"/>
  <c r="AA165" i="6"/>
  <c r="AA152" i="6"/>
  <c r="AA150" i="6"/>
  <c r="AA135" i="6"/>
  <c r="AA133" i="6"/>
  <c r="AA120" i="6"/>
  <c r="AA118" i="6"/>
  <c r="AA103" i="6"/>
  <c r="AA101" i="6"/>
  <c r="AA88" i="6"/>
  <c r="AA86" i="6"/>
  <c r="AA71" i="6"/>
  <c r="AA69" i="6"/>
  <c r="AA56" i="6"/>
  <c r="AA54" i="6"/>
  <c r="AA39" i="6"/>
  <c r="AA37" i="6"/>
  <c r="AA33" i="6"/>
  <c r="AA24" i="6"/>
  <c r="AA22" i="6"/>
  <c r="AA7" i="6"/>
  <c r="AA5" i="6"/>
  <c r="AA411" i="6"/>
  <c r="AA409" i="6"/>
  <c r="AA407" i="6"/>
  <c r="AA399" i="6"/>
  <c r="AA394" i="6"/>
  <c r="AA392" i="6"/>
  <c r="AA385" i="6"/>
  <c r="AA383" i="6"/>
  <c r="AA373" i="6"/>
  <c r="AA368" i="6"/>
  <c r="AA366" i="6"/>
  <c r="AA353" i="6"/>
  <c r="AA351" i="6"/>
  <c r="AA345" i="6"/>
  <c r="AA341" i="6"/>
  <c r="AA336" i="6"/>
  <c r="AA334" i="6"/>
  <c r="AA319" i="6"/>
  <c r="AA317" i="6"/>
  <c r="AA313" i="6"/>
  <c r="AA304" i="6"/>
  <c r="AA302" i="6"/>
  <c r="AA287" i="6"/>
  <c r="AA285" i="6"/>
  <c r="AA281" i="6"/>
  <c r="AA272" i="6"/>
  <c r="AA270" i="6"/>
  <c r="AA255" i="6"/>
  <c r="AA253" i="6"/>
  <c r="AA240" i="6"/>
  <c r="AA238" i="6"/>
  <c r="AA223" i="6"/>
  <c r="AA221" i="6"/>
  <c r="AA208" i="6"/>
  <c r="AA206" i="6"/>
  <c r="AA191" i="6"/>
  <c r="AA189" i="6"/>
  <c r="AA176" i="6"/>
  <c r="AA174" i="6"/>
  <c r="AA159" i="6"/>
  <c r="AA157" i="6"/>
  <c r="AA144" i="6"/>
  <c r="AA142" i="6"/>
  <c r="AA127" i="6"/>
  <c r="AA125" i="6"/>
  <c r="AA112" i="6"/>
  <c r="AA110" i="6"/>
  <c r="AA95" i="6"/>
  <c r="AA93" i="6"/>
  <c r="AA80" i="6"/>
  <c r="AA78" i="6"/>
  <c r="AA63" i="6"/>
  <c r="AA61" i="6"/>
  <c r="AA57" i="6"/>
  <c r="AA48" i="6"/>
  <c r="AA46" i="6"/>
  <c r="AA31" i="6"/>
  <c r="AA29" i="6"/>
  <c r="AA25" i="6"/>
  <c r="AA16" i="6"/>
  <c r="AA14" i="6"/>
  <c r="AA455" i="6"/>
  <c r="AA446" i="6"/>
  <c r="AA420" i="6"/>
  <c r="AA388" i="6"/>
  <c r="AA362" i="6"/>
  <c r="AA330" i="6"/>
  <c r="AA298" i="6"/>
  <c r="AA266" i="6"/>
  <c r="AA249" i="6"/>
  <c r="AA234" i="6"/>
  <c r="AA217" i="6"/>
  <c r="AA202" i="6"/>
  <c r="AA185" i="6"/>
  <c r="AA170" i="6"/>
  <c r="AA153" i="6"/>
  <c r="AA138" i="6"/>
  <c r="AA121" i="6"/>
  <c r="AA106" i="6"/>
  <c r="AA89" i="6"/>
  <c r="AA74" i="6"/>
  <c r="AA42" i="6"/>
  <c r="AA10" i="6"/>
  <c r="AA113" i="6"/>
  <c r="AA49" i="6"/>
  <c r="AA17" i="6"/>
  <c r="AA501" i="6"/>
  <c r="AA464" i="6"/>
  <c r="AA460" i="6"/>
  <c r="AA438" i="6"/>
  <c r="AA434" i="6"/>
  <c r="AA408" i="6"/>
  <c r="AA382" i="6"/>
  <c r="AA369" i="6"/>
  <c r="AA350" i="6"/>
  <c r="AA322" i="6"/>
  <c r="AA290" i="6"/>
  <c r="AA258" i="6"/>
  <c r="AA226" i="6"/>
  <c r="AA194" i="6"/>
  <c r="AA177" i="6"/>
  <c r="AA162" i="6"/>
  <c r="AA145" i="6"/>
  <c r="AA130" i="6"/>
  <c r="AA98" i="6"/>
  <c r="AA81" i="6"/>
  <c r="AA66" i="6"/>
  <c r="AA34" i="6"/>
  <c r="C25" i="8"/>
  <c r="D25" i="8"/>
  <c r="F25" i="8"/>
  <c r="C26" i="8"/>
  <c r="D26" i="8"/>
  <c r="F26" i="8"/>
  <c r="C27" i="8"/>
  <c r="D27" i="8"/>
  <c r="F27" i="8"/>
  <c r="C24" i="8"/>
  <c r="D24" i="8"/>
  <c r="BK176" i="1" l="1"/>
  <c r="BL176" i="1" s="1"/>
  <c r="BK177" i="1"/>
  <c r="BL177" i="1" s="1"/>
  <c r="G26" i="8" s="1"/>
  <c r="BK178" i="1"/>
  <c r="BL178" i="1" s="1"/>
  <c r="BK179" i="1"/>
  <c r="BL179" i="1" s="1"/>
  <c r="BK180" i="1"/>
  <c r="BL180" i="1" s="1"/>
  <c r="BK181" i="1"/>
  <c r="BL181" i="1" s="1"/>
  <c r="BK182" i="1"/>
  <c r="BL182" i="1" s="1"/>
  <c r="BK183" i="1"/>
  <c r="BL183" i="1" s="1"/>
  <c r="BK169" i="1"/>
  <c r="BL169" i="1" s="1"/>
  <c r="BK170" i="1"/>
  <c r="BL170" i="1" s="1"/>
  <c r="BK171" i="1"/>
  <c r="BL171" i="1" s="1"/>
  <c r="BK5" i="1"/>
  <c r="BL5" i="1" s="1"/>
  <c r="BK6" i="1"/>
  <c r="BL6" i="1" s="1"/>
  <c r="BK7" i="1"/>
  <c r="BL7" i="1" s="1"/>
  <c r="BK8" i="1"/>
  <c r="BL8" i="1" s="1"/>
  <c r="BK9" i="1"/>
  <c r="BL9" i="1" s="1"/>
  <c r="BK10" i="1"/>
  <c r="BL10" i="1" s="1"/>
  <c r="BK11" i="1"/>
  <c r="BL11" i="1" s="1"/>
  <c r="BK12" i="1"/>
  <c r="BL12" i="1" s="1"/>
  <c r="BK13" i="1"/>
  <c r="BL13" i="1" s="1"/>
  <c r="BK14" i="1"/>
  <c r="BL14" i="1" s="1"/>
  <c r="BK15" i="1"/>
  <c r="BL15" i="1" s="1"/>
  <c r="BK16" i="1"/>
  <c r="BL16" i="1" s="1"/>
  <c r="BK190" i="1" l="1"/>
  <c r="BL190" i="1" s="1"/>
  <c r="BK189" i="1"/>
  <c r="BL189" i="1" s="1"/>
  <c r="BK188" i="1"/>
  <c r="BL188" i="1" s="1"/>
  <c r="BK187" i="1"/>
  <c r="BL187" i="1" s="1"/>
  <c r="BK186" i="1"/>
  <c r="BL186" i="1" s="1"/>
  <c r="BK185" i="1"/>
  <c r="BL185" i="1" s="1"/>
  <c r="BK184" i="1"/>
  <c r="BL184" i="1" s="1"/>
  <c r="G27" i="8" s="1"/>
  <c r="BK120" i="1" l="1"/>
  <c r="BL120" i="1" s="1"/>
  <c r="BK119" i="1"/>
  <c r="BL119" i="1" s="1"/>
  <c r="BK113" i="1"/>
  <c r="BL113" i="1" s="1"/>
  <c r="BK112" i="1"/>
  <c r="BL112" i="1" s="1"/>
  <c r="BK110" i="1"/>
  <c r="BL110" i="1" s="1"/>
  <c r="BK109" i="1"/>
  <c r="BL109" i="1" s="1"/>
  <c r="BK107" i="1"/>
  <c r="BL107" i="1" s="1"/>
  <c r="BK106" i="1"/>
  <c r="BL106" i="1" s="1"/>
  <c r="BK104" i="1"/>
  <c r="BL104" i="1" s="1"/>
  <c r="BK162" i="1" l="1"/>
  <c r="BL162" i="1" s="1"/>
  <c r="BK174" i="1" l="1"/>
  <c r="BL174" i="1" s="1"/>
  <c r="BK131" i="1" l="1"/>
  <c r="BL131" i="1" s="1"/>
  <c r="BK132" i="1"/>
  <c r="BL132" i="1" s="1"/>
  <c r="BK133" i="1"/>
  <c r="BL133" i="1" s="1"/>
  <c r="BK134" i="1"/>
  <c r="BL134" i="1" s="1"/>
  <c r="BK135" i="1"/>
  <c r="BL135" i="1" s="1"/>
  <c r="BK136" i="1"/>
  <c r="BL136" i="1" s="1"/>
  <c r="BK137" i="1"/>
  <c r="BL137" i="1" s="1"/>
  <c r="BK138" i="1"/>
  <c r="BL138" i="1" s="1"/>
  <c r="BK139" i="1"/>
  <c r="BL139" i="1" s="1"/>
  <c r="BK140" i="1"/>
  <c r="BL140" i="1" s="1"/>
  <c r="BK141" i="1"/>
  <c r="BL141" i="1" s="1"/>
  <c r="BK142" i="1"/>
  <c r="BL142" i="1" s="1"/>
  <c r="BK17" i="1" l="1"/>
  <c r="BL17" i="1" s="1"/>
  <c r="BK18" i="1"/>
  <c r="BL18" i="1" s="1"/>
  <c r="BK19" i="1"/>
  <c r="BL19" i="1" s="1"/>
  <c r="BK23" i="1"/>
  <c r="BL23" i="1" s="1"/>
  <c r="BK24" i="1"/>
  <c r="BL24" i="1" s="1"/>
  <c r="BK25" i="1"/>
  <c r="BL25" i="1" s="1"/>
  <c r="BK26" i="1"/>
  <c r="BL26" i="1" s="1"/>
  <c r="BK27" i="1"/>
  <c r="BL27" i="1" s="1"/>
  <c r="BK28" i="1"/>
  <c r="BL28" i="1" s="1"/>
  <c r="BK29" i="1"/>
  <c r="BL29" i="1" s="1"/>
  <c r="BK30" i="1"/>
  <c r="BL30" i="1" s="1"/>
  <c r="BK31" i="1"/>
  <c r="BL31" i="1" s="1"/>
  <c r="BK32" i="1"/>
  <c r="BL32" i="1" s="1"/>
  <c r="BK33" i="1"/>
  <c r="BL33" i="1" s="1"/>
  <c r="BK34" i="1"/>
  <c r="BL34" i="1" s="1"/>
  <c r="BK35" i="1"/>
  <c r="BL35" i="1" s="1"/>
  <c r="BK36" i="1"/>
  <c r="BL36" i="1" s="1"/>
  <c r="BK37" i="1"/>
  <c r="BL37" i="1" s="1"/>
  <c r="BK38" i="1"/>
  <c r="BL38" i="1" s="1"/>
  <c r="BK39" i="1"/>
  <c r="BL39" i="1" s="1"/>
  <c r="BK40" i="1"/>
  <c r="BL40" i="1" s="1"/>
  <c r="BK41" i="1"/>
  <c r="BL41" i="1" s="1"/>
  <c r="BK42" i="1"/>
  <c r="BL42" i="1" s="1"/>
  <c r="BK43" i="1"/>
  <c r="BL43" i="1" s="1"/>
  <c r="BK46" i="1"/>
  <c r="BL46" i="1" s="1"/>
  <c r="BK47" i="1"/>
  <c r="BL47" i="1" s="1"/>
  <c r="BK48" i="1"/>
  <c r="BL48" i="1" s="1"/>
  <c r="BK49" i="1"/>
  <c r="BL49" i="1" s="1"/>
  <c r="BK50" i="1"/>
  <c r="BL50" i="1" s="1"/>
  <c r="BK51" i="1"/>
  <c r="BL51" i="1" s="1"/>
  <c r="BK52" i="1"/>
  <c r="BL52" i="1" s="1"/>
  <c r="BK53" i="1"/>
  <c r="BL53" i="1" s="1"/>
  <c r="BK54" i="1"/>
  <c r="BL54" i="1" s="1"/>
  <c r="BK55" i="1"/>
  <c r="BL55" i="1" s="1"/>
  <c r="BK56" i="1"/>
  <c r="BL56" i="1" s="1"/>
  <c r="BK57" i="1"/>
  <c r="BL57" i="1" s="1"/>
  <c r="BK58" i="1"/>
  <c r="BL58" i="1" s="1"/>
  <c r="BK59" i="1"/>
  <c r="BL59" i="1" s="1"/>
  <c r="BK60" i="1"/>
  <c r="BL60" i="1" s="1"/>
  <c r="BK61" i="1"/>
  <c r="BL61" i="1" s="1"/>
  <c r="BK62" i="1"/>
  <c r="BL62" i="1" s="1"/>
  <c r="BK63" i="1"/>
  <c r="BL63" i="1" s="1"/>
  <c r="BK64" i="1"/>
  <c r="BL64" i="1" s="1"/>
  <c r="BK65" i="1"/>
  <c r="BL65" i="1" s="1"/>
  <c r="BK66" i="1"/>
  <c r="BL66" i="1" s="1"/>
  <c r="BK67" i="1"/>
  <c r="BL67" i="1" s="1"/>
  <c r="BK68" i="1"/>
  <c r="BL68" i="1" s="1"/>
  <c r="BK69" i="1"/>
  <c r="BL69" i="1" s="1"/>
  <c r="BK70" i="1"/>
  <c r="BL70" i="1" s="1"/>
  <c r="BK71" i="1"/>
  <c r="BL71" i="1" s="1"/>
  <c r="BK72" i="1"/>
  <c r="BL72" i="1" s="1"/>
  <c r="BK73" i="1"/>
  <c r="BL73" i="1" s="1"/>
  <c r="BK74" i="1"/>
  <c r="BL74" i="1" s="1"/>
  <c r="BK75" i="1"/>
  <c r="BL75" i="1" s="1"/>
  <c r="BK76" i="1"/>
  <c r="BL76" i="1" s="1"/>
  <c r="BK77" i="1"/>
  <c r="BL77" i="1" s="1"/>
  <c r="BK78" i="1"/>
  <c r="BL78" i="1" s="1"/>
  <c r="BK79" i="1"/>
  <c r="BL79" i="1" s="1"/>
  <c r="BK80" i="1"/>
  <c r="BL80" i="1" s="1"/>
  <c r="BK81" i="1"/>
  <c r="BL81" i="1" s="1"/>
  <c r="BK82" i="1"/>
  <c r="BL82" i="1" s="1"/>
  <c r="BK83" i="1"/>
  <c r="BL83" i="1" s="1"/>
  <c r="BK84" i="1"/>
  <c r="BL84" i="1" s="1"/>
  <c r="BK85" i="1"/>
  <c r="BL85" i="1" s="1"/>
  <c r="BK86" i="1"/>
  <c r="BL86" i="1" s="1"/>
  <c r="BK87" i="1"/>
  <c r="BL87" i="1" s="1"/>
  <c r="BK88" i="1"/>
  <c r="BL88" i="1" s="1"/>
  <c r="BK89" i="1"/>
  <c r="BL89" i="1" s="1"/>
  <c r="BK90" i="1"/>
  <c r="BL90" i="1" s="1"/>
  <c r="BK91" i="1"/>
  <c r="BL91" i="1" s="1"/>
  <c r="BK92" i="1"/>
  <c r="BL92" i="1" s="1"/>
  <c r="BK93" i="1"/>
  <c r="BL93" i="1" s="1"/>
  <c r="BK94" i="1"/>
  <c r="BL94" i="1" s="1"/>
  <c r="BK95" i="1"/>
  <c r="BL95" i="1" s="1"/>
  <c r="BK96" i="1"/>
  <c r="BL96" i="1" s="1"/>
  <c r="BK97" i="1"/>
  <c r="BL97" i="1" s="1"/>
  <c r="BK98" i="1"/>
  <c r="BL98" i="1" s="1"/>
  <c r="BK99" i="1"/>
  <c r="BL99" i="1" s="1"/>
  <c r="BK100" i="1"/>
  <c r="BL100" i="1" s="1"/>
  <c r="BK101" i="1"/>
  <c r="BL101" i="1" s="1"/>
  <c r="BK102" i="1"/>
  <c r="BL102" i="1" s="1"/>
  <c r="BK103" i="1"/>
  <c r="BL103" i="1" s="1"/>
  <c r="BK105" i="1"/>
  <c r="BL105" i="1" s="1"/>
  <c r="BK108" i="1"/>
  <c r="BL108" i="1" s="1"/>
  <c r="BK111" i="1"/>
  <c r="BL111" i="1" s="1"/>
  <c r="BK114" i="1"/>
  <c r="BL114" i="1" s="1"/>
  <c r="BK115" i="1"/>
  <c r="BL115" i="1" s="1"/>
  <c r="BK116" i="1"/>
  <c r="BL116" i="1" s="1"/>
  <c r="BK117" i="1"/>
  <c r="BL117" i="1" s="1"/>
  <c r="BK118" i="1"/>
  <c r="BL118" i="1" s="1"/>
  <c r="BK121" i="1"/>
  <c r="BL121" i="1" s="1"/>
  <c r="BK122" i="1"/>
  <c r="BL122" i="1" s="1"/>
  <c r="BK123" i="1"/>
  <c r="BL123" i="1" s="1"/>
  <c r="BK124" i="1"/>
  <c r="BL124" i="1" s="1"/>
  <c r="BK125" i="1"/>
  <c r="BL125" i="1" s="1"/>
  <c r="BK126" i="1"/>
  <c r="BL126" i="1" s="1"/>
  <c r="BK127" i="1"/>
  <c r="BL127" i="1" s="1"/>
  <c r="BK128" i="1"/>
  <c r="BL128" i="1" s="1"/>
  <c r="BK129" i="1"/>
  <c r="BL129" i="1" s="1"/>
  <c r="BK130" i="1"/>
  <c r="BL130" i="1" s="1"/>
  <c r="BK143" i="1"/>
  <c r="BL143" i="1" s="1"/>
  <c r="BK144" i="1"/>
  <c r="BL144" i="1" s="1"/>
  <c r="BK145" i="1"/>
  <c r="BL145" i="1" s="1"/>
  <c r="BK146" i="1"/>
  <c r="BL146" i="1" s="1"/>
  <c r="BK147" i="1"/>
  <c r="BL147" i="1" s="1"/>
  <c r="BK148" i="1"/>
  <c r="BL148" i="1" s="1"/>
  <c r="BK149" i="1"/>
  <c r="BL149" i="1" s="1"/>
  <c r="BK150" i="1"/>
  <c r="BL150" i="1" s="1"/>
  <c r="BK151" i="1"/>
  <c r="BL151" i="1" s="1"/>
  <c r="BK152" i="1"/>
  <c r="BL152" i="1" s="1"/>
  <c r="BK153" i="1"/>
  <c r="BL153" i="1" s="1"/>
  <c r="BK154" i="1"/>
  <c r="BL154" i="1" s="1"/>
  <c r="BK155" i="1"/>
  <c r="BL155" i="1" s="1"/>
  <c r="BK156" i="1"/>
  <c r="BL156" i="1" s="1"/>
  <c r="BK157" i="1"/>
  <c r="BL157" i="1" s="1"/>
  <c r="BK158" i="1"/>
  <c r="BL158" i="1" s="1"/>
  <c r="BK159" i="1"/>
  <c r="BL159" i="1" s="1"/>
  <c r="BK160" i="1"/>
  <c r="BL160" i="1" s="1"/>
  <c r="G25" i="8" s="1"/>
  <c r="BK161" i="1"/>
  <c r="BL161" i="1" s="1"/>
  <c r="BK163" i="1"/>
  <c r="BL163" i="1" s="1"/>
  <c r="BK164" i="1"/>
  <c r="BL164" i="1" s="1"/>
  <c r="BK165" i="1"/>
  <c r="BL165" i="1" s="1"/>
  <c r="BK166" i="1"/>
  <c r="BL166" i="1" s="1"/>
  <c r="BK167" i="1"/>
  <c r="BL167" i="1" s="1"/>
  <c r="BK168" i="1"/>
  <c r="BL168" i="1" s="1"/>
  <c r="BK172" i="1"/>
  <c r="BL172" i="1" s="1"/>
  <c r="BK173" i="1"/>
  <c r="BL173" i="1" s="1"/>
  <c r="BK175" i="1"/>
  <c r="BL175" i="1" s="1"/>
  <c r="E42" i="3" l="1"/>
  <c r="F24" i="8"/>
  <c r="F42" i="3" l="1"/>
  <c r="G24" i="8"/>
  <c r="E21" i="3" l="1"/>
  <c r="F2" i="8" l="1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D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J27" i="8" l="1"/>
  <c r="J26" i="8"/>
  <c r="J25" i="8"/>
  <c r="J24" i="8"/>
  <c r="J23" i="8"/>
  <c r="J20" i="8"/>
  <c r="J19" i="8"/>
  <c r="J17" i="8"/>
  <c r="J15" i="8"/>
  <c r="J13" i="8"/>
  <c r="J12" i="8"/>
  <c r="J11" i="8"/>
  <c r="J10" i="8"/>
  <c r="J9" i="8"/>
  <c r="J8" i="8"/>
  <c r="J7" i="8"/>
  <c r="J6" i="8"/>
  <c r="J5" i="8"/>
  <c r="J4" i="8"/>
  <c r="J3" i="8"/>
  <c r="J2" i="8"/>
  <c r="J22" i="8"/>
  <c r="J21" i="8"/>
  <c r="J18" i="8"/>
  <c r="J16" i="8"/>
  <c r="J14" i="8"/>
  <c r="Z3" i="6"/>
  <c r="Y3" i="6"/>
  <c r="X3" i="6"/>
  <c r="W3" i="6"/>
  <c r="E25" i="8" l="1"/>
  <c r="H25" i="8" s="1"/>
  <c r="I26" i="8"/>
  <c r="I27" i="8"/>
  <c r="I25" i="8"/>
  <c r="E27" i="8"/>
  <c r="H27" i="8" s="1"/>
  <c r="E26" i="8"/>
  <c r="H26" i="8" s="1"/>
  <c r="E24" i="8"/>
  <c r="H24" i="8" s="1"/>
  <c r="I24" i="8"/>
  <c r="I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E20" i="8"/>
  <c r="H20" i="8" s="1"/>
  <c r="E21" i="8"/>
  <c r="H21" i="8" s="1"/>
  <c r="E22" i="8"/>
  <c r="H22" i="8" s="1"/>
  <c r="E23" i="8"/>
  <c r="H23" i="8" s="1"/>
  <c r="E2" i="8"/>
  <c r="H2" i="8" s="1"/>
  <c r="E3" i="8"/>
  <c r="H3" i="8" s="1"/>
  <c r="E4" i="8"/>
  <c r="H4" i="8" s="1"/>
  <c r="E5" i="8"/>
  <c r="H5" i="8" s="1"/>
  <c r="E6" i="8"/>
  <c r="H6" i="8" s="1"/>
  <c r="E7" i="8"/>
  <c r="H7" i="8" s="1"/>
  <c r="E8" i="8"/>
  <c r="H8" i="8" s="1"/>
  <c r="E9" i="8"/>
  <c r="H9" i="8" s="1"/>
  <c r="E10" i="8"/>
  <c r="H10" i="8" s="1"/>
  <c r="E11" i="8"/>
  <c r="H11" i="8" s="1"/>
  <c r="E12" i="8"/>
  <c r="H12" i="8" s="1"/>
  <c r="E13" i="8"/>
  <c r="H13" i="8" s="1"/>
  <c r="E14" i="8"/>
  <c r="H14" i="8" s="1"/>
  <c r="E15" i="8"/>
  <c r="H15" i="8" s="1"/>
  <c r="E16" i="8"/>
  <c r="H16" i="8" s="1"/>
  <c r="E17" i="8"/>
  <c r="H17" i="8" s="1"/>
  <c r="E18" i="8"/>
  <c r="H18" i="8" s="1"/>
  <c r="E19" i="8"/>
  <c r="H19" i="8" s="1"/>
  <c r="AA3" i="6"/>
  <c r="C19" i="3" l="1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E19" i="3"/>
  <c r="E20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BK4" i="1" l="1"/>
  <c r="BL4" i="1" s="1"/>
  <c r="G22" i="8" l="1"/>
  <c r="G17" i="8"/>
  <c r="G9" i="8"/>
  <c r="G5" i="8"/>
  <c r="G4" i="8"/>
  <c r="G3" i="8"/>
  <c r="G11" i="8"/>
  <c r="G21" i="8"/>
  <c r="G7" i="8"/>
  <c r="F33" i="3"/>
  <c r="G15" i="8"/>
  <c r="F31" i="3"/>
  <c r="G13" i="8"/>
  <c r="G12" i="8"/>
  <c r="G19" i="8"/>
  <c r="F34" i="3"/>
  <c r="G16" i="8"/>
  <c r="F32" i="3"/>
  <c r="G14" i="8"/>
  <c r="G8" i="8"/>
  <c r="G6" i="8"/>
  <c r="F41" i="3"/>
  <c r="G23" i="8"/>
  <c r="G2" i="8"/>
  <c r="G20" i="8"/>
  <c r="F27" i="3"/>
  <c r="G10" i="8"/>
  <c r="F36" i="3"/>
  <c r="G18" i="8"/>
  <c r="F35" i="3"/>
  <c r="F26" i="3"/>
  <c r="F21" i="3"/>
  <c r="F40" i="3"/>
  <c r="F22" i="3"/>
  <c r="F20" i="3"/>
  <c r="F28" i="3"/>
  <c r="F38" i="3"/>
  <c r="F39" i="3"/>
  <c r="F19" i="3"/>
  <c r="F30" i="3"/>
  <c r="F29" i="3"/>
  <c r="F24" i="3"/>
  <c r="F37" i="3"/>
  <c r="F25" i="3"/>
  <c r="F23" i="3"/>
  <c r="F10" i="4" l="1"/>
  <c r="I25" i="3" l="1"/>
  <c r="I28" i="3"/>
  <c r="I19" i="3"/>
  <c r="I29" i="3"/>
  <c r="I24" i="3"/>
  <c r="I42" i="3"/>
  <c r="I36" i="3"/>
  <c r="I32" i="3"/>
  <c r="I21" i="3"/>
  <c r="I39" i="3"/>
  <c r="I38" i="3"/>
  <c r="I27" i="3"/>
  <c r="I35" i="3"/>
  <c r="I23" i="3"/>
  <c r="I40" i="3"/>
  <c r="I31" i="3"/>
  <c r="I30" i="3"/>
  <c r="I20" i="3"/>
  <c r="I37" i="3"/>
  <c r="I26" i="3"/>
  <c r="I41" i="3"/>
  <c r="I33" i="3"/>
  <c r="I22" i="3"/>
  <c r="I34" i="3"/>
  <c r="D26" i="4"/>
  <c r="D25" i="4"/>
  <c r="D24" i="4"/>
  <c r="D23" i="4"/>
  <c r="D22" i="4"/>
  <c r="D20" i="4"/>
  <c r="D19" i="4"/>
  <c r="D18" i="4"/>
  <c r="D17" i="4"/>
  <c r="D16" i="4"/>
  <c r="D15" i="4"/>
  <c r="D13" i="4"/>
  <c r="D12" i="4"/>
  <c r="D11" i="4"/>
  <c r="D9" i="4"/>
  <c r="D8" i="4"/>
  <c r="D7" i="4"/>
  <c r="D6" i="4"/>
  <c r="D5" i="4"/>
  <c r="D4" i="4"/>
  <c r="C20" i="4"/>
  <c r="C19" i="4"/>
  <c r="C18" i="4"/>
  <c r="W69" i="5"/>
  <c r="W68" i="5"/>
  <c r="W67" i="5"/>
  <c r="W66" i="5"/>
  <c r="W65" i="5"/>
  <c r="W64" i="5"/>
  <c r="H46" i="5"/>
  <c r="H47" i="5"/>
  <c r="H48" i="5"/>
  <c r="H49" i="5"/>
  <c r="H50" i="5"/>
  <c r="H51" i="5"/>
  <c r="H52" i="5"/>
  <c r="H53" i="5"/>
  <c r="H54" i="5"/>
  <c r="H55" i="5"/>
  <c r="H56" i="5"/>
  <c r="H57" i="5"/>
  <c r="H45" i="5"/>
  <c r="H40" i="5"/>
  <c r="H41" i="5"/>
  <c r="H42" i="5"/>
  <c r="H43" i="5"/>
  <c r="H44" i="5"/>
  <c r="H39" i="5"/>
  <c r="W60" i="5"/>
  <c r="W61" i="5"/>
  <c r="W62" i="5"/>
  <c r="W63" i="5"/>
  <c r="W59" i="5"/>
  <c r="W58" i="5"/>
  <c r="W46" i="5"/>
  <c r="W47" i="5"/>
  <c r="W48" i="5"/>
  <c r="W49" i="5"/>
  <c r="W50" i="5"/>
  <c r="W51" i="5"/>
  <c r="W52" i="5"/>
  <c r="W53" i="5"/>
  <c r="W54" i="5"/>
  <c r="W55" i="5"/>
  <c r="W56" i="5"/>
  <c r="W57" i="5"/>
  <c r="W45" i="5"/>
  <c r="W40" i="5"/>
  <c r="W41" i="5"/>
  <c r="W42" i="5"/>
  <c r="W43" i="5"/>
  <c r="W44" i="5"/>
  <c r="W39" i="5"/>
  <c r="W38" i="5"/>
  <c r="W37" i="5"/>
  <c r="W36" i="5"/>
  <c r="W35" i="5"/>
  <c r="W32" i="5"/>
  <c r="W33" i="5"/>
  <c r="W34" i="5"/>
  <c r="W31" i="5"/>
  <c r="W21" i="5"/>
  <c r="W22" i="5"/>
  <c r="W23" i="5"/>
  <c r="W24" i="5"/>
  <c r="W25" i="5"/>
  <c r="W26" i="5"/>
  <c r="W27" i="5"/>
  <c r="W28" i="5"/>
  <c r="W29" i="5"/>
  <c r="W30" i="5"/>
  <c r="W20" i="5"/>
  <c r="D67" i="5"/>
  <c r="S67" i="5" s="1"/>
  <c r="T67" i="5" s="1"/>
  <c r="D69" i="5"/>
  <c r="S69" i="5" s="1"/>
  <c r="T69" i="5" s="1"/>
  <c r="D68" i="5"/>
  <c r="S68" i="5" s="1"/>
  <c r="T68" i="5" s="1"/>
  <c r="D66" i="5"/>
  <c r="S66" i="5" s="1"/>
  <c r="T66" i="5" s="1"/>
  <c r="D65" i="5"/>
  <c r="S65" i="5" s="1"/>
  <c r="T65" i="5" s="1"/>
  <c r="H69" i="5"/>
  <c r="H68" i="5"/>
  <c r="H67" i="5"/>
  <c r="H66" i="5"/>
  <c r="H65" i="5"/>
  <c r="H64" i="5"/>
  <c r="D64" i="5"/>
  <c r="S64" i="5" s="1"/>
  <c r="T64" i="5" s="1"/>
  <c r="H60" i="5"/>
  <c r="H61" i="5"/>
  <c r="H62" i="5"/>
  <c r="H63" i="5"/>
  <c r="H59" i="5"/>
  <c r="D61" i="5"/>
  <c r="E61" i="5" s="1"/>
  <c r="J61" i="5" s="1"/>
  <c r="D62" i="5"/>
  <c r="E62" i="5" s="1"/>
  <c r="J62" i="5" s="1"/>
  <c r="D63" i="5"/>
  <c r="E63" i="5" s="1"/>
  <c r="J63" i="5" s="1"/>
  <c r="D60" i="5"/>
  <c r="E60" i="5" s="1"/>
  <c r="J60" i="5" s="1"/>
  <c r="D59" i="5"/>
  <c r="E59" i="5" s="1"/>
  <c r="D36" i="5"/>
  <c r="S36" i="5" s="1"/>
  <c r="T36" i="5" s="1"/>
  <c r="H58" i="5"/>
  <c r="D58" i="5"/>
  <c r="E58" i="5" s="1"/>
  <c r="D44" i="5"/>
  <c r="E44" i="5" s="1"/>
  <c r="D46" i="5"/>
  <c r="S46" i="5" s="1"/>
  <c r="T46" i="5" s="1"/>
  <c r="D47" i="5"/>
  <c r="S47" i="5" s="1"/>
  <c r="T47" i="5" s="1"/>
  <c r="D48" i="5"/>
  <c r="S48" i="5" s="1"/>
  <c r="T48" i="5" s="1"/>
  <c r="D49" i="5"/>
  <c r="E49" i="5" s="1"/>
  <c r="D50" i="5"/>
  <c r="E50" i="5" s="1"/>
  <c r="D51" i="5"/>
  <c r="S51" i="5" s="1"/>
  <c r="T51" i="5" s="1"/>
  <c r="D52" i="5"/>
  <c r="S52" i="5" s="1"/>
  <c r="T52" i="5" s="1"/>
  <c r="D53" i="5"/>
  <c r="E53" i="5" s="1"/>
  <c r="J53" i="5" s="1"/>
  <c r="D54" i="5"/>
  <c r="E54" i="5" s="1"/>
  <c r="D55" i="5"/>
  <c r="S55" i="5" s="1"/>
  <c r="T55" i="5" s="1"/>
  <c r="D56" i="5"/>
  <c r="E56" i="5" s="1"/>
  <c r="D57" i="5"/>
  <c r="E57" i="5" s="1"/>
  <c r="D45" i="5"/>
  <c r="E45" i="5" s="1"/>
  <c r="D40" i="5"/>
  <c r="E40" i="5" s="1"/>
  <c r="D41" i="5"/>
  <c r="E41" i="5" s="1"/>
  <c r="D42" i="5"/>
  <c r="E42" i="5" s="1"/>
  <c r="J42" i="5" s="1"/>
  <c r="D43" i="5"/>
  <c r="E43" i="5" s="1"/>
  <c r="D39" i="5"/>
  <c r="E39" i="5" s="1"/>
  <c r="J39" i="5" s="1"/>
  <c r="H38" i="5"/>
  <c r="H37" i="5"/>
  <c r="H36" i="5"/>
  <c r="D37" i="5"/>
  <c r="S37" i="5" s="1"/>
  <c r="T37" i="5" s="1"/>
  <c r="D38" i="5"/>
  <c r="S38" i="5" s="1"/>
  <c r="T38" i="5" s="1"/>
  <c r="J44" i="5" l="1"/>
  <c r="J57" i="5"/>
  <c r="Y66" i="5"/>
  <c r="J43" i="5"/>
  <c r="J45" i="5"/>
  <c r="J54" i="5"/>
  <c r="J50" i="5"/>
  <c r="Y38" i="5"/>
  <c r="J41" i="5"/>
  <c r="J59" i="5"/>
  <c r="J58" i="5"/>
  <c r="U37" i="5"/>
  <c r="Y37" i="5"/>
  <c r="F40" i="5"/>
  <c r="J40" i="5"/>
  <c r="U55" i="5"/>
  <c r="Y55" i="5"/>
  <c r="U51" i="5"/>
  <c r="Y51" i="5"/>
  <c r="U47" i="5"/>
  <c r="Y47" i="5"/>
  <c r="U64" i="5"/>
  <c r="Y64" i="5"/>
  <c r="U46" i="5"/>
  <c r="Y46" i="5"/>
  <c r="U36" i="5"/>
  <c r="Y36" i="5"/>
  <c r="U68" i="5"/>
  <c r="Y68" i="5"/>
  <c r="G49" i="5"/>
  <c r="J49" i="5"/>
  <c r="U69" i="5"/>
  <c r="Y69" i="5"/>
  <c r="G56" i="5"/>
  <c r="J56" i="5"/>
  <c r="U52" i="5"/>
  <c r="Y52" i="5"/>
  <c r="U48" i="5"/>
  <c r="Y48" i="5"/>
  <c r="U65" i="5"/>
  <c r="Y65" i="5"/>
  <c r="U67" i="5"/>
  <c r="Y67" i="5"/>
  <c r="E19" i="4"/>
  <c r="E18" i="4"/>
  <c r="E20" i="4"/>
  <c r="D3" i="4"/>
  <c r="E46" i="5"/>
  <c r="D10" i="4"/>
  <c r="D14" i="4"/>
  <c r="D21" i="4"/>
  <c r="E52" i="5"/>
  <c r="E55" i="5"/>
  <c r="E51" i="5"/>
  <c r="E47" i="5"/>
  <c r="E48" i="5"/>
  <c r="S44" i="5"/>
  <c r="T44" i="5" s="1"/>
  <c r="S60" i="5"/>
  <c r="T60" i="5" s="1"/>
  <c r="U38" i="5"/>
  <c r="U66" i="5"/>
  <c r="S56" i="5"/>
  <c r="T56" i="5" s="1"/>
  <c r="X56" i="5" s="1"/>
  <c r="S40" i="5"/>
  <c r="T40" i="5" s="1"/>
  <c r="S63" i="5"/>
  <c r="T63" i="5" s="1"/>
  <c r="Y63" i="5" s="1"/>
  <c r="S59" i="5"/>
  <c r="T59" i="5" s="1"/>
  <c r="S43" i="5"/>
  <c r="T43" i="5" s="1"/>
  <c r="S39" i="5"/>
  <c r="T39" i="5" s="1"/>
  <c r="S62" i="5"/>
  <c r="T62" i="5" s="1"/>
  <c r="Y62" i="5" s="1"/>
  <c r="S58" i="5"/>
  <c r="T58" i="5" s="1"/>
  <c r="S54" i="5"/>
  <c r="T54" i="5" s="1"/>
  <c r="S50" i="5"/>
  <c r="T50" i="5" s="1"/>
  <c r="S42" i="5"/>
  <c r="T42" i="5" s="1"/>
  <c r="S61" i="5"/>
  <c r="T61" i="5" s="1"/>
  <c r="Y61" i="5" s="1"/>
  <c r="S57" i="5"/>
  <c r="T57" i="5" s="1"/>
  <c r="S53" i="5"/>
  <c r="T53" i="5" s="1"/>
  <c r="S49" i="5"/>
  <c r="T49" i="5" s="1"/>
  <c r="S45" i="5"/>
  <c r="T45" i="5" s="1"/>
  <c r="S41" i="5"/>
  <c r="T41" i="5" s="1"/>
  <c r="X69" i="5"/>
  <c r="X68" i="5"/>
  <c r="X67" i="5"/>
  <c r="X66" i="5"/>
  <c r="X65" i="5"/>
  <c r="X64" i="5"/>
  <c r="X55" i="5"/>
  <c r="X52" i="5"/>
  <c r="X51" i="5"/>
  <c r="X48" i="5"/>
  <c r="X47" i="5"/>
  <c r="X46" i="5"/>
  <c r="X38" i="5"/>
  <c r="X37" i="5"/>
  <c r="X36" i="5"/>
  <c r="V69" i="5"/>
  <c r="V68" i="5"/>
  <c r="V67" i="5"/>
  <c r="V66" i="5"/>
  <c r="V65" i="5"/>
  <c r="V64" i="5"/>
  <c r="V55" i="5"/>
  <c r="V52" i="5"/>
  <c r="V51" i="5"/>
  <c r="V48" i="5"/>
  <c r="V47" i="5"/>
  <c r="V46" i="5"/>
  <c r="V38" i="5"/>
  <c r="V37" i="5"/>
  <c r="V36" i="5"/>
  <c r="I61" i="5"/>
  <c r="G54" i="5"/>
  <c r="F54" i="5"/>
  <c r="F50" i="5"/>
  <c r="F56" i="5"/>
  <c r="G42" i="5"/>
  <c r="F42" i="5"/>
  <c r="I42" i="5"/>
  <c r="G62" i="5"/>
  <c r="F62" i="5"/>
  <c r="G60" i="5"/>
  <c r="I60" i="5"/>
  <c r="G41" i="5"/>
  <c r="F41" i="5"/>
  <c r="G50" i="5"/>
  <c r="I56" i="5"/>
  <c r="I54" i="5"/>
  <c r="I50" i="5"/>
  <c r="I40" i="5"/>
  <c r="F63" i="5"/>
  <c r="F60" i="5"/>
  <c r="G61" i="5"/>
  <c r="I62" i="5"/>
  <c r="F61" i="5"/>
  <c r="F59" i="5"/>
  <c r="F58" i="5"/>
  <c r="G58" i="5"/>
  <c r="I58" i="5"/>
  <c r="I57" i="5"/>
  <c r="F57" i="5"/>
  <c r="G57" i="5"/>
  <c r="G53" i="5"/>
  <c r="F53" i="5"/>
  <c r="F49" i="5"/>
  <c r="G45" i="5"/>
  <c r="F45" i="5"/>
  <c r="F44" i="5"/>
  <c r="I44" i="5"/>
  <c r="F43" i="5"/>
  <c r="I43" i="5"/>
  <c r="G43" i="5"/>
  <c r="I39" i="5"/>
  <c r="F39" i="5"/>
  <c r="G39" i="5"/>
  <c r="I59" i="5"/>
  <c r="G63" i="5"/>
  <c r="I63" i="5"/>
  <c r="G59" i="5"/>
  <c r="I53" i="5"/>
  <c r="I49" i="5"/>
  <c r="I45" i="5"/>
  <c r="I41" i="5"/>
  <c r="G44" i="5"/>
  <c r="G40" i="5"/>
  <c r="D35" i="5"/>
  <c r="H35" i="5"/>
  <c r="E36" i="5"/>
  <c r="J36" i="5" s="1"/>
  <c r="E37" i="5"/>
  <c r="E38" i="5"/>
  <c r="J38" i="5" s="1"/>
  <c r="E64" i="5"/>
  <c r="J64" i="5" s="1"/>
  <c r="E65" i="5"/>
  <c r="E66" i="5"/>
  <c r="E67" i="5"/>
  <c r="J67" i="5" s="1"/>
  <c r="E68" i="5"/>
  <c r="J68" i="5" s="1"/>
  <c r="E69" i="5"/>
  <c r="D32" i="5"/>
  <c r="H32" i="5"/>
  <c r="D33" i="5"/>
  <c r="H33" i="5"/>
  <c r="D34" i="5"/>
  <c r="H34" i="5"/>
  <c r="H31" i="5"/>
  <c r="D31" i="5"/>
  <c r="H21" i="5"/>
  <c r="H22" i="5"/>
  <c r="H23" i="5"/>
  <c r="H24" i="5"/>
  <c r="H25" i="5"/>
  <c r="H26" i="5"/>
  <c r="H27" i="5"/>
  <c r="H28" i="5"/>
  <c r="H29" i="5"/>
  <c r="H30" i="5"/>
  <c r="H20" i="5"/>
  <c r="D21" i="5"/>
  <c r="D22" i="5"/>
  <c r="D23" i="5"/>
  <c r="D24" i="5"/>
  <c r="D25" i="5"/>
  <c r="D26" i="5"/>
  <c r="D27" i="5"/>
  <c r="D28" i="5"/>
  <c r="D29" i="5"/>
  <c r="D30" i="5"/>
  <c r="D20" i="5"/>
  <c r="V49" i="5" l="1"/>
  <c r="Y49" i="5"/>
  <c r="X42" i="5"/>
  <c r="Y42" i="5"/>
  <c r="F47" i="5"/>
  <c r="J47" i="5"/>
  <c r="F66" i="5"/>
  <c r="J66" i="5"/>
  <c r="F37" i="5"/>
  <c r="J37" i="5"/>
  <c r="X53" i="5"/>
  <c r="Y53" i="5"/>
  <c r="U50" i="5"/>
  <c r="Y50" i="5"/>
  <c r="U39" i="5"/>
  <c r="Y39" i="5"/>
  <c r="U40" i="5"/>
  <c r="Y40" i="5"/>
  <c r="U60" i="5"/>
  <c r="Y60" i="5"/>
  <c r="G51" i="5"/>
  <c r="J51" i="5"/>
  <c r="F69" i="5"/>
  <c r="J69" i="5"/>
  <c r="F65" i="5"/>
  <c r="J65" i="5"/>
  <c r="U41" i="5"/>
  <c r="Y41" i="5"/>
  <c r="X57" i="5"/>
  <c r="Y57" i="5"/>
  <c r="U54" i="5"/>
  <c r="Y54" i="5"/>
  <c r="U43" i="5"/>
  <c r="Y43" i="5"/>
  <c r="U56" i="5"/>
  <c r="Y56" i="5"/>
  <c r="U44" i="5"/>
  <c r="Y44" i="5"/>
  <c r="F55" i="5"/>
  <c r="J55" i="5"/>
  <c r="U45" i="5"/>
  <c r="Y45" i="5"/>
  <c r="V58" i="5"/>
  <c r="Y58" i="5"/>
  <c r="U59" i="5"/>
  <c r="Y59" i="5"/>
  <c r="F48" i="5"/>
  <c r="J48" i="5"/>
  <c r="F52" i="5"/>
  <c r="J52" i="5"/>
  <c r="I46" i="5"/>
  <c r="J46" i="5"/>
  <c r="U63" i="5"/>
  <c r="X62" i="5"/>
  <c r="G52" i="5"/>
  <c r="I52" i="5"/>
  <c r="F46" i="5"/>
  <c r="G46" i="5"/>
  <c r="G55" i="5"/>
  <c r="V39" i="5"/>
  <c r="V60" i="5"/>
  <c r="I51" i="5"/>
  <c r="F51" i="5"/>
  <c r="I55" i="5"/>
  <c r="X44" i="5"/>
  <c r="X49" i="5"/>
  <c r="G48" i="5"/>
  <c r="X60" i="5"/>
  <c r="I48" i="5"/>
  <c r="V41" i="5"/>
  <c r="G47" i="5"/>
  <c r="I47" i="5"/>
  <c r="X58" i="5"/>
  <c r="V63" i="5"/>
  <c r="V43" i="5"/>
  <c r="V57" i="5"/>
  <c r="V44" i="5"/>
  <c r="X43" i="5"/>
  <c r="V53" i="5"/>
  <c r="V59" i="5"/>
  <c r="X40" i="5"/>
  <c r="X50" i="5"/>
  <c r="X63" i="5"/>
  <c r="V50" i="5"/>
  <c r="E34" i="5"/>
  <c r="S34" i="5"/>
  <c r="T34" i="5" s="1"/>
  <c r="Y34" i="5" s="1"/>
  <c r="E29" i="5"/>
  <c r="S29" i="5"/>
  <c r="T29" i="5" s="1"/>
  <c r="Y29" i="5" s="1"/>
  <c r="E25" i="5"/>
  <c r="S25" i="5"/>
  <c r="T25" i="5" s="1"/>
  <c r="Y25" i="5" s="1"/>
  <c r="E21" i="5"/>
  <c r="J21" i="5" s="1"/>
  <c r="S21" i="5"/>
  <c r="T21" i="5" s="1"/>
  <c r="Y21" i="5" s="1"/>
  <c r="E35" i="5"/>
  <c r="S35" i="5"/>
  <c r="T35" i="5" s="1"/>
  <c r="Y35" i="5" s="1"/>
  <c r="U61" i="5"/>
  <c r="E26" i="5"/>
  <c r="S26" i="5"/>
  <c r="T26" i="5" s="1"/>
  <c r="Y26" i="5" s="1"/>
  <c r="E33" i="5"/>
  <c r="S33" i="5"/>
  <c r="T33" i="5" s="1"/>
  <c r="Y33" i="5" s="1"/>
  <c r="V40" i="5"/>
  <c r="V56" i="5"/>
  <c r="X41" i="5"/>
  <c r="X45" i="5"/>
  <c r="X61" i="5"/>
  <c r="U49" i="5"/>
  <c r="U58" i="5"/>
  <c r="E31" i="5"/>
  <c r="J31" i="5" s="1"/>
  <c r="S31" i="5"/>
  <c r="T31" i="5" s="1"/>
  <c r="Y31" i="5" s="1"/>
  <c r="E28" i="5"/>
  <c r="J28" i="5" s="1"/>
  <c r="S28" i="5"/>
  <c r="T28" i="5" s="1"/>
  <c r="Y28" i="5" s="1"/>
  <c r="E24" i="5"/>
  <c r="S24" i="5"/>
  <c r="T24" i="5" s="1"/>
  <c r="Y24" i="5" s="1"/>
  <c r="E20" i="5"/>
  <c r="T20" i="5"/>
  <c r="Y20" i="5" s="1"/>
  <c r="E27" i="5"/>
  <c r="S27" i="5"/>
  <c r="T27" i="5" s="1"/>
  <c r="Y27" i="5" s="1"/>
  <c r="E23" i="5"/>
  <c r="S23" i="5"/>
  <c r="T23" i="5" s="1"/>
  <c r="Y23" i="5" s="1"/>
  <c r="V45" i="5"/>
  <c r="V61" i="5"/>
  <c r="X54" i="5"/>
  <c r="U53" i="5"/>
  <c r="U42" i="5"/>
  <c r="U62" i="5"/>
  <c r="E30" i="5"/>
  <c r="J30" i="5" s="1"/>
  <c r="S30" i="5"/>
  <c r="T30" i="5" s="1"/>
  <c r="Y30" i="5" s="1"/>
  <c r="E22" i="5"/>
  <c r="S22" i="5"/>
  <c r="T22" i="5" s="1"/>
  <c r="Y22" i="5" s="1"/>
  <c r="E32" i="5"/>
  <c r="S32" i="5"/>
  <c r="T32" i="5" s="1"/>
  <c r="Y32" i="5" s="1"/>
  <c r="V42" i="5"/>
  <c r="V54" i="5"/>
  <c r="V62" i="5"/>
  <c r="X39" i="5"/>
  <c r="X59" i="5"/>
  <c r="U57" i="5"/>
  <c r="G66" i="5"/>
  <c r="G69" i="5"/>
  <c r="I69" i="5"/>
  <c r="G65" i="5"/>
  <c r="I65" i="5"/>
  <c r="F67" i="5"/>
  <c r="I67" i="5"/>
  <c r="F68" i="5"/>
  <c r="I68" i="5"/>
  <c r="F64" i="5"/>
  <c r="I64" i="5"/>
  <c r="G67" i="5"/>
  <c r="I66" i="5"/>
  <c r="G38" i="5"/>
  <c r="I38" i="5"/>
  <c r="G37" i="5"/>
  <c r="I37" i="5"/>
  <c r="F36" i="5"/>
  <c r="I36" i="5"/>
  <c r="F38" i="5"/>
  <c r="G68" i="5"/>
  <c r="G64" i="5"/>
  <c r="G36" i="5"/>
  <c r="G31" i="5" l="1"/>
  <c r="F26" i="5"/>
  <c r="J26" i="5"/>
  <c r="F22" i="5"/>
  <c r="J22" i="5"/>
  <c r="G27" i="5"/>
  <c r="J27" i="5"/>
  <c r="G24" i="5"/>
  <c r="J24" i="5"/>
  <c r="F29" i="5"/>
  <c r="J29" i="5"/>
  <c r="G33" i="5"/>
  <c r="J33" i="5"/>
  <c r="F32" i="5"/>
  <c r="J32" i="5"/>
  <c r="F23" i="5"/>
  <c r="J23" i="5"/>
  <c r="F20" i="5"/>
  <c r="J20" i="5"/>
  <c r="F35" i="5"/>
  <c r="J35" i="5"/>
  <c r="F25" i="5"/>
  <c r="J25" i="5"/>
  <c r="F34" i="5"/>
  <c r="J34" i="5"/>
  <c r="G23" i="5"/>
  <c r="F30" i="5"/>
  <c r="I20" i="5"/>
  <c r="G28" i="5"/>
  <c r="I32" i="5"/>
  <c r="I34" i="5"/>
  <c r="F27" i="5"/>
  <c r="G20" i="5"/>
  <c r="I28" i="5"/>
  <c r="I30" i="5"/>
  <c r="F28" i="5"/>
  <c r="G30" i="5"/>
  <c r="I23" i="5"/>
  <c r="G32" i="5"/>
  <c r="I24" i="5"/>
  <c r="I22" i="5"/>
  <c r="F31" i="5"/>
  <c r="F24" i="5"/>
  <c r="G22" i="5"/>
  <c r="I27" i="5"/>
  <c r="I31" i="5"/>
  <c r="F21" i="5"/>
  <c r="I33" i="5"/>
  <c r="G29" i="5"/>
  <c r="F33" i="5"/>
  <c r="I21" i="5"/>
  <c r="G25" i="5"/>
  <c r="I26" i="5"/>
  <c r="G35" i="5"/>
  <c r="C15" i="4"/>
  <c r="C4" i="4"/>
  <c r="C24" i="4"/>
  <c r="E24" i="4" s="1"/>
  <c r="G21" i="5"/>
  <c r="I25" i="5"/>
  <c r="I29" i="5"/>
  <c r="G26" i="5"/>
  <c r="G34" i="5"/>
  <c r="I35" i="5"/>
  <c r="U33" i="5"/>
  <c r="V33" i="5"/>
  <c r="X33" i="5"/>
  <c r="X21" i="5"/>
  <c r="U21" i="5"/>
  <c r="V21" i="5"/>
  <c r="U29" i="5"/>
  <c r="V29" i="5"/>
  <c r="X29" i="5"/>
  <c r="C6" i="4"/>
  <c r="E6" i="4" s="1"/>
  <c r="C16" i="4"/>
  <c r="E16" i="4" s="1"/>
  <c r="C8" i="4"/>
  <c r="E8" i="4" s="1"/>
  <c r="C23" i="4"/>
  <c r="E23" i="4" s="1"/>
  <c r="U32" i="5"/>
  <c r="V32" i="5"/>
  <c r="X32" i="5"/>
  <c r="U30" i="5"/>
  <c r="V30" i="5"/>
  <c r="X30" i="5"/>
  <c r="V23" i="5"/>
  <c r="X23" i="5"/>
  <c r="U23" i="5"/>
  <c r="X20" i="5"/>
  <c r="U20" i="5"/>
  <c r="V20" i="5"/>
  <c r="U28" i="5"/>
  <c r="V28" i="5"/>
  <c r="X28" i="5"/>
  <c r="C11" i="4"/>
  <c r="C12" i="4"/>
  <c r="E12" i="4" s="1"/>
  <c r="C9" i="4"/>
  <c r="E9" i="4" s="1"/>
  <c r="C5" i="4"/>
  <c r="E5" i="4" s="1"/>
  <c r="C26" i="4"/>
  <c r="E26" i="4" s="1"/>
  <c r="C7" i="4"/>
  <c r="E7" i="4" s="1"/>
  <c r="X26" i="5"/>
  <c r="V26" i="5"/>
  <c r="U26" i="5"/>
  <c r="U35" i="5"/>
  <c r="X35" i="5"/>
  <c r="V35" i="5"/>
  <c r="V25" i="5"/>
  <c r="U25" i="5"/>
  <c r="X25" i="5"/>
  <c r="U34" i="5"/>
  <c r="V34" i="5"/>
  <c r="X34" i="5"/>
  <c r="C13" i="4"/>
  <c r="E13" i="4" s="1"/>
  <c r="C17" i="4"/>
  <c r="E17" i="4" s="1"/>
  <c r="C22" i="4"/>
  <c r="C25" i="4"/>
  <c r="E25" i="4" s="1"/>
  <c r="V22" i="5"/>
  <c r="X22" i="5"/>
  <c r="U22" i="5"/>
  <c r="V27" i="5"/>
  <c r="X27" i="5"/>
  <c r="U27" i="5"/>
  <c r="V24" i="5"/>
  <c r="X24" i="5"/>
  <c r="U24" i="5"/>
  <c r="U31" i="5"/>
  <c r="X31" i="5"/>
  <c r="V31" i="5"/>
  <c r="E15" i="4" l="1"/>
  <c r="C14" i="4"/>
  <c r="E14" i="4" s="1"/>
  <c r="E22" i="4"/>
  <c r="C21" i="4"/>
  <c r="E21" i="4" s="1"/>
  <c r="E11" i="4"/>
  <c r="C10" i="4"/>
  <c r="E10" i="4" s="1"/>
  <c r="C3" i="4"/>
  <c r="E4" i="4"/>
  <c r="E3" i="4" l="1"/>
  <c r="F3" i="4"/>
  <c r="H40" i="3" l="1"/>
  <c r="H19" i="3"/>
  <c r="H31" i="3"/>
  <c r="H25" i="3"/>
  <c r="H32" i="3"/>
  <c r="H33" i="3"/>
  <c r="H35" i="3"/>
  <c r="H30" i="3"/>
  <c r="H38" i="3"/>
  <c r="H26" i="3"/>
  <c r="H29" i="3"/>
  <c r="H24" i="3"/>
  <c r="H28" i="3"/>
  <c r="H39" i="3"/>
  <c r="H22" i="3"/>
  <c r="H34" i="3"/>
  <c r="H36" i="3"/>
  <c r="H37" i="3"/>
  <c r="H20" i="3"/>
  <c r="H27" i="3"/>
  <c r="H23" i="3"/>
  <c r="H21" i="3"/>
  <c r="D42" i="3" l="1"/>
  <c r="G42" i="3" s="1"/>
  <c r="H42" i="3"/>
  <c r="H41" i="3"/>
  <c r="D24" i="3"/>
  <c r="G24" i="3" s="1"/>
  <c r="D41" i="3"/>
  <c r="G41" i="3" s="1"/>
  <c r="D23" i="3"/>
  <c r="G23" i="3" s="1"/>
  <c r="D21" i="3"/>
  <c r="G21" i="3" s="1"/>
  <c r="D35" i="3"/>
  <c r="G35" i="3" s="1"/>
  <c r="D19" i="3"/>
  <c r="G19" i="3" s="1"/>
  <c r="D28" i="3"/>
  <c r="G28" i="3" s="1"/>
  <c r="D32" i="3"/>
  <c r="G32" i="3" s="1"/>
  <c r="D40" i="3"/>
  <c r="G40" i="3" s="1"/>
  <c r="D33" i="3"/>
  <c r="G33" i="3" s="1"/>
  <c r="D29" i="3"/>
  <c r="G29" i="3" s="1"/>
  <c r="D38" i="3"/>
  <c r="G38" i="3" s="1"/>
  <c r="D36" i="3"/>
  <c r="G36" i="3" s="1"/>
  <c r="D30" i="3"/>
  <c r="G30" i="3" s="1"/>
  <c r="D25" i="3"/>
  <c r="G25" i="3" s="1"/>
  <c r="D34" i="3"/>
  <c r="G34" i="3" s="1"/>
  <c r="D20" i="3"/>
  <c r="G20" i="3" s="1"/>
  <c r="D26" i="3"/>
  <c r="G26" i="3" s="1"/>
  <c r="D39" i="3"/>
  <c r="G39" i="3" s="1"/>
  <c r="D22" i="3"/>
  <c r="G22" i="3" s="1"/>
  <c r="D37" i="3"/>
  <c r="G37" i="3" s="1"/>
  <c r="D31" i="3"/>
  <c r="G31" i="3" s="1"/>
  <c r="D27" i="3"/>
  <c r="G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chlorophylll field blanks
</t>
        </r>
      </text>
    </comment>
  </commentList>
</comments>
</file>

<file path=xl/sharedStrings.xml><?xml version="1.0" encoding="utf-8"?>
<sst xmlns="http://schemas.openxmlformats.org/spreadsheetml/2006/main" count="7780" uniqueCount="702">
  <si>
    <t>NA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</si>
  <si>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</si>
  <si>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</si>
  <si>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</si>
  <si>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</si>
  <si>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</si>
  <si>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</si>
  <si>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</si>
  <si>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</si>
  <si>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</si>
  <si>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</si>
  <si>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</si>
  <si>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</si>
  <si>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</si>
  <si>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</si>
  <si>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</si>
  <si>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</si>
  <si>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</si>
  <si>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</si>
  <si>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</si>
  <si>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</si>
  <si>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</si>
  <si>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</si>
  <si>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</si>
  <si>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</si>
  <si>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>Sampling Notes</t>
  </si>
  <si>
    <t>Total  Samples Collected</t>
  </si>
  <si>
    <t>Remaining Samples      To Be Collected</t>
  </si>
  <si>
    <t>ROC Notes</t>
  </si>
  <si>
    <t>Group 1</t>
  </si>
  <si>
    <t>Ochlockonee - St. Marks</t>
  </si>
  <si>
    <t>Wakulla</t>
  </si>
  <si>
    <t>WAS</t>
  </si>
  <si>
    <t>-</t>
  </si>
  <si>
    <t>130</t>
  </si>
  <si>
    <t>1303</t>
  </si>
  <si>
    <t>1303A</t>
  </si>
  <si>
    <t>427</t>
  </si>
  <si>
    <t>564A</t>
  </si>
  <si>
    <t>564B</t>
  </si>
  <si>
    <t>595</t>
  </si>
  <si>
    <t>647L</t>
  </si>
  <si>
    <t>716</t>
  </si>
  <si>
    <t>1075</t>
  </si>
  <si>
    <t>1154</t>
  </si>
  <si>
    <t>123</t>
  </si>
  <si>
    <t>195</t>
  </si>
  <si>
    <t>235</t>
  </si>
  <si>
    <t>262A</t>
  </si>
  <si>
    <t>233A</t>
  </si>
  <si>
    <t>546A</t>
  </si>
  <si>
    <t>546B</t>
  </si>
  <si>
    <t>647A</t>
  </si>
  <si>
    <t>Nutrients</t>
  </si>
  <si>
    <t>LAKE</t>
  </si>
  <si>
    <t>3F</t>
  </si>
  <si>
    <t>STREAM</t>
  </si>
  <si>
    <t>3M</t>
  </si>
  <si>
    <t>1</t>
  </si>
  <si>
    <t>Metals</t>
  </si>
  <si>
    <t>769</t>
  </si>
  <si>
    <t>815</t>
  </si>
  <si>
    <t>723</t>
  </si>
  <si>
    <t>SCI Kit</t>
  </si>
  <si>
    <t>SCI</t>
  </si>
  <si>
    <t>RPS</t>
  </si>
  <si>
    <t>LVS</t>
  </si>
  <si>
    <t>HA</t>
  </si>
  <si>
    <t>LVI</t>
  </si>
  <si>
    <t>885</t>
  </si>
  <si>
    <t>E. coli</t>
  </si>
  <si>
    <t>Enterococci</t>
  </si>
  <si>
    <t>Fecal Coliforms</t>
  </si>
  <si>
    <t>Tracers</t>
  </si>
  <si>
    <t>PCR-FILTER</t>
  </si>
  <si>
    <t>PCR-HF183</t>
  </si>
  <si>
    <t>PCR-BacR</t>
  </si>
  <si>
    <t>Pesticides</t>
  </si>
  <si>
    <t>Continuous Monitoring Days</t>
  </si>
  <si>
    <t>G1WA0060</t>
  </si>
  <si>
    <t>Metals at G3WA0005</t>
  </si>
  <si>
    <t>Group 3</t>
  </si>
  <si>
    <t>Group 2</t>
  </si>
  <si>
    <t>ALLIGATOR CREEK</t>
  </si>
  <si>
    <t>UNNAMED BRANCH</t>
  </si>
  <si>
    <t>Choctawhatchee - St. Andrew</t>
  </si>
  <si>
    <t>Apalachicola - Chipola</t>
  </si>
  <si>
    <t>Liberty</t>
  </si>
  <si>
    <t>Calhoun, Gulf</t>
  </si>
  <si>
    <t>Gulf</t>
  </si>
  <si>
    <t>MINNOW CREEK</t>
  </si>
  <si>
    <t>Jackson</t>
  </si>
  <si>
    <t>QUINCY CREEK (POTABLE PORTION)</t>
  </si>
  <si>
    <t>Gadsden</t>
  </si>
  <si>
    <t>QUINCY CREEK</t>
  </si>
  <si>
    <t>SWAMP CREEK</t>
  </si>
  <si>
    <t>LAKE ARROWHEAD</t>
  </si>
  <si>
    <t>Leon</t>
  </si>
  <si>
    <t>PINE HILL LAKE (BOCKUS LAKE)</t>
  </si>
  <si>
    <t>Calhoun</t>
  </si>
  <si>
    <t>TANYARD BRANCH</t>
  </si>
  <si>
    <t>KILLEARN CHAIN OF LAKES OUTLET</t>
  </si>
  <si>
    <t>CANEY BRANCH</t>
  </si>
  <si>
    <t>Jefferson</t>
  </si>
  <si>
    <t>STONE MILL CREEK</t>
  </si>
  <si>
    <t>BIG BRANCH</t>
  </si>
  <si>
    <t>Jackson, Washington</t>
  </si>
  <si>
    <t>SCURLOCK CREEK</t>
  </si>
  <si>
    <t>PINE BARN CREEK</t>
  </si>
  <si>
    <t>GILBERTS MILL CREEK</t>
  </si>
  <si>
    <t>Lower Dianne Lake</t>
  </si>
  <si>
    <t>Upper Dianne Lake</t>
  </si>
  <si>
    <t>Lake Tom Jon</t>
  </si>
  <si>
    <t>LITTLE SWEETWATER CREEK</t>
  </si>
  <si>
    <t>STAFFORD CREEK</t>
  </si>
  <si>
    <t>COON CREEK</t>
  </si>
  <si>
    <t>Pictures</t>
  </si>
  <si>
    <t>North, East, South, West</t>
  </si>
  <si>
    <t>North, East, South, West, Upstream, Downstream</t>
  </si>
  <si>
    <t>1 Set/Year; n=4</t>
  </si>
  <si>
    <t>1 Set/Year; n=6</t>
  </si>
  <si>
    <t xml:space="preserve">Minimum Sample Size/Frequency </t>
  </si>
  <si>
    <t>n=5, Weeks=5, Season 1 ≥ 2, Season 2 ≥ 2</t>
  </si>
  <si>
    <t>n=1</t>
  </si>
  <si>
    <t>n=5, Weeks=5</t>
  </si>
  <si>
    <t>n=4, Weeks=4</t>
  </si>
  <si>
    <t>3 Sites Quarterly: n=12, Weeks=4</t>
  </si>
  <si>
    <t>n=2, Weeks=2 (&gt; 3 Months Apart)</t>
  </si>
  <si>
    <t>3 Sites Quarterly: n=12, Weeks=4, Season 1 ≥ 2, Season 2 ≥ 2</t>
  </si>
  <si>
    <t xml:space="preserve"> </t>
  </si>
  <si>
    <t>RUN Name</t>
  </si>
  <si>
    <t>Matrix</t>
  </si>
  <si>
    <t>Analyte(s)</t>
  </si>
  <si>
    <t>Fresh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</si>
  <si>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</si>
  <si>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</si>
  <si>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</si>
  <si>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</si>
  <si>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</si>
  <si>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</si>
  <si>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</si>
  <si>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</si>
  <si>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</si>
  <si>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</si>
  <si>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</si>
  <si>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</si>
  <si>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</si>
  <si>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</si>
  <si>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</si>
  <si>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</si>
  <si>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</si>
  <si>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</si>
  <si>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</si>
  <si>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</si>
  <si>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</si>
  <si>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</si>
  <si>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</si>
  <si>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</si>
  <si>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</si>
  <si>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</si>
  <si>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</si>
  <si>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</si>
  <si>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</si>
  <si>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</si>
  <si>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</si>
  <si>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</si>
  <si>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</si>
  <si>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</si>
  <si>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</si>
  <si>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</si>
  <si>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</si>
  <si>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</si>
  <si>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</si>
  <si>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</si>
  <si>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</si>
  <si>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</si>
  <si>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</si>
  <si>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</si>
  <si>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</si>
  <si>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</si>
  <si>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Samples filtered and held for qPCR analysis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</si>
  <si>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</si>
  <si>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</si>
  <si>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</si>
  <si>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</si>
  <si>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</si>
  <si>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</si>
  <si>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</si>
  <si>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</si>
  <si>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</si>
  <si>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W-CT-CI-R</t>
  </si>
  <si>
    <t>Defult List: 
Chlordane, Toxaphene</t>
  </si>
  <si>
    <t>W-PCL-SQ-R</t>
  </si>
  <si>
    <t>W-PSNP-TQ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</si>
  <si>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</si>
  <si>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Marine</t>
  </si>
  <si>
    <t>Enterococci, Fecal Coliform</t>
  </si>
  <si>
    <t>ENT-24QT, FCOLI-MF</t>
  </si>
  <si>
    <t>W-BR-IC</t>
  </si>
  <si>
    <t>Bromide</t>
  </si>
  <si>
    <t>ENT-24QT</t>
  </si>
  <si>
    <t>LIMS Test Code</t>
  </si>
  <si>
    <t>Analyte Group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</si>
  <si>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</si>
  <si>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</si>
  <si>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</si>
  <si>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</si>
  <si>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</si>
  <si>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Todays</t>
  </si>
  <si>
    <t>Goal</t>
  </si>
  <si>
    <t>Microbiology</t>
  </si>
  <si>
    <t>Molecular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</si>
  <si>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</si>
  <si>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</si>
  <si>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</si>
  <si>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</si>
  <si>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</si>
  <si>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</si>
  <si>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</si>
  <si>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</si>
  <si>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</si>
  <si>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</si>
  <si>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</si>
  <si>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</si>
  <si>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</si>
  <si>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Markers</t>
  </si>
  <si>
    <t>Nutrients (Fresh)</t>
  </si>
  <si>
    <t>Nutrients (Marine)</t>
  </si>
  <si>
    <t>Metals (Fresh)</t>
  </si>
  <si>
    <t>PCR-Gull2</t>
  </si>
  <si>
    <t>Analyte</t>
  </si>
  <si>
    <t># QC Collected</t>
  </si>
  <si>
    <t>Bottle(s)</t>
  </si>
  <si>
    <t>Field Replicate (DUP) Samples Collected</t>
  </si>
  <si>
    <t>Field Blanks (DUP) Samples Collected</t>
  </si>
  <si>
    <t>Alkalinity</t>
  </si>
  <si>
    <t>Ammonia</t>
  </si>
  <si>
    <t>Chlorophyll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</si>
  <si>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</si>
  <si>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</si>
  <si>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</si>
  <si>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</si>
  <si>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</si>
  <si>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</si>
  <si>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Color</t>
  </si>
  <si>
    <t>Nalayte Group</t>
  </si>
  <si>
    <t>Bacteria</t>
  </si>
  <si>
    <t>Aluminum</t>
  </si>
  <si>
    <t>Antimony</t>
  </si>
  <si>
    <t>Arsenic</t>
  </si>
  <si>
    <t>Barium</t>
  </si>
  <si>
    <t>Boron</t>
  </si>
  <si>
    <t>Cadmium</t>
  </si>
  <si>
    <t>Calcium</t>
  </si>
  <si>
    <t>Chromium</t>
  </si>
  <si>
    <t>Copper</t>
  </si>
  <si>
    <t>Iron</t>
  </si>
  <si>
    <t>Lead</t>
  </si>
  <si>
    <t>Magnesium</t>
  </si>
  <si>
    <t>Manganese</t>
  </si>
  <si>
    <t>Nickel</t>
  </si>
  <si>
    <t>Potassium</t>
  </si>
  <si>
    <t>Selenium</t>
  </si>
  <si>
    <t>Silver</t>
  </si>
  <si>
    <t>Sodium</t>
  </si>
  <si>
    <t>Thallium</t>
  </si>
  <si>
    <t>Zinc</t>
  </si>
  <si>
    <t>Acetaminophen; Bentazon; Carbamazepine; 2,4-D; Diuron; Fenuron; Fluridone; Hydrocodone; Ibuprofen; Imazapyr; Imidacloprid; Linuron; MCPP; Naproxen; Primidone; Pyraclostrobin; Triclopyr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</si>
  <si>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</si>
  <si>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 xml:space="preserve">Pesticides </t>
  </si>
  <si>
    <t>Aldcarb; Aldcarb Sulfone; Aldcarb Sulfoxide; Carbaryl; Carbofuran; 3-Hydroxycarbofuran; Methiocarb; Methomyl; Oxamyl; Propoxur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</si>
  <si>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</si>
  <si>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AMPA; Endonthall; Glufosinate; Glyphosate; Sucralose; Acesulfame-potassium</t>
  </si>
  <si>
    <t>Chlordane, Toxaphene</t>
  </si>
  <si>
    <t>n=1; Kit With Biology</t>
  </si>
  <si>
    <t>MI-FW-QLDC</t>
  </si>
  <si>
    <t>Algale_ID</t>
  </si>
  <si>
    <t xml:space="preserve">Qualitative Assessment of Algal Taxa </t>
  </si>
  <si>
    <t>Metals (Marine)</t>
  </si>
  <si>
    <t>5% for QC
(Year)</t>
  </si>
  <si>
    <t>5% for QC
(Quarter)</t>
  </si>
  <si>
    <t>5% for QC
(Month)</t>
  </si>
  <si>
    <t>% Collected
(Year)</t>
  </si>
  <si>
    <t>Nutrients (Fresh/Marine), SCI Kit</t>
  </si>
  <si>
    <t>Nutrients (Fresh), SCI Kit</t>
  </si>
  <si>
    <t>Entrococci</t>
  </si>
  <si>
    <t>Pesticides / Tracers / SCI Kit</t>
  </si>
  <si>
    <t>W-E8321-MS: 
Pesticides, Tracers, SCI Kit</t>
  </si>
  <si>
    <t>W-E8321-DI: 
Pesticides, Tracers, SCI Kit</t>
  </si>
  <si>
    <t>W-PSNP-TQ: 
Pesticides, SCI Kit</t>
  </si>
  <si>
    <t>W-CARB-AA: 
Pesticides</t>
  </si>
  <si>
    <t>W-PCL-SQ-R: 
Pesticides</t>
  </si>
  <si>
    <t>W-CT-CI-R: 
Pesticides</t>
  </si>
  <si>
    <t>Pesticides / SCI Kit</t>
  </si>
  <si>
    <t>Metals (Fresh), SCI Kit</t>
  </si>
  <si>
    <t>Metals (Fresh), Metals (Marine), SCI Kit</t>
  </si>
  <si>
    <t>Default List: 
AMPA; Endonthall; Glufosinate; Glyphosate; Sucralose; Acesulfame-potassium</t>
  </si>
  <si>
    <t>Bioassessment</t>
  </si>
  <si>
    <t>HA - Habitat Assessment</t>
  </si>
  <si>
    <t>RPS - Rapid Periphyton Survey</t>
  </si>
  <si>
    <t>LVS - Linear Vegetation Survey</t>
  </si>
  <si>
    <t xml:space="preserve">SCI - Stream Condition Index </t>
  </si>
  <si>
    <t>1 &amp; 3F</t>
  </si>
  <si>
    <t xml:space="preserve">August </t>
  </si>
  <si>
    <t>Week 1</t>
  </si>
  <si>
    <t>Week 2</t>
  </si>
  <si>
    <t>Week 3</t>
  </si>
  <si>
    <t>Week 4</t>
  </si>
  <si>
    <t>Week 5</t>
  </si>
  <si>
    <t>Remaining Samples 
To Be Collected</t>
  </si>
  <si>
    <t>Year Check /
# to Schedule</t>
  </si>
  <si>
    <t>Season 1</t>
  </si>
  <si>
    <t>Season 2</t>
  </si>
  <si>
    <t>ROC</t>
  </si>
  <si>
    <t>Year Goal
(Max Adjusted n)</t>
  </si>
  <si>
    <t>No Chlorophyll, Blanks for SMP</t>
  </si>
  <si>
    <t># Scheduled Above</t>
  </si>
  <si>
    <t># Scheduled Above in Season 1</t>
  </si>
  <si>
    <t># Scheduled Above in Season 2</t>
  </si>
  <si>
    <t>Field Replicate (DUP) Tracking</t>
  </si>
  <si>
    <t>Field Blank Tracking</t>
  </si>
  <si>
    <t>Min # Required</t>
  </si>
  <si>
    <t># QC To Be Collected
(Year)</t>
  </si>
  <si>
    <t>To use this scheduling tool enter Run Name Exactly as it appears on the tracker "2019" Tab, Column "BN" beneath the week(s) it will be scheduled/collected. If the scheduled Run Event is canceled, delete it from the calendar below.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</si>
  <si>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</si>
  <si>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</si>
  <si>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</si>
  <si>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</si>
  <si>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</si>
  <si>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</si>
  <si>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</si>
  <si>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February </t>
  </si>
  <si>
    <t>July / August</t>
  </si>
  <si>
    <t>Month</t>
  </si>
  <si>
    <t>Station</t>
  </si>
  <si>
    <t>Bottles</t>
  </si>
  <si>
    <t>Date
WBID(s)</t>
  </si>
  <si>
    <t>Staff:</t>
  </si>
  <si>
    <t>Run Filter</t>
  </si>
  <si>
    <t>Run Filter Wed</t>
  </si>
  <si>
    <t>Run Filter Thurs</t>
  </si>
  <si>
    <t>Run Filter Mon</t>
  </si>
  <si>
    <t>Run Filter Tues</t>
  </si>
  <si>
    <t>WBID Filter Mon</t>
  </si>
  <si>
    <t>WBID Filter Tues</t>
  </si>
  <si>
    <t>WBID Filter Wed</t>
  </si>
  <si>
    <t>WBID Filter Thurs</t>
  </si>
  <si>
    <t>WBID Filter</t>
  </si>
  <si>
    <t># On Calendar</t>
  </si>
  <si>
    <t>NNC Season</t>
  </si>
  <si>
    <t>Barium, Calcium, Iron, Magnesium, Potassium, Sodium, Zinc</t>
  </si>
  <si>
    <t>Aluminum, Antimony, Arsenic, Boron, Cadmium, Chromium, Copper, Lead, Nickel, Selenium, Silver, Thallium</t>
  </si>
  <si>
    <t>Iron, Manganese, Zinc</t>
  </si>
  <si>
    <t>Aluminum, Antimony, Arsenic, Cadmium, Chromium, Copper, Lead, Nickel, Selenium, Silver, Thallium</t>
  </si>
  <si>
    <t>Lake</t>
  </si>
  <si>
    <t>G1_Stream</t>
  </si>
  <si>
    <t>NWQI</t>
  </si>
  <si>
    <t>G2</t>
  </si>
  <si>
    <t>WILSON MILL CREEK</t>
  </si>
  <si>
    <t>Calhoun, Jackson</t>
  </si>
  <si>
    <t>512</t>
  </si>
  <si>
    <t>RQ-2019-01-14-07</t>
  </si>
  <si>
    <t>1006</t>
  </si>
  <si>
    <t>Wakulla @ Boat Tram</t>
  </si>
  <si>
    <t>SCI KIT</t>
  </si>
  <si>
    <t>Balke, Curtis Avril</t>
  </si>
  <si>
    <t>SCI 1</t>
  </si>
  <si>
    <t>SCI 2</t>
  </si>
  <si>
    <t>SCI 3</t>
  </si>
  <si>
    <t>RQ-2019-02-04-38</t>
  </si>
  <si>
    <t xml:space="preserve"> RQ-2019-02-04-38</t>
  </si>
  <si>
    <t>Jason</t>
  </si>
  <si>
    <t>Curtis</t>
  </si>
  <si>
    <t>Blake</t>
  </si>
  <si>
    <t>MMP</t>
  </si>
  <si>
    <t>Avril</t>
  </si>
  <si>
    <t>Dup &amp; Blank</t>
  </si>
  <si>
    <t>RQ-2019-02-11-23</t>
  </si>
  <si>
    <t>Jason, Avril</t>
  </si>
  <si>
    <t>Curtis, Avril</t>
  </si>
  <si>
    <t>RQ-2018-11-05-17</t>
  </si>
  <si>
    <t>lake</t>
  </si>
  <si>
    <t>month</t>
  </si>
  <si>
    <t>Blake, Avril</t>
  </si>
  <si>
    <t xml:space="preserve"> RQ-2019-02-04-40</t>
  </si>
  <si>
    <t xml:space="preserve"> RQ-2019-02-04-41</t>
  </si>
  <si>
    <t>RQ-2019-02-25-07</t>
  </si>
  <si>
    <t>Nutrients, Metals, E.coli</t>
  </si>
  <si>
    <t>Nutrients, e.coli</t>
  </si>
  <si>
    <t>ecoli</t>
  </si>
  <si>
    <t>A</t>
  </si>
  <si>
    <t>B</t>
  </si>
  <si>
    <t>C</t>
  </si>
  <si>
    <t>RQ-2019-02-25-48</t>
  </si>
  <si>
    <t>SCI 5</t>
  </si>
  <si>
    <t>Nutrients, Metals, E. coli</t>
  </si>
  <si>
    <t>Nutrients, Metals, E. coli, PCR-HF183, Pesticides</t>
  </si>
  <si>
    <t>Nutrients, Metals, E. coli, Pesticides</t>
  </si>
  <si>
    <t>Nutrients, Metals, E. coli, PCR-BacR, Pesticides</t>
  </si>
  <si>
    <t>QC</t>
  </si>
  <si>
    <t>Curtis Avril</t>
  </si>
  <si>
    <t>647M</t>
  </si>
  <si>
    <t>Alfrord Arm Trib</t>
  </si>
  <si>
    <t>Nutrients e.coli</t>
  </si>
  <si>
    <t>Steve</t>
  </si>
  <si>
    <t>ALFORD ARM TRIBUTERY</t>
  </si>
  <si>
    <t>SCI Recon</t>
  </si>
  <si>
    <t>SCI  recon</t>
  </si>
  <si>
    <t>Little Alligator Creek at SR 273</t>
  </si>
  <si>
    <t>Alligator Creek upstream of Bentley Rd.</t>
  </si>
  <si>
    <t>Alligator Creek Upstream of SR 273</t>
  </si>
  <si>
    <t>G3WA0005</t>
  </si>
  <si>
    <t>G3WA0004</t>
  </si>
  <si>
    <t>G3WA0006</t>
  </si>
  <si>
    <t>Minnow Creek At Lovewood Rd</t>
  </si>
  <si>
    <t>G3WA0008</t>
  </si>
  <si>
    <t>Scurlock Creek at Pilgrim Rd</t>
  </si>
  <si>
    <t>G3WA0009</t>
  </si>
  <si>
    <t>Unnamed Creek at Palmview Rd</t>
  </si>
  <si>
    <t>G3WA0013</t>
  </si>
  <si>
    <t>Pine Barn Creek at Woodrest Rd</t>
  </si>
  <si>
    <t>G3WA0011</t>
  </si>
  <si>
    <t>G3WA0010</t>
  </si>
  <si>
    <t>Group B</t>
  </si>
  <si>
    <t>Group C</t>
  </si>
  <si>
    <t>Group A</t>
  </si>
  <si>
    <t>Unnamed Creek at Woodrest Rd</t>
  </si>
  <si>
    <t>180A</t>
  </si>
  <si>
    <t>G2WA0007</t>
  </si>
  <si>
    <t>G2WA0008</t>
  </si>
  <si>
    <t>G2WA0009</t>
  </si>
  <si>
    <t>RPS, Algal ID, Nutrients, Metals</t>
  </si>
  <si>
    <t>Nutrients, Metals</t>
  </si>
  <si>
    <t>march</t>
  </si>
  <si>
    <t>Nutrietns, E.coli, BacR, HF183, Tracers</t>
  </si>
  <si>
    <t>RQ-2019-03-04-69</t>
  </si>
  <si>
    <t>RQ-2019-03-11-22</t>
  </si>
  <si>
    <t>Nutrients e.coli, metals</t>
  </si>
  <si>
    <t xml:space="preserve"> RQ-2019-03-18-20</t>
  </si>
  <si>
    <t>RQ-2019-03-18-20</t>
  </si>
  <si>
    <t>Blake, Curtis</t>
  </si>
  <si>
    <t>Live Cycle TA Needed</t>
  </si>
  <si>
    <t>2017 Truck</t>
  </si>
  <si>
    <t>Gold Truck</t>
  </si>
  <si>
    <t>2017 Truck, 16' alumacraft</t>
  </si>
  <si>
    <t>Alligator Creek at SR 273</t>
  </si>
  <si>
    <t>Unnamed Branch at Woodrest</t>
  </si>
  <si>
    <t>SCI 1, SCI 2</t>
  </si>
  <si>
    <t>SCI #3</t>
  </si>
  <si>
    <t>Jason, Avril, Steve</t>
  </si>
  <si>
    <t>RQ-2019-03-25-18</t>
  </si>
  <si>
    <t>Nutrietns, E.coli, BacR, HF183, Tracers, Metals</t>
  </si>
  <si>
    <t>Nutrients, E.coli, PCR-Filter, Metals, Pesticides</t>
  </si>
  <si>
    <t>RQ-2019-03-25-19</t>
  </si>
  <si>
    <t>Stone Mill Creek Upstream of Dianna St.</t>
  </si>
  <si>
    <t>Big Branch Downstream of Road 5</t>
  </si>
  <si>
    <t>Coon Creek 100 meters upstream of CR 69</t>
  </si>
  <si>
    <t>n=2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</si>
  <si>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</si>
  <si>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RQ-2018-10-08-27</t>
  </si>
  <si>
    <t xml:space="preserve">SCI </t>
  </si>
  <si>
    <t>E.coli</t>
  </si>
  <si>
    <t>Nutrients, e.coli, Metals, Pesticides</t>
  </si>
  <si>
    <t>RQ-2018-03-26-25</t>
  </si>
  <si>
    <t>Stafford Creek 100 meters upstream of SR 69</t>
  </si>
  <si>
    <t>Nutrients, e.coli, Metals Pesticides, Tracers, Markers</t>
  </si>
  <si>
    <t>Nutrients, e.col, Metals</t>
  </si>
  <si>
    <t>RQ-2019-04-01-10</t>
  </si>
  <si>
    <t>Big Branch</t>
  </si>
  <si>
    <t>Recon</t>
  </si>
  <si>
    <t>Stafford Creek</t>
  </si>
  <si>
    <t>Curtis, Jason</t>
  </si>
  <si>
    <t>curtis</t>
  </si>
  <si>
    <t>RECON 769, 815</t>
  </si>
  <si>
    <t>Blake, Avril, Jason</t>
  </si>
  <si>
    <t>Wakulla BMAP</t>
  </si>
  <si>
    <t>RQ-2019-04-15-19</t>
  </si>
  <si>
    <t>Quincy Creek upstream of SR 65</t>
  </si>
  <si>
    <t>Nutrients, Metals, E. coli, pictures</t>
  </si>
  <si>
    <t>Quincy Creek 100 meters upstream of Ralph Strong Rd</t>
  </si>
  <si>
    <t>Swamp Creek upstream of Railroad</t>
  </si>
  <si>
    <t>Tanyard Branch 100 meters upstream of Ralph Strong Rd.</t>
  </si>
  <si>
    <t>Caney Creek Downstream of 158A</t>
  </si>
  <si>
    <t>Nutrients, Metals, E. coli, PCR-BacR, HF-183, Pesticides</t>
  </si>
  <si>
    <t>Removed</t>
  </si>
  <si>
    <t>Removed, No Access. CM BS 3/18/19</t>
  </si>
  <si>
    <t>Sweetwater Creek</t>
  </si>
  <si>
    <t>Willson Mill</t>
  </si>
  <si>
    <t xml:space="preserve">Avril, Curtis, Blake </t>
  </si>
  <si>
    <t>Jason, Will</t>
  </si>
  <si>
    <t>Quincy Creek</t>
  </si>
  <si>
    <t>x</t>
  </si>
  <si>
    <t>n=12, Weeks=4</t>
  </si>
  <si>
    <t>not Avril</t>
  </si>
  <si>
    <t>SCI 7</t>
  </si>
  <si>
    <t>_195</t>
  </si>
  <si>
    <t>_235</t>
  </si>
  <si>
    <t>RQ-2019-04-29-30</t>
  </si>
  <si>
    <t>Avril HA Mock Audit</t>
  </si>
  <si>
    <t>HA Training</t>
  </si>
  <si>
    <t>Ben, Blake, Avril</t>
  </si>
  <si>
    <t xml:space="preserve">Alicia, Ben H. </t>
  </si>
  <si>
    <t>gold truck</t>
  </si>
  <si>
    <t>Gold Truck, 14' Jon Boat</t>
  </si>
  <si>
    <t>Resample -Feb sample qualifed</t>
  </si>
  <si>
    <t>RQ-2019-05-06-26</t>
  </si>
  <si>
    <t>RQ-2018-10-29-24</t>
  </si>
  <si>
    <t>Nutrients, Metals, E.coli, Pesticides</t>
  </si>
  <si>
    <t>RQ-2019-05-06-33</t>
  </si>
  <si>
    <t>G1 Streams</t>
  </si>
  <si>
    <t>Gold truck</t>
  </si>
  <si>
    <t>Curtis, Will</t>
  </si>
  <si>
    <t xml:space="preserve">Blake, Curtis </t>
  </si>
  <si>
    <t>CM in Live Cycle</t>
  </si>
  <si>
    <t>Atempted Stonemill SCI. Water levels are still too high.</t>
  </si>
  <si>
    <t>SCI 6, SCI 5</t>
  </si>
  <si>
    <t>RQ-2019-03-04-30</t>
  </si>
  <si>
    <t>123 QC DUP</t>
  </si>
  <si>
    <t>QC Blank</t>
  </si>
  <si>
    <t>Stone Mill SCI</t>
  </si>
  <si>
    <t>RQ-2019-06-03-27</t>
  </si>
  <si>
    <t>2017 TRUCK</t>
  </si>
  <si>
    <t>2017 TRUCK, 16ft CC</t>
  </si>
  <si>
    <t>RQ-2019-06-10-22</t>
  </si>
  <si>
    <t>QC DUP</t>
  </si>
  <si>
    <t>Blake, Jess</t>
  </si>
  <si>
    <t>SCI 6</t>
  </si>
  <si>
    <t>Lexington Creek</t>
  </si>
  <si>
    <t>Curtis, Anita</t>
  </si>
  <si>
    <t>wacissa</t>
  </si>
  <si>
    <t>RQ-2019-06-17-13</t>
  </si>
  <si>
    <t>SCI Kit, Ecoli</t>
  </si>
  <si>
    <t>SCI 8</t>
  </si>
  <si>
    <t>SCI 7. SCI 8</t>
  </si>
  <si>
    <t>Nutrients, Pictures</t>
  </si>
  <si>
    <t>Wakulla At boat tram</t>
  </si>
  <si>
    <t>SCI, SCI Kit</t>
  </si>
  <si>
    <t>QC Dup</t>
  </si>
  <si>
    <t>RQ-2019-07-08-19</t>
  </si>
  <si>
    <t>14' Jon Boat</t>
  </si>
  <si>
    <t>Will, Blake</t>
  </si>
  <si>
    <t>NWQI?</t>
  </si>
  <si>
    <t>if it rains</t>
  </si>
  <si>
    <t>+</t>
  </si>
  <si>
    <t>RQ for 2 Alligator sites</t>
  </si>
  <si>
    <t>LVI, Nutrietns, metals, e.coli</t>
  </si>
  <si>
    <t>344</t>
  </si>
  <si>
    <t>RQ-2018-10-01-20</t>
  </si>
  <si>
    <t>Avril, Balke</t>
  </si>
  <si>
    <t>Ocheesee Pond Southern Lobe</t>
  </si>
  <si>
    <t>320</t>
  </si>
  <si>
    <t>RQ-2019-07-15-23</t>
  </si>
  <si>
    <t>TA</t>
  </si>
  <si>
    <t>613</t>
  </si>
  <si>
    <t>Rock Creek</t>
  </si>
  <si>
    <t>SCI 9</t>
  </si>
  <si>
    <t>RQ-2019-06-24-58</t>
  </si>
  <si>
    <t>16' Alumacraft CC</t>
  </si>
  <si>
    <t>Blake, Curtis Avril</t>
  </si>
  <si>
    <t>Blake Status LVIs</t>
  </si>
  <si>
    <t>Holmes</t>
  </si>
  <si>
    <t>Washington</t>
  </si>
  <si>
    <t>Bay</t>
  </si>
  <si>
    <t>Nutrietns</t>
  </si>
  <si>
    <t>SHANGRI LA SPRING Vent</t>
  </si>
  <si>
    <t>RQ-2019-07-22-11</t>
  </si>
  <si>
    <t>Bridge Creek at SR 71</t>
  </si>
  <si>
    <t>BRIDGE CREEK</t>
  </si>
  <si>
    <t>1075_</t>
  </si>
  <si>
    <t>ROCK CREEK</t>
  </si>
  <si>
    <t>n=6</t>
  </si>
  <si>
    <t>n=4</t>
  </si>
  <si>
    <t>n=5</t>
  </si>
  <si>
    <t>SCI 4</t>
  </si>
  <si>
    <t>G2 SCI</t>
  </si>
  <si>
    <t>G2 SCI 2</t>
  </si>
  <si>
    <t>Nutrients, Metals, E. coli, Pesticides, Picturres</t>
  </si>
  <si>
    <t>Nutrients, Metals, E. coli, PCR-BacR, HF-183, Pesticides, pictures</t>
  </si>
  <si>
    <t>SCI Kit,  E.coli. Pictures</t>
  </si>
  <si>
    <t>SPRING</t>
  </si>
  <si>
    <r>
      <t>Nutrients, Metals,</t>
    </r>
    <r>
      <rPr>
        <b/>
        <sz val="9"/>
        <rFont val="Arial Narrow"/>
        <family val="2"/>
      </rPr>
      <t xml:space="preserve"> LVI</t>
    </r>
  </si>
  <si>
    <t>Ask Miek E. for Geenoe next week.</t>
  </si>
  <si>
    <t>424</t>
  </si>
  <si>
    <t>RQ-2019-07-29-35</t>
  </si>
  <si>
    <t>Littler River</t>
  </si>
  <si>
    <t>MMP spring recon LVI</t>
  </si>
  <si>
    <t>Nutrients, E.coli, Metals</t>
  </si>
  <si>
    <t>410</t>
  </si>
  <si>
    <t>??</t>
  </si>
  <si>
    <t>LVI Plant trainning</t>
  </si>
  <si>
    <t>Porter Lake</t>
  </si>
  <si>
    <t>Washington County</t>
  </si>
  <si>
    <t>TLH ROC person &amp; Blake</t>
  </si>
  <si>
    <t>G_1 Stream</t>
  </si>
  <si>
    <t>TLHR Truck</t>
  </si>
  <si>
    <t>RQ-2019-08-12-45</t>
  </si>
  <si>
    <t>RQ-2019-08-19-27</t>
  </si>
  <si>
    <t>SCI Audit</t>
  </si>
  <si>
    <t>Little River recon</t>
  </si>
  <si>
    <t>Julie, Avril</t>
  </si>
  <si>
    <t>Ben or Blake?</t>
  </si>
  <si>
    <t>2017 truck</t>
  </si>
  <si>
    <t>14' G3 Jon boat</t>
  </si>
  <si>
    <t>curtis Blake</t>
  </si>
  <si>
    <t>Withlacoochee Creek at 161</t>
  </si>
  <si>
    <t>2017 truck, 16' Alumacraft CC</t>
  </si>
  <si>
    <t>RQ-2019-09-09-30</t>
  </si>
  <si>
    <t>RQ-2019-09-16-20</t>
  </si>
  <si>
    <t>RQ-2019-09-16-21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</si>
  <si>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</si>
  <si>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UNNAMED RUN</t>
  </si>
  <si>
    <t>709</t>
  </si>
  <si>
    <t>Lake Mc Bride</t>
  </si>
  <si>
    <t>647E</t>
  </si>
  <si>
    <t>Lake Micbride</t>
  </si>
  <si>
    <t>Mc Bride</t>
  </si>
  <si>
    <t>Wakulla at boat tram</t>
  </si>
  <si>
    <t>SCI, SCI Kit, E.coli</t>
  </si>
  <si>
    <t>RQ-2019-09-23-30</t>
  </si>
  <si>
    <t>Avril, Blake</t>
  </si>
  <si>
    <t>2017 Truck, canoe</t>
  </si>
  <si>
    <t>SHANGRI LA SPRING Vent, G2WA0022</t>
  </si>
  <si>
    <t>Nutrients, Metals, E. coli, tracers</t>
  </si>
  <si>
    <t>RQ-2019-10-07-27</t>
  </si>
  <si>
    <t>Littler River SP</t>
  </si>
  <si>
    <t>9 sites</t>
  </si>
  <si>
    <t>Nutrients, metlas, E.coli, AGP</t>
  </si>
  <si>
    <t>Little River at Highbridge</t>
  </si>
  <si>
    <t>Little River at Highbridge Road</t>
  </si>
  <si>
    <t>Willacoochee Creek</t>
  </si>
  <si>
    <t>ta</t>
  </si>
  <si>
    <t xml:space="preserve">Avril, Curtis </t>
  </si>
  <si>
    <t>RQ-Jule</t>
  </si>
  <si>
    <t>Avril, Blake, Evelin, #4</t>
  </si>
  <si>
    <t>2008 Truck</t>
  </si>
  <si>
    <t>LAKE MCBRIDE</t>
  </si>
  <si>
    <t>n=12, Weeks=4, Season 1 ≥ 2, Season 2 ≥ 2</t>
  </si>
  <si>
    <t>1 Set/Year/Station = 12</t>
  </si>
  <si>
    <t>WILLACOOCHEE CREEK</t>
  </si>
  <si>
    <t>LITTLE RIVER</t>
  </si>
  <si>
    <t>Willacoochee Creek at 161</t>
  </si>
  <si>
    <t>Canoe, 2008 Silvrado</t>
  </si>
  <si>
    <t>RQ-2019-10-21-23</t>
  </si>
  <si>
    <t>McBride Mid</t>
  </si>
  <si>
    <t>McBride South</t>
  </si>
  <si>
    <t>McBride West</t>
  </si>
  <si>
    <t>qc</t>
  </si>
  <si>
    <t>Nutrients, Metals, E.coli, RPS/LVS</t>
  </si>
  <si>
    <t>2017 truck, canoe</t>
  </si>
  <si>
    <t>RQ-2019-10-28-11</t>
  </si>
  <si>
    <t>Curtis  Avril</t>
  </si>
  <si>
    <t>Little River and Ocklockonee River.</t>
  </si>
  <si>
    <t>Avril, Blake, Evelin</t>
  </si>
  <si>
    <t>Special Project</t>
  </si>
  <si>
    <t>Little River at SR 12</t>
  </si>
  <si>
    <t>little river at Highbridg Rd.</t>
  </si>
  <si>
    <t>Little River and Ochlock. Tribs</t>
  </si>
  <si>
    <t>Lewis Creek Upstream of 157</t>
  </si>
  <si>
    <t>Double Branch at CR159</t>
  </si>
  <si>
    <t>Richlander Creek at CR65B</t>
  </si>
  <si>
    <t>Little River at High Bridge Rd</t>
  </si>
  <si>
    <t>removed</t>
  </si>
  <si>
    <t>qc blank</t>
  </si>
  <si>
    <t>RQ-2019-11-11-19</t>
  </si>
  <si>
    <t>Blake, Evelin, Avril</t>
  </si>
  <si>
    <t>2017 Truck, 16' boat</t>
  </si>
  <si>
    <t>RQ-2019-06-03-27 x4,     RQ-2019-03-25-19 x2</t>
  </si>
  <si>
    <t>Quincy Creek upstream of SR 267</t>
  </si>
  <si>
    <t>Nutrients, Metlas, E.coli, Tracers</t>
  </si>
  <si>
    <t>RQ-2019-12-02-28</t>
  </si>
  <si>
    <t>Nutrients, Metals, E. coli, Pesticides, Pictures</t>
  </si>
  <si>
    <t>Nutrients, Metals, E. coli, Pictures</t>
  </si>
  <si>
    <t>Nutrients, Metals, E. coli, PCR-BacR, HF-183, Pesticides, Pictures</t>
  </si>
  <si>
    <t>Curtis, Blake</t>
  </si>
  <si>
    <t>RQ-2019-11-04-27</t>
  </si>
  <si>
    <t>Double Branch</t>
  </si>
  <si>
    <t>Lewis Creek</t>
  </si>
  <si>
    <t>Richlander Creek</t>
  </si>
  <si>
    <t>Coon Creek</t>
  </si>
  <si>
    <t xml:space="preserve">Status trend Workshop. </t>
  </si>
  <si>
    <t>123_</t>
  </si>
  <si>
    <t>130_</t>
  </si>
  <si>
    <t>195_</t>
  </si>
  <si>
    <t>233A_</t>
  </si>
  <si>
    <t>235_</t>
  </si>
  <si>
    <t xml:space="preserve"> canoe, 2019 Truck</t>
  </si>
  <si>
    <t>Avril, Curtis</t>
  </si>
  <si>
    <t>QC-680</t>
  </si>
  <si>
    <t>RICHLANDER CREEK</t>
  </si>
  <si>
    <t>DOUBLE BRANCH</t>
  </si>
  <si>
    <t>LEWIS CREEK</t>
  </si>
  <si>
    <t>680</t>
  </si>
  <si>
    <t>Nutrietns + …</t>
  </si>
  <si>
    <t>630</t>
  </si>
  <si>
    <t>440</t>
  </si>
  <si>
    <t>2017 truck, RQ-2019-11-04-27</t>
  </si>
  <si>
    <t>Stone mill</t>
  </si>
  <si>
    <t>RQ-2019-12-16-47</t>
  </si>
  <si>
    <t>16' boat., 2017 truck</t>
  </si>
  <si>
    <t>Little River</t>
  </si>
  <si>
    <t>RQ-2019-11-04-27 - E. coli</t>
  </si>
  <si>
    <t>RQ-2019-11-04-27 - Nutrients &amp;…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</si>
</sst>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d"/>
  </numFmts>
  <fonts count="4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bri"/>
      <family val="2"/>
      <scheme val="minor"/>
    </font>
    <font>
      <sz val="9"/>
      <name val="Arial Black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name val="Arial Narrow"/>
      <family val="2"/>
    </font>
    <font>
      <strike/>
      <sz val="9"/>
      <name val="Arial Narrow"/>
      <family val="2"/>
    </font>
    <font>
      <b/>
      <strike/>
      <sz val="10"/>
      <name val="Arial Narrow"/>
      <family val="2"/>
    </font>
    <font>
      <b/>
      <sz val="2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 style="thin">
        <color indexed="31"/>
      </left>
      <right/>
      <top style="medium">
        <color indexed="64"/>
      </top>
      <bottom/>
      <diagonal/>
    </border>
    <border>
      <left style="thin">
        <color indexed="31"/>
      </left>
      <right/>
      <top/>
      <bottom style="medium">
        <color indexed="64"/>
      </bottom>
      <diagonal/>
    </border>
    <border>
      <left/>
      <right style="thin">
        <color indexed="3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 style="thin">
        <color indexed="31"/>
      </right>
      <top style="medium">
        <color indexed="64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31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31"/>
      </right>
      <top style="hair">
        <color indexed="64"/>
      </top>
      <bottom/>
      <diagonal/>
    </border>
    <border>
      <left/>
      <right style="thin">
        <color indexed="31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31"/>
      </left>
      <right/>
      <top/>
      <bottom style="thin">
        <color indexed="64"/>
      </bottom>
      <diagonal/>
    </border>
    <border>
      <left/>
      <right style="thin">
        <color indexed="31"/>
      </right>
      <top/>
      <bottom style="thin">
        <color indexed="64"/>
      </bottom>
      <diagonal/>
    </border>
    <border>
      <left style="thin">
        <color indexed="31"/>
      </left>
      <right/>
      <top style="thin">
        <color indexed="64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31"/>
      </left>
      <right/>
      <top/>
      <bottom/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/>
    <xf numFmtId="49" fontId="25" fillId="20" borderId="0" applyBorder="0" applyProtection="0">
      <alignment horizontal="left" vertical="top" wrapText="1"/>
    </xf>
    <xf numFmtId="0" fontId="24" fillId="0" borderId="0"/>
    <xf numFmtId="49" fontId="25" fillId="20" borderId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</cellStyleXfs>
  <cellXfs count="710">
    <xf numFmtId="0" fontId="0" fillId="0" borderId="0" xfId="0"/>
    <xf numFmtId="49" fontId="2" fillId="2" borderId="0" xfId="0" applyNumberFormat="1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4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6" fillId="5" borderId="0" xfId="0" applyFont="1" applyFill="1" applyAlignment="1" applyProtection="1"/>
    <xf numFmtId="0" fontId="6" fillId="5" borderId="5" xfId="0" applyFont="1" applyFill="1" applyBorder="1" applyAlignment="1" applyProtection="1"/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3" fillId="4" borderId="6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49" fontId="7" fillId="2" borderId="11" xfId="0" applyNumberFormat="1" applyFont="1" applyFill="1" applyBorder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7" fillId="8" borderId="11" xfId="0" applyFont="1" applyFill="1" applyBorder="1" applyAlignment="1" applyProtection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 wrapText="1"/>
    </xf>
    <xf numFmtId="0" fontId="7" fillId="4" borderId="11" xfId="0" applyFont="1" applyFill="1" applyBorder="1" applyAlignment="1" applyProtection="1">
      <alignment horizontal="center" vertical="top" wrapText="1"/>
    </xf>
    <xf numFmtId="0" fontId="7" fillId="0" borderId="15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7" borderId="17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7" fillId="4" borderId="13" xfId="0" applyFont="1" applyFill="1" applyBorder="1" applyAlignment="1" applyProtection="1">
      <alignment horizontal="center" vertical="top" wrapText="1"/>
    </xf>
    <xf numFmtId="49" fontId="9" fillId="6" borderId="12" xfId="0" applyNumberFormat="1" applyFont="1" applyFill="1" applyBorder="1" applyAlignment="1" applyProtection="1">
      <alignment horizontal="center" vertical="top"/>
      <protection locked="0"/>
    </xf>
    <xf numFmtId="164" fontId="3" fillId="0" borderId="19" xfId="0" applyNumberFormat="1" applyFont="1" applyFill="1" applyBorder="1" applyAlignment="1" applyProtection="1">
      <alignment horizontal="center"/>
      <protection locked="0"/>
    </xf>
    <xf numFmtId="164" fontId="3" fillId="0" borderId="20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7" borderId="25" xfId="0" applyNumberFormat="1" applyFont="1" applyFill="1" applyBorder="1" applyAlignment="1" applyProtection="1">
      <alignment horizontal="center"/>
      <protection locked="0"/>
    </xf>
    <xf numFmtId="164" fontId="3" fillId="7" borderId="20" xfId="0" applyNumberFormat="1" applyFont="1" applyFill="1" applyBorder="1" applyAlignment="1" applyProtection="1">
      <alignment horizontal="center"/>
      <protection locked="0"/>
    </xf>
    <xf numFmtId="164" fontId="3" fillId="7" borderId="26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0" fontId="0" fillId="0" borderId="22" xfId="0" applyNumberFormat="1" applyBorder="1" applyProtection="1">
      <protection locked="0"/>
    </xf>
    <xf numFmtId="0" fontId="3" fillId="1" borderId="2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vertical="center"/>
    </xf>
    <xf numFmtId="0" fontId="3" fillId="0" borderId="21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7" xfId="0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/>
    </xf>
    <xf numFmtId="0" fontId="13" fillId="0" borderId="3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4" fillId="0" borderId="35" xfId="2" applyFont="1" applyFill="1" applyBorder="1" applyAlignment="1">
      <alignment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left" vertical="center" wrapText="1"/>
    </xf>
    <xf numFmtId="0" fontId="13" fillId="10" borderId="37" xfId="0" applyFont="1" applyFill="1" applyBorder="1" applyAlignment="1">
      <alignment horizontal="center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center" vertical="center" wrapText="1"/>
    </xf>
    <xf numFmtId="0" fontId="14" fillId="10" borderId="35" xfId="2" applyFont="1" applyFill="1" applyBorder="1" applyAlignment="1">
      <alignment vertical="center" wrapText="1"/>
    </xf>
    <xf numFmtId="0" fontId="13" fillId="10" borderId="38" xfId="0" applyFont="1" applyFill="1" applyBorder="1" applyAlignment="1">
      <alignment horizontal="left" vertical="center" wrapText="1"/>
    </xf>
    <xf numFmtId="0" fontId="13" fillId="10" borderId="39" xfId="0" applyFont="1" applyFill="1" applyBorder="1" applyAlignment="1">
      <alignment horizontal="center" vertical="center" wrapText="1"/>
    </xf>
    <xf numFmtId="0" fontId="13" fillId="10" borderId="39" xfId="0" applyFont="1" applyFill="1" applyBorder="1" applyAlignment="1">
      <alignment horizontal="left" vertical="center" wrapText="1"/>
    </xf>
    <xf numFmtId="0" fontId="13" fillId="10" borderId="40" xfId="0" applyFont="1" applyFill="1" applyBorder="1" applyAlignment="1">
      <alignment horizontal="left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" fillId="9" borderId="27" xfId="0" applyFont="1" applyFill="1" applyBorder="1"/>
    <xf numFmtId="0" fontId="1" fillId="9" borderId="28" xfId="0" applyFont="1" applyFill="1" applyBorder="1"/>
    <xf numFmtId="0" fontId="1" fillId="9" borderId="29" xfId="0" applyFont="1" applyFill="1" applyBorder="1"/>
    <xf numFmtId="0" fontId="1" fillId="0" borderId="0" xfId="0" applyFont="1"/>
    <xf numFmtId="0" fontId="1" fillId="9" borderId="28" xfId="0" applyFont="1" applyFill="1" applyBorder="1" applyAlignment="1">
      <alignment horizontal="left" vertical="center"/>
    </xf>
    <xf numFmtId="0" fontId="15" fillId="11" borderId="42" xfId="0" applyFont="1" applyFill="1" applyBorder="1" applyAlignment="1" applyProtection="1">
      <alignment horizontal="center" vertical="center" wrapText="1"/>
    </xf>
    <xf numFmtId="0" fontId="16" fillId="11" borderId="43" xfId="0" applyFont="1" applyFill="1" applyBorder="1" applyAlignment="1" applyProtection="1">
      <alignment horizontal="center" vertical="center" wrapText="1"/>
    </xf>
    <xf numFmtId="0" fontId="16" fillId="11" borderId="44" xfId="0" applyFont="1" applyFill="1" applyBorder="1" applyAlignment="1" applyProtection="1">
      <alignment horizontal="center" vertical="center"/>
    </xf>
    <xf numFmtId="0" fontId="16" fillId="11" borderId="45" xfId="0" applyFont="1" applyFill="1" applyBorder="1" applyAlignment="1" applyProtection="1">
      <alignment horizontal="center" vertical="center" wrapText="1"/>
    </xf>
    <xf numFmtId="0" fontId="1" fillId="12" borderId="46" xfId="0" applyFont="1" applyFill="1" applyBorder="1" applyAlignment="1" applyProtection="1">
      <alignment horizontal="center" vertical="center"/>
    </xf>
    <xf numFmtId="0" fontId="0" fillId="12" borderId="47" xfId="0" applyFill="1" applyBorder="1" applyAlignment="1" applyProtection="1">
      <alignment horizontal="center" vertical="center"/>
    </xf>
    <xf numFmtId="9" fontId="0" fillId="12" borderId="48" xfId="0" applyNumberFormat="1" applyFill="1" applyBorder="1" applyAlignment="1" applyProtection="1">
      <alignment horizontal="center" vertical="center"/>
    </xf>
    <xf numFmtId="0" fontId="0" fillId="13" borderId="50" xfId="0" applyFill="1" applyBorder="1" applyAlignment="1" applyProtection="1">
      <alignment horizontal="right"/>
    </xf>
    <xf numFmtId="0" fontId="0" fillId="13" borderId="51" xfId="0" applyFill="1" applyBorder="1" applyAlignment="1" applyProtection="1">
      <alignment horizontal="center"/>
    </xf>
    <xf numFmtId="9" fontId="0" fillId="13" borderId="52" xfId="1" applyFont="1" applyFill="1" applyBorder="1" applyAlignment="1" applyProtection="1">
      <alignment horizontal="center"/>
    </xf>
    <xf numFmtId="165" fontId="1" fillId="0" borderId="54" xfId="1" applyNumberFormat="1" applyFont="1" applyBorder="1" applyAlignment="1" applyProtection="1">
      <alignment horizontal="center" vertical="center"/>
    </xf>
    <xf numFmtId="9" fontId="0" fillId="13" borderId="55" xfId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13" borderId="34" xfId="0" applyFill="1" applyBorder="1" applyAlignment="1" applyProtection="1">
      <alignment horizontal="right"/>
    </xf>
    <xf numFmtId="9" fontId="0" fillId="13" borderId="36" xfId="1" applyFont="1" applyFill="1" applyBorder="1" applyAlignment="1" applyProtection="1">
      <alignment horizontal="center"/>
    </xf>
    <xf numFmtId="0" fontId="16" fillId="11" borderId="56" xfId="0" applyFont="1" applyFill="1" applyBorder="1" applyAlignment="1" applyProtection="1">
      <alignment horizontal="center" vertical="center" wrapText="1"/>
    </xf>
    <xf numFmtId="0" fontId="16" fillId="11" borderId="57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</xf>
    <xf numFmtId="0" fontId="0" fillId="5" borderId="51" xfId="0" applyFill="1" applyBorder="1" applyAlignment="1" applyProtection="1">
      <alignment horizontal="center"/>
    </xf>
    <xf numFmtId="9" fontId="0" fillId="5" borderId="58" xfId="1" applyFont="1" applyFill="1" applyBorder="1" applyAlignment="1" applyProtection="1">
      <alignment horizontal="center"/>
    </xf>
    <xf numFmtId="165" fontId="16" fillId="0" borderId="59" xfId="0" applyNumberFormat="1" applyFont="1" applyFill="1" applyBorder="1" applyAlignment="1" applyProtection="1">
      <alignment horizontal="center" vertical="center" wrapText="1"/>
    </xf>
    <xf numFmtId="0" fontId="0" fillId="14" borderId="60" xfId="0" applyFill="1" applyBorder="1" applyAlignment="1" applyProtection="1">
      <alignment horizontal="right" wrapText="1"/>
    </xf>
    <xf numFmtId="0" fontId="0" fillId="14" borderId="61" xfId="0" applyFill="1" applyBorder="1" applyAlignment="1" applyProtection="1">
      <alignment horizontal="center"/>
    </xf>
    <xf numFmtId="9" fontId="0" fillId="14" borderId="55" xfId="1" applyFont="1" applyFill="1" applyBorder="1" applyAlignment="1" applyProtection="1">
      <alignment horizontal="center"/>
    </xf>
    <xf numFmtId="0" fontId="0" fillId="0" borderId="62" xfId="0" applyBorder="1" applyProtection="1"/>
    <xf numFmtId="0" fontId="0" fillId="14" borderId="60" xfId="0" applyFill="1" applyBorder="1" applyAlignment="1" applyProtection="1">
      <alignment horizontal="right"/>
    </xf>
    <xf numFmtId="9" fontId="0" fillId="14" borderId="58" xfId="1" applyFont="1" applyFill="1" applyBorder="1" applyAlignment="1" applyProtection="1">
      <alignment horizontal="center"/>
    </xf>
    <xf numFmtId="0" fontId="0" fillId="0" borderId="0" xfId="0" applyProtection="1"/>
    <xf numFmtId="0" fontId="1" fillId="15" borderId="60" xfId="0" applyFont="1" applyFill="1" applyBorder="1" applyAlignment="1" applyProtection="1">
      <alignment horizontal="center" vertical="center"/>
    </xf>
    <xf numFmtId="0" fontId="0" fillId="15" borderId="35" xfId="0" applyFill="1" applyBorder="1" applyAlignment="1" applyProtection="1">
      <alignment horizontal="center" vertical="center"/>
    </xf>
    <xf numFmtId="9" fontId="0" fillId="15" borderId="63" xfId="1" applyFont="1" applyFill="1" applyBorder="1" applyAlignment="1" applyProtection="1">
      <alignment horizontal="center" vertical="center"/>
    </xf>
    <xf numFmtId="0" fontId="0" fillId="16" borderId="34" xfId="0" applyFont="1" applyFill="1" applyBorder="1" applyAlignment="1">
      <alignment horizontal="right" vertical="center"/>
    </xf>
    <xf numFmtId="0" fontId="0" fillId="16" borderId="51" xfId="0" applyFill="1" applyBorder="1" applyAlignment="1">
      <alignment horizontal="center" vertical="center"/>
    </xf>
    <xf numFmtId="9" fontId="0" fillId="16" borderId="55" xfId="1" applyFont="1" applyFill="1" applyBorder="1" applyAlignment="1">
      <alignment horizontal="center" vertical="center"/>
    </xf>
    <xf numFmtId="0" fontId="0" fillId="16" borderId="37" xfId="0" applyFill="1" applyBorder="1" applyAlignment="1">
      <alignment horizontal="center" vertical="center"/>
    </xf>
    <xf numFmtId="9" fontId="0" fillId="0" borderId="0" xfId="1" applyFont="1"/>
    <xf numFmtId="0" fontId="1" fillId="17" borderId="60" xfId="0" applyFon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center"/>
    </xf>
    <xf numFmtId="9" fontId="0" fillId="17" borderId="64" xfId="1" applyFont="1" applyFill="1" applyBorder="1" applyAlignment="1" applyProtection="1">
      <alignment horizontal="center"/>
    </xf>
    <xf numFmtId="0" fontId="0" fillId="7" borderId="60" xfId="0" applyFill="1" applyBorder="1" applyAlignment="1" applyProtection="1">
      <alignment horizontal="right"/>
    </xf>
    <xf numFmtId="0" fontId="0" fillId="7" borderId="51" xfId="0" applyFill="1" applyBorder="1" applyAlignment="1" applyProtection="1">
      <alignment horizontal="center"/>
    </xf>
    <xf numFmtId="9" fontId="0" fillId="7" borderId="64" xfId="1" applyFont="1" applyFill="1" applyBorder="1" applyAlignment="1" applyProtection="1">
      <alignment horizontal="center"/>
    </xf>
    <xf numFmtId="0" fontId="0" fillId="7" borderId="65" xfId="0" applyFill="1" applyBorder="1" applyAlignment="1" applyProtection="1">
      <alignment horizontal="right"/>
    </xf>
    <xf numFmtId="0" fontId="0" fillId="7" borderId="66" xfId="0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0" fillId="0" borderId="31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70" xfId="0" applyBorder="1" applyProtection="1">
      <protection locked="0"/>
    </xf>
    <xf numFmtId="0" fontId="0" fillId="0" borderId="68" xfId="0" applyBorder="1"/>
    <xf numFmtId="0" fontId="0" fillId="0" borderId="35" xfId="0" applyBorder="1" applyProtection="1">
      <protection locked="0"/>
    </xf>
    <xf numFmtId="0" fontId="0" fillId="0" borderId="0" xfId="0" applyAlignment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3" fillId="0" borderId="76" xfId="0" applyNumberFormat="1" applyFont="1" applyFill="1" applyBorder="1" applyAlignment="1" applyProtection="1">
      <alignment vertical="center"/>
    </xf>
    <xf numFmtId="0" fontId="3" fillId="0" borderId="76" xfId="0" applyFont="1" applyFill="1" applyBorder="1" applyAlignment="1" applyProtection="1">
      <alignment vertical="center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7" fillId="17" borderId="77" xfId="0" applyFont="1" applyFill="1" applyBorder="1" applyAlignment="1" applyProtection="1">
      <alignment vertical="center" wrapText="1"/>
    </xf>
    <xf numFmtId="0" fontId="17" fillId="15" borderId="77" xfId="0" applyFont="1" applyFill="1" applyBorder="1" applyAlignment="1" applyProtection="1">
      <alignment vertical="center" wrapText="1"/>
    </xf>
    <xf numFmtId="0" fontId="0" fillId="16" borderId="50" xfId="0" applyFill="1" applyBorder="1"/>
    <xf numFmtId="0" fontId="0" fillId="16" borderId="50" xfId="0" applyFill="1" applyBorder="1" applyAlignment="1">
      <alignment horizontal="left" vertical="center" wrapText="1"/>
    </xf>
    <xf numFmtId="0" fontId="0" fillId="0" borderId="34" xfId="0" applyBorder="1"/>
    <xf numFmtId="0" fontId="0" fillId="7" borderId="50" xfId="0" applyFill="1" applyBorder="1"/>
    <xf numFmtId="0" fontId="0" fillId="7" borderId="50" xfId="0" applyFill="1" applyBorder="1" applyAlignment="1">
      <alignment horizontal="left" vertical="center" wrapText="1"/>
    </xf>
    <xf numFmtId="0" fontId="0" fillId="0" borderId="4" xfId="0" applyBorder="1"/>
    <xf numFmtId="0" fontId="0" fillId="0" borderId="37" xfId="0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17" fillId="17" borderId="28" xfId="0" applyFont="1" applyFill="1" applyBorder="1" applyAlignment="1" applyProtection="1">
      <alignment horizontal="center" vertical="center" wrapText="1"/>
    </xf>
    <xf numFmtId="0" fontId="17" fillId="15" borderId="27" xfId="0" applyFont="1" applyFill="1" applyBorder="1" applyAlignment="1" applyProtection="1">
      <alignment horizontal="center" vertical="center" wrapText="1"/>
    </xf>
    <xf numFmtId="0" fontId="17" fillId="15" borderId="28" xfId="0" applyFont="1" applyFill="1" applyBorder="1" applyAlignment="1" applyProtection="1">
      <alignment horizontal="center" vertical="center" wrapText="1"/>
    </xf>
    <xf numFmtId="0" fontId="17" fillId="17" borderId="27" xfId="0" applyFont="1" applyFill="1" applyBorder="1" applyAlignment="1" applyProtection="1">
      <alignment horizontal="center" vertical="center" wrapText="1"/>
    </xf>
    <xf numFmtId="0" fontId="0" fillId="0" borderId="50" xfId="0" applyFill="1" applyBorder="1"/>
    <xf numFmtId="0" fontId="0" fillId="0" borderId="50" xfId="0" applyFill="1" applyBorder="1" applyAlignment="1">
      <alignment horizontal="left" vertical="center" wrapText="1"/>
    </xf>
    <xf numFmtId="0" fontId="0" fillId="0" borderId="51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1" fontId="0" fillId="7" borderId="37" xfId="0" applyNumberFormat="1" applyFill="1" applyBorder="1" applyAlignment="1">
      <alignment horizontal="center" vertical="center"/>
    </xf>
    <xf numFmtId="0" fontId="0" fillId="7" borderId="51" xfId="0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0" fontId="0" fillId="7" borderId="38" xfId="0" applyFill="1" applyBorder="1" applyAlignment="1">
      <alignment horizontal="left" vertical="center" wrapText="1"/>
    </xf>
    <xf numFmtId="0" fontId="0" fillId="7" borderId="41" xfId="0" applyFill="1" applyBorder="1" applyAlignment="1">
      <alignment horizontal="center" vertical="center"/>
    </xf>
    <xf numFmtId="1" fontId="0" fillId="7" borderId="41" xfId="0" applyNumberFormat="1" applyFill="1" applyBorder="1" applyAlignment="1">
      <alignment horizontal="center" vertical="center"/>
    </xf>
    <xf numFmtId="1" fontId="0" fillId="0" borderId="51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10" borderId="61" xfId="0" applyFill="1" applyBorder="1" applyProtection="1">
      <protection locked="0"/>
    </xf>
    <xf numFmtId="0" fontId="0" fillId="10" borderId="51" xfId="0" applyFill="1" applyBorder="1" applyProtection="1">
      <protection locked="0"/>
    </xf>
    <xf numFmtId="0" fontId="0" fillId="10" borderId="55" xfId="0" applyFill="1" applyBorder="1" applyProtection="1">
      <protection locked="0"/>
    </xf>
    <xf numFmtId="1" fontId="0" fillId="16" borderId="51" xfId="0" applyNumberFormat="1" applyFill="1" applyBorder="1" applyAlignment="1">
      <alignment horizontal="center" vertical="center"/>
    </xf>
    <xf numFmtId="0" fontId="0" fillId="16" borderId="38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center" vertical="center"/>
    </xf>
    <xf numFmtId="1" fontId="0" fillId="16" borderId="41" xfId="0" applyNumberFormat="1" applyFill="1" applyBorder="1" applyAlignment="1">
      <alignment horizontal="center" vertical="center"/>
    </xf>
    <xf numFmtId="0" fontId="0" fillId="16" borderId="41" xfId="0" applyFill="1" applyBorder="1" applyAlignment="1">
      <alignment horizontal="center" vertical="center"/>
    </xf>
    <xf numFmtId="0" fontId="0" fillId="0" borderId="61" xfId="0" applyFill="1" applyBorder="1" applyProtection="1">
      <protection locked="0"/>
    </xf>
    <xf numFmtId="0" fontId="0" fillId="0" borderId="51" xfId="0" applyFill="1" applyBorder="1" applyProtection="1">
      <protection locked="0"/>
    </xf>
    <xf numFmtId="0" fontId="0" fillId="0" borderId="55" xfId="0" applyFill="1" applyBorder="1" applyProtection="1">
      <protection locked="0"/>
    </xf>
    <xf numFmtId="0" fontId="0" fillId="0" borderId="0" xfId="0" applyFill="1"/>
    <xf numFmtId="0" fontId="0" fillId="0" borderId="38" xfId="0" applyBorder="1" applyProtection="1">
      <protection locked="0"/>
    </xf>
    <xf numFmtId="0" fontId="17" fillId="17" borderId="38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10" xfId="0" applyFont="1" applyFill="1" applyBorder="1" applyAlignment="1" applyProtection="1">
      <alignment horizontal="center"/>
      <protection locked="0"/>
    </xf>
    <xf numFmtId="0" fontId="17" fillId="15" borderId="38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Alignment="1" applyProtection="1">
      <alignment horizontal="center"/>
      <protection locked="0"/>
    </xf>
    <xf numFmtId="0" fontId="17" fillId="15" borderId="10" xfId="0" applyFont="1" applyFill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center" vertical="center"/>
    </xf>
    <xf numFmtId="49" fontId="0" fillId="0" borderId="0" xfId="0" applyNumberFormat="1"/>
    <xf numFmtId="0" fontId="10" fillId="0" borderId="76" xfId="0" applyNumberFormat="1" applyFont="1" applyFill="1" applyBorder="1" applyAlignment="1" applyProtection="1">
      <alignment horizontal="left" vertical="center"/>
    </xf>
    <xf numFmtId="0" fontId="4" fillId="0" borderId="76" xfId="0" applyNumberFormat="1" applyFont="1" applyFill="1" applyBorder="1" applyAlignment="1" applyProtection="1">
      <alignment vertical="center"/>
    </xf>
    <xf numFmtId="0" fontId="4" fillId="0" borderId="23" xfId="0" applyNumberFormat="1" applyFont="1" applyFill="1" applyBorder="1" applyAlignment="1" applyProtection="1">
      <alignment vertical="center"/>
    </xf>
    <xf numFmtId="0" fontId="13" fillId="10" borderId="13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left" vertical="center" wrapText="1"/>
    </xf>
    <xf numFmtId="0" fontId="13" fillId="10" borderId="12" xfId="0" applyFont="1" applyFill="1" applyBorder="1" applyAlignment="1">
      <alignment horizontal="left" vertical="center" wrapText="1"/>
    </xf>
    <xf numFmtId="49" fontId="0" fillId="0" borderId="22" xfId="0" applyNumberFormat="1" applyBorder="1" applyProtection="1">
      <protection locked="0"/>
    </xf>
    <xf numFmtId="0" fontId="0" fillId="0" borderId="0" xfId="0" applyAlignment="1">
      <alignment vertical="top"/>
    </xf>
    <xf numFmtId="0" fontId="0" fillId="0" borderId="113" xfId="0" applyBorder="1" applyAlignment="1">
      <alignment vertical="top"/>
    </xf>
    <xf numFmtId="0" fontId="0" fillId="0" borderId="34" xfId="0" applyFont="1" applyFill="1" applyBorder="1"/>
    <xf numFmtId="0" fontId="0" fillId="0" borderId="37" xfId="0" applyFont="1" applyFill="1" applyBorder="1" applyAlignment="1">
      <alignment horizontal="center" vertical="center"/>
    </xf>
    <xf numFmtId="1" fontId="0" fillId="0" borderId="37" xfId="0" applyNumberFormat="1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3" fillId="0" borderId="76" xfId="0" applyNumberFormat="1" applyFont="1" applyFill="1" applyBorder="1" applyAlignment="1" applyProtection="1">
      <alignment vertical="center"/>
    </xf>
    <xf numFmtId="0" fontId="0" fillId="0" borderId="76" xfId="0" applyBorder="1"/>
    <xf numFmtId="0" fontId="0" fillId="0" borderId="76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center"/>
    </xf>
    <xf numFmtId="49" fontId="7" fillId="3" borderId="118" xfId="0" applyNumberFormat="1" applyFont="1" applyFill="1" applyBorder="1" applyAlignment="1" applyProtection="1">
      <alignment horizontal="center" vertical="top" wrapText="1"/>
    </xf>
    <xf numFmtId="49" fontId="7" fillId="3" borderId="119" xfId="0" applyNumberFormat="1" applyFont="1" applyFill="1" applyBorder="1" applyAlignment="1" applyProtection="1">
      <alignment horizontal="center" vertical="top" wrapText="1"/>
    </xf>
    <xf numFmtId="49" fontId="9" fillId="6" borderId="118" xfId="0" applyNumberFormat="1" applyFont="1" applyFill="1" applyBorder="1" applyAlignment="1" applyProtection="1">
      <alignment horizontal="center" vertical="top"/>
      <protection locked="0"/>
    </xf>
    <xf numFmtId="49" fontId="9" fillId="7" borderId="118" xfId="0" applyNumberFormat="1" applyFont="1" applyFill="1" applyBorder="1" applyAlignment="1" applyProtection="1">
      <alignment horizontal="center" vertical="top" wrapText="1"/>
      <protection locked="0"/>
    </xf>
    <xf numFmtId="0" fontId="9" fillId="5" borderId="120" xfId="0" applyFont="1" applyFill="1" applyBorder="1" applyAlignment="1">
      <alignment horizontal="center" vertical="top" wrapText="1"/>
    </xf>
    <xf numFmtId="0" fontId="7" fillId="4" borderId="118" xfId="0" applyFont="1" applyFill="1" applyBorder="1" applyAlignment="1" applyProtection="1">
      <alignment horizontal="center" vertical="top" wrapText="1"/>
    </xf>
    <xf numFmtId="0" fontId="0" fillId="18" borderId="118" xfId="0" applyFill="1" applyBorder="1" applyAlignment="1">
      <alignment horizontal="left" vertical="top" wrapText="1"/>
    </xf>
    <xf numFmtId="0" fontId="9" fillId="18" borderId="120" xfId="0" applyFont="1" applyFill="1" applyBorder="1" applyAlignment="1">
      <alignment horizontal="left" vertical="top" wrapText="1"/>
    </xf>
    <xf numFmtId="0" fontId="9" fillId="18" borderId="121" xfId="0" applyFont="1" applyFill="1" applyBorder="1" applyAlignment="1">
      <alignment horizontal="left" vertical="top" wrapText="1"/>
    </xf>
    <xf numFmtId="1" fontId="1" fillId="0" borderId="37" xfId="0" applyNumberFormat="1" applyFont="1" applyBorder="1" applyAlignment="1">
      <alignment horizontal="center" vertical="center"/>
    </xf>
    <xf numFmtId="1" fontId="1" fillId="7" borderId="37" xfId="0" applyNumberFormat="1" applyFont="1" applyFill="1" applyBorder="1" applyAlignment="1">
      <alignment horizontal="center" vertical="center"/>
    </xf>
    <xf numFmtId="1" fontId="1" fillId="7" borderId="2" xfId="0" applyNumberFormat="1" applyFont="1" applyFill="1" applyBorder="1" applyAlignment="1">
      <alignment horizontal="center" vertical="center"/>
    </xf>
    <xf numFmtId="1" fontId="1" fillId="16" borderId="51" xfId="0" applyNumberFormat="1" applyFont="1" applyFill="1" applyBorder="1" applyAlignment="1">
      <alignment horizontal="center" vertical="center"/>
    </xf>
    <xf numFmtId="1" fontId="1" fillId="0" borderId="51" xfId="0" applyNumberFormat="1" applyFont="1" applyBorder="1" applyAlignment="1">
      <alignment horizontal="center" vertical="center"/>
    </xf>
    <xf numFmtId="1" fontId="1" fillId="16" borderId="41" xfId="0" applyNumberFormat="1" applyFont="1" applyFill="1" applyBorder="1" applyAlignment="1">
      <alignment horizontal="center" vertical="center"/>
    </xf>
    <xf numFmtId="9" fontId="1" fillId="0" borderId="79" xfId="1" applyNumberFormat="1" applyFont="1" applyBorder="1" applyAlignment="1">
      <alignment horizontal="center" vertical="center"/>
    </xf>
    <xf numFmtId="9" fontId="1" fillId="7" borderId="79" xfId="1" applyNumberFormat="1" applyFont="1" applyFill="1" applyBorder="1" applyAlignment="1">
      <alignment horizontal="center" vertical="center"/>
    </xf>
    <xf numFmtId="9" fontId="1" fillId="7" borderId="41" xfId="1" applyNumberFormat="1" applyFont="1" applyFill="1" applyBorder="1" applyAlignment="1">
      <alignment horizontal="center" vertical="center"/>
    </xf>
    <xf numFmtId="9" fontId="1" fillId="0" borderId="37" xfId="1" applyNumberFormat="1" applyFont="1" applyBorder="1" applyAlignment="1">
      <alignment horizontal="center" vertical="center"/>
    </xf>
    <xf numFmtId="9" fontId="1" fillId="16" borderId="51" xfId="1" applyNumberFormat="1" applyFont="1" applyFill="1" applyBorder="1" applyAlignment="1">
      <alignment horizontal="center" vertical="center"/>
    </xf>
    <xf numFmtId="9" fontId="1" fillId="0" borderId="51" xfId="1" applyNumberFormat="1" applyFont="1" applyBorder="1" applyAlignment="1">
      <alignment horizontal="center" vertical="center"/>
    </xf>
    <xf numFmtId="9" fontId="1" fillId="16" borderId="9" xfId="1" applyNumberFormat="1" applyFont="1" applyFill="1" applyBorder="1" applyAlignment="1">
      <alignment horizontal="center" vertical="center"/>
    </xf>
    <xf numFmtId="0" fontId="1" fillId="15" borderId="28" xfId="0" applyFont="1" applyFill="1" applyBorder="1" applyAlignment="1" applyProtection="1">
      <alignment horizontal="center" vertical="center" wrapText="1"/>
    </xf>
    <xf numFmtId="0" fontId="1" fillId="17" borderId="28" xfId="0" applyFont="1" applyFill="1" applyBorder="1" applyAlignment="1" applyProtection="1">
      <alignment horizontal="center" vertical="center" wrapText="1"/>
    </xf>
    <xf numFmtId="0" fontId="1" fillId="17" borderId="80" xfId="0" applyFont="1" applyFill="1" applyBorder="1" applyAlignment="1" applyProtection="1">
      <alignment horizontal="center" vertical="center" wrapText="1"/>
    </xf>
    <xf numFmtId="0" fontId="1" fillId="15" borderId="80" xfId="0" applyFont="1" applyFill="1" applyBorder="1" applyAlignment="1" applyProtection="1">
      <alignment horizontal="center" vertical="center" wrapText="1"/>
    </xf>
    <xf numFmtId="0" fontId="19" fillId="19" borderId="101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23" fillId="0" borderId="5" xfId="0" applyFont="1" applyBorder="1"/>
    <xf numFmtId="49" fontId="29" fillId="14" borderId="135" xfId="7" applyFont="1" applyFill="1" applyBorder="1" applyAlignment="1">
      <alignment horizontal="left" vertical="top" wrapText="1"/>
    </xf>
    <xf numFmtId="49" fontId="29" fillId="14" borderId="136" xfId="7" applyFont="1" applyFill="1" applyBorder="1" applyAlignment="1">
      <alignment horizontal="left" vertical="top" wrapText="1"/>
    </xf>
    <xf numFmtId="49" fontId="29" fillId="14" borderId="15" xfId="7" applyFont="1" applyFill="1" applyBorder="1" applyAlignment="1">
      <alignment horizontal="left" vertical="top" wrapText="1"/>
    </xf>
    <xf numFmtId="49" fontId="29" fillId="14" borderId="16" xfId="7" applyFont="1" applyFill="1" applyBorder="1" applyAlignment="1">
      <alignment horizontal="left" vertical="top" wrapText="1"/>
    </xf>
    <xf numFmtId="49" fontId="29" fillId="14" borderId="141" xfId="7" applyFont="1" applyFill="1" applyBorder="1" applyAlignment="1">
      <alignment horizontal="left" vertical="top" wrapText="1"/>
    </xf>
    <xf numFmtId="49" fontId="29" fillId="14" borderId="12" xfId="7" applyFont="1" applyFill="1" applyBorder="1" applyAlignment="1">
      <alignment horizontal="left" vertical="top" wrapText="1"/>
    </xf>
    <xf numFmtId="49" fontId="29" fillId="14" borderId="13" xfId="7" applyFont="1" applyFill="1" applyBorder="1" applyAlignment="1">
      <alignment horizontal="left" vertical="top" wrapText="1"/>
    </xf>
    <xf numFmtId="49" fontId="30" fillId="20" borderId="0" xfId="6" applyFont="1" applyBorder="1" applyAlignment="1">
      <alignment horizontal="left" vertical="top" wrapText="1"/>
    </xf>
    <xf numFmtId="166" fontId="28" fillId="22" borderId="124" xfId="3" applyNumberFormat="1" applyFont="1" applyFill="1" applyBorder="1" applyAlignment="1">
      <alignment horizontal="left" vertical="top" shrinkToFit="1"/>
    </xf>
    <xf numFmtId="49" fontId="31" fillId="22" borderId="5" xfId="3" applyNumberFormat="1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left" vertical="top" wrapText="1"/>
    </xf>
    <xf numFmtId="49" fontId="30" fillId="22" borderId="124" xfId="7" applyFont="1" applyFill="1" applyBorder="1" applyAlignment="1">
      <alignment horizontal="left" vertical="top" wrapText="1"/>
    </xf>
    <xf numFmtId="49" fontId="30" fillId="22" borderId="5" xfId="7" applyFont="1" applyFill="1" applyBorder="1" applyAlignment="1">
      <alignment horizontal="left" vertical="top" wrapText="1"/>
    </xf>
    <xf numFmtId="166" fontId="28" fillId="22" borderId="123" xfId="3" applyNumberFormat="1" applyFont="1" applyFill="1" applyBorder="1" applyAlignment="1">
      <alignment horizontal="left" vertical="top" shrinkToFit="1"/>
    </xf>
    <xf numFmtId="49" fontId="31" fillId="22" borderId="130" xfId="3" applyNumberFormat="1" applyFont="1" applyFill="1" applyBorder="1" applyAlignment="1">
      <alignment horizontal="left" vertical="top"/>
    </xf>
    <xf numFmtId="49" fontId="30" fillId="22" borderId="0" xfId="7" applyFont="1" applyFill="1" applyBorder="1" applyAlignment="1">
      <alignment horizontal="left" vertical="top" wrapText="1"/>
    </xf>
    <xf numFmtId="49" fontId="30" fillId="21" borderId="16" xfId="7" applyFont="1" applyFill="1" applyBorder="1" applyAlignment="1">
      <alignment horizontal="left" vertical="top" wrapText="1"/>
    </xf>
    <xf numFmtId="49" fontId="30" fillId="21" borderId="129" xfId="7" applyFont="1" applyFill="1" applyBorder="1" applyAlignment="1">
      <alignment horizontal="left" vertical="top" wrapText="1"/>
    </xf>
    <xf numFmtId="49" fontId="30" fillId="22" borderId="128" xfId="7" applyFont="1" applyFill="1" applyBorder="1" applyAlignment="1">
      <alignment horizontal="left" vertical="top" wrapText="1"/>
    </xf>
    <xf numFmtId="49" fontId="30" fillId="22" borderId="18" xfId="7" applyFont="1" applyFill="1" applyBorder="1" applyAlignment="1">
      <alignment horizontal="left" vertical="top" wrapText="1"/>
    </xf>
    <xf numFmtId="166" fontId="28" fillId="22" borderId="124" xfId="5" applyNumberFormat="1" applyFont="1" applyFill="1" applyBorder="1" applyAlignment="1">
      <alignment horizontal="left" vertical="top" shrinkToFit="1"/>
    </xf>
    <xf numFmtId="49" fontId="31" fillId="22" borderId="5" xfId="5" applyNumberFormat="1" applyFont="1" applyFill="1" applyBorder="1" applyAlignment="1">
      <alignment horizontal="left" vertical="top"/>
    </xf>
    <xf numFmtId="49" fontId="30" fillId="21" borderId="5" xfId="7" applyFont="1" applyFill="1" applyBorder="1" applyAlignment="1">
      <alignment horizontal="left" vertical="top" wrapText="1"/>
    </xf>
    <xf numFmtId="49" fontId="30" fillId="21" borderId="18" xfId="7" applyFont="1" applyFill="1" applyBorder="1" applyAlignment="1">
      <alignment horizontal="left" vertical="top" wrapText="1"/>
    </xf>
    <xf numFmtId="0" fontId="23" fillId="0" borderId="69" xfId="0" applyFont="1" applyBorder="1"/>
    <xf numFmtId="166" fontId="28" fillId="22" borderId="0" xfId="5" applyNumberFormat="1" applyFont="1" applyFill="1" applyBorder="1" applyAlignment="1">
      <alignment horizontal="left" vertical="top" shrinkToFit="1"/>
    </xf>
    <xf numFmtId="166" fontId="28" fillId="22" borderId="123" xfId="5" applyNumberFormat="1" applyFont="1" applyFill="1" applyBorder="1" applyAlignment="1">
      <alignment horizontal="left" vertical="top" shrinkToFit="1"/>
    </xf>
    <xf numFmtId="49" fontId="31" fillId="22" borderId="130" xfId="5" applyNumberFormat="1" applyFont="1" applyFill="1" applyBorder="1" applyAlignment="1">
      <alignment horizontal="left" vertical="top"/>
    </xf>
    <xf numFmtId="0" fontId="23" fillId="0" borderId="18" xfId="0" applyFont="1" applyBorder="1"/>
    <xf numFmtId="49" fontId="30" fillId="21" borderId="134" xfId="7" applyFont="1" applyFill="1" applyBorder="1" applyAlignment="1">
      <alignment horizontal="left" vertical="top" wrapText="1"/>
    </xf>
    <xf numFmtId="49" fontId="30" fillId="21" borderId="132" xfId="7" applyFont="1" applyFill="1" applyBorder="1" applyAlignment="1">
      <alignment horizontal="left" vertical="top" wrapText="1"/>
    </xf>
    <xf numFmtId="49" fontId="30" fillId="21" borderId="133" xfId="7" applyFont="1" applyFill="1" applyBorder="1" applyAlignment="1">
      <alignment horizontal="left" vertical="top" wrapText="1"/>
    </xf>
    <xf numFmtId="49" fontId="30" fillId="21" borderId="125" xfId="7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49" fontId="32" fillId="20" borderId="68" xfId="6" applyFont="1" applyBorder="1" applyAlignment="1">
      <alignment horizontal="left" vertical="top" wrapText="1"/>
    </xf>
    <xf numFmtId="49" fontId="33" fillId="20" borderId="124" xfId="6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49" fontId="23" fillId="0" borderId="0" xfId="0" applyNumberFormat="1" applyFont="1"/>
    <xf numFmtId="166" fontId="23" fillId="0" borderId="0" xfId="0" applyNumberFormat="1" applyFont="1"/>
    <xf numFmtId="49" fontId="34" fillId="20" borderId="0" xfId="6" applyFont="1" applyBorder="1" applyAlignment="1">
      <alignment horizontal="left" vertical="top" wrapText="1"/>
    </xf>
    <xf numFmtId="49" fontId="33" fillId="20" borderId="0" xfId="6" applyFont="1" applyBorder="1" applyAlignment="1">
      <alignment horizontal="left" vertical="top" wrapText="1"/>
    </xf>
    <xf numFmtId="166" fontId="27" fillId="21" borderId="123" xfId="3" applyNumberFormat="1" applyFont="1" applyFill="1" applyBorder="1" applyAlignment="1">
      <alignment horizontal="left" vertical="top" shrinkToFit="1"/>
    </xf>
    <xf numFmtId="49" fontId="33" fillId="21" borderId="122" xfId="3" applyNumberFormat="1" applyFont="1" applyFill="1" applyBorder="1" applyAlignment="1">
      <alignment horizontal="left" vertical="top"/>
    </xf>
    <xf numFmtId="166" fontId="27" fillId="21" borderId="68" xfId="3" applyNumberFormat="1" applyFont="1" applyFill="1" applyBorder="1" applyAlignment="1">
      <alignment horizontal="left" vertical="top" shrinkToFit="1"/>
    </xf>
    <xf numFmtId="49" fontId="33" fillId="21" borderId="0" xfId="3" applyNumberFormat="1" applyFont="1" applyFill="1" applyBorder="1" applyAlignment="1">
      <alignment horizontal="left" vertical="top"/>
    </xf>
    <xf numFmtId="49" fontId="33" fillId="20" borderId="0" xfId="6" applyFont="1" applyBorder="1" applyAlignment="1">
      <alignment horizontal="left" vertical="top"/>
    </xf>
    <xf numFmtId="49" fontId="33" fillId="21" borderId="124" xfId="7" applyFont="1" applyFill="1" applyBorder="1" applyAlignment="1">
      <alignment horizontal="left" vertical="top" wrapText="1"/>
    </xf>
    <xf numFmtId="49" fontId="33" fillId="21" borderId="0" xfId="7" applyFont="1" applyFill="1" applyBorder="1" applyAlignment="1">
      <alignment horizontal="left" vertical="top" wrapText="1"/>
    </xf>
    <xf numFmtId="166" fontId="27" fillId="22" borderId="122" xfId="3" applyNumberFormat="1" applyFont="1" applyFill="1" applyBorder="1" applyAlignment="1">
      <alignment horizontal="left" vertical="top" shrinkToFit="1"/>
    </xf>
    <xf numFmtId="49" fontId="34" fillId="22" borderId="122" xfId="3" applyNumberFormat="1" applyFont="1" applyFill="1" applyBorder="1" applyAlignment="1">
      <alignment horizontal="left" vertical="top"/>
    </xf>
    <xf numFmtId="166" fontId="27" fillId="21" borderId="122" xfId="3" applyNumberFormat="1" applyFont="1" applyFill="1" applyBorder="1" applyAlignment="1">
      <alignment horizontal="left" vertical="top" shrinkToFit="1"/>
    </xf>
    <xf numFmtId="49" fontId="34" fillId="22" borderId="0" xfId="7" applyFont="1" applyFill="1" applyBorder="1" applyAlignment="1">
      <alignment horizontal="left" vertical="top" wrapText="1"/>
    </xf>
    <xf numFmtId="49" fontId="33" fillId="21" borderId="128" xfId="7" applyFont="1" applyFill="1" applyBorder="1" applyAlignment="1">
      <alignment horizontal="left" vertical="top" wrapText="1"/>
    </xf>
    <xf numFmtId="49" fontId="33" fillId="21" borderId="16" xfId="7" applyFont="1" applyFill="1" applyBorder="1" applyAlignment="1">
      <alignment horizontal="left" vertical="top" wrapText="1"/>
    </xf>
    <xf numFmtId="49" fontId="33" fillId="21" borderId="129" xfId="7" applyFont="1" applyFill="1" applyBorder="1" applyAlignment="1">
      <alignment horizontal="left" vertical="top" wrapText="1"/>
    </xf>
    <xf numFmtId="166" fontId="27" fillId="21" borderId="0" xfId="5" applyNumberFormat="1" applyFont="1" applyFill="1" applyBorder="1" applyAlignment="1">
      <alignment horizontal="left" vertical="top" shrinkToFit="1"/>
    </xf>
    <xf numFmtId="49" fontId="33" fillId="21" borderId="134" xfId="5" applyNumberFormat="1" applyFont="1" applyFill="1" applyBorder="1" applyAlignment="1">
      <alignment horizontal="left" vertical="top"/>
    </xf>
    <xf numFmtId="49" fontId="33" fillId="21" borderId="5" xfId="7" applyFont="1" applyFill="1" applyBorder="1" applyAlignment="1">
      <alignment horizontal="left" vertical="top" wrapText="1"/>
    </xf>
    <xf numFmtId="49" fontId="34" fillId="22" borderId="16" xfId="7" applyFont="1" applyFill="1" applyBorder="1" applyAlignment="1">
      <alignment horizontal="left" vertical="top" wrapText="1"/>
    </xf>
    <xf numFmtId="166" fontId="27" fillId="22" borderId="0" xfId="5" applyNumberFormat="1" applyFont="1" applyFill="1" applyBorder="1" applyAlignment="1">
      <alignment horizontal="left" vertical="top" shrinkToFit="1"/>
    </xf>
    <xf numFmtId="49" fontId="34" fillId="22" borderId="0" xfId="5" applyNumberFormat="1" applyFont="1" applyFill="1" applyBorder="1" applyAlignment="1">
      <alignment horizontal="left" vertical="top"/>
    </xf>
    <xf numFmtId="166" fontId="27" fillId="21" borderId="124" xfId="5" applyNumberFormat="1" applyFont="1" applyFill="1" applyBorder="1" applyAlignment="1">
      <alignment horizontal="left" vertical="top" shrinkToFit="1"/>
    </xf>
    <xf numFmtId="166" fontId="27" fillId="21" borderId="123" xfId="5" applyNumberFormat="1" applyFont="1" applyFill="1" applyBorder="1" applyAlignment="1">
      <alignment horizontal="left" vertical="top" shrinkToFit="1"/>
    </xf>
    <xf numFmtId="166" fontId="27" fillId="21" borderId="122" xfId="5" applyNumberFormat="1" applyFont="1" applyFill="1" applyBorder="1" applyAlignment="1">
      <alignment horizontal="left" vertical="top" shrinkToFit="1"/>
    </xf>
    <xf numFmtId="49" fontId="33" fillId="21" borderId="122" xfId="5" applyNumberFormat="1" applyFont="1" applyFill="1" applyBorder="1" applyAlignment="1">
      <alignment horizontal="left" vertical="top"/>
    </xf>
    <xf numFmtId="166" fontId="27" fillId="22" borderId="122" xfId="5" applyNumberFormat="1" applyFont="1" applyFill="1" applyBorder="1" applyAlignment="1">
      <alignment horizontal="left" vertical="top" shrinkToFit="1"/>
    </xf>
    <xf numFmtId="49" fontId="34" fillId="22" borderId="122" xfId="5" applyNumberFormat="1" applyFont="1" applyFill="1" applyBorder="1" applyAlignment="1">
      <alignment horizontal="left" vertical="top"/>
    </xf>
    <xf numFmtId="49" fontId="33" fillId="21" borderId="0" xfId="5" applyNumberFormat="1" applyFont="1" applyFill="1" applyBorder="1" applyAlignment="1">
      <alignment horizontal="left" vertical="top"/>
    </xf>
    <xf numFmtId="49" fontId="34" fillId="22" borderId="129" xfId="7" applyFont="1" applyFill="1" applyBorder="1" applyAlignment="1">
      <alignment horizontal="left" vertical="top" wrapText="1"/>
    </xf>
    <xf numFmtId="166" fontId="27" fillId="22" borderId="62" xfId="5" applyNumberFormat="1" applyFont="1" applyFill="1" applyBorder="1" applyAlignment="1">
      <alignment horizontal="left" vertical="top" shrinkToFit="1"/>
    </xf>
    <xf numFmtId="49" fontId="33" fillId="21" borderId="130" xfId="5" applyNumberFormat="1" applyFont="1" applyFill="1" applyBorder="1" applyAlignment="1">
      <alignment horizontal="left" vertical="top"/>
    </xf>
    <xf numFmtId="166" fontId="27" fillId="22" borderId="68" xfId="5" applyNumberFormat="1" applyFont="1" applyFill="1" applyBorder="1" applyAlignment="1">
      <alignment horizontal="left" vertical="top" shrinkToFit="1"/>
    </xf>
    <xf numFmtId="49" fontId="34" fillId="22" borderId="68" xfId="5" applyNumberFormat="1" applyFont="1" applyFill="1" applyBorder="1" applyAlignment="1">
      <alignment horizontal="left" vertical="top"/>
    </xf>
    <xf numFmtId="166" fontId="27" fillId="21" borderId="127" xfId="5" applyNumberFormat="1" applyFont="1" applyFill="1" applyBorder="1" applyAlignment="1">
      <alignment horizontal="left" vertical="top" shrinkToFit="1"/>
    </xf>
    <xf numFmtId="166" fontId="27" fillId="21" borderId="68" xfId="5" applyNumberFormat="1" applyFont="1" applyFill="1" applyBorder="1" applyAlignment="1">
      <alignment horizontal="left" vertical="top" shrinkToFit="1"/>
    </xf>
    <xf numFmtId="49" fontId="33" fillId="21" borderId="131" xfId="5" applyNumberFormat="1" applyFont="1" applyFill="1" applyBorder="1" applyAlignment="1">
      <alignment horizontal="left" vertical="top"/>
    </xf>
    <xf numFmtId="49" fontId="33" fillId="21" borderId="125" xfId="7" applyFont="1" applyFill="1" applyBorder="1" applyAlignment="1">
      <alignment horizontal="left" vertical="top" wrapText="1"/>
    </xf>
    <xf numFmtId="49" fontId="33" fillId="21" borderId="126" xfId="7" applyFont="1" applyFill="1" applyBorder="1" applyAlignment="1">
      <alignment horizontal="left" vertical="top" wrapText="1"/>
    </xf>
    <xf numFmtId="0" fontId="35" fillId="0" borderId="0" xfId="0" applyFont="1" applyAlignment="1">
      <alignment horizontal="left"/>
    </xf>
    <xf numFmtId="49" fontId="36" fillId="14" borderId="16" xfId="7" applyFont="1" applyFill="1" applyBorder="1" applyAlignment="1">
      <alignment horizontal="left" vertical="top" wrapText="1"/>
    </xf>
    <xf numFmtId="49" fontId="36" fillId="14" borderId="139" xfId="7" applyFont="1" applyFill="1" applyBorder="1" applyAlignment="1">
      <alignment horizontal="left" vertical="top" wrapText="1"/>
    </xf>
    <xf numFmtId="49" fontId="32" fillId="20" borderId="122" xfId="3" applyNumberFormat="1" applyFont="1" applyFill="1" applyBorder="1" applyAlignment="1">
      <alignment horizontal="left" vertical="top"/>
    </xf>
    <xf numFmtId="166" fontId="37" fillId="21" borderId="122" xfId="3" applyNumberFormat="1" applyFont="1" applyFill="1" applyBorder="1" applyAlignment="1">
      <alignment horizontal="left" vertical="top" shrinkToFit="1"/>
    </xf>
    <xf numFmtId="49" fontId="32" fillId="21" borderId="122" xfId="3" applyNumberFormat="1" applyFont="1" applyFill="1" applyBorder="1" applyAlignment="1">
      <alignment horizontal="left" vertical="top"/>
    </xf>
    <xf numFmtId="166" fontId="37" fillId="21" borderId="122" xfId="5" applyNumberFormat="1" applyFont="1" applyFill="1" applyBorder="1" applyAlignment="1">
      <alignment horizontal="left" vertical="top" shrinkToFit="1"/>
    </xf>
    <xf numFmtId="49" fontId="32" fillId="21" borderId="122" xfId="5" applyNumberFormat="1" applyFont="1" applyFill="1" applyBorder="1" applyAlignment="1">
      <alignment horizontal="left" vertical="top"/>
    </xf>
    <xf numFmtId="166" fontId="37" fillId="21" borderId="68" xfId="5" applyNumberFormat="1" applyFont="1" applyFill="1" applyBorder="1" applyAlignment="1">
      <alignment horizontal="left" vertical="top" shrinkToFit="1"/>
    </xf>
    <xf numFmtId="49" fontId="32" fillId="21" borderId="68" xfId="5" applyNumberFormat="1" applyFont="1" applyFill="1" applyBorder="1" applyAlignment="1">
      <alignment horizontal="left" vertical="top"/>
    </xf>
    <xf numFmtId="0" fontId="39" fillId="0" borderId="0" xfId="0" applyFont="1"/>
    <xf numFmtId="0" fontId="37" fillId="21" borderId="68" xfId="3" applyNumberFormat="1" applyFont="1" applyFill="1" applyBorder="1" applyAlignment="1">
      <alignment horizontal="left" vertical="top" shrinkToFit="1"/>
    </xf>
    <xf numFmtId="49" fontId="36" fillId="14" borderId="12" xfId="7" applyFont="1" applyFill="1" applyBorder="1" applyAlignment="1">
      <alignment horizontal="left" vertical="top" wrapText="1"/>
    </xf>
    <xf numFmtId="166" fontId="37" fillId="21" borderId="68" xfId="3" applyNumberFormat="1" applyFont="1" applyFill="1" applyBorder="1" applyAlignment="1">
      <alignment horizontal="left" vertical="top" shrinkToFit="1"/>
    </xf>
    <xf numFmtId="0" fontId="38" fillId="0" borderId="0" xfId="0" applyFont="1" applyAlignment="1">
      <alignment horizontal="left"/>
    </xf>
    <xf numFmtId="49" fontId="36" fillId="14" borderId="140" xfId="7" applyFont="1" applyFill="1" applyBorder="1" applyAlignment="1">
      <alignment horizontal="left" vertical="top" wrapText="1"/>
    </xf>
    <xf numFmtId="166" fontId="37" fillId="21" borderId="0" xfId="3" applyNumberFormat="1" applyFont="1" applyFill="1" applyBorder="1" applyAlignment="1">
      <alignment horizontal="left" vertical="top" shrinkToFit="1"/>
    </xf>
    <xf numFmtId="49" fontId="30" fillId="20" borderId="0" xfId="6" applyFont="1" applyBorder="1" applyAlignment="1">
      <alignment horizontal="left" vertical="top"/>
    </xf>
    <xf numFmtId="0" fontId="39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</xf>
    <xf numFmtId="49" fontId="32" fillId="21" borderId="0" xfId="3" applyNumberFormat="1" applyFont="1" applyFill="1" applyBorder="1" applyAlignment="1">
      <alignment horizontal="left" vertical="top"/>
    </xf>
    <xf numFmtId="166" fontId="27" fillId="20" borderId="123" xfId="5" applyNumberFormat="1" applyFont="1" applyFill="1" applyBorder="1" applyAlignment="1">
      <alignment horizontal="left" vertical="top" shrinkToFit="1"/>
    </xf>
    <xf numFmtId="166" fontId="37" fillId="20" borderId="122" xfId="3" applyNumberFormat="1" applyFont="1" applyFill="1" applyBorder="1" applyAlignment="1">
      <alignment horizontal="left" vertical="top" shrinkToFit="1"/>
    </xf>
    <xf numFmtId="49" fontId="33" fillId="20" borderId="122" xfId="5" applyNumberFormat="1" applyFont="1" applyFill="1" applyBorder="1" applyAlignment="1">
      <alignment horizontal="left" vertical="top"/>
    </xf>
    <xf numFmtId="166" fontId="28" fillId="20" borderId="123" xfId="5" applyNumberFormat="1" applyFont="1" applyFill="1" applyBorder="1" applyAlignment="1">
      <alignment horizontal="left" vertical="top" shrinkToFit="1"/>
    </xf>
    <xf numFmtId="49" fontId="31" fillId="20" borderId="130" xfId="5" applyNumberFormat="1" applyFont="1" applyFill="1" applyBorder="1" applyAlignment="1">
      <alignment horizontal="left" vertical="top"/>
    </xf>
    <xf numFmtId="49" fontId="33" fillId="20" borderId="124" xfId="7" applyFont="1" applyFill="1" applyBorder="1" applyAlignment="1">
      <alignment horizontal="left" vertical="top" wrapText="1"/>
    </xf>
    <xf numFmtId="49" fontId="30" fillId="20" borderId="0" xfId="7" applyFont="1" applyFill="1" applyBorder="1" applyAlignment="1">
      <alignment horizontal="left" vertical="top" wrapText="1"/>
    </xf>
    <xf numFmtId="49" fontId="33" fillId="20" borderId="0" xfId="7" applyFont="1" applyFill="1" applyBorder="1" applyAlignment="1">
      <alignment horizontal="left" vertical="top" wrapText="1"/>
    </xf>
    <xf numFmtId="49" fontId="30" fillId="20" borderId="124" xfId="7" applyFont="1" applyFill="1" applyBorder="1" applyAlignment="1">
      <alignment horizontal="left" vertical="top" wrapText="1"/>
    </xf>
    <xf numFmtId="49" fontId="30" fillId="20" borderId="5" xfId="7" applyFont="1" applyFill="1" applyBorder="1" applyAlignment="1">
      <alignment horizontal="left" vertical="top" wrapText="1"/>
    </xf>
    <xf numFmtId="49" fontId="33" fillId="20" borderId="128" xfId="7" applyFont="1" applyFill="1" applyBorder="1" applyAlignment="1">
      <alignment horizontal="left" vertical="top" wrapText="1"/>
    </xf>
    <xf numFmtId="49" fontId="30" fillId="20" borderId="16" xfId="7" applyFont="1" applyFill="1" applyBorder="1" applyAlignment="1">
      <alignment horizontal="left" vertical="top" wrapText="1"/>
    </xf>
    <xf numFmtId="49" fontId="33" fillId="20" borderId="16" xfId="7" applyFont="1" applyFill="1" applyBorder="1" applyAlignment="1">
      <alignment horizontal="left" vertical="top" wrapText="1"/>
    </xf>
    <xf numFmtId="49" fontId="30" fillId="20" borderId="128" xfId="7" applyFont="1" applyFill="1" applyBorder="1" applyAlignment="1">
      <alignment horizontal="left" vertical="top" wrapText="1"/>
    </xf>
    <xf numFmtId="49" fontId="30" fillId="20" borderId="18" xfId="7" applyFont="1" applyFill="1" applyBorder="1" applyAlignment="1">
      <alignment horizontal="left" vertical="top" wrapText="1"/>
    </xf>
    <xf numFmtId="49" fontId="34" fillId="20" borderId="0" xfId="7" applyFont="1" applyFill="1" applyBorder="1" applyAlignment="1">
      <alignment horizontal="left" vertical="top" wrapText="1"/>
    </xf>
    <xf numFmtId="166" fontId="37" fillId="20" borderId="122" xfId="5" applyNumberFormat="1" applyFont="1" applyFill="1" applyBorder="1" applyAlignment="1">
      <alignment horizontal="left" vertical="top" shrinkToFit="1"/>
    </xf>
    <xf numFmtId="49" fontId="32" fillId="20" borderId="122" xfId="5" applyNumberFormat="1" applyFont="1" applyFill="1" applyBorder="1" applyAlignment="1">
      <alignment horizontal="left" vertical="top"/>
    </xf>
    <xf numFmtId="166" fontId="27" fillId="20" borderId="122" xfId="5" applyNumberFormat="1" applyFont="1" applyFill="1" applyBorder="1" applyAlignment="1">
      <alignment horizontal="left" vertical="top" shrinkToFit="1"/>
    </xf>
    <xf numFmtId="49" fontId="30" fillId="20" borderId="129" xfId="7" applyFont="1" applyFill="1" applyBorder="1" applyAlignment="1">
      <alignment horizontal="left" vertical="top" wrapText="1"/>
    </xf>
    <xf numFmtId="49" fontId="33" fillId="20" borderId="129" xfId="7" applyFont="1" applyFill="1" applyBorder="1" applyAlignment="1">
      <alignment horizontal="left" vertical="top" wrapText="1"/>
    </xf>
    <xf numFmtId="166" fontId="27" fillId="21" borderId="62" xfId="5" applyNumberFormat="1" applyFont="1" applyFill="1" applyBorder="1" applyAlignment="1">
      <alignment horizontal="left" vertical="top" shrinkToFit="1"/>
    </xf>
    <xf numFmtId="0" fontId="35" fillId="0" borderId="62" xfId="0" applyFont="1" applyBorder="1" applyAlignment="1">
      <alignment horizontal="left"/>
    </xf>
    <xf numFmtId="0" fontId="41" fillId="0" borderId="0" xfId="0" applyFont="1" applyBorder="1"/>
    <xf numFmtId="0" fontId="41" fillId="0" borderId="15" xfId="0" applyFont="1" applyBorder="1"/>
    <xf numFmtId="0" fontId="41" fillId="0" borderId="62" xfId="0" applyFont="1" applyBorder="1"/>
    <xf numFmtId="0" fontId="41" fillId="0" borderId="16" xfId="0" applyFont="1" applyBorder="1"/>
    <xf numFmtId="0" fontId="41" fillId="0" borderId="0" xfId="0" applyFont="1"/>
    <xf numFmtId="49" fontId="9" fillId="6" borderId="117" xfId="0" applyNumberFormat="1" applyFont="1" applyFill="1" applyBorder="1" applyAlignment="1" applyProtection="1">
      <alignment horizontal="center" vertical="top"/>
      <protection locked="0"/>
    </xf>
    <xf numFmtId="49" fontId="9" fillId="7" borderId="117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1" xfId="0" applyFont="1" applyFill="1" applyBorder="1" applyAlignment="1">
      <alignment horizontal="center" vertical="top" wrapText="1"/>
    </xf>
    <xf numFmtId="0" fontId="7" fillId="4" borderId="117" xfId="0" applyFont="1" applyFill="1" applyBorder="1" applyAlignment="1" applyProtection="1">
      <alignment horizontal="center" vertical="top" wrapText="1"/>
    </xf>
    <xf numFmtId="0" fontId="0" fillId="18" borderId="117" xfId="0" applyFill="1" applyBorder="1" applyAlignment="1">
      <alignment horizontal="left" vertical="top" wrapText="1"/>
    </xf>
    <xf numFmtId="0" fontId="9" fillId="18" borderId="117" xfId="0" applyFont="1" applyFill="1" applyBorder="1" applyAlignment="1">
      <alignment horizontal="left" vertical="top" wrapText="1"/>
    </xf>
    <xf numFmtId="0" fontId="9" fillId="18" borderId="142" xfId="0" applyFont="1" applyFill="1" applyBorder="1" applyAlignment="1">
      <alignment horizontal="left" vertical="top" wrapText="1"/>
    </xf>
    <xf numFmtId="0" fontId="40" fillId="0" borderId="76" xfId="0" applyFont="1" applyBorder="1"/>
    <xf numFmtId="166" fontId="27" fillId="11" borderId="123" xfId="3" applyNumberFormat="1" applyFont="1" applyFill="1" applyBorder="1" applyAlignment="1">
      <alignment horizontal="left" vertical="top" shrinkToFit="1"/>
    </xf>
    <xf numFmtId="166" fontId="37" fillId="11" borderId="122" xfId="3" applyNumberFormat="1" applyFont="1" applyFill="1" applyBorder="1" applyAlignment="1">
      <alignment horizontal="left" vertical="top" shrinkToFit="1"/>
    </xf>
    <xf numFmtId="49" fontId="32" fillId="11" borderId="122" xfId="3" applyNumberFormat="1" applyFont="1" applyFill="1" applyBorder="1" applyAlignment="1">
      <alignment horizontal="left" vertical="top"/>
    </xf>
    <xf numFmtId="49" fontId="33" fillId="11" borderId="124" xfId="7" applyFont="1" applyFill="1" applyBorder="1" applyAlignment="1">
      <alignment horizontal="left" vertical="top" wrapText="1"/>
    </xf>
    <xf numFmtId="49" fontId="30" fillId="11" borderId="0" xfId="7" applyFont="1" applyFill="1" applyBorder="1" applyAlignment="1">
      <alignment horizontal="left" vertical="top" wrapText="1"/>
    </xf>
    <xf numFmtId="49" fontId="33" fillId="11" borderId="124" xfId="7" applyFont="1" applyFill="1" applyBorder="1" applyAlignment="1">
      <alignment horizontal="left" vertical="top"/>
    </xf>
    <xf numFmtId="49" fontId="30" fillId="11" borderId="0" xfId="7" applyFont="1" applyFill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34" fillId="21" borderId="124" xfId="7" applyFont="1" applyFill="1" applyBorder="1" applyAlignment="1">
      <alignment horizontal="left" vertical="top"/>
    </xf>
    <xf numFmtId="49" fontId="29" fillId="14" borderId="0" xfId="7" applyFont="1" applyFill="1" applyBorder="1" applyAlignment="1">
      <alignment horizontal="left" vertical="top" wrapText="1"/>
    </xf>
    <xf numFmtId="0" fontId="23" fillId="0" borderId="0" xfId="0" applyFont="1" applyBorder="1"/>
    <xf numFmtId="0" fontId="23" fillId="0" borderId="68" xfId="0" applyFont="1" applyBorder="1"/>
    <xf numFmtId="49" fontId="33" fillId="21" borderId="124" xfId="7" applyFont="1" applyFill="1" applyBorder="1" applyAlignment="1">
      <alignment horizontal="left" vertical="top"/>
    </xf>
    <xf numFmtId="49" fontId="29" fillId="14" borderId="15" xfId="7" applyFont="1" applyFill="1" applyBorder="1" applyAlignment="1">
      <alignment horizontal="left" vertical="top"/>
    </xf>
    <xf numFmtId="49" fontId="33" fillId="21" borderId="128" xfId="7" applyFont="1" applyFill="1" applyBorder="1" applyAlignment="1">
      <alignment horizontal="left" vertical="top"/>
    </xf>
    <xf numFmtId="49" fontId="33" fillId="20" borderId="124" xfId="7" applyFont="1" applyFill="1" applyBorder="1" applyAlignment="1">
      <alignment horizontal="left" vertical="top"/>
    </xf>
    <xf numFmtId="49" fontId="33" fillId="20" borderId="128" xfId="7" applyFont="1" applyFill="1" applyBorder="1" applyAlignment="1">
      <alignment horizontal="left" vertical="top"/>
    </xf>
    <xf numFmtId="49" fontId="33" fillId="21" borderId="0" xfId="7" applyFont="1" applyFill="1" applyBorder="1" applyAlignment="1">
      <alignment horizontal="left" vertical="top"/>
    </xf>
    <xf numFmtId="0" fontId="23" fillId="0" borderId="0" xfId="0" applyFont="1" applyAlignment="1"/>
    <xf numFmtId="49" fontId="29" fillId="14" borderId="141" xfId="7" applyFont="1" applyFill="1" applyBorder="1" applyAlignment="1">
      <alignment horizontal="left" vertical="top"/>
    </xf>
    <xf numFmtId="49" fontId="34" fillId="21" borderId="128" xfId="7" applyFont="1" applyFill="1" applyBorder="1" applyAlignment="1">
      <alignment horizontal="left" vertical="top"/>
    </xf>
    <xf numFmtId="0" fontId="17" fillId="0" borderId="0" xfId="0" applyFont="1" applyAlignment="1">
      <alignment horizontal="center" vertical="center"/>
    </xf>
    <xf numFmtId="49" fontId="3" fillId="0" borderId="154" xfId="0" applyNumberFormat="1" applyFont="1" applyFill="1" applyBorder="1" applyAlignment="1" applyProtection="1">
      <alignment vertical="center"/>
    </xf>
    <xf numFmtId="0" fontId="40" fillId="0" borderId="154" xfId="0" applyFont="1" applyFill="1" applyBorder="1"/>
    <xf numFmtId="0" fontId="3" fillId="0" borderId="154" xfId="0" applyNumberFormat="1" applyFont="1" applyFill="1" applyBorder="1" applyAlignment="1" applyProtection="1">
      <alignment vertical="center"/>
    </xf>
    <xf numFmtId="0" fontId="6" fillId="0" borderId="0" xfId="0" applyFont="1"/>
    <xf numFmtId="0" fontId="0" fillId="11" borderId="97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02" xfId="0" applyFill="1" applyBorder="1" applyAlignment="1">
      <alignment horizontal="center"/>
    </xf>
    <xf numFmtId="0" fontId="0" fillId="11" borderId="28" xfId="0" applyFill="1" applyBorder="1" applyAlignment="1">
      <alignment horizontal="center"/>
    </xf>
    <xf numFmtId="0" fontId="0" fillId="11" borderId="80" xfId="0" applyFill="1" applyBorder="1" applyAlignment="1">
      <alignment horizontal="center"/>
    </xf>
    <xf numFmtId="0" fontId="0" fillId="11" borderId="27" xfId="0" applyFill="1" applyBorder="1" applyAlignment="1">
      <alignment horizontal="center"/>
    </xf>
    <xf numFmtId="0" fontId="1" fillId="11" borderId="99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1" fillId="11" borderId="33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11" borderId="149" xfId="0" applyFont="1" applyFill="1" applyBorder="1" applyAlignment="1">
      <alignment horizontal="center" vertical="center"/>
    </xf>
    <xf numFmtId="0" fontId="1" fillId="11" borderId="37" xfId="0" applyFont="1" applyFill="1" applyBorder="1" applyAlignment="1">
      <alignment horizontal="center" vertical="center"/>
    </xf>
    <xf numFmtId="0" fontId="1" fillId="11" borderId="36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144" xfId="0" applyFont="1" applyFill="1" applyBorder="1" applyAlignment="1">
      <alignment horizontal="center" vertical="center"/>
    </xf>
    <xf numFmtId="0" fontId="1" fillId="11" borderId="140" xfId="0" applyFont="1" applyFill="1" applyBorder="1" applyAlignment="1">
      <alignment horizontal="center" vertical="center"/>
    </xf>
    <xf numFmtId="0" fontId="1" fillId="11" borderId="139" xfId="0" applyFont="1" applyFill="1" applyBorder="1" applyAlignment="1">
      <alignment horizontal="center" vertical="center"/>
    </xf>
    <xf numFmtId="0" fontId="1" fillId="11" borderId="145" xfId="0" applyFont="1" applyFill="1" applyBorder="1" applyAlignment="1">
      <alignment horizontal="center" vertical="center"/>
    </xf>
    <xf numFmtId="0" fontId="17" fillId="11" borderId="99" xfId="0" applyFont="1" applyFill="1" applyBorder="1" applyAlignment="1">
      <alignment horizontal="left" vertical="center"/>
    </xf>
    <xf numFmtId="0" fontId="17" fillId="11" borderId="37" xfId="0" applyFont="1" applyFill="1" applyBorder="1" applyAlignment="1">
      <alignment horizontal="left" vertical="center"/>
    </xf>
    <xf numFmtId="0" fontId="17" fillId="11" borderId="36" xfId="0" applyFont="1" applyFill="1" applyBorder="1" applyAlignment="1">
      <alignment horizontal="left" vertical="center"/>
    </xf>
    <xf numFmtId="0" fontId="17" fillId="11" borderId="35" xfId="0" applyFont="1" applyFill="1" applyBorder="1" applyAlignment="1">
      <alignment horizontal="left" vertical="center"/>
    </xf>
    <xf numFmtId="0" fontId="9" fillId="11" borderId="149" xfId="0" applyFont="1" applyFill="1" applyBorder="1" applyAlignment="1">
      <alignment horizontal="left" vertical="center"/>
    </xf>
    <xf numFmtId="0" fontId="9" fillId="11" borderId="150" xfId="0" applyFont="1" applyFill="1" applyBorder="1" applyAlignment="1">
      <alignment horizontal="left" vertical="center"/>
    </xf>
    <xf numFmtId="14" fontId="9" fillId="11" borderId="150" xfId="0" applyNumberFormat="1" applyFont="1" applyFill="1" applyBorder="1" applyAlignment="1">
      <alignment horizontal="left" vertical="center"/>
    </xf>
    <xf numFmtId="0" fontId="9" fillId="11" borderId="151" xfId="0" applyFont="1" applyFill="1" applyBorder="1" applyAlignment="1">
      <alignment horizontal="left" vertical="center"/>
    </xf>
    <xf numFmtId="14" fontId="9" fillId="11" borderId="152" xfId="0" applyNumberFormat="1" applyFont="1" applyFill="1" applyBorder="1" applyAlignment="1">
      <alignment horizontal="left" vertical="center"/>
    </xf>
    <xf numFmtId="14" fontId="9" fillId="11" borderId="151" xfId="0" applyNumberFormat="1" applyFont="1" applyFill="1" applyBorder="1" applyAlignment="1">
      <alignment horizontal="left" vertical="center"/>
    </xf>
    <xf numFmtId="0" fontId="1" fillId="11" borderId="147" xfId="0" applyFont="1" applyFill="1" applyBorder="1" applyAlignment="1">
      <alignment horizontal="center" vertical="center"/>
    </xf>
    <xf numFmtId="0" fontId="1" fillId="11" borderId="103" xfId="0" applyFont="1" applyFill="1" applyBorder="1" applyAlignment="1">
      <alignment horizontal="center" vertical="center"/>
    </xf>
    <xf numFmtId="0" fontId="1" fillId="11" borderId="51" xfId="0" applyFont="1" applyFill="1" applyBorder="1" applyAlignment="1">
      <alignment horizontal="center" vertical="center"/>
    </xf>
    <xf numFmtId="0" fontId="1" fillId="11" borderId="55" xfId="0" applyFont="1" applyFill="1" applyBorder="1" applyAlignment="1">
      <alignment horizontal="center" vertical="center"/>
    </xf>
    <xf numFmtId="0" fontId="1" fillId="11" borderId="61" xfId="0" applyFont="1" applyFill="1" applyBorder="1" applyAlignment="1">
      <alignment horizontal="center" vertical="center"/>
    </xf>
    <xf numFmtId="0" fontId="17" fillId="11" borderId="104" xfId="0" applyFont="1" applyFill="1" applyBorder="1" applyAlignment="1">
      <alignment horizontal="center" vertical="center"/>
    </xf>
    <xf numFmtId="0" fontId="17" fillId="11" borderId="51" xfId="0" applyFont="1" applyFill="1" applyBorder="1" applyAlignment="1">
      <alignment horizontal="center" vertical="center"/>
    </xf>
    <xf numFmtId="0" fontId="17" fillId="11" borderId="55" xfId="0" applyFont="1" applyFill="1" applyBorder="1" applyAlignment="1">
      <alignment horizontal="center" vertical="center"/>
    </xf>
    <xf numFmtId="0" fontId="17" fillId="11" borderId="61" xfId="0" applyFont="1" applyFill="1" applyBorder="1" applyAlignment="1">
      <alignment horizontal="center" vertical="center"/>
    </xf>
    <xf numFmtId="0" fontId="1" fillId="11" borderId="104" xfId="0" applyFont="1" applyFill="1" applyBorder="1" applyAlignment="1">
      <alignment horizontal="center" vertical="center"/>
    </xf>
    <xf numFmtId="0" fontId="1" fillId="11" borderId="112" xfId="0" applyFont="1" applyFill="1" applyBorder="1" applyAlignment="1">
      <alignment horizontal="center" vertical="center"/>
    </xf>
    <xf numFmtId="0" fontId="1" fillId="11" borderId="110" xfId="0" applyFont="1" applyFill="1" applyBorder="1" applyAlignment="1">
      <alignment horizontal="center" vertical="center"/>
    </xf>
    <xf numFmtId="0" fontId="1" fillId="11" borderId="116" xfId="0" applyFont="1" applyFill="1" applyBorder="1" applyAlignment="1">
      <alignment horizontal="center" vertical="center"/>
    </xf>
    <xf numFmtId="0" fontId="1" fillId="11" borderId="114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85" xfId="0" applyFont="1" applyFill="1" applyBorder="1" applyAlignment="1">
      <alignment horizontal="center" vertical="center"/>
    </xf>
    <xf numFmtId="0" fontId="1" fillId="11" borderId="143" xfId="0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02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89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7" borderId="80" xfId="0" applyFill="1" applyBorder="1" applyAlignment="1">
      <alignment horizontal="center"/>
    </xf>
    <xf numFmtId="0" fontId="1" fillId="7" borderId="32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3" xfId="0" applyFont="1" applyFill="1" applyBorder="1" applyAlignment="1">
      <alignment horizontal="center" vertical="center"/>
    </xf>
    <xf numFmtId="0" fontId="1" fillId="7" borderId="35" xfId="0" applyFont="1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7" borderId="145" xfId="0" applyFont="1" applyFill="1" applyBorder="1" applyAlignment="1">
      <alignment horizontal="center" vertical="center"/>
    </xf>
    <xf numFmtId="0" fontId="1" fillId="7" borderId="140" xfId="0" applyFont="1" applyFill="1" applyBorder="1" applyAlignment="1">
      <alignment horizontal="center" vertical="center"/>
    </xf>
    <xf numFmtId="0" fontId="1" fillId="7" borderId="139" xfId="0" applyFont="1" applyFill="1" applyBorder="1" applyAlignment="1">
      <alignment horizontal="center" vertical="center"/>
    </xf>
    <xf numFmtId="0" fontId="17" fillId="7" borderId="35" xfId="0" applyFont="1" applyFill="1" applyBorder="1" applyAlignment="1">
      <alignment horizontal="left" vertical="center"/>
    </xf>
    <xf numFmtId="0" fontId="17" fillId="7" borderId="37" xfId="0" applyFont="1" applyFill="1" applyBorder="1" applyAlignment="1">
      <alignment horizontal="left" vertical="center"/>
    </xf>
    <xf numFmtId="0" fontId="17" fillId="7" borderId="36" xfId="0" applyFont="1" applyFill="1" applyBorder="1" applyAlignment="1">
      <alignment horizontal="left" vertical="center"/>
    </xf>
    <xf numFmtId="14" fontId="9" fillId="7" borderId="152" xfId="0" applyNumberFormat="1" applyFont="1" applyFill="1" applyBorder="1" applyAlignment="1">
      <alignment horizontal="left" vertical="center"/>
    </xf>
    <xf numFmtId="14" fontId="9" fillId="7" borderId="150" xfId="0" applyNumberFormat="1" applyFont="1" applyFill="1" applyBorder="1" applyAlignment="1">
      <alignment horizontal="left" vertical="center"/>
    </xf>
    <xf numFmtId="14" fontId="9" fillId="7" borderId="151" xfId="0" applyNumberFormat="1" applyFont="1" applyFill="1" applyBorder="1" applyAlignment="1">
      <alignment horizontal="left" vertical="center"/>
    </xf>
    <xf numFmtId="0" fontId="1" fillId="7" borderId="61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7" borderId="55" xfId="0" applyFont="1" applyFill="1" applyBorder="1" applyAlignment="1">
      <alignment horizontal="center" vertical="center"/>
    </xf>
    <xf numFmtId="0" fontId="17" fillId="7" borderId="61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5" xfId="0" applyFont="1" applyFill="1" applyBorder="1" applyAlignment="1">
      <alignment horizontal="center" vertical="center"/>
    </xf>
    <xf numFmtId="0" fontId="1" fillId="7" borderId="114" xfId="0" applyFont="1" applyFill="1" applyBorder="1" applyAlignment="1">
      <alignment horizontal="center" vertical="center"/>
    </xf>
    <xf numFmtId="0" fontId="1" fillId="7" borderId="110" xfId="0" applyFont="1" applyFill="1" applyBorder="1" applyAlignment="1">
      <alignment horizontal="center" vertical="center"/>
    </xf>
    <xf numFmtId="0" fontId="1" fillId="7" borderId="116" xfId="0" applyFont="1" applyFill="1" applyBorder="1" applyAlignment="1">
      <alignment horizontal="center" vertical="center"/>
    </xf>
    <xf numFmtId="0" fontId="1" fillId="7" borderId="143" xfId="0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23" fillId="11" borderId="28" xfId="0" applyFont="1" applyFill="1" applyBorder="1" applyAlignment="1">
      <alignment horizontal="center"/>
    </xf>
    <xf numFmtId="0" fontId="22" fillId="11" borderId="98" xfId="0" applyFont="1" applyFill="1" applyBorder="1" applyAlignment="1">
      <alignment horizontal="center"/>
    </xf>
    <xf numFmtId="0" fontId="1" fillId="11" borderId="105" xfId="0" applyFont="1" applyFill="1" applyBorder="1" applyAlignment="1">
      <alignment horizontal="center" vertical="center"/>
    </xf>
    <xf numFmtId="0" fontId="1" fillId="11" borderId="109" xfId="0" applyFont="1" applyFill="1" applyBorder="1" applyAlignment="1">
      <alignment horizontal="center" vertical="center"/>
    </xf>
    <xf numFmtId="0" fontId="1" fillId="11" borderId="146" xfId="0" applyFont="1" applyFill="1" applyBorder="1" applyAlignment="1">
      <alignment horizontal="center" vertical="center"/>
    </xf>
    <xf numFmtId="0" fontId="17" fillId="11" borderId="100" xfId="0" applyFont="1" applyFill="1" applyBorder="1" applyAlignment="1">
      <alignment horizontal="left" vertical="center"/>
    </xf>
    <xf numFmtId="14" fontId="9" fillId="11" borderId="153" xfId="0" applyNumberFormat="1" applyFont="1" applyFill="1" applyBorder="1" applyAlignment="1">
      <alignment horizontal="left" vertical="center"/>
    </xf>
    <xf numFmtId="0" fontId="1" fillId="11" borderId="148" xfId="0" applyFont="1" applyFill="1" applyBorder="1" applyAlignment="1">
      <alignment horizontal="center" vertical="center"/>
    </xf>
    <xf numFmtId="0" fontId="1" fillId="11" borderId="107" xfId="0" applyFont="1" applyFill="1" applyBorder="1" applyAlignment="1">
      <alignment horizontal="center" vertical="center"/>
    </xf>
    <xf numFmtId="0" fontId="1" fillId="11" borderId="106" xfId="0" applyFont="1" applyFill="1" applyBorder="1" applyAlignment="1">
      <alignment horizontal="center" vertical="center"/>
    </xf>
    <xf numFmtId="0" fontId="17" fillId="11" borderId="109" xfId="0" applyFont="1" applyFill="1" applyBorder="1" applyAlignment="1">
      <alignment horizontal="center" vertical="center"/>
    </xf>
    <xf numFmtId="0" fontId="1" fillId="11" borderId="100" xfId="0" applyFont="1" applyFill="1" applyBorder="1" applyAlignment="1">
      <alignment horizontal="center" vertical="center"/>
    </xf>
    <xf numFmtId="0" fontId="1" fillId="11" borderId="108" xfId="0" applyFont="1" applyFill="1" applyBorder="1" applyAlignment="1">
      <alignment horizontal="center" vertical="center"/>
    </xf>
    <xf numFmtId="49" fontId="32" fillId="21" borderId="0" xfId="7" applyFont="1" applyFill="1" applyBorder="1" applyAlignment="1">
      <alignment horizontal="left" vertical="top" wrapText="1"/>
    </xf>
    <xf numFmtId="49" fontId="32" fillId="23" borderId="0" xfId="7" applyFont="1" applyFill="1" applyBorder="1" applyAlignment="1">
      <alignment horizontal="left" vertical="top" wrapText="1"/>
    </xf>
    <xf numFmtId="0" fontId="17" fillId="11" borderId="51" xfId="0" applyFont="1" applyFill="1" applyBorder="1" applyAlignment="1">
      <alignment horizontal="left" vertical="center"/>
    </xf>
    <xf numFmtId="0" fontId="17" fillId="24" borderId="35" xfId="0" applyFont="1" applyFill="1" applyBorder="1" applyAlignment="1">
      <alignment horizontal="left" vertical="center"/>
    </xf>
    <xf numFmtId="0" fontId="17" fillId="24" borderId="37" xfId="0" applyFont="1" applyFill="1" applyBorder="1" applyAlignment="1">
      <alignment horizontal="left" vertical="center"/>
    </xf>
    <xf numFmtId="49" fontId="33" fillId="21" borderId="124" xfId="7" applyFont="1" applyFill="1" applyBorder="1" applyAlignment="1">
      <alignment horizontal="right" vertical="top"/>
    </xf>
    <xf numFmtId="49" fontId="43" fillId="21" borderId="0" xfId="7" applyFont="1" applyFill="1" applyBorder="1" applyAlignment="1">
      <alignment horizontal="left" vertical="top" wrapText="1"/>
    </xf>
    <xf numFmtId="49" fontId="32" fillId="24" borderId="0" xfId="7" applyFont="1" applyFill="1" applyBorder="1" applyAlignment="1">
      <alignment horizontal="center" vertical="top" wrapText="1"/>
    </xf>
    <xf numFmtId="49" fontId="34" fillId="21" borderId="155" xfId="7" applyFont="1" applyFill="1" applyBorder="1" applyAlignment="1">
      <alignment horizontal="left" vertical="top"/>
    </xf>
    <xf numFmtId="49" fontId="30" fillId="21" borderId="156" xfId="7" applyFont="1" applyFill="1" applyBorder="1" applyAlignment="1">
      <alignment horizontal="left" vertical="top" wrapText="1"/>
    </xf>
    <xf numFmtId="49" fontId="30" fillId="21" borderId="157" xfId="7" applyFont="1" applyFill="1" applyBorder="1" applyAlignment="1">
      <alignment horizontal="left" vertical="top" wrapText="1"/>
    </xf>
    <xf numFmtId="0" fontId="5" fillId="0" borderId="22" xfId="0" applyNumberFormat="1" applyFont="1" applyBorder="1" applyProtection="1">
      <protection locked="0"/>
    </xf>
    <xf numFmtId="49" fontId="32" fillId="21" borderId="16" xfId="7" applyFont="1" applyFill="1" applyBorder="1" applyAlignment="1">
      <alignment horizontal="left" vertical="top" wrapText="1"/>
    </xf>
    <xf numFmtId="49" fontId="44" fillId="21" borderId="0" xfId="7" applyFont="1" applyFill="1" applyBorder="1" applyAlignment="1">
      <alignment horizontal="left" vertical="top" wrapText="1"/>
    </xf>
    <xf numFmtId="0" fontId="1" fillId="7" borderId="141" xfId="0" applyFont="1" applyFill="1" applyBorder="1" applyAlignment="1">
      <alignment horizontal="center" vertical="center"/>
    </xf>
    <xf numFmtId="0" fontId="6" fillId="0" borderId="22" xfId="0" applyNumberFormat="1" applyFont="1" applyBorder="1" applyProtection="1">
      <protection locked="0"/>
    </xf>
    <xf numFmtId="49" fontId="30" fillId="21" borderId="0" xfId="7" applyFont="1" applyFill="1" applyBorder="1" applyAlignment="1">
      <alignment horizontal="center" vertical="center" wrapText="1"/>
    </xf>
    <xf numFmtId="49" fontId="30" fillId="21" borderId="0" xfId="7" applyFont="1" applyFill="1" applyBorder="1" applyAlignment="1">
      <alignment horizontal="left" vertical="top"/>
    </xf>
    <xf numFmtId="166" fontId="27" fillId="23" borderId="124" xfId="5" applyNumberFormat="1" applyFont="1" applyFill="1" applyBorder="1" applyAlignment="1">
      <alignment horizontal="left" vertical="top" shrinkToFit="1"/>
    </xf>
    <xf numFmtId="166" fontId="37" fillId="23" borderId="122" xfId="5" applyNumberFormat="1" applyFont="1" applyFill="1" applyBorder="1" applyAlignment="1">
      <alignment horizontal="left" vertical="top" shrinkToFit="1"/>
    </xf>
    <xf numFmtId="49" fontId="32" fillId="23" borderId="122" xfId="5" applyNumberFormat="1" applyFont="1" applyFill="1" applyBorder="1" applyAlignment="1">
      <alignment horizontal="left" vertical="top"/>
    </xf>
    <xf numFmtId="49" fontId="33" fillId="23" borderId="124" xfId="7" applyFont="1" applyFill="1" applyBorder="1" applyAlignment="1">
      <alignment horizontal="left" vertical="top" wrapText="1"/>
    </xf>
    <xf numFmtId="49" fontId="30" fillId="23" borderId="0" xfId="7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45" fillId="21" borderId="124" xfId="7" applyFont="1" applyFill="1" applyBorder="1" applyAlignment="1">
      <alignment horizontal="left" vertical="top"/>
    </xf>
    <xf numFmtId="49" fontId="33" fillId="21" borderId="155" xfId="7" applyFont="1" applyFill="1" applyBorder="1" applyAlignment="1">
      <alignment horizontal="left" vertical="top"/>
    </xf>
    <xf numFmtId="49" fontId="30" fillId="21" borderId="158" xfId="7" applyFont="1" applyFill="1" applyBorder="1" applyAlignment="1">
      <alignment horizontal="left" vertical="top" wrapTex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22" fillId="11" borderId="80" xfId="0" applyFont="1" applyFill="1" applyBorder="1" applyAlignment="1">
      <alignment horizontal="center"/>
    </xf>
    <xf numFmtId="166" fontId="27" fillId="23" borderId="123" xfId="5" applyNumberFormat="1" applyFont="1" applyFill="1" applyBorder="1" applyAlignment="1">
      <alignment horizontal="left" vertical="top" shrinkToFit="1"/>
    </xf>
    <xf numFmtId="166" fontId="27" fillId="23" borderId="122" xfId="5" applyNumberFormat="1" applyFont="1" applyFill="1" applyBorder="1" applyAlignment="1">
      <alignment horizontal="left" vertical="top" shrinkToFit="1"/>
    </xf>
    <xf numFmtId="49" fontId="33" fillId="23" borderId="122" xfId="5" applyNumberFormat="1" applyFont="1" applyFill="1" applyBorder="1" applyAlignment="1">
      <alignment horizontal="left" vertical="top"/>
    </xf>
    <xf numFmtId="49" fontId="33" fillId="23" borderId="124" xfId="7" applyFont="1" applyFill="1" applyBorder="1" applyAlignment="1">
      <alignment horizontal="left" vertical="top"/>
    </xf>
    <xf numFmtId="49" fontId="33" fillId="23" borderId="0" xfId="7" applyFont="1" applyFill="1" applyBorder="1" applyAlignment="1">
      <alignment horizontal="left" vertical="top" wrapText="1"/>
    </xf>
    <xf numFmtId="49" fontId="33" fillId="23" borderId="128" xfId="7" applyFont="1" applyFill="1" applyBorder="1" applyAlignment="1">
      <alignment horizontal="left" vertical="top"/>
    </xf>
    <xf numFmtId="49" fontId="30" fillId="23" borderId="16" xfId="7" applyFont="1" applyFill="1" applyBorder="1" applyAlignment="1">
      <alignment horizontal="left" vertical="top" wrapText="1"/>
    </xf>
    <xf numFmtId="49" fontId="33" fillId="23" borderId="128" xfId="7" applyFont="1" applyFill="1" applyBorder="1" applyAlignment="1">
      <alignment horizontal="left" vertical="top" wrapText="1"/>
    </xf>
    <xf numFmtId="49" fontId="33" fillId="23" borderId="16" xfId="7" applyFont="1" applyFill="1" applyBorder="1" applyAlignment="1">
      <alignment horizontal="left" vertical="top" wrapText="1"/>
    </xf>
    <xf numFmtId="0" fontId="23" fillId="18" borderId="5" xfId="0" applyFont="1" applyFill="1" applyBorder="1"/>
    <xf numFmtId="0" fontId="23" fillId="18" borderId="69" xfId="0" applyFont="1" applyFill="1" applyBorder="1"/>
    <xf numFmtId="0" fontId="23" fillId="18" borderId="18" xfId="0" applyFont="1" applyFill="1" applyBorder="1"/>
    <xf numFmtId="49" fontId="30" fillId="23" borderId="5" xfId="7" applyFont="1" applyFill="1" applyBorder="1" applyAlignment="1">
      <alignment horizontal="left" vertical="top" wrapText="1"/>
    </xf>
    <xf numFmtId="49" fontId="30" fillId="23" borderId="18" xfId="7" applyFont="1" applyFill="1" applyBorder="1" applyAlignment="1">
      <alignment horizontal="left" vertical="top" wrapText="1"/>
    </xf>
    <xf numFmtId="49" fontId="30" fillId="24" borderId="0" xfId="7" applyFont="1" applyFill="1" applyBorder="1" applyAlignment="1">
      <alignment horizontal="left" vertical="top" wrapText="1"/>
    </xf>
    <xf numFmtId="0" fontId="24" fillId="0" borderId="0" xfId="5"/>
    <xf numFmtId="49" fontId="30" fillId="21" borderId="159" xfId="7" applyFont="1" applyFill="1" applyBorder="1" applyAlignment="1">
      <alignment horizontal="left" vertical="top" wrapText="1"/>
    </xf>
    <xf numFmtId="166" fontId="27" fillId="20" borderId="124" xfId="5" applyNumberFormat="1" applyFont="1" applyFill="1" applyBorder="1" applyAlignment="1">
      <alignment horizontal="left" vertical="top" shrinkToFit="1"/>
    </xf>
    <xf numFmtId="166" fontId="37" fillId="20" borderId="0" xfId="5" applyNumberFormat="1" applyFont="1" applyFill="1" applyBorder="1" applyAlignment="1">
      <alignment horizontal="left" vertical="top" shrinkToFit="1"/>
    </xf>
    <xf numFmtId="49" fontId="32" fillId="20" borderId="0" xfId="5" applyNumberFormat="1" applyFont="1" applyFill="1" applyBorder="1" applyAlignment="1">
      <alignment horizontal="left" vertical="top"/>
    </xf>
    <xf numFmtId="49" fontId="30" fillId="21" borderId="161" xfId="7" applyFont="1" applyFill="1" applyBorder="1" applyAlignment="1">
      <alignment horizontal="left" vertical="top" wrapText="1"/>
    </xf>
    <xf numFmtId="49" fontId="32" fillId="24" borderId="0" xfId="7" applyFont="1" applyFill="1" applyBorder="1" applyAlignment="1">
      <alignment horizontal="center" vertical="center" wrapText="1"/>
    </xf>
    <xf numFmtId="49" fontId="33" fillId="21" borderId="162" xfId="7" applyFont="1" applyFill="1" applyBorder="1" applyAlignment="1">
      <alignment horizontal="left" vertical="top"/>
    </xf>
    <xf numFmtId="49" fontId="32" fillId="21" borderId="160" xfId="7" applyFont="1" applyFill="1" applyBorder="1" applyAlignment="1">
      <alignment horizontal="left" vertical="top" wrapText="1"/>
    </xf>
    <xf numFmtId="49" fontId="30" fillId="21" borderId="163" xfId="7" applyFont="1" applyFill="1" applyBorder="1" applyAlignment="1">
      <alignment horizontal="left" vertical="top" wrapText="1"/>
    </xf>
    <xf numFmtId="49" fontId="33" fillId="21" borderId="164" xfId="7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left" wrapText="1"/>
    </xf>
    <xf numFmtId="49" fontId="30" fillId="21" borderId="0" xfId="7" applyFont="1" applyFill="1" applyBorder="1" applyAlignment="1">
      <alignment horizontal="center" wrapText="1"/>
    </xf>
    <xf numFmtId="49" fontId="33" fillId="24" borderId="124" xfId="7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right" vertical="top" wrapText="1"/>
    </xf>
    <xf numFmtId="49" fontId="30" fillId="0" borderId="0" xfId="7" applyFont="1" applyFill="1" applyBorder="1" applyAlignment="1">
      <alignment horizontal="left" vertical="top" wrapText="1"/>
    </xf>
    <xf numFmtId="49" fontId="33" fillId="14" borderId="124" xfId="7" applyFont="1" applyFill="1" applyBorder="1" applyAlignment="1">
      <alignment horizontal="left" vertical="top"/>
    </xf>
    <xf numFmtId="49" fontId="30" fillId="14" borderId="0" xfId="7" applyFont="1" applyFill="1" applyBorder="1" applyAlignment="1">
      <alignment horizontal="left" vertical="top" wrapText="1"/>
    </xf>
    <xf numFmtId="49" fontId="33" fillId="14" borderId="124" xfId="7" applyFont="1" applyFill="1" applyBorder="1" applyAlignment="1">
      <alignment horizontal="left" vertical="top" wrapText="1"/>
    </xf>
    <xf numFmtId="49" fontId="46" fillId="14" borderId="0" xfId="7" applyFont="1" applyFill="1" applyBorder="1" applyAlignment="1">
      <alignment horizontal="left" vertical="top"/>
    </xf>
    <xf numFmtId="49" fontId="30" fillId="21" borderId="160" xfId="7" applyFont="1" applyFill="1" applyBorder="1" applyAlignment="1">
      <alignment horizontal="left" vertical="top" wrapText="1"/>
    </xf>
    <xf numFmtId="166" fontId="27" fillId="21" borderId="165" xfId="5" applyNumberFormat="1" applyFont="1" applyFill="1" applyBorder="1" applyAlignment="1">
      <alignment horizontal="left" vertical="top" shrinkToFit="1"/>
    </xf>
    <xf numFmtId="166" fontId="37" fillId="23" borderId="0" xfId="5" applyNumberFormat="1" applyFont="1" applyFill="1" applyBorder="1" applyAlignment="1">
      <alignment horizontal="left" vertical="top" shrinkToFit="1"/>
    </xf>
    <xf numFmtId="49" fontId="32" fillId="23" borderId="0" xfId="5" applyNumberFormat="1" applyFont="1" applyFill="1" applyBorder="1" applyAlignment="1">
      <alignment horizontal="left" vertical="top"/>
    </xf>
    <xf numFmtId="166" fontId="27" fillId="21" borderId="167" xfId="5" applyNumberFormat="1" applyFont="1" applyFill="1" applyBorder="1" applyAlignment="1">
      <alignment horizontal="left" vertical="top" shrinkToFit="1"/>
    </xf>
    <xf numFmtId="166" fontId="37" fillId="21" borderId="161" xfId="5" applyNumberFormat="1" applyFont="1" applyFill="1" applyBorder="1" applyAlignment="1">
      <alignment horizontal="left" vertical="top" shrinkToFit="1"/>
    </xf>
    <xf numFmtId="49" fontId="32" fillId="21" borderId="168" xfId="5" applyNumberFormat="1" applyFont="1" applyFill="1" applyBorder="1" applyAlignment="1">
      <alignment horizontal="left" vertical="top"/>
    </xf>
    <xf numFmtId="49" fontId="33" fillId="21" borderId="1" xfId="7" applyFont="1" applyFill="1" applyBorder="1" applyAlignment="1">
      <alignment horizontal="left" vertical="top"/>
    </xf>
    <xf numFmtId="49" fontId="30" fillId="21" borderId="169" xfId="7" applyFont="1" applyFill="1" applyBorder="1" applyAlignment="1">
      <alignment horizontal="left" vertical="top" wrapText="1"/>
    </xf>
    <xf numFmtId="49" fontId="33" fillId="21" borderId="170" xfId="7" applyFont="1" applyFill="1" applyBorder="1" applyAlignment="1">
      <alignment horizontal="left" vertical="top"/>
    </xf>
    <xf numFmtId="49" fontId="33" fillId="21" borderId="171" xfId="7" applyFont="1" applyFill="1" applyBorder="1" applyAlignment="1">
      <alignment horizontal="left" vertical="top"/>
    </xf>
    <xf numFmtId="49" fontId="33" fillId="21" borderId="172" xfId="7" applyFont="1" applyFill="1" applyBorder="1" applyAlignment="1">
      <alignment horizontal="left" vertical="top" wrapText="1"/>
    </xf>
    <xf numFmtId="49" fontId="33" fillId="21" borderId="172" xfId="7" applyFont="1" applyFill="1" applyBorder="1" applyAlignment="1">
      <alignment horizontal="left" vertical="top"/>
    </xf>
    <xf numFmtId="49" fontId="30" fillId="22" borderId="172" xfId="7" applyFont="1" applyFill="1" applyBorder="1" applyAlignment="1">
      <alignment horizontal="left" vertical="top" wrapText="1"/>
    </xf>
    <xf numFmtId="49" fontId="32" fillId="21" borderId="165" xfId="5" applyNumberFormat="1" applyFont="1" applyFill="1" applyBorder="1" applyAlignment="1">
      <alignment horizontal="left" vertical="top"/>
    </xf>
    <xf numFmtId="0" fontId="7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7" borderId="9" xfId="0" applyFont="1" applyFill="1" applyBorder="1" applyAlignment="1" applyProtection="1">
      <alignment horizontal="center"/>
    </xf>
    <xf numFmtId="165" fontId="1" fillId="0" borderId="49" xfId="1" applyNumberFormat="1" applyFont="1" applyBorder="1" applyAlignment="1" applyProtection="1">
      <alignment horizontal="center" vertical="center"/>
    </xf>
    <xf numFmtId="165" fontId="1" fillId="0" borderId="53" xfId="1" applyNumberFormat="1" applyFont="1" applyBorder="1" applyAlignment="1" applyProtection="1">
      <alignment horizontal="center" vertical="center"/>
    </xf>
    <xf numFmtId="0" fontId="0" fillId="0" borderId="72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8" xfId="0" applyFont="1" applyFill="1" applyBorder="1" applyAlignment="1">
      <alignment horizontal="left"/>
    </xf>
    <xf numFmtId="0" fontId="0" fillId="0" borderId="37" xfId="0" applyFont="1" applyFill="1" applyBorder="1" applyAlignment="1">
      <alignment horizontal="left"/>
    </xf>
    <xf numFmtId="0" fontId="0" fillId="16" borderId="72" xfId="0" applyFont="1" applyFill="1" applyBorder="1" applyAlignment="1">
      <alignment horizontal="left"/>
    </xf>
    <xf numFmtId="0" fontId="0" fillId="16" borderId="7" xfId="0" applyFont="1" applyFill="1" applyBorder="1" applyAlignment="1">
      <alignment horizontal="left"/>
    </xf>
    <xf numFmtId="0" fontId="0" fillId="16" borderId="58" xfId="0" applyFont="1" applyFill="1" applyBorder="1" applyAlignment="1">
      <alignment horizontal="left"/>
    </xf>
    <xf numFmtId="0" fontId="0" fillId="7" borderId="72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7" borderId="58" xfId="0" applyFont="1" applyFill="1" applyBorder="1" applyAlignment="1">
      <alignment horizontal="left"/>
    </xf>
    <xf numFmtId="0" fontId="0" fillId="0" borderId="72" xfId="0" applyFill="1" applyBorder="1" applyAlignment="1">
      <alignment horizontal="left"/>
    </xf>
    <xf numFmtId="0" fontId="0" fillId="0" borderId="61" xfId="0" applyFill="1" applyBorder="1" applyAlignment="1">
      <alignment horizontal="left"/>
    </xf>
    <xf numFmtId="0" fontId="0" fillId="16" borderId="72" xfId="0" applyFill="1" applyBorder="1" applyAlignment="1">
      <alignment horizontal="left"/>
    </xf>
    <xf numFmtId="0" fontId="0" fillId="16" borderId="61" xfId="0" applyFill="1" applyBorder="1" applyAlignment="1">
      <alignment horizontal="left"/>
    </xf>
    <xf numFmtId="0" fontId="5" fillId="16" borderId="72" xfId="0" applyFont="1" applyFill="1" applyBorder="1" applyAlignment="1">
      <alignment horizontal="left" vertical="top" wrapText="1"/>
    </xf>
    <xf numFmtId="0" fontId="5" fillId="16" borderId="61" xfId="0" applyFont="1" applyFill="1" applyBorder="1" applyAlignment="1">
      <alignment horizontal="left" vertical="top" wrapText="1"/>
    </xf>
    <xf numFmtId="0" fontId="6" fillId="16" borderId="83" xfId="0" applyFont="1" applyFill="1" applyBorder="1" applyAlignment="1">
      <alignment horizontal="left" vertical="center"/>
    </xf>
    <xf numFmtId="0" fontId="6" fillId="16" borderId="39" xfId="0" applyFont="1" applyFill="1" applyBorder="1" applyAlignment="1">
      <alignment horizontal="left" vertical="center"/>
    </xf>
    <xf numFmtId="0" fontId="6" fillId="16" borderId="72" xfId="0" applyFont="1" applyFill="1" applyBorder="1" applyAlignment="1">
      <alignment horizontal="left" vertical="top" wrapText="1"/>
    </xf>
    <xf numFmtId="0" fontId="6" fillId="16" borderId="61" xfId="0" applyFont="1" applyFill="1" applyBorder="1" applyAlignment="1">
      <alignment horizontal="left" vertical="top" wrapText="1"/>
    </xf>
    <xf numFmtId="0" fontId="18" fillId="0" borderId="72" xfId="0" applyFont="1" applyFill="1" applyBorder="1" applyAlignment="1">
      <alignment horizontal="left" vertical="top" wrapText="1"/>
    </xf>
    <xf numFmtId="0" fontId="18" fillId="0" borderId="61" xfId="0" applyFont="1" applyFill="1" applyBorder="1" applyAlignment="1">
      <alignment horizontal="left" vertical="top" wrapText="1"/>
    </xf>
    <xf numFmtId="0" fontId="0" fillId="16" borderId="72" xfId="0" applyFont="1" applyFill="1" applyBorder="1" applyAlignment="1">
      <alignment horizontal="left" vertical="center" wrapText="1"/>
    </xf>
    <xf numFmtId="0" fontId="0" fillId="16" borderId="7" xfId="0" applyFont="1" applyFill="1" applyBorder="1" applyAlignment="1">
      <alignment horizontal="left" vertical="center"/>
    </xf>
    <xf numFmtId="0" fontId="0" fillId="16" borderId="58" xfId="0" applyFont="1" applyFill="1" applyBorder="1" applyAlignment="1">
      <alignment horizontal="left" vertical="center"/>
    </xf>
    <xf numFmtId="0" fontId="0" fillId="0" borderId="72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58" xfId="0" applyFont="1" applyFill="1" applyBorder="1" applyAlignment="1">
      <alignment horizontal="left" vertical="center"/>
    </xf>
    <xf numFmtId="0" fontId="0" fillId="16" borderId="84" xfId="0" applyFont="1" applyFill="1" applyBorder="1" applyAlignment="1">
      <alignment horizontal="left" vertical="center" wrapText="1"/>
    </xf>
    <xf numFmtId="0" fontId="0" fillId="16" borderId="85" xfId="0" applyFont="1" applyFill="1" applyBorder="1" applyAlignment="1">
      <alignment horizontal="left" vertical="center"/>
    </xf>
    <xf numFmtId="0" fontId="0" fillId="16" borderId="86" xfId="0" applyFont="1" applyFill="1" applyBorder="1" applyAlignment="1">
      <alignment horizontal="left" vertical="center"/>
    </xf>
    <xf numFmtId="0" fontId="0" fillId="16" borderId="83" xfId="0" applyFont="1" applyFill="1" applyBorder="1" applyAlignment="1">
      <alignment horizontal="left" vertical="center" wrapText="1"/>
    </xf>
    <xf numFmtId="0" fontId="0" fillId="16" borderId="87" xfId="0" applyFont="1" applyFill="1" applyBorder="1" applyAlignment="1">
      <alignment horizontal="left" vertical="center"/>
    </xf>
    <xf numFmtId="0" fontId="0" fillId="16" borderId="88" xfId="0" applyFont="1" applyFill="1" applyBorder="1" applyAlignment="1">
      <alignment horizontal="left" vertical="center"/>
    </xf>
    <xf numFmtId="0" fontId="5" fillId="7" borderId="72" xfId="0" applyFont="1" applyFill="1" applyBorder="1" applyAlignment="1">
      <alignment horizontal="left" vertical="top" wrapText="1"/>
    </xf>
    <xf numFmtId="0" fontId="5" fillId="7" borderId="61" xfId="0" applyFont="1" applyFill="1" applyBorder="1" applyAlignment="1">
      <alignment horizontal="left" vertical="top" wrapText="1"/>
    </xf>
    <xf numFmtId="0" fontId="6" fillId="7" borderId="72" xfId="0" applyFont="1" applyFill="1" applyBorder="1" applyAlignment="1">
      <alignment horizontal="left" vertical="top" wrapText="1"/>
    </xf>
    <xf numFmtId="0" fontId="6" fillId="7" borderId="61" xfId="0" applyFont="1" applyFill="1" applyBorder="1" applyAlignment="1">
      <alignment horizontal="left" vertical="top" wrapText="1"/>
    </xf>
    <xf numFmtId="0" fontId="6" fillId="7" borderId="83" xfId="0" applyFont="1" applyFill="1" applyBorder="1" applyAlignment="1">
      <alignment horizontal="left" vertical="center"/>
    </xf>
    <xf numFmtId="0" fontId="6" fillId="7" borderId="39" xfId="0" applyFont="1" applyFill="1" applyBorder="1" applyAlignment="1">
      <alignment horizontal="left" vertical="center"/>
    </xf>
    <xf numFmtId="0" fontId="0" fillId="7" borderId="72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left" vertical="center"/>
    </xf>
    <xf numFmtId="0" fontId="0" fillId="7" borderId="58" xfId="0" applyFont="1" applyFill="1" applyBorder="1" applyAlignment="1">
      <alignment horizontal="left" vertical="center"/>
    </xf>
    <xf numFmtId="0" fontId="0" fillId="7" borderId="84" xfId="0" applyFont="1" applyFill="1" applyBorder="1" applyAlignment="1">
      <alignment horizontal="left" vertical="center" wrapText="1"/>
    </xf>
    <xf numFmtId="0" fontId="0" fillId="7" borderId="85" xfId="0" applyFont="1" applyFill="1" applyBorder="1" applyAlignment="1">
      <alignment horizontal="left" vertical="center"/>
    </xf>
    <xf numFmtId="0" fontId="0" fillId="7" borderId="86" xfId="0" applyFont="1" applyFill="1" applyBorder="1" applyAlignment="1">
      <alignment horizontal="left" vertical="center"/>
    </xf>
    <xf numFmtId="0" fontId="0" fillId="7" borderId="83" xfId="0" applyFont="1" applyFill="1" applyBorder="1" applyAlignment="1">
      <alignment horizontal="left" vertical="center" wrapText="1"/>
    </xf>
    <xf numFmtId="0" fontId="0" fillId="7" borderId="87" xfId="0" applyFont="1" applyFill="1" applyBorder="1" applyAlignment="1">
      <alignment horizontal="left" vertical="center"/>
    </xf>
    <xf numFmtId="0" fontId="0" fillId="7" borderId="88" xfId="0" applyFont="1" applyFill="1" applyBorder="1" applyAlignment="1">
      <alignment horizontal="left" vertical="center"/>
    </xf>
    <xf numFmtId="0" fontId="0" fillId="7" borderId="72" xfId="0" applyFill="1" applyBorder="1" applyAlignment="1">
      <alignment horizontal="left"/>
    </xf>
    <xf numFmtId="0" fontId="0" fillId="7" borderId="61" xfId="0" applyFill="1" applyBorder="1" applyAlignment="1">
      <alignment horizontal="left"/>
    </xf>
    <xf numFmtId="0" fontId="0" fillId="0" borderId="7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10" borderId="50" xfId="0" applyFill="1" applyBorder="1" applyAlignment="1" applyProtection="1">
      <alignment horizontal="left" vertical="center"/>
      <protection locked="0"/>
    </xf>
    <xf numFmtId="0" fontId="0" fillId="10" borderId="55" xfId="0" applyFill="1" applyBorder="1" applyAlignment="1" applyProtection="1">
      <alignment horizontal="left" vertical="center"/>
      <protection locked="0"/>
    </xf>
    <xf numFmtId="0" fontId="17" fillId="15" borderId="81" xfId="0" applyFont="1" applyFill="1" applyBorder="1" applyAlignment="1" applyProtection="1">
      <alignment horizontal="center" vertical="center" wrapText="1"/>
    </xf>
    <xf numFmtId="0" fontId="17" fillId="15" borderId="82" xfId="0" applyFont="1" applyFill="1" applyBorder="1" applyAlignment="1" applyProtection="1">
      <alignment horizontal="center" vertical="center" wrapText="1"/>
    </xf>
    <xf numFmtId="0" fontId="17" fillId="15" borderId="29" xfId="0" applyFont="1" applyFill="1" applyBorder="1" applyAlignment="1" applyProtection="1">
      <alignment horizontal="center" vertical="center" wrapText="1"/>
    </xf>
    <xf numFmtId="0" fontId="1" fillId="15" borderId="74" xfId="0" applyFont="1" applyFill="1" applyBorder="1" applyAlignment="1" applyProtection="1">
      <alignment horizontal="center" vertical="center"/>
      <protection locked="0"/>
    </xf>
    <xf numFmtId="0" fontId="1" fillId="15" borderId="75" xfId="0" applyFont="1" applyFill="1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19" fillId="15" borderId="62" xfId="0" applyFont="1" applyFill="1" applyBorder="1" applyAlignment="1" applyProtection="1">
      <alignment horizontal="center" vertical="center"/>
      <protection locked="0"/>
    </xf>
    <xf numFmtId="0" fontId="19" fillId="15" borderId="69" xfId="0" applyFont="1" applyFill="1" applyBorder="1" applyAlignment="1" applyProtection="1">
      <alignment horizontal="center" vertical="center"/>
      <protection locked="0"/>
    </xf>
    <xf numFmtId="0" fontId="19" fillId="15" borderId="73" xfId="0" applyFont="1" applyFill="1" applyBorder="1" applyAlignment="1" applyProtection="1">
      <alignment horizontal="center" vertical="center"/>
      <protection locked="0"/>
    </xf>
    <xf numFmtId="0" fontId="19" fillId="15" borderId="63" xfId="0" applyFont="1" applyFill="1" applyBorder="1" applyAlignment="1" applyProtection="1">
      <alignment horizontal="center" vertical="center"/>
      <protection locked="0"/>
    </xf>
    <xf numFmtId="0" fontId="17" fillId="15" borderId="81" xfId="0" applyFont="1" applyFill="1" applyBorder="1" applyAlignment="1" applyProtection="1">
      <alignment horizontal="center" vertical="center"/>
    </xf>
    <xf numFmtId="0" fontId="17" fillId="15" borderId="29" xfId="0" applyFont="1" applyFill="1" applyBorder="1" applyAlignment="1" applyProtection="1">
      <alignment horizontal="center" vertical="center"/>
    </xf>
    <xf numFmtId="0" fontId="17" fillId="17" borderId="77" xfId="0" applyFont="1" applyFill="1" applyBorder="1" applyAlignment="1" applyProtection="1">
      <alignment horizontal="center" vertical="center" wrapText="1"/>
    </xf>
    <xf numFmtId="0" fontId="0" fillId="0" borderId="79" xfId="0" applyFont="1" applyBorder="1" applyAlignment="1">
      <alignment horizontal="left"/>
    </xf>
    <xf numFmtId="0" fontId="0" fillId="0" borderId="78" xfId="0" applyFont="1" applyBorder="1" applyAlignment="1">
      <alignment horizontal="left"/>
    </xf>
    <xf numFmtId="0" fontId="0" fillId="0" borderId="63" xfId="0" applyFont="1" applyBorder="1" applyAlignment="1">
      <alignment horizontal="left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50" xfId="0" applyFill="1" applyBorder="1" applyAlignment="1" applyProtection="1">
      <alignment horizontal="left" vertical="center"/>
      <protection locked="0"/>
    </xf>
    <xf numFmtId="0" fontId="0" fillId="0" borderId="55" xfId="0" applyFill="1" applyBorder="1" applyAlignment="1" applyProtection="1">
      <alignment horizontal="left" vertical="center"/>
      <protection locked="0"/>
    </xf>
    <xf numFmtId="0" fontId="17" fillId="17" borderId="81" xfId="0" applyFont="1" applyFill="1" applyBorder="1" applyAlignment="1" applyProtection="1">
      <alignment horizontal="center" vertical="center"/>
    </xf>
    <xf numFmtId="0" fontId="17" fillId="17" borderId="29" xfId="0" applyFont="1" applyFill="1" applyBorder="1" applyAlignment="1" applyProtection="1">
      <alignment horizontal="center" vertical="center"/>
    </xf>
    <xf numFmtId="0" fontId="19" fillId="17" borderId="62" xfId="0" applyFont="1" applyFill="1" applyBorder="1" applyAlignment="1" applyProtection="1">
      <alignment horizontal="center" vertical="center" wrapText="1"/>
      <protection locked="0"/>
    </xf>
    <xf numFmtId="0" fontId="19" fillId="17" borderId="68" xfId="0" applyFont="1" applyFill="1" applyBorder="1" applyAlignment="1" applyProtection="1">
      <alignment horizontal="center" vertical="center" wrapText="1"/>
      <protection locked="0"/>
    </xf>
    <xf numFmtId="0" fontId="19" fillId="17" borderId="4" xfId="0" applyFont="1" applyFill="1" applyBorder="1" applyAlignment="1" applyProtection="1">
      <alignment horizontal="center" vertical="center" wrapText="1"/>
      <protection locked="0"/>
    </xf>
    <xf numFmtId="0" fontId="19" fillId="17" borderId="0" xfId="0" applyFont="1" applyFill="1" applyBorder="1" applyAlignment="1" applyProtection="1">
      <alignment horizontal="center" vertical="center" wrapText="1"/>
      <protection locked="0"/>
    </xf>
    <xf numFmtId="0" fontId="1" fillId="17" borderId="71" xfId="0" applyFont="1" applyFill="1" applyBorder="1" applyAlignment="1" applyProtection="1">
      <alignment horizontal="center" vertical="center"/>
      <protection locked="0"/>
    </xf>
    <xf numFmtId="0" fontId="1" fillId="17" borderId="74" xfId="0" applyFont="1" applyFill="1" applyBorder="1" applyAlignment="1" applyProtection="1">
      <alignment horizontal="center" vertical="center"/>
      <protection locked="0"/>
    </xf>
    <xf numFmtId="0" fontId="1" fillId="17" borderId="75" xfId="0" applyFont="1" applyFill="1" applyBorder="1" applyAlignment="1" applyProtection="1">
      <alignment horizontal="center" vertical="center"/>
      <protection locked="0"/>
    </xf>
    <xf numFmtId="0" fontId="1" fillId="11" borderId="93" xfId="0" applyFont="1" applyFill="1" applyBorder="1" applyAlignment="1">
      <alignment horizontal="center"/>
    </xf>
    <xf numFmtId="0" fontId="1" fillId="11" borderId="94" xfId="0" applyFont="1" applyFill="1" applyBorder="1" applyAlignment="1">
      <alignment horizontal="center"/>
    </xf>
    <xf numFmtId="0" fontId="1" fillId="11" borderId="96" xfId="0" applyFont="1" applyFill="1" applyBorder="1" applyAlignment="1">
      <alignment horizontal="center"/>
    </xf>
    <xf numFmtId="0" fontId="1" fillId="11" borderId="90" xfId="0" applyFont="1" applyFill="1" applyBorder="1" applyAlignment="1">
      <alignment horizontal="center"/>
    </xf>
    <xf numFmtId="0" fontId="1" fillId="11" borderId="91" xfId="0" applyFont="1" applyFill="1" applyBorder="1" applyAlignment="1">
      <alignment horizontal="center"/>
    </xf>
    <xf numFmtId="0" fontId="1" fillId="11" borderId="92" xfId="0" applyFont="1" applyFill="1" applyBorder="1" applyAlignment="1">
      <alignment horizontal="center"/>
    </xf>
    <xf numFmtId="0" fontId="1" fillId="11" borderId="115" xfId="0" applyFont="1" applyFill="1" applyBorder="1" applyAlignment="1">
      <alignment horizontal="center"/>
    </xf>
    <xf numFmtId="0" fontId="1" fillId="11" borderId="95" xfId="0" applyFont="1" applyFill="1" applyBorder="1" applyAlignment="1">
      <alignment horizontal="center"/>
    </xf>
    <xf numFmtId="0" fontId="1" fillId="7" borderId="115" xfId="0" applyFont="1" applyFill="1" applyBorder="1" applyAlignment="1">
      <alignment horizontal="center"/>
    </xf>
    <xf numFmtId="0" fontId="1" fillId="7" borderId="94" xfId="0" applyFont="1" applyFill="1" applyBorder="1" applyAlignment="1">
      <alignment horizontal="center"/>
    </xf>
    <xf numFmtId="0" fontId="1" fillId="7" borderId="95" xfId="0" applyFont="1" applyFill="1" applyBorder="1" applyAlignment="1">
      <alignment horizontal="center"/>
    </xf>
    <xf numFmtId="0" fontId="1" fillId="7" borderId="93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166" fontId="28" fillId="21" borderId="165" xfId="5" applyNumberFormat="1" applyFont="1" applyFill="1" applyBorder="1" applyAlignment="1">
      <alignment horizontal="center" vertical="center" shrinkToFit="1"/>
    </xf>
    <xf numFmtId="166" fontId="28" fillId="21" borderId="166" xfId="5" applyNumberFormat="1" applyFont="1" applyFill="1" applyBorder="1" applyAlignment="1">
      <alignment horizontal="center" vertical="center" shrinkToFit="1"/>
    </xf>
    <xf numFmtId="49" fontId="29" fillId="14" borderId="71" xfId="7" applyFont="1" applyFill="1" applyBorder="1" applyAlignment="1">
      <alignment horizontal="center" vertical="top" wrapText="1"/>
    </xf>
    <xf numFmtId="49" fontId="29" fillId="14" borderId="138" xfId="7" applyFont="1" applyFill="1" applyBorder="1" applyAlignment="1">
      <alignment horizontal="center" vertical="top" wrapText="1"/>
    </xf>
    <xf numFmtId="49" fontId="29" fillId="14" borderId="62" xfId="7" applyFont="1" applyFill="1" applyBorder="1" applyAlignment="1">
      <alignment horizontal="center" vertical="top" wrapText="1"/>
    </xf>
    <xf numFmtId="49" fontId="29" fillId="14" borderId="69" xfId="7" applyFont="1" applyFill="1" applyBorder="1" applyAlignment="1">
      <alignment horizontal="center" vertical="top" wrapText="1"/>
    </xf>
    <xf numFmtId="49" fontId="29" fillId="14" borderId="71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/>
    </xf>
    <xf numFmtId="49" fontId="29" fillId="14" borderId="138" xfId="7" applyFont="1" applyFill="1" applyBorder="1" applyAlignment="1">
      <alignment horizontal="center" vertical="top"/>
    </xf>
    <xf numFmtId="49" fontId="29" fillId="14" borderId="137" xfId="7" applyFont="1" applyFill="1" applyBorder="1" applyAlignment="1">
      <alignment horizontal="center" vertical="top" wrapText="1"/>
    </xf>
    <xf numFmtId="49" fontId="29" fillId="14" borderId="68" xfId="7" applyFont="1" applyFill="1" applyBorder="1" applyAlignment="1">
      <alignment horizontal="center" vertical="top" wrapText="1"/>
    </xf>
  </cellXfs>
  <cellStyles count="8">
    <cellStyle name="Hyperlink" xfId="2" builtinId="8"/>
    <cellStyle name="Normal" xfId="0" builtinId="0"/>
    <cellStyle name="Normal 2" xfId="3" xr:uid="{00000000-0005-0000-0000-000002000000}"/>
    <cellStyle name="Normal 3" xfId="5" xr:uid="{00000000-0005-0000-0000-000003000000}"/>
    <cellStyle name="Percent" xfId="1" builtinId="5"/>
    <cellStyle name="WinCalendar_BlankCells_12" xfId="4" xr:uid="{00000000-0005-0000-0000-000005000000}"/>
    <cellStyle name="WinCalendar_BlankCells_39" xfId="6" xr:uid="{00000000-0005-0000-0000-000006000000}"/>
    <cellStyle name="WinCalendar_BlankDates_39" xfId="7" xr:uid="{00000000-0005-0000-0000-00000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02B76"/>
      <color rgb="FFD9D9D9"/>
      <color rgb="FFF9F9E1"/>
      <color rgb="FFF9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2019 % 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(Summary!$B$3,Summary!$B$10,Summary!$B$14,Summary!$B$21)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(Summary!$E$3,Summary!$E$10,Summary!$E$14,Summary!$E$21)</c:f>
              <c:numCache>
                <c:formatCode>0%</c:formatCode>
                <c:ptCount val="4"/>
                <c:pt idx="0">
                  <c:v>0.92483660130718959</c:v>
                </c:pt>
                <c:pt idx="1">
                  <c:v>0.92741935483870963</c:v>
                </c:pt>
                <c:pt idx="2">
                  <c:v>0.84883720930232553</c:v>
                </c:pt>
                <c:pt idx="3">
                  <c:v>0.92727272727272725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5A7-AA38-46BCF68C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034192"/>
        <c:axId val="548034520"/>
      </c:barChart>
      <c:catAx>
        <c:axId val="548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520"/>
        <c:crosses val="autoZero"/>
        <c:auto val="1"/>
        <c:lblAlgn val="ctr"/>
        <c:lblOffset val="100"/>
        <c:noMultiLvlLbl val="0"/>
      </c:catAx>
      <c:valAx>
        <c:axId val="5480345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2019 %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(Summary!$B$4,Summary!$B$5,Summary!$B$6,Summary!$B$7,Summary!$B$8,Summary!$B$9,Summary!$B$11,Summary!$B$12,Summary!$B$13,Summary!$B$15,Summary!$B$16,Summary!$B$17,Summary!$B$22,Summary!$B$23,Summary!$B$24,Summary!$B$25,Summary!$B$26)</c15:sqref>
                  </c15:fullRef>
                </c:ext>
              </c:extLst>
              <c:f>(Summary!$B$4,Summary!$B$5,Summary!$B$7,Summary!$B$8,Summary!$B$9,Summary!$B$11,Summary!$B$16,Summary!$B$17,Summary!$B$23,Summary!$B$24,Summary!$B$25,Summary!$B$26)</c:f>
              <c:strCache>
                <c:ptCount val="12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  <c:pt idx="5">
                  <c:v>E. coli</c:v>
                </c:pt>
                <c:pt idx="6">
                  <c:v>PCR-HF183</c:v>
                </c:pt>
                <c:pt idx="7">
                  <c:v>PCR-BacR</c:v>
                </c:pt>
                <c:pt idx="8">
                  <c:v>SCI</c:v>
                </c:pt>
                <c:pt idx="9">
                  <c:v>HA</c:v>
                </c:pt>
                <c:pt idx="10">
                  <c:v>RPS</c:v>
                </c:pt>
                <c:pt idx="11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(Summary!$E$4,Summary!$E$5,Summary!$E$6,Summary!$E$7,Summary!$E$8,Summary!$E$9,Summary!$E$11,Summary!$E$12,Summary!$E$13,Summary!$E$15,Summary!$E$16,Summary!$E$17,Summary!$E$22,Summary!$E$23,Summary!$E$24,Summary!$E$25,Summary!$E$26)</c15:sqref>
                  </c15:fullRef>
                </c:ext>
              </c:extLst>
              <c:f>(Summary!$E$4,Summary!$E$5,Summary!$E$7,Summary!$E$8,Summary!$E$9,Summary!$E$11,Summary!$E$16,Summary!$E$17,Summary!$E$23,Summary!$E$24,Summary!$E$25,Summary!$E$26)</c:f>
              <c:numCache>
                <c:formatCode>0%</c:formatCode>
                <c:ptCount val="12"/>
                <c:pt idx="0">
                  <c:v>0.93918918918918914</c:v>
                </c:pt>
                <c:pt idx="1">
                  <c:v>0.96</c:v>
                </c:pt>
                <c:pt idx="2">
                  <c:v>0.92307692307692313</c:v>
                </c:pt>
                <c:pt idx="3">
                  <c:v>0.875</c:v>
                </c:pt>
                <c:pt idx="4">
                  <c:v>0.84782608695652173</c:v>
                </c:pt>
                <c:pt idx="5">
                  <c:v>0.92741935483870963</c:v>
                </c:pt>
                <c:pt idx="6">
                  <c:v>0.89473684210526316</c:v>
                </c:pt>
                <c:pt idx="7">
                  <c:v>0.79069767441860461</c:v>
                </c:pt>
                <c:pt idx="8">
                  <c:v>0.92307692307692313</c:v>
                </c:pt>
                <c:pt idx="9">
                  <c:v>0.9285714285714286</c:v>
                </c:pt>
                <c:pt idx="10">
                  <c:v>0.9285714285714286</c:v>
                </c:pt>
                <c:pt idx="11">
                  <c:v>0.9285714285714286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F19-B4EB-687E1467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0940640"/>
        <c:axId val="553954872"/>
      </c:barChart>
      <c:catAx>
        <c:axId val="5509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4872"/>
        <c:crosses val="autoZero"/>
        <c:auto val="1"/>
        <c:lblAlgn val="ctr"/>
        <c:lblOffset val="100"/>
        <c:noMultiLvlLbl val="0"/>
      </c:catAx>
      <c:valAx>
        <c:axId val="553954872"/>
        <c:scaling>
          <c:orientation val="minMax"/>
          <c:max val="1"/>
          <c:min val="0.7500000000000001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94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C0421-6B91-4225-8783-9C5E1D6CFC29}"/>
            </a:ext>
          </a:extLst>
        </xdr:cNvPr>
        <xdr:cNvSpPr/>
      </xdr:nvSpPr>
      <xdr:spPr>
        <a:xfrm>
          <a:off x="1281848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37</xdr:col>
      <xdr:colOff>76415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8D6736-78C0-41DF-B2D4-B77F33B2991B}"/>
            </a:ext>
          </a:extLst>
        </xdr:cNvPr>
        <xdr:cNvSpPr/>
      </xdr:nvSpPr>
      <xdr:spPr>
        <a:xfrm>
          <a:off x="166880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52</xdr:col>
      <xdr:colOff>52604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238AAF-4637-4AA7-BB05-685F6AE78009}"/>
            </a:ext>
          </a:extLst>
        </xdr:cNvPr>
        <xdr:cNvSpPr/>
      </xdr:nvSpPr>
      <xdr:spPr>
        <a:xfrm>
          <a:off x="16597529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1</xdr:row>
      <xdr:rowOff>33337</xdr:rowOff>
    </xdr:from>
    <xdr:to>
      <xdr:col>13</xdr:col>
      <xdr:colOff>561975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9907A-E1B4-4075-8F4C-A9FB59CD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161925</xdr:colOff>
      <xdr:row>1</xdr:row>
      <xdr:rowOff>4762</xdr:rowOff>
    </xdr:from>
    <xdr:to>
      <xdr:col>25</xdr:col>
      <xdr:colOff>9525</xdr:colOff>
      <xdr:row>26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12D3FF-46A2-496A-B762-F6EF654F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26"/>
  <sheetViews>
    <sheetView tabSelected="1" topLeftCell="D1" workbookViewId="0">
      <pane ySplit="3" topLeftCell="A4" activePane="bottomLeft" state="frozen"/>
      <selection pane="bottomLeft" activeCell="L204" sqref="L204"/>
    </sheetView>
  </sheetViews>
  <sheetFormatPr defaultRowHeight="15" x14ac:dyDescent="0.25"/>
  <cols>
    <col min="1" max="1" width="9.85546875" bestFit="1" customWidth="1"/>
    <col min="2" max="2" width="18.140625" customWidth="1"/>
    <col min="3" max="3" width="40" customWidth="1"/>
    <col min="4" max="4" width="11.140625" customWidth="1"/>
    <col min="5" max="5" width="9.42578125" customWidth="1"/>
    <col min="6" max="6" width="8.85546875" customWidth="1"/>
    <col min="7" max="7" width="8.5703125" bestFit="1" customWidth="1"/>
    <col min="8" max="8" width="8" customWidth="1"/>
    <col min="9" max="9" width="6.85546875" style="149" customWidth="1"/>
    <col min="10" max="10" width="10.28515625" customWidth="1"/>
    <col min="11" max="12" width="7.28515625" customWidth="1"/>
    <col min="13" max="13" width="29.7109375" customWidth="1"/>
    <col min="14" max="14" width="19.140625" style="53" customWidth="1"/>
    <col min="15" max="15" width="1.42578125" customWidth="1"/>
    <col min="16" max="62" width="1.7109375" customWidth="1"/>
    <col min="63" max="64" width="8.7109375" customWidth="1"/>
    <col min="65" max="65" width="28.140625" customWidth="1"/>
    <col min="66" max="66" width="11.5703125" customWidth="1"/>
  </cols>
  <sheetData>
    <row r="1" spans="1:66" s="13" customFormat="1" x14ac:dyDescent="0.25">
      <c r="A1" s="1" t="s">
        <v>0</v>
      </c>
      <c r="B1" s="2"/>
      <c r="C1" s="2"/>
      <c r="D1" s="2"/>
      <c r="E1" s="2"/>
      <c r="F1" s="3"/>
      <c r="G1" s="4"/>
      <c r="H1" s="5"/>
      <c r="I1" s="148"/>
      <c r="J1" s="6"/>
      <c r="K1" s="7"/>
      <c r="L1" s="7"/>
      <c r="M1" s="8"/>
      <c r="N1" s="5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0"/>
      <c r="BL1" s="11"/>
      <c r="BM1" s="12"/>
      <c r="BN1" s="12"/>
    </row>
    <row r="2" spans="1:66" s="13" customFormat="1" x14ac:dyDescent="0.25">
      <c r="A2" s="1" t="s">
        <v>0</v>
      </c>
      <c r="B2" s="2"/>
      <c r="C2" s="2"/>
      <c r="D2" s="2"/>
      <c r="E2" s="2"/>
      <c r="F2" s="3"/>
      <c r="G2" s="4"/>
      <c r="H2" s="5"/>
      <c r="I2" s="148"/>
      <c r="J2" s="14"/>
      <c r="K2" s="15"/>
      <c r="L2" s="15"/>
      <c r="M2" s="16"/>
      <c r="N2" s="52"/>
      <c r="O2" s="594" t="s">
        <v>1</v>
      </c>
      <c r="P2" s="592"/>
      <c r="Q2" s="592"/>
      <c r="R2" s="592"/>
      <c r="S2" s="591" t="s">
        <v>2</v>
      </c>
      <c r="T2" s="592"/>
      <c r="U2" s="592"/>
      <c r="V2" s="592"/>
      <c r="W2" s="591" t="s">
        <v>3</v>
      </c>
      <c r="X2" s="592"/>
      <c r="Y2" s="592"/>
      <c r="Z2" s="592"/>
      <c r="AA2" s="591" t="s">
        <v>4</v>
      </c>
      <c r="AB2" s="592"/>
      <c r="AC2" s="592"/>
      <c r="AD2" s="592"/>
      <c r="AE2" s="595" t="s">
        <v>5</v>
      </c>
      <c r="AF2" s="592"/>
      <c r="AG2" s="592"/>
      <c r="AH2" s="592"/>
      <c r="AI2" s="595" t="s">
        <v>6</v>
      </c>
      <c r="AJ2" s="592"/>
      <c r="AK2" s="592"/>
      <c r="AL2" s="592"/>
      <c r="AM2" s="595" t="s">
        <v>7</v>
      </c>
      <c r="AN2" s="592"/>
      <c r="AO2" s="592"/>
      <c r="AP2" s="592"/>
      <c r="AQ2" s="595" t="s">
        <v>8</v>
      </c>
      <c r="AR2" s="592"/>
      <c r="AS2" s="592"/>
      <c r="AT2" s="592"/>
      <c r="AU2" s="595" t="s">
        <v>9</v>
      </c>
      <c r="AV2" s="592"/>
      <c r="AW2" s="592"/>
      <c r="AX2" s="592"/>
      <c r="AY2" s="591" t="s">
        <v>10</v>
      </c>
      <c r="AZ2" s="592"/>
      <c r="BA2" s="592"/>
      <c r="BB2" s="592"/>
      <c r="BC2" s="591" t="s">
        <v>11</v>
      </c>
      <c r="BD2" s="592"/>
      <c r="BE2" s="592"/>
      <c r="BF2" s="592"/>
      <c r="BG2" s="591" t="s">
        <v>12</v>
      </c>
      <c r="BH2" s="592"/>
      <c r="BI2" s="592"/>
      <c r="BJ2" s="593"/>
      <c r="BK2" s="17"/>
      <c r="BL2" s="18"/>
      <c r="BM2" s="12"/>
      <c r="BN2" s="12"/>
    </row>
    <row r="3" spans="1:66" s="13" customFormat="1" ht="53.25" customHeight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152" t="s">
        <v>18</v>
      </c>
      <c r="G3" s="153" t="s">
        <v>19</v>
      </c>
      <c r="H3" s="153" t="s">
        <v>20</v>
      </c>
      <c r="I3" s="20" t="s">
        <v>21</v>
      </c>
      <c r="J3" s="21" t="s">
        <v>22</v>
      </c>
      <c r="K3" s="22" t="s">
        <v>23</v>
      </c>
      <c r="L3" s="23" t="s">
        <v>24</v>
      </c>
      <c r="M3" s="21" t="s">
        <v>121</v>
      </c>
      <c r="N3" s="24" t="s">
        <v>25</v>
      </c>
      <c r="O3" s="25"/>
      <c r="P3" s="26"/>
      <c r="Q3" s="26"/>
      <c r="R3" s="27"/>
      <c r="S3" s="28"/>
      <c r="T3" s="26"/>
      <c r="U3" s="26"/>
      <c r="V3" s="27"/>
      <c r="W3" s="28"/>
      <c r="X3" s="26"/>
      <c r="Y3" s="26"/>
      <c r="Z3" s="27"/>
      <c r="AA3" s="28"/>
      <c r="AB3" s="26"/>
      <c r="AC3" s="26"/>
      <c r="AD3" s="27"/>
      <c r="AE3" s="29"/>
      <c r="AF3" s="30"/>
      <c r="AG3" s="30"/>
      <c r="AH3" s="31"/>
      <c r="AI3" s="29"/>
      <c r="AJ3" s="30"/>
      <c r="AK3" s="30"/>
      <c r="AL3" s="31"/>
      <c r="AM3" s="29"/>
      <c r="AN3" s="30"/>
      <c r="AO3" s="30"/>
      <c r="AP3" s="31"/>
      <c r="AQ3" s="29"/>
      <c r="AR3" s="30"/>
      <c r="AS3" s="30"/>
      <c r="AT3" s="31"/>
      <c r="AU3" s="29"/>
      <c r="AV3" s="30"/>
      <c r="AW3" s="30"/>
      <c r="AX3" s="31"/>
      <c r="AY3" s="28"/>
      <c r="AZ3" s="26"/>
      <c r="BA3" s="26"/>
      <c r="BB3" s="27"/>
      <c r="BC3" s="28"/>
      <c r="BD3" s="26"/>
      <c r="BE3" s="26"/>
      <c r="BF3" s="27"/>
      <c r="BG3" s="28"/>
      <c r="BH3" s="26"/>
      <c r="BI3" s="26"/>
      <c r="BJ3" s="32"/>
      <c r="BK3" s="33" t="s">
        <v>26</v>
      </c>
      <c r="BL3" s="23" t="s">
        <v>27</v>
      </c>
      <c r="BM3" s="34" t="s">
        <v>28</v>
      </c>
      <c r="BN3" s="34" t="s">
        <v>130</v>
      </c>
    </row>
    <row r="4" spans="1:66" x14ac:dyDescent="0.25">
      <c r="A4" s="54" t="s">
        <v>82</v>
      </c>
      <c r="B4" s="55" t="s">
        <v>86</v>
      </c>
      <c r="C4" s="47" t="s">
        <v>104</v>
      </c>
      <c r="D4" s="47" t="s">
        <v>88</v>
      </c>
      <c r="E4" s="48" t="s">
        <v>32</v>
      </c>
      <c r="F4" s="150" t="s">
        <v>43</v>
      </c>
      <c r="G4" s="151" t="s">
        <v>33</v>
      </c>
      <c r="H4" s="151" t="s">
        <v>56</v>
      </c>
      <c r="I4" s="46" t="s">
        <v>55</v>
      </c>
      <c r="J4" s="56" t="s">
        <v>53</v>
      </c>
      <c r="K4" s="45">
        <v>5</v>
      </c>
      <c r="L4" s="46">
        <v>6</v>
      </c>
      <c r="M4" s="49" t="s">
        <v>122</v>
      </c>
      <c r="N4" s="50" t="s">
        <v>33</v>
      </c>
      <c r="O4" s="35"/>
      <c r="P4" s="36"/>
      <c r="Q4" s="36"/>
      <c r="R4" s="37"/>
      <c r="S4" s="38"/>
      <c r="T4" s="36"/>
      <c r="U4" s="36"/>
      <c r="V4" s="39">
        <v>1</v>
      </c>
      <c r="W4" s="38"/>
      <c r="X4" s="36"/>
      <c r="Y4" s="36"/>
      <c r="Z4" s="39"/>
      <c r="AA4" s="38">
        <v>1</v>
      </c>
      <c r="AB4" s="36"/>
      <c r="AC4" s="36"/>
      <c r="AD4" s="39"/>
      <c r="AE4" s="40"/>
      <c r="AF4" s="41"/>
      <c r="AG4" s="41"/>
      <c r="AH4" s="42">
        <v>1</v>
      </c>
      <c r="AI4" s="40"/>
      <c r="AJ4" s="41"/>
      <c r="AK4" s="41"/>
      <c r="AL4" s="42">
        <v>1</v>
      </c>
      <c r="AM4" s="40"/>
      <c r="AN4" s="41"/>
      <c r="AO4" s="41"/>
      <c r="AP4" s="42"/>
      <c r="AQ4" s="40"/>
      <c r="AR4" s="41"/>
      <c r="AS4" s="41"/>
      <c r="AT4" s="42"/>
      <c r="AU4" s="40"/>
      <c r="AV4" s="41"/>
      <c r="AW4" s="41"/>
      <c r="AX4" s="42"/>
      <c r="AY4" s="38"/>
      <c r="AZ4" s="36"/>
      <c r="BA4" s="36"/>
      <c r="BB4" s="39"/>
      <c r="BC4" s="38"/>
      <c r="BD4" s="36"/>
      <c r="BE4" s="36">
        <v>1</v>
      </c>
      <c r="BF4" s="39"/>
      <c r="BG4" s="38"/>
      <c r="BH4" s="36">
        <v>1</v>
      </c>
      <c r="BI4" s="36"/>
      <c r="BJ4" s="43"/>
      <c r="BK4" s="199">
        <f t="shared" ref="BK4:BK77" si="0">SUM(O4:BJ4)</f>
        <v>6</v>
      </c>
      <c r="BL4" s="200">
        <f>IF(J4="Pictures",(IF(SUM(O4:BJ4)&gt;L4,0,L4-BK4)),L4-BK4)</f>
        <v>0</v>
      </c>
      <c r="BM4" s="525" t="s">
        <v>504</v>
      </c>
      <c r="BN4" s="209" t="s">
        <v>357</v>
      </c>
    </row>
    <row r="5" spans="1:66" x14ac:dyDescent="0.25">
      <c r="A5" s="54" t="s">
        <v>82</v>
      </c>
      <c r="B5" s="55" t="s">
        <v>86</v>
      </c>
      <c r="C5" s="47" t="s">
        <v>104</v>
      </c>
      <c r="D5" s="47" t="s">
        <v>88</v>
      </c>
      <c r="E5" s="48" t="s">
        <v>32</v>
      </c>
      <c r="F5" s="150" t="s">
        <v>43</v>
      </c>
      <c r="G5" s="151" t="s">
        <v>33</v>
      </c>
      <c r="H5" s="151" t="s">
        <v>56</v>
      </c>
      <c r="I5" s="46" t="s">
        <v>55</v>
      </c>
      <c r="J5" s="56" t="s">
        <v>59</v>
      </c>
      <c r="K5" s="45">
        <v>4</v>
      </c>
      <c r="L5" s="46">
        <v>4</v>
      </c>
      <c r="M5" s="49" t="s">
        <v>125</v>
      </c>
      <c r="N5" s="50" t="s">
        <v>33</v>
      </c>
      <c r="O5" s="35"/>
      <c r="P5" s="36"/>
      <c r="Q5" s="36"/>
      <c r="R5" s="37"/>
      <c r="S5" s="38"/>
      <c r="T5" s="36"/>
      <c r="U5" s="36"/>
      <c r="V5" s="39">
        <v>1</v>
      </c>
      <c r="W5" s="38"/>
      <c r="X5" s="36"/>
      <c r="Y5" s="36"/>
      <c r="Z5" s="39"/>
      <c r="AA5" s="38">
        <v>1</v>
      </c>
      <c r="AB5" s="36"/>
      <c r="AC5" s="36"/>
      <c r="AD5" s="39"/>
      <c r="AE5" s="40"/>
      <c r="AF5" s="41"/>
      <c r="AG5" s="41"/>
      <c r="AH5" s="42">
        <v>1</v>
      </c>
      <c r="AI5" s="40"/>
      <c r="AJ5" s="41"/>
      <c r="AK5" s="41"/>
      <c r="AL5" s="42"/>
      <c r="AM5" s="40"/>
      <c r="AN5" s="41"/>
      <c r="AO5" s="41"/>
      <c r="AP5" s="42"/>
      <c r="AQ5" s="40"/>
      <c r="AR5" s="41"/>
      <c r="AS5" s="41"/>
      <c r="AT5" s="42"/>
      <c r="AU5" s="40"/>
      <c r="AV5" s="41"/>
      <c r="AW5" s="41"/>
      <c r="AX5" s="42"/>
      <c r="AY5" s="38"/>
      <c r="AZ5" s="36"/>
      <c r="BA5" s="36"/>
      <c r="BB5" s="39"/>
      <c r="BC5" s="38"/>
      <c r="BD5" s="36"/>
      <c r="BE5" s="36"/>
      <c r="BF5" s="39"/>
      <c r="BG5" s="38"/>
      <c r="BH5" s="36">
        <v>1</v>
      </c>
      <c r="BI5" s="36"/>
      <c r="BJ5" s="43"/>
      <c r="BK5" s="199">
        <f t="shared" ref="BK5:BK16" si="1">SUM(O5:BJ5)</f>
        <v>4</v>
      </c>
      <c r="BL5" s="200">
        <f t="shared" ref="BL5:BL16" si="2">IF(J5="Pictures",(IF(SUM(O5:BJ5)&gt;L5,0,L5-BK5)),L5-BK5)</f>
        <v>0</v>
      </c>
      <c r="BM5" s="44"/>
      <c r="BN5" s="209" t="s">
        <v>357</v>
      </c>
    </row>
    <row r="6" spans="1:66" x14ac:dyDescent="0.25">
      <c r="A6" s="54" t="s">
        <v>82</v>
      </c>
      <c r="B6" s="55" t="s">
        <v>86</v>
      </c>
      <c r="C6" s="47" t="s">
        <v>104</v>
      </c>
      <c r="D6" s="47" t="s">
        <v>88</v>
      </c>
      <c r="E6" s="48" t="s">
        <v>32</v>
      </c>
      <c r="F6" s="150" t="s">
        <v>43</v>
      </c>
      <c r="G6" s="151" t="s">
        <v>33</v>
      </c>
      <c r="H6" s="151" t="s">
        <v>56</v>
      </c>
      <c r="I6" s="46" t="s">
        <v>55</v>
      </c>
      <c r="J6" s="56" t="s">
        <v>70</v>
      </c>
      <c r="K6" s="45">
        <v>5</v>
      </c>
      <c r="L6" s="46">
        <v>7</v>
      </c>
      <c r="M6" s="49" t="s">
        <v>124</v>
      </c>
      <c r="N6" s="50" t="s">
        <v>33</v>
      </c>
      <c r="O6" s="35"/>
      <c r="P6" s="36"/>
      <c r="Q6" s="36"/>
      <c r="R6" s="37"/>
      <c r="S6" s="38"/>
      <c r="T6" s="36"/>
      <c r="U6" s="36"/>
      <c r="V6" s="39">
        <v>1</v>
      </c>
      <c r="W6" s="38"/>
      <c r="X6" s="36"/>
      <c r="Y6" s="36"/>
      <c r="Z6" s="39"/>
      <c r="AA6" s="38">
        <v>1</v>
      </c>
      <c r="AB6" s="36"/>
      <c r="AC6" s="36"/>
      <c r="AD6" s="39"/>
      <c r="AE6" s="40"/>
      <c r="AF6" s="41"/>
      <c r="AG6" s="41"/>
      <c r="AH6" s="42">
        <v>1</v>
      </c>
      <c r="AI6" s="40"/>
      <c r="AJ6" s="41"/>
      <c r="AK6" s="41"/>
      <c r="AL6" s="42">
        <v>1</v>
      </c>
      <c r="AM6" s="40"/>
      <c r="AN6" s="41"/>
      <c r="AO6" s="41"/>
      <c r="AP6" s="42"/>
      <c r="AQ6" s="40"/>
      <c r="AR6" s="41"/>
      <c r="AS6" s="41"/>
      <c r="AT6" s="42"/>
      <c r="AU6" s="40"/>
      <c r="AV6" s="41"/>
      <c r="AW6" s="41"/>
      <c r="AX6" s="42"/>
      <c r="AY6" s="38">
        <v>1</v>
      </c>
      <c r="AZ6" s="36"/>
      <c r="BA6" s="36"/>
      <c r="BB6" s="39"/>
      <c r="BC6" s="38"/>
      <c r="BD6" s="36"/>
      <c r="BE6" s="36">
        <v>1</v>
      </c>
      <c r="BF6" s="39"/>
      <c r="BG6" s="38"/>
      <c r="BH6" s="36">
        <v>1</v>
      </c>
      <c r="BI6" s="36"/>
      <c r="BJ6" s="43"/>
      <c r="BK6" s="199">
        <f t="shared" si="1"/>
        <v>7</v>
      </c>
      <c r="BL6" s="200">
        <f t="shared" si="2"/>
        <v>0</v>
      </c>
      <c r="BM6" s="44"/>
      <c r="BN6" s="209" t="s">
        <v>357</v>
      </c>
    </row>
    <row r="7" spans="1:66" x14ac:dyDescent="0.25">
      <c r="A7" s="54" t="s">
        <v>82</v>
      </c>
      <c r="B7" s="55" t="s">
        <v>86</v>
      </c>
      <c r="C7" s="47" t="s">
        <v>104</v>
      </c>
      <c r="D7" s="47" t="s">
        <v>88</v>
      </c>
      <c r="E7" s="48" t="s">
        <v>32</v>
      </c>
      <c r="F7" s="150" t="s">
        <v>43</v>
      </c>
      <c r="G7" s="151" t="s">
        <v>33</v>
      </c>
      <c r="H7" s="151" t="s">
        <v>56</v>
      </c>
      <c r="I7" s="46" t="s">
        <v>55</v>
      </c>
      <c r="J7" s="56" t="s">
        <v>63</v>
      </c>
      <c r="K7" s="45">
        <v>1</v>
      </c>
      <c r="L7" s="46">
        <v>1</v>
      </c>
      <c r="M7" s="49" t="s">
        <v>274</v>
      </c>
      <c r="N7" s="50" t="s">
        <v>33</v>
      </c>
      <c r="O7" s="35"/>
      <c r="P7" s="36"/>
      <c r="Q7" s="36"/>
      <c r="R7" s="37"/>
      <c r="S7" s="38"/>
      <c r="T7" s="36"/>
      <c r="U7" s="36"/>
      <c r="V7" s="39"/>
      <c r="W7" s="38"/>
      <c r="X7" s="36"/>
      <c r="Y7" s="36"/>
      <c r="Z7" s="39"/>
      <c r="AA7" s="38"/>
      <c r="AB7" s="36"/>
      <c r="AC7" s="36"/>
      <c r="AD7" s="39"/>
      <c r="AE7" s="40"/>
      <c r="AF7" s="41"/>
      <c r="AG7" s="41"/>
      <c r="AH7" s="42"/>
      <c r="AI7" s="40"/>
      <c r="AJ7" s="41"/>
      <c r="AK7" s="41"/>
      <c r="AL7" s="42"/>
      <c r="AM7" s="40"/>
      <c r="AN7" s="41"/>
      <c r="AO7" s="41"/>
      <c r="AP7" s="42"/>
      <c r="AQ7" s="40"/>
      <c r="AR7" s="41"/>
      <c r="AS7" s="41"/>
      <c r="AT7" s="42"/>
      <c r="AU7" s="40"/>
      <c r="AV7" s="41"/>
      <c r="AW7" s="41"/>
      <c r="AX7" s="42"/>
      <c r="AY7" s="38">
        <v>1</v>
      </c>
      <c r="AZ7" s="36"/>
      <c r="BA7" s="36"/>
      <c r="BB7" s="39"/>
      <c r="BC7" s="38"/>
      <c r="BD7" s="36"/>
      <c r="BE7" s="36"/>
      <c r="BF7" s="39"/>
      <c r="BG7" s="38"/>
      <c r="BH7" s="36"/>
      <c r="BI7" s="36"/>
      <c r="BJ7" s="43"/>
      <c r="BK7" s="199">
        <f t="shared" si="1"/>
        <v>1</v>
      </c>
      <c r="BL7" s="200">
        <f t="shared" si="2"/>
        <v>0</v>
      </c>
      <c r="BM7" s="44"/>
      <c r="BN7" s="209" t="s">
        <v>532</v>
      </c>
    </row>
    <row r="8" spans="1:66" x14ac:dyDescent="0.25">
      <c r="A8" s="54" t="s">
        <v>82</v>
      </c>
      <c r="B8" s="55" t="s">
        <v>86</v>
      </c>
      <c r="C8" s="47" t="s">
        <v>104</v>
      </c>
      <c r="D8" s="47" t="s">
        <v>88</v>
      </c>
      <c r="E8" s="48" t="s">
        <v>32</v>
      </c>
      <c r="F8" s="150" t="s">
        <v>43</v>
      </c>
      <c r="G8" s="151" t="s">
        <v>33</v>
      </c>
      <c r="H8" s="151" t="s">
        <v>56</v>
      </c>
      <c r="I8" s="46" t="s">
        <v>55</v>
      </c>
      <c r="J8" s="56" t="s">
        <v>64</v>
      </c>
      <c r="K8" s="45">
        <v>1</v>
      </c>
      <c r="L8" s="46">
        <v>1</v>
      </c>
      <c r="M8" s="49" t="s">
        <v>123</v>
      </c>
      <c r="N8" s="50" t="s">
        <v>33</v>
      </c>
      <c r="O8" s="35"/>
      <c r="P8" s="36"/>
      <c r="Q8" s="36"/>
      <c r="R8" s="37"/>
      <c r="S8" s="38"/>
      <c r="T8" s="36"/>
      <c r="U8" s="36"/>
      <c r="V8" s="39"/>
      <c r="W8" s="38"/>
      <c r="X8" s="36"/>
      <c r="Y8" s="36"/>
      <c r="Z8" s="39"/>
      <c r="AA8" s="38"/>
      <c r="AB8" s="36"/>
      <c r="AC8" s="36"/>
      <c r="AD8" s="39"/>
      <c r="AE8" s="40"/>
      <c r="AF8" s="41"/>
      <c r="AG8" s="41"/>
      <c r="AH8" s="42"/>
      <c r="AI8" s="40"/>
      <c r="AJ8" s="41"/>
      <c r="AK8" s="41"/>
      <c r="AL8" s="42"/>
      <c r="AM8" s="40"/>
      <c r="AN8" s="41"/>
      <c r="AO8" s="41"/>
      <c r="AP8" s="42"/>
      <c r="AQ8" s="40"/>
      <c r="AR8" s="41"/>
      <c r="AS8" s="41"/>
      <c r="AT8" s="42"/>
      <c r="AU8" s="40"/>
      <c r="AV8" s="41"/>
      <c r="AW8" s="41"/>
      <c r="AX8" s="42"/>
      <c r="AY8" s="38">
        <v>1</v>
      </c>
      <c r="AZ8" s="36"/>
      <c r="BA8" s="36"/>
      <c r="BB8" s="39"/>
      <c r="BC8" s="38"/>
      <c r="BD8" s="36"/>
      <c r="BE8" s="36"/>
      <c r="BF8" s="39"/>
      <c r="BG8" s="38"/>
      <c r="BH8" s="36"/>
      <c r="BI8" s="36"/>
      <c r="BJ8" s="43"/>
      <c r="BK8" s="199">
        <f t="shared" si="1"/>
        <v>1</v>
      </c>
      <c r="BL8" s="200">
        <f t="shared" si="2"/>
        <v>0</v>
      </c>
      <c r="BM8" s="44"/>
      <c r="BN8" s="209" t="s">
        <v>532</v>
      </c>
    </row>
    <row r="9" spans="1:66" x14ac:dyDescent="0.25">
      <c r="A9" s="54" t="s">
        <v>82</v>
      </c>
      <c r="B9" s="55" t="s">
        <v>86</v>
      </c>
      <c r="C9" s="47" t="s">
        <v>104</v>
      </c>
      <c r="D9" s="47" t="s">
        <v>88</v>
      </c>
      <c r="E9" s="48" t="s">
        <v>32</v>
      </c>
      <c r="F9" s="150" t="s">
        <v>43</v>
      </c>
      <c r="G9" s="151" t="s">
        <v>33</v>
      </c>
      <c r="H9" s="151" t="s">
        <v>56</v>
      </c>
      <c r="I9" s="46" t="s">
        <v>55</v>
      </c>
      <c r="J9" s="56" t="s">
        <v>67</v>
      </c>
      <c r="K9" s="45">
        <v>1</v>
      </c>
      <c r="L9" s="46">
        <v>1</v>
      </c>
      <c r="M9" s="49" t="s">
        <v>123</v>
      </c>
      <c r="N9" s="50" t="s">
        <v>33</v>
      </c>
      <c r="O9" s="35"/>
      <c r="P9" s="36"/>
      <c r="Q9" s="36"/>
      <c r="R9" s="37"/>
      <c r="S9" s="38"/>
      <c r="T9" s="36"/>
      <c r="U9" s="36"/>
      <c r="V9" s="39"/>
      <c r="W9" s="38"/>
      <c r="X9" s="36"/>
      <c r="Y9" s="36"/>
      <c r="Z9" s="39"/>
      <c r="AA9" s="38"/>
      <c r="AB9" s="36"/>
      <c r="AC9" s="36"/>
      <c r="AD9" s="39"/>
      <c r="AE9" s="40"/>
      <c r="AF9" s="41"/>
      <c r="AG9" s="41"/>
      <c r="AH9" s="42"/>
      <c r="AI9" s="40"/>
      <c r="AJ9" s="41"/>
      <c r="AK9" s="41"/>
      <c r="AL9" s="42"/>
      <c r="AM9" s="40"/>
      <c r="AN9" s="41"/>
      <c r="AO9" s="41"/>
      <c r="AP9" s="42"/>
      <c r="AQ9" s="40"/>
      <c r="AR9" s="41"/>
      <c r="AS9" s="41"/>
      <c r="AT9" s="42"/>
      <c r="AU9" s="40"/>
      <c r="AV9" s="41"/>
      <c r="AW9" s="41"/>
      <c r="AX9" s="42"/>
      <c r="AY9" s="38">
        <v>1</v>
      </c>
      <c r="AZ9" s="36"/>
      <c r="BA9" s="36"/>
      <c r="BB9" s="39"/>
      <c r="BC9" s="38"/>
      <c r="BD9" s="36"/>
      <c r="BE9" s="36"/>
      <c r="BF9" s="39"/>
      <c r="BG9" s="38"/>
      <c r="BH9" s="36"/>
      <c r="BI9" s="36"/>
      <c r="BJ9" s="43"/>
      <c r="BK9" s="199">
        <f t="shared" si="1"/>
        <v>1</v>
      </c>
      <c r="BL9" s="200">
        <f t="shared" si="2"/>
        <v>0</v>
      </c>
      <c r="BM9" s="44"/>
      <c r="BN9" s="209" t="s">
        <v>532</v>
      </c>
    </row>
    <row r="10" spans="1:66" x14ac:dyDescent="0.25">
      <c r="A10" s="54" t="s">
        <v>82</v>
      </c>
      <c r="B10" s="55" t="s">
        <v>86</v>
      </c>
      <c r="C10" s="47" t="s">
        <v>104</v>
      </c>
      <c r="D10" s="47" t="s">
        <v>88</v>
      </c>
      <c r="E10" s="48" t="s">
        <v>32</v>
      </c>
      <c r="F10" s="150" t="s">
        <v>43</v>
      </c>
      <c r="G10" s="151" t="s">
        <v>33</v>
      </c>
      <c r="H10" s="151" t="s">
        <v>56</v>
      </c>
      <c r="I10" s="46" t="s">
        <v>55</v>
      </c>
      <c r="J10" s="56" t="s">
        <v>65</v>
      </c>
      <c r="K10" s="45">
        <v>1</v>
      </c>
      <c r="L10" s="46">
        <v>1</v>
      </c>
      <c r="M10" s="49" t="s">
        <v>123</v>
      </c>
      <c r="N10" s="50" t="s">
        <v>33</v>
      </c>
      <c r="O10" s="35"/>
      <c r="P10" s="36"/>
      <c r="Q10" s="36"/>
      <c r="R10" s="37"/>
      <c r="S10" s="38"/>
      <c r="T10" s="36"/>
      <c r="U10" s="36"/>
      <c r="V10" s="39"/>
      <c r="W10" s="38"/>
      <c r="X10" s="36"/>
      <c r="Y10" s="36"/>
      <c r="Z10" s="39"/>
      <c r="AA10" s="38"/>
      <c r="AB10" s="36"/>
      <c r="AC10" s="36"/>
      <c r="AD10" s="39"/>
      <c r="AE10" s="40"/>
      <c r="AF10" s="41"/>
      <c r="AG10" s="41"/>
      <c r="AH10" s="42"/>
      <c r="AI10" s="40"/>
      <c r="AJ10" s="41"/>
      <c r="AK10" s="41"/>
      <c r="AL10" s="42"/>
      <c r="AM10" s="40"/>
      <c r="AN10" s="41"/>
      <c r="AO10" s="41"/>
      <c r="AP10" s="42"/>
      <c r="AQ10" s="40"/>
      <c r="AR10" s="41"/>
      <c r="AS10" s="41"/>
      <c r="AT10" s="42"/>
      <c r="AU10" s="40"/>
      <c r="AV10" s="41"/>
      <c r="AW10" s="41"/>
      <c r="AX10" s="42"/>
      <c r="AY10" s="38">
        <v>1</v>
      </c>
      <c r="AZ10" s="36"/>
      <c r="BA10" s="36"/>
      <c r="BB10" s="39"/>
      <c r="BC10" s="38"/>
      <c r="BD10" s="36"/>
      <c r="BE10" s="36"/>
      <c r="BF10" s="39"/>
      <c r="BG10" s="38"/>
      <c r="BH10" s="36"/>
      <c r="BI10" s="36"/>
      <c r="BJ10" s="43"/>
      <c r="BK10" s="199">
        <f t="shared" si="1"/>
        <v>1</v>
      </c>
      <c r="BL10" s="200">
        <f t="shared" si="2"/>
        <v>0</v>
      </c>
      <c r="BM10" s="44"/>
      <c r="BN10" s="209" t="s">
        <v>532</v>
      </c>
    </row>
    <row r="11" spans="1:66" x14ac:dyDescent="0.25">
      <c r="A11" s="54" t="s">
        <v>82</v>
      </c>
      <c r="B11" s="55" t="s">
        <v>86</v>
      </c>
      <c r="C11" s="47" t="s">
        <v>104</v>
      </c>
      <c r="D11" s="47" t="s">
        <v>88</v>
      </c>
      <c r="E11" s="48" t="s">
        <v>32</v>
      </c>
      <c r="F11" s="150" t="s">
        <v>43</v>
      </c>
      <c r="G11" s="151" t="s">
        <v>33</v>
      </c>
      <c r="H11" s="151" t="s">
        <v>56</v>
      </c>
      <c r="I11" s="46" t="s">
        <v>55</v>
      </c>
      <c r="J11" s="56" t="s">
        <v>66</v>
      </c>
      <c r="K11" s="45">
        <v>1</v>
      </c>
      <c r="L11" s="46">
        <v>1</v>
      </c>
      <c r="M11" s="49" t="s">
        <v>123</v>
      </c>
      <c r="N11" s="50" t="s">
        <v>33</v>
      </c>
      <c r="O11" s="35"/>
      <c r="P11" s="36"/>
      <c r="Q11" s="36"/>
      <c r="R11" s="37"/>
      <c r="S11" s="38"/>
      <c r="T11" s="36"/>
      <c r="U11" s="36"/>
      <c r="V11" s="39"/>
      <c r="W11" s="38"/>
      <c r="X11" s="36"/>
      <c r="Y11" s="36"/>
      <c r="Z11" s="39"/>
      <c r="AA11" s="38"/>
      <c r="AB11" s="36"/>
      <c r="AC11" s="36"/>
      <c r="AD11" s="39"/>
      <c r="AE11" s="40"/>
      <c r="AF11" s="41"/>
      <c r="AG11" s="41"/>
      <c r="AH11" s="42"/>
      <c r="AI11" s="40"/>
      <c r="AJ11" s="41"/>
      <c r="AK11" s="41"/>
      <c r="AL11" s="42"/>
      <c r="AM11" s="40"/>
      <c r="AN11" s="41"/>
      <c r="AO11" s="41"/>
      <c r="AP11" s="42"/>
      <c r="AQ11" s="40"/>
      <c r="AR11" s="41"/>
      <c r="AS11" s="41"/>
      <c r="AT11" s="42"/>
      <c r="AU11" s="40"/>
      <c r="AV11" s="41"/>
      <c r="AW11" s="41"/>
      <c r="AX11" s="42"/>
      <c r="AY11" s="38">
        <v>1</v>
      </c>
      <c r="AZ11" s="36"/>
      <c r="BA11" s="36"/>
      <c r="BB11" s="39"/>
      <c r="BC11" s="38"/>
      <c r="BD11" s="36"/>
      <c r="BE11" s="36"/>
      <c r="BF11" s="39"/>
      <c r="BG11" s="38"/>
      <c r="BH11" s="36"/>
      <c r="BI11" s="36"/>
      <c r="BJ11" s="43"/>
      <c r="BK11" s="199">
        <f t="shared" si="1"/>
        <v>1</v>
      </c>
      <c r="BL11" s="200">
        <f t="shared" si="2"/>
        <v>0</v>
      </c>
      <c r="BM11" s="44"/>
      <c r="BN11" s="209" t="s">
        <v>532</v>
      </c>
    </row>
    <row r="12" spans="1:66" x14ac:dyDescent="0.25">
      <c r="A12" s="54" t="s">
        <v>82</v>
      </c>
      <c r="B12" s="55" t="s">
        <v>86</v>
      </c>
      <c r="C12" s="47" t="s">
        <v>104</v>
      </c>
      <c r="D12" s="47" t="s">
        <v>88</v>
      </c>
      <c r="E12" s="48" t="s">
        <v>32</v>
      </c>
      <c r="F12" s="150" t="s">
        <v>43</v>
      </c>
      <c r="G12" s="151" t="s">
        <v>33</v>
      </c>
      <c r="H12" s="151" t="s">
        <v>56</v>
      </c>
      <c r="I12" s="46" t="s">
        <v>55</v>
      </c>
      <c r="J12" s="56" t="s">
        <v>77</v>
      </c>
      <c r="K12" s="45">
        <v>0</v>
      </c>
      <c r="L12" s="46">
        <v>2</v>
      </c>
      <c r="M12" s="49" t="s">
        <v>484</v>
      </c>
      <c r="N12" s="50" t="s">
        <v>33</v>
      </c>
      <c r="O12" s="35"/>
      <c r="P12" s="36"/>
      <c r="Q12" s="36"/>
      <c r="R12" s="37"/>
      <c r="S12" s="38"/>
      <c r="T12" s="36"/>
      <c r="U12" s="36"/>
      <c r="V12" s="39"/>
      <c r="W12" s="38"/>
      <c r="X12" s="36"/>
      <c r="Y12" s="36"/>
      <c r="Z12" s="39"/>
      <c r="AA12" s="38">
        <v>1</v>
      </c>
      <c r="AB12" s="36"/>
      <c r="AC12" s="36"/>
      <c r="AD12" s="39"/>
      <c r="AE12" s="40"/>
      <c r="AF12" s="41"/>
      <c r="AG12" s="41"/>
      <c r="AH12" s="42">
        <v>1</v>
      </c>
      <c r="AI12" s="40"/>
      <c r="AJ12" s="41"/>
      <c r="AK12" s="41"/>
      <c r="AL12" s="42"/>
      <c r="AM12" s="40"/>
      <c r="AN12" s="41"/>
      <c r="AO12" s="41"/>
      <c r="AP12" s="42"/>
      <c r="AQ12" s="40"/>
      <c r="AR12" s="41"/>
      <c r="AS12" s="41"/>
      <c r="AT12" s="42"/>
      <c r="AU12" s="40"/>
      <c r="AV12" s="41"/>
      <c r="AW12" s="41"/>
      <c r="AX12" s="42"/>
      <c r="AY12" s="38"/>
      <c r="AZ12" s="36"/>
      <c r="BA12" s="36"/>
      <c r="BB12" s="39"/>
      <c r="BC12" s="38"/>
      <c r="BD12" s="36"/>
      <c r="BE12" s="36"/>
      <c r="BF12" s="39"/>
      <c r="BG12" s="38"/>
      <c r="BH12" s="36"/>
      <c r="BI12" s="36"/>
      <c r="BJ12" s="43"/>
      <c r="BK12" s="199">
        <f t="shared" si="1"/>
        <v>2</v>
      </c>
      <c r="BL12" s="200">
        <f t="shared" si="2"/>
        <v>0</v>
      </c>
      <c r="BM12" s="44"/>
      <c r="BN12" s="209" t="s">
        <v>357</v>
      </c>
    </row>
    <row r="13" spans="1:66" x14ac:dyDescent="0.25">
      <c r="A13" s="54" t="s">
        <v>82</v>
      </c>
      <c r="B13" s="55" t="s">
        <v>86</v>
      </c>
      <c r="C13" s="47" t="s">
        <v>104</v>
      </c>
      <c r="D13" s="47" t="s">
        <v>88</v>
      </c>
      <c r="E13" s="48" t="s">
        <v>32</v>
      </c>
      <c r="F13" s="150" t="s">
        <v>43</v>
      </c>
      <c r="G13" s="151" t="s">
        <v>33</v>
      </c>
      <c r="H13" s="151" t="s">
        <v>56</v>
      </c>
      <c r="I13" s="46" t="s">
        <v>55</v>
      </c>
      <c r="J13" s="56" t="s">
        <v>74</v>
      </c>
      <c r="K13" s="45">
        <v>0</v>
      </c>
      <c r="L13" s="46">
        <v>2</v>
      </c>
      <c r="M13" s="49" t="s">
        <v>123</v>
      </c>
      <c r="N13" s="50" t="s">
        <v>33</v>
      </c>
      <c r="O13" s="35"/>
      <c r="P13" s="36"/>
      <c r="Q13" s="36"/>
      <c r="R13" s="37"/>
      <c r="S13" s="38"/>
      <c r="T13" s="36"/>
      <c r="U13" s="36"/>
      <c r="V13" s="39"/>
      <c r="W13" s="38"/>
      <c r="X13" s="36"/>
      <c r="Y13" s="36"/>
      <c r="Z13" s="39"/>
      <c r="AA13" s="38">
        <v>1</v>
      </c>
      <c r="AB13" s="36"/>
      <c r="AC13" s="36"/>
      <c r="AD13" s="39"/>
      <c r="AE13" s="40"/>
      <c r="AF13" s="41"/>
      <c r="AG13" s="41"/>
      <c r="AH13" s="42">
        <v>1</v>
      </c>
      <c r="AI13" s="40"/>
      <c r="AJ13" s="41"/>
      <c r="AK13" s="41"/>
      <c r="AL13" s="42"/>
      <c r="AM13" s="40"/>
      <c r="AN13" s="41"/>
      <c r="AO13" s="41"/>
      <c r="AP13" s="42"/>
      <c r="AQ13" s="40"/>
      <c r="AR13" s="41"/>
      <c r="AS13" s="41"/>
      <c r="AT13" s="42"/>
      <c r="AU13" s="40"/>
      <c r="AV13" s="41"/>
      <c r="AW13" s="41"/>
      <c r="AX13" s="42"/>
      <c r="AY13" s="38"/>
      <c r="AZ13" s="36"/>
      <c r="BA13" s="36"/>
      <c r="BB13" s="39"/>
      <c r="BC13" s="38"/>
      <c r="BD13" s="36"/>
      <c r="BE13" s="36"/>
      <c r="BF13" s="39"/>
      <c r="BG13" s="38"/>
      <c r="BH13" s="36"/>
      <c r="BI13" s="36"/>
      <c r="BJ13" s="43"/>
      <c r="BK13" s="199">
        <f t="shared" si="1"/>
        <v>2</v>
      </c>
      <c r="BL13" s="200">
        <f t="shared" si="2"/>
        <v>0</v>
      </c>
      <c r="BM13" s="44"/>
      <c r="BN13" s="209" t="s">
        <v>357</v>
      </c>
    </row>
    <row r="14" spans="1:66" x14ac:dyDescent="0.25">
      <c r="A14" s="54" t="s">
        <v>82</v>
      </c>
      <c r="B14" s="55" t="s">
        <v>86</v>
      </c>
      <c r="C14" s="47" t="s">
        <v>104</v>
      </c>
      <c r="D14" s="47" t="s">
        <v>88</v>
      </c>
      <c r="E14" s="48" t="s">
        <v>32</v>
      </c>
      <c r="F14" s="150" t="s">
        <v>43</v>
      </c>
      <c r="G14" s="151" t="s">
        <v>33</v>
      </c>
      <c r="H14" s="151" t="s">
        <v>56</v>
      </c>
      <c r="I14" s="46" t="s">
        <v>55</v>
      </c>
      <c r="J14" s="56" t="s">
        <v>75</v>
      </c>
      <c r="K14" s="45">
        <v>0</v>
      </c>
      <c r="L14" s="46">
        <v>2</v>
      </c>
      <c r="M14" s="49" t="s">
        <v>484</v>
      </c>
      <c r="N14" s="50" t="s">
        <v>33</v>
      </c>
      <c r="O14" s="35"/>
      <c r="P14" s="36"/>
      <c r="Q14" s="36"/>
      <c r="R14" s="37"/>
      <c r="S14" s="38"/>
      <c r="T14" s="36"/>
      <c r="U14" s="36"/>
      <c r="V14" s="39"/>
      <c r="W14" s="38"/>
      <c r="X14" s="36"/>
      <c r="Y14" s="36"/>
      <c r="Z14" s="39"/>
      <c r="AA14" s="38"/>
      <c r="AB14" s="36"/>
      <c r="AC14" s="36"/>
      <c r="AD14" s="39"/>
      <c r="AE14" s="40"/>
      <c r="AF14" s="41"/>
      <c r="AG14" s="41"/>
      <c r="AH14" s="42"/>
      <c r="AI14" s="40"/>
      <c r="AJ14" s="41"/>
      <c r="AK14" s="41"/>
      <c r="AL14" s="42">
        <v>1</v>
      </c>
      <c r="AM14" s="40"/>
      <c r="AN14" s="41"/>
      <c r="AO14" s="41"/>
      <c r="AP14" s="42"/>
      <c r="AQ14" s="40"/>
      <c r="AR14" s="41"/>
      <c r="AS14" s="41"/>
      <c r="AT14" s="42"/>
      <c r="AU14" s="40"/>
      <c r="AV14" s="41"/>
      <c r="AW14" s="41"/>
      <c r="AX14" s="42"/>
      <c r="AY14" s="38"/>
      <c r="AZ14" s="36"/>
      <c r="BA14" s="36"/>
      <c r="BB14" s="39"/>
      <c r="BC14" s="38"/>
      <c r="BD14" s="36"/>
      <c r="BE14" s="36">
        <v>1</v>
      </c>
      <c r="BF14" s="39"/>
      <c r="BG14" s="38"/>
      <c r="BH14" s="36"/>
      <c r="BI14" s="36"/>
      <c r="BJ14" s="43"/>
      <c r="BK14" s="199">
        <f t="shared" si="1"/>
        <v>2</v>
      </c>
      <c r="BL14" s="200">
        <f t="shared" si="2"/>
        <v>0</v>
      </c>
      <c r="BM14" s="44"/>
      <c r="BN14" s="209" t="s">
        <v>357</v>
      </c>
    </row>
    <row r="15" spans="1:66" x14ac:dyDescent="0.25">
      <c r="A15" s="54" t="s">
        <v>82</v>
      </c>
      <c r="B15" s="55" t="s">
        <v>86</v>
      </c>
      <c r="C15" s="47" t="s">
        <v>104</v>
      </c>
      <c r="D15" s="47" t="s">
        <v>88</v>
      </c>
      <c r="E15" s="48" t="s">
        <v>32</v>
      </c>
      <c r="F15" s="150" t="s">
        <v>43</v>
      </c>
      <c r="G15" s="151" t="s">
        <v>33</v>
      </c>
      <c r="H15" s="151" t="s">
        <v>56</v>
      </c>
      <c r="I15" s="46" t="s">
        <v>55</v>
      </c>
      <c r="J15" s="56" t="s">
        <v>76</v>
      </c>
      <c r="K15" s="45">
        <v>0</v>
      </c>
      <c r="L15" s="46">
        <v>2</v>
      </c>
      <c r="M15" s="49" t="s">
        <v>484</v>
      </c>
      <c r="N15" s="50" t="s">
        <v>33</v>
      </c>
      <c r="O15" s="35"/>
      <c r="P15" s="36"/>
      <c r="Q15" s="36"/>
      <c r="R15" s="37"/>
      <c r="S15" s="38"/>
      <c r="T15" s="36"/>
      <c r="U15" s="36"/>
      <c r="V15" s="39"/>
      <c r="W15" s="38"/>
      <c r="X15" s="36"/>
      <c r="Y15" s="36"/>
      <c r="Z15" s="39"/>
      <c r="AA15" s="38"/>
      <c r="AB15" s="36"/>
      <c r="AC15" s="36"/>
      <c r="AD15" s="39"/>
      <c r="AE15" s="40"/>
      <c r="AF15" s="41"/>
      <c r="AG15" s="41"/>
      <c r="AH15" s="42"/>
      <c r="AI15" s="40"/>
      <c r="AJ15" s="41"/>
      <c r="AK15" s="41"/>
      <c r="AL15" s="42">
        <v>1</v>
      </c>
      <c r="AM15" s="40"/>
      <c r="AN15" s="41"/>
      <c r="AO15" s="41"/>
      <c r="AP15" s="42"/>
      <c r="AQ15" s="40"/>
      <c r="AR15" s="41"/>
      <c r="AS15" s="41"/>
      <c r="AT15" s="42"/>
      <c r="AU15" s="40"/>
      <c r="AV15" s="41"/>
      <c r="AW15" s="41"/>
      <c r="AX15" s="42"/>
      <c r="AY15" s="38"/>
      <c r="AZ15" s="36"/>
      <c r="BA15" s="36"/>
      <c r="BB15" s="39"/>
      <c r="BC15" s="38"/>
      <c r="BD15" s="36"/>
      <c r="BE15" s="36">
        <v>1</v>
      </c>
      <c r="BF15" s="39"/>
      <c r="BG15" s="38"/>
      <c r="BH15" s="36"/>
      <c r="BI15" s="36"/>
      <c r="BJ15" s="43"/>
      <c r="BK15" s="199">
        <f t="shared" si="1"/>
        <v>2</v>
      </c>
      <c r="BL15" s="200">
        <f t="shared" si="2"/>
        <v>0</v>
      </c>
      <c r="BM15" s="44"/>
      <c r="BN15" s="209" t="s">
        <v>357</v>
      </c>
    </row>
    <row r="16" spans="1:66" x14ac:dyDescent="0.25">
      <c r="A16" s="54" t="s">
        <v>82</v>
      </c>
      <c r="B16" s="55" t="s">
        <v>86</v>
      </c>
      <c r="C16" s="47" t="s">
        <v>104</v>
      </c>
      <c r="D16" s="47" t="s">
        <v>88</v>
      </c>
      <c r="E16" s="48" t="s">
        <v>32</v>
      </c>
      <c r="F16" s="150" t="s">
        <v>43</v>
      </c>
      <c r="G16" s="151" t="s">
        <v>33</v>
      </c>
      <c r="H16" s="151" t="s">
        <v>56</v>
      </c>
      <c r="I16" s="46" t="s">
        <v>55</v>
      </c>
      <c r="J16" s="56" t="s">
        <v>73</v>
      </c>
      <c r="K16" s="45">
        <v>0</v>
      </c>
      <c r="L16" s="46">
        <v>2</v>
      </c>
      <c r="M16" s="49" t="s">
        <v>484</v>
      </c>
      <c r="N16" s="50" t="s">
        <v>33</v>
      </c>
      <c r="O16" s="35"/>
      <c r="P16" s="36"/>
      <c r="Q16" s="36"/>
      <c r="R16" s="37"/>
      <c r="S16" s="38"/>
      <c r="T16" s="36"/>
      <c r="U16" s="36"/>
      <c r="V16" s="39"/>
      <c r="W16" s="38"/>
      <c r="X16" s="36"/>
      <c r="Y16" s="36"/>
      <c r="Z16" s="39"/>
      <c r="AA16" s="38"/>
      <c r="AB16" s="36"/>
      <c r="AC16" s="36"/>
      <c r="AD16" s="39"/>
      <c r="AE16" s="40"/>
      <c r="AF16" s="41"/>
      <c r="AG16" s="41"/>
      <c r="AH16" s="42"/>
      <c r="AI16" s="40"/>
      <c r="AJ16" s="41"/>
      <c r="AK16" s="41"/>
      <c r="AL16" s="42">
        <v>1</v>
      </c>
      <c r="AM16" s="40"/>
      <c r="AN16" s="41"/>
      <c r="AO16" s="41"/>
      <c r="AP16" s="42"/>
      <c r="AQ16" s="40"/>
      <c r="AR16" s="41"/>
      <c r="AS16" s="41"/>
      <c r="AT16" s="42"/>
      <c r="AU16" s="40"/>
      <c r="AV16" s="41"/>
      <c r="AW16" s="41"/>
      <c r="AX16" s="42"/>
      <c r="AY16" s="38"/>
      <c r="AZ16" s="36"/>
      <c r="BA16" s="36"/>
      <c r="BB16" s="39"/>
      <c r="BC16" s="38"/>
      <c r="BD16" s="36"/>
      <c r="BE16" s="36">
        <v>1</v>
      </c>
      <c r="BF16" s="39"/>
      <c r="BG16" s="38"/>
      <c r="BH16" s="36"/>
      <c r="BI16" s="36"/>
      <c r="BJ16" s="43"/>
      <c r="BK16" s="199">
        <f t="shared" si="1"/>
        <v>2</v>
      </c>
      <c r="BL16" s="200">
        <f t="shared" si="2"/>
        <v>0</v>
      </c>
      <c r="BM16" s="44"/>
      <c r="BN16" s="209" t="s">
        <v>357</v>
      </c>
    </row>
    <row r="17" spans="1:66" x14ac:dyDescent="0.25">
      <c r="A17" s="54" t="s">
        <v>82</v>
      </c>
      <c r="B17" s="55" t="s">
        <v>86</v>
      </c>
      <c r="C17" s="47" t="s">
        <v>104</v>
      </c>
      <c r="D17" s="47" t="s">
        <v>88</v>
      </c>
      <c r="E17" s="48" t="s">
        <v>32</v>
      </c>
      <c r="F17" s="150" t="s">
        <v>43</v>
      </c>
      <c r="G17" s="151" t="s">
        <v>33</v>
      </c>
      <c r="H17" s="151" t="s">
        <v>56</v>
      </c>
      <c r="I17" s="46" t="s">
        <v>55</v>
      </c>
      <c r="J17" s="57" t="s">
        <v>116</v>
      </c>
      <c r="K17" s="45">
        <v>6</v>
      </c>
      <c r="L17" s="46">
        <v>6</v>
      </c>
      <c r="M17" s="49" t="s">
        <v>120</v>
      </c>
      <c r="N17" s="58" t="s">
        <v>118</v>
      </c>
      <c r="O17" s="35" t="s">
        <v>129</v>
      </c>
      <c r="P17" s="36"/>
      <c r="Q17" s="36"/>
      <c r="R17" s="37"/>
      <c r="S17" s="38"/>
      <c r="T17" s="36"/>
      <c r="U17" s="36"/>
      <c r="V17" s="39"/>
      <c r="W17" s="38"/>
      <c r="X17" s="36"/>
      <c r="Y17" s="36"/>
      <c r="Z17" s="39"/>
      <c r="AA17" s="38"/>
      <c r="AB17" s="36"/>
      <c r="AC17" s="36"/>
      <c r="AD17" s="39"/>
      <c r="AE17" s="40"/>
      <c r="AF17" s="41"/>
      <c r="AG17" s="41"/>
      <c r="AH17" s="42"/>
      <c r="AI17" s="40"/>
      <c r="AJ17" s="41"/>
      <c r="AK17" s="41"/>
      <c r="AL17" s="42"/>
      <c r="AM17" s="40"/>
      <c r="AN17" s="41"/>
      <c r="AO17" s="41"/>
      <c r="AP17" s="42"/>
      <c r="AQ17" s="40"/>
      <c r="AR17" s="41"/>
      <c r="AS17" s="41"/>
      <c r="AT17" s="42"/>
      <c r="AU17" s="40"/>
      <c r="AV17" s="41"/>
      <c r="AW17" s="41"/>
      <c r="AX17" s="42"/>
      <c r="AY17" s="38">
        <v>6</v>
      </c>
      <c r="AZ17" s="36"/>
      <c r="BA17" s="36"/>
      <c r="BB17" s="39"/>
      <c r="BC17" s="38"/>
      <c r="BD17" s="36"/>
      <c r="BE17" s="36"/>
      <c r="BF17" s="39"/>
      <c r="BG17" s="38"/>
      <c r="BH17" s="36"/>
      <c r="BI17" s="36"/>
      <c r="BJ17" s="43"/>
      <c r="BK17" s="199">
        <f t="shared" si="0"/>
        <v>6</v>
      </c>
      <c r="BL17" s="200">
        <f t="shared" ref="BL17:BL78" si="3">IF(J17="Pictures",(IF(SUM(O17:BJ17)&gt;L17,0,L17-BK17)),L17-BK17)</f>
        <v>0</v>
      </c>
      <c r="BM17" s="44"/>
      <c r="BN17" s="209" t="s">
        <v>357</v>
      </c>
    </row>
    <row r="18" spans="1:66" x14ac:dyDescent="0.25">
      <c r="A18" s="54" t="s">
        <v>82</v>
      </c>
      <c r="B18" s="55" t="s">
        <v>86</v>
      </c>
      <c r="C18" s="47" t="s">
        <v>105</v>
      </c>
      <c r="D18" s="47" t="s">
        <v>89</v>
      </c>
      <c r="E18" s="48" t="s">
        <v>32</v>
      </c>
      <c r="F18" s="150" t="s">
        <v>44</v>
      </c>
      <c r="G18" s="151" t="s">
        <v>33</v>
      </c>
      <c r="H18" s="151" t="s">
        <v>56</v>
      </c>
      <c r="I18" s="46" t="s">
        <v>55</v>
      </c>
      <c r="J18" s="56" t="s">
        <v>53</v>
      </c>
      <c r="K18" s="45">
        <v>5</v>
      </c>
      <c r="L18" s="46">
        <v>5</v>
      </c>
      <c r="M18" s="49" t="s">
        <v>122</v>
      </c>
      <c r="N18" s="50" t="s">
        <v>33</v>
      </c>
      <c r="O18" s="35"/>
      <c r="P18" s="36"/>
      <c r="Q18" s="36"/>
      <c r="R18" s="37"/>
      <c r="S18" s="38"/>
      <c r="T18" s="36"/>
      <c r="U18" s="36"/>
      <c r="V18" s="39">
        <v>1</v>
      </c>
      <c r="W18" s="38"/>
      <c r="X18" s="36"/>
      <c r="Y18" s="36"/>
      <c r="Z18" s="39"/>
      <c r="AA18" s="38">
        <v>1</v>
      </c>
      <c r="AB18" s="36"/>
      <c r="AC18" s="36"/>
      <c r="AD18" s="39"/>
      <c r="AE18" s="40"/>
      <c r="AF18" s="41"/>
      <c r="AG18" s="41"/>
      <c r="AH18" s="42">
        <v>1</v>
      </c>
      <c r="AI18" s="40"/>
      <c r="AJ18" s="41"/>
      <c r="AK18" s="41"/>
      <c r="AL18" s="42"/>
      <c r="AM18" s="40"/>
      <c r="AN18" s="41"/>
      <c r="AO18" s="41"/>
      <c r="AP18" s="42"/>
      <c r="AQ18" s="40"/>
      <c r="AR18" s="41"/>
      <c r="AS18" s="41"/>
      <c r="AT18" s="42"/>
      <c r="AU18" s="40"/>
      <c r="AV18" s="41"/>
      <c r="AW18" s="41"/>
      <c r="AX18" s="42"/>
      <c r="AY18" s="38">
        <v>1</v>
      </c>
      <c r="AZ18" s="36"/>
      <c r="BA18" s="36"/>
      <c r="BB18" s="39"/>
      <c r="BC18" s="38"/>
      <c r="BD18" s="36"/>
      <c r="BE18" s="36">
        <v>1</v>
      </c>
      <c r="BF18" s="39"/>
      <c r="BG18" s="38"/>
      <c r="BH18" s="36"/>
      <c r="BI18" s="36"/>
      <c r="BJ18" s="43"/>
      <c r="BK18" s="199">
        <f t="shared" si="0"/>
        <v>5</v>
      </c>
      <c r="BL18" s="200">
        <f t="shared" si="3"/>
        <v>0</v>
      </c>
      <c r="BM18" s="44"/>
      <c r="BN18" s="209" t="s">
        <v>357</v>
      </c>
    </row>
    <row r="19" spans="1:66" x14ac:dyDescent="0.25">
      <c r="A19" s="54" t="s">
        <v>82</v>
      </c>
      <c r="B19" s="55" t="s">
        <v>86</v>
      </c>
      <c r="C19" s="47" t="s">
        <v>105</v>
      </c>
      <c r="D19" s="47" t="s">
        <v>89</v>
      </c>
      <c r="E19" s="48" t="s">
        <v>32</v>
      </c>
      <c r="F19" s="150" t="s">
        <v>44</v>
      </c>
      <c r="G19" s="151" t="s">
        <v>33</v>
      </c>
      <c r="H19" s="151" t="s">
        <v>56</v>
      </c>
      <c r="I19" s="46" t="s">
        <v>55</v>
      </c>
      <c r="J19" s="56" t="s">
        <v>70</v>
      </c>
      <c r="K19" s="45">
        <v>5</v>
      </c>
      <c r="L19" s="46">
        <v>6</v>
      </c>
      <c r="M19" s="49" t="s">
        <v>124</v>
      </c>
      <c r="N19" s="50" t="s">
        <v>33</v>
      </c>
      <c r="O19" s="35"/>
      <c r="P19" s="36"/>
      <c r="Q19" s="36"/>
      <c r="R19" s="37"/>
      <c r="S19" s="38"/>
      <c r="T19" s="36"/>
      <c r="U19" s="36"/>
      <c r="V19" s="39">
        <v>1</v>
      </c>
      <c r="W19" s="38"/>
      <c r="X19" s="36"/>
      <c r="Y19" s="36">
        <v>1</v>
      </c>
      <c r="Z19" s="39"/>
      <c r="AA19" s="38">
        <v>1</v>
      </c>
      <c r="AB19" s="36"/>
      <c r="AC19" s="36"/>
      <c r="AD19" s="39"/>
      <c r="AE19" s="40"/>
      <c r="AF19" s="41"/>
      <c r="AG19" s="41"/>
      <c r="AH19" s="42">
        <v>1</v>
      </c>
      <c r="AI19" s="40"/>
      <c r="AJ19" s="41"/>
      <c r="AK19" s="41"/>
      <c r="AL19" s="42"/>
      <c r="AM19" s="40"/>
      <c r="AN19" s="41"/>
      <c r="AO19" s="41"/>
      <c r="AP19" s="42"/>
      <c r="AQ19" s="40"/>
      <c r="AR19" s="41"/>
      <c r="AS19" s="41"/>
      <c r="AT19" s="42"/>
      <c r="AU19" s="40"/>
      <c r="AV19" s="41"/>
      <c r="AW19" s="41"/>
      <c r="AX19" s="42"/>
      <c r="AY19" s="38">
        <v>1</v>
      </c>
      <c r="AZ19" s="36"/>
      <c r="BA19" s="36"/>
      <c r="BB19" s="39"/>
      <c r="BC19" s="38"/>
      <c r="BD19" s="36"/>
      <c r="BE19" s="36">
        <v>1</v>
      </c>
      <c r="BF19" s="39"/>
      <c r="BG19" s="38"/>
      <c r="BH19" s="36"/>
      <c r="BI19" s="36"/>
      <c r="BJ19" s="43"/>
      <c r="BK19" s="199">
        <f t="shared" si="0"/>
        <v>6</v>
      </c>
      <c r="BL19" s="200">
        <f t="shared" si="3"/>
        <v>0</v>
      </c>
      <c r="BM19" s="44"/>
      <c r="BN19" s="209" t="s">
        <v>357</v>
      </c>
    </row>
    <row r="20" spans="1:66" x14ac:dyDescent="0.25">
      <c r="A20" s="54" t="s">
        <v>82</v>
      </c>
      <c r="B20" s="55" t="s">
        <v>86</v>
      </c>
      <c r="C20" s="47" t="s">
        <v>105</v>
      </c>
      <c r="D20" s="47" t="s">
        <v>89</v>
      </c>
      <c r="E20" s="48" t="s">
        <v>32</v>
      </c>
      <c r="F20" s="150" t="s">
        <v>44</v>
      </c>
      <c r="G20" s="151" t="s">
        <v>33</v>
      </c>
      <c r="H20" s="151" t="s">
        <v>56</v>
      </c>
      <c r="I20" s="46" t="s">
        <v>55</v>
      </c>
      <c r="J20" s="56" t="s">
        <v>73</v>
      </c>
      <c r="K20" s="45">
        <v>0</v>
      </c>
      <c r="L20" s="46">
        <v>1</v>
      </c>
      <c r="M20" s="49" t="s">
        <v>33</v>
      </c>
      <c r="N20" s="50"/>
      <c r="O20" s="35"/>
      <c r="P20" s="36"/>
      <c r="Q20" s="36"/>
      <c r="R20" s="37"/>
      <c r="S20" s="38"/>
      <c r="T20" s="36"/>
      <c r="U20" s="36"/>
      <c r="V20" s="39"/>
      <c r="W20" s="38"/>
      <c r="X20" s="36"/>
      <c r="Y20" s="36"/>
      <c r="Z20" s="39"/>
      <c r="AA20" s="38"/>
      <c r="AB20" s="36"/>
      <c r="AC20" s="36"/>
      <c r="AD20" s="39"/>
      <c r="AE20" s="40"/>
      <c r="AF20" s="41"/>
      <c r="AG20" s="41"/>
      <c r="AH20" s="42"/>
      <c r="AI20" s="40"/>
      <c r="AJ20" s="41"/>
      <c r="AK20" s="41"/>
      <c r="AL20" s="42"/>
      <c r="AM20" s="40"/>
      <c r="AN20" s="41"/>
      <c r="AO20" s="41"/>
      <c r="AP20" s="42"/>
      <c r="AQ20" s="40"/>
      <c r="AR20" s="41"/>
      <c r="AS20" s="41"/>
      <c r="AT20" s="42"/>
      <c r="AU20" s="40"/>
      <c r="AV20" s="41"/>
      <c r="AW20" s="41"/>
      <c r="AX20" s="42"/>
      <c r="AY20" s="38"/>
      <c r="AZ20" s="36"/>
      <c r="BA20" s="36"/>
      <c r="BB20" s="39"/>
      <c r="BC20" s="38"/>
      <c r="BD20" s="36"/>
      <c r="BE20" s="36">
        <v>1</v>
      </c>
      <c r="BF20" s="39"/>
      <c r="BG20" s="38"/>
      <c r="BH20" s="36"/>
      <c r="BI20" s="36"/>
      <c r="BJ20" s="43"/>
      <c r="BK20" s="199">
        <f t="shared" ref="BK20:BK22" si="4">SUM(O20:BJ20)</f>
        <v>1</v>
      </c>
      <c r="BL20" s="200">
        <f t="shared" ref="BL20:BL22" si="5">IF(J20="Pictures",(IF(SUM(O20:BJ20)&gt;L20,0,L20-BK20)),L20-BK20)</f>
        <v>0</v>
      </c>
      <c r="BM20" s="44"/>
      <c r="BN20" s="209" t="s">
        <v>357</v>
      </c>
    </row>
    <row r="21" spans="1:66" x14ac:dyDescent="0.25">
      <c r="A21" s="54" t="s">
        <v>82</v>
      </c>
      <c r="B21" s="55" t="s">
        <v>86</v>
      </c>
      <c r="C21" s="47" t="s">
        <v>105</v>
      </c>
      <c r="D21" s="47" t="s">
        <v>89</v>
      </c>
      <c r="E21" s="48" t="s">
        <v>32</v>
      </c>
      <c r="F21" s="150" t="s">
        <v>44</v>
      </c>
      <c r="G21" s="151" t="s">
        <v>33</v>
      </c>
      <c r="H21" s="151" t="s">
        <v>56</v>
      </c>
      <c r="I21" s="46" t="s">
        <v>55</v>
      </c>
      <c r="J21" s="56" t="s">
        <v>75</v>
      </c>
      <c r="K21" s="45">
        <v>0</v>
      </c>
      <c r="L21" s="46">
        <v>1</v>
      </c>
      <c r="M21" s="49" t="s">
        <v>33</v>
      </c>
      <c r="N21" s="50"/>
      <c r="O21" s="35"/>
      <c r="P21" s="36"/>
      <c r="Q21" s="36"/>
      <c r="R21" s="37"/>
      <c r="S21" s="38"/>
      <c r="T21" s="36"/>
      <c r="U21" s="36"/>
      <c r="V21" s="39"/>
      <c r="W21" s="38"/>
      <c r="X21" s="36"/>
      <c r="Y21" s="36"/>
      <c r="Z21" s="39"/>
      <c r="AA21" s="38"/>
      <c r="AB21" s="36"/>
      <c r="AC21" s="36"/>
      <c r="AD21" s="39"/>
      <c r="AE21" s="40"/>
      <c r="AF21" s="41"/>
      <c r="AG21" s="41"/>
      <c r="AH21" s="42"/>
      <c r="AI21" s="40"/>
      <c r="AJ21" s="41"/>
      <c r="AK21" s="41"/>
      <c r="AL21" s="42"/>
      <c r="AM21" s="40"/>
      <c r="AN21" s="41"/>
      <c r="AO21" s="41"/>
      <c r="AP21" s="42"/>
      <c r="AQ21" s="40"/>
      <c r="AR21" s="41"/>
      <c r="AS21" s="41"/>
      <c r="AT21" s="42"/>
      <c r="AU21" s="40"/>
      <c r="AV21" s="41"/>
      <c r="AW21" s="41"/>
      <c r="AX21" s="42"/>
      <c r="AY21" s="38"/>
      <c r="AZ21" s="36"/>
      <c r="BA21" s="36"/>
      <c r="BB21" s="39"/>
      <c r="BC21" s="38"/>
      <c r="BD21" s="36"/>
      <c r="BE21" s="36">
        <v>1</v>
      </c>
      <c r="BF21" s="39"/>
      <c r="BG21" s="38"/>
      <c r="BH21" s="36"/>
      <c r="BI21" s="36"/>
      <c r="BJ21" s="43"/>
      <c r="BK21" s="199">
        <f t="shared" si="4"/>
        <v>1</v>
      </c>
      <c r="BL21" s="200">
        <f t="shared" si="5"/>
        <v>0</v>
      </c>
      <c r="BM21" s="44"/>
      <c r="BN21" s="209" t="s">
        <v>357</v>
      </c>
    </row>
    <row r="22" spans="1:66" x14ac:dyDescent="0.25">
      <c r="A22" s="54" t="s">
        <v>82</v>
      </c>
      <c r="B22" s="55" t="s">
        <v>86</v>
      </c>
      <c r="C22" s="47" t="s">
        <v>105</v>
      </c>
      <c r="D22" s="47" t="s">
        <v>89</v>
      </c>
      <c r="E22" s="48" t="s">
        <v>32</v>
      </c>
      <c r="F22" s="150" t="s">
        <v>44</v>
      </c>
      <c r="G22" s="151" t="s">
        <v>33</v>
      </c>
      <c r="H22" s="151" t="s">
        <v>56</v>
      </c>
      <c r="I22" s="46" t="s">
        <v>55</v>
      </c>
      <c r="J22" s="56" t="s">
        <v>76</v>
      </c>
      <c r="K22" s="45">
        <v>0</v>
      </c>
      <c r="L22" s="46">
        <v>1</v>
      </c>
      <c r="M22" s="49" t="s">
        <v>33</v>
      </c>
      <c r="N22" s="50"/>
      <c r="O22" s="35"/>
      <c r="P22" s="36"/>
      <c r="Q22" s="36"/>
      <c r="R22" s="37"/>
      <c r="S22" s="38"/>
      <c r="T22" s="36"/>
      <c r="U22" s="36"/>
      <c r="V22" s="39"/>
      <c r="W22" s="38"/>
      <c r="X22" s="36"/>
      <c r="Y22" s="36"/>
      <c r="Z22" s="39"/>
      <c r="AA22" s="38"/>
      <c r="AB22" s="36"/>
      <c r="AC22" s="36"/>
      <c r="AD22" s="39"/>
      <c r="AE22" s="40"/>
      <c r="AF22" s="41"/>
      <c r="AG22" s="41"/>
      <c r="AH22" s="42"/>
      <c r="AI22" s="40"/>
      <c r="AJ22" s="41"/>
      <c r="AK22" s="41"/>
      <c r="AL22" s="42"/>
      <c r="AM22" s="40"/>
      <c r="AN22" s="41"/>
      <c r="AO22" s="41"/>
      <c r="AP22" s="42"/>
      <c r="AQ22" s="40"/>
      <c r="AR22" s="41"/>
      <c r="AS22" s="41"/>
      <c r="AT22" s="42"/>
      <c r="AU22" s="40"/>
      <c r="AV22" s="41"/>
      <c r="AW22" s="41"/>
      <c r="AX22" s="42"/>
      <c r="AY22" s="38"/>
      <c r="AZ22" s="36"/>
      <c r="BA22" s="36"/>
      <c r="BB22" s="39"/>
      <c r="BC22" s="38"/>
      <c r="BD22" s="36"/>
      <c r="BE22" s="36">
        <v>1</v>
      </c>
      <c r="BF22" s="39"/>
      <c r="BG22" s="38"/>
      <c r="BH22" s="36"/>
      <c r="BI22" s="36"/>
      <c r="BJ22" s="43"/>
      <c r="BK22" s="199">
        <f t="shared" si="4"/>
        <v>1</v>
      </c>
      <c r="BL22" s="200">
        <f t="shared" si="5"/>
        <v>0</v>
      </c>
      <c r="BM22" s="44"/>
      <c r="BN22" s="209" t="s">
        <v>357</v>
      </c>
    </row>
    <row r="23" spans="1:66" x14ac:dyDescent="0.25">
      <c r="A23" s="54" t="s">
        <v>82</v>
      </c>
      <c r="B23" s="55" t="s">
        <v>86</v>
      </c>
      <c r="C23" s="47" t="s">
        <v>105</v>
      </c>
      <c r="D23" s="47" t="s">
        <v>89</v>
      </c>
      <c r="E23" s="48" t="s">
        <v>32</v>
      </c>
      <c r="F23" s="150" t="s">
        <v>44</v>
      </c>
      <c r="G23" s="151" t="s">
        <v>33</v>
      </c>
      <c r="H23" s="151" t="s">
        <v>56</v>
      </c>
      <c r="I23" s="46" t="s">
        <v>55</v>
      </c>
      <c r="J23" s="56" t="s">
        <v>63</v>
      </c>
      <c r="K23" s="45">
        <v>2</v>
      </c>
      <c r="L23" s="46">
        <v>1</v>
      </c>
      <c r="M23" s="49" t="s">
        <v>127</v>
      </c>
      <c r="N23" s="50" t="s">
        <v>33</v>
      </c>
      <c r="O23" s="35"/>
      <c r="P23" s="36"/>
      <c r="Q23" s="36"/>
      <c r="R23" s="37"/>
      <c r="S23" s="38"/>
      <c r="T23" s="36"/>
      <c r="U23" s="36"/>
      <c r="V23" s="39"/>
      <c r="W23" s="38"/>
      <c r="X23" s="36"/>
      <c r="Y23" s="36">
        <v>1</v>
      </c>
      <c r="Z23" s="39"/>
      <c r="AA23" s="38"/>
      <c r="AB23" s="36"/>
      <c r="AC23" s="36"/>
      <c r="AD23" s="39"/>
      <c r="AE23" s="40"/>
      <c r="AF23" s="41"/>
      <c r="AG23" s="41"/>
      <c r="AH23" s="42"/>
      <c r="AI23" s="40"/>
      <c r="AJ23" s="41"/>
      <c r="AK23" s="41"/>
      <c r="AL23" s="42"/>
      <c r="AM23" s="40"/>
      <c r="AN23" s="41"/>
      <c r="AO23" s="41"/>
      <c r="AP23" s="42"/>
      <c r="AQ23" s="40"/>
      <c r="AR23" s="41"/>
      <c r="AS23" s="41"/>
      <c r="AT23" s="42"/>
      <c r="AU23" s="40"/>
      <c r="AV23" s="41"/>
      <c r="AW23" s="41"/>
      <c r="AX23" s="42"/>
      <c r="AY23" s="38"/>
      <c r="AZ23" s="36"/>
      <c r="BA23" s="36"/>
      <c r="BB23" s="39"/>
      <c r="BC23" s="38"/>
      <c r="BD23" s="36"/>
      <c r="BE23" s="36"/>
      <c r="BF23" s="39"/>
      <c r="BG23" s="38"/>
      <c r="BH23" s="36"/>
      <c r="BI23" s="36"/>
      <c r="BJ23" s="43"/>
      <c r="BK23" s="199">
        <f t="shared" si="0"/>
        <v>1</v>
      </c>
      <c r="BL23" s="200">
        <f t="shared" si="3"/>
        <v>0</v>
      </c>
      <c r="BM23" s="44"/>
      <c r="BN23" s="209" t="s">
        <v>574</v>
      </c>
    </row>
    <row r="24" spans="1:66" x14ac:dyDescent="0.25">
      <c r="A24" s="54" t="s">
        <v>82</v>
      </c>
      <c r="B24" s="55" t="s">
        <v>86</v>
      </c>
      <c r="C24" s="47" t="s">
        <v>105</v>
      </c>
      <c r="D24" s="47" t="s">
        <v>89</v>
      </c>
      <c r="E24" s="48" t="s">
        <v>32</v>
      </c>
      <c r="F24" s="150" t="s">
        <v>44</v>
      </c>
      <c r="G24" s="151" t="s">
        <v>33</v>
      </c>
      <c r="H24" s="151" t="s">
        <v>56</v>
      </c>
      <c r="I24" s="46" t="s">
        <v>55</v>
      </c>
      <c r="J24" s="56" t="s">
        <v>64</v>
      </c>
      <c r="K24" s="45">
        <v>2</v>
      </c>
      <c r="L24" s="46">
        <v>1</v>
      </c>
      <c r="M24" s="49" t="s">
        <v>127</v>
      </c>
      <c r="N24" s="50" t="s">
        <v>33</v>
      </c>
      <c r="O24" s="35"/>
      <c r="P24" s="36"/>
      <c r="Q24" s="36"/>
      <c r="R24" s="37"/>
      <c r="S24" s="38"/>
      <c r="T24" s="36"/>
      <c r="U24" s="36"/>
      <c r="V24" s="39"/>
      <c r="W24" s="38"/>
      <c r="X24" s="36"/>
      <c r="Y24" s="36">
        <v>1</v>
      </c>
      <c r="Z24" s="39"/>
      <c r="AA24" s="38"/>
      <c r="AB24" s="36"/>
      <c r="AC24" s="36"/>
      <c r="AD24" s="39"/>
      <c r="AE24" s="40"/>
      <c r="AF24" s="41"/>
      <c r="AG24" s="41"/>
      <c r="AH24" s="42"/>
      <c r="AI24" s="40"/>
      <c r="AJ24" s="41"/>
      <c r="AK24" s="41"/>
      <c r="AL24" s="42"/>
      <c r="AM24" s="40"/>
      <c r="AN24" s="41"/>
      <c r="AO24" s="41"/>
      <c r="AP24" s="42"/>
      <c r="AQ24" s="40"/>
      <c r="AR24" s="41"/>
      <c r="AS24" s="41"/>
      <c r="AT24" s="42"/>
      <c r="AU24" s="40"/>
      <c r="AV24" s="41"/>
      <c r="AW24" s="41"/>
      <c r="AX24" s="42"/>
      <c r="AY24" s="38"/>
      <c r="AZ24" s="36"/>
      <c r="BA24" s="36"/>
      <c r="BB24" s="39"/>
      <c r="BC24" s="38"/>
      <c r="BD24" s="36"/>
      <c r="BE24" s="36"/>
      <c r="BF24" s="39"/>
      <c r="BG24" s="38"/>
      <c r="BH24" s="36"/>
      <c r="BI24" s="36"/>
      <c r="BJ24" s="43"/>
      <c r="BK24" s="199">
        <f t="shared" si="0"/>
        <v>1</v>
      </c>
      <c r="BL24" s="200">
        <f t="shared" si="3"/>
        <v>0</v>
      </c>
      <c r="BM24" s="44"/>
      <c r="BN24" s="209" t="s">
        <v>574</v>
      </c>
    </row>
    <row r="25" spans="1:66" x14ac:dyDescent="0.25">
      <c r="A25" s="54" t="s">
        <v>82</v>
      </c>
      <c r="B25" s="55" t="s">
        <v>86</v>
      </c>
      <c r="C25" s="47" t="s">
        <v>105</v>
      </c>
      <c r="D25" s="47" t="s">
        <v>89</v>
      </c>
      <c r="E25" s="48" t="s">
        <v>32</v>
      </c>
      <c r="F25" s="150" t="s">
        <v>44</v>
      </c>
      <c r="G25" s="151" t="s">
        <v>33</v>
      </c>
      <c r="H25" s="151" t="s">
        <v>56</v>
      </c>
      <c r="I25" s="46" t="s">
        <v>55</v>
      </c>
      <c r="J25" s="56" t="s">
        <v>67</v>
      </c>
      <c r="K25" s="45">
        <v>2</v>
      </c>
      <c r="L25" s="46">
        <v>1</v>
      </c>
      <c r="M25" s="49" t="s">
        <v>127</v>
      </c>
      <c r="N25" s="50" t="s">
        <v>33</v>
      </c>
      <c r="O25" s="35"/>
      <c r="P25" s="36"/>
      <c r="Q25" s="36"/>
      <c r="R25" s="37"/>
      <c r="S25" s="38"/>
      <c r="T25" s="36"/>
      <c r="U25" s="36"/>
      <c r="V25" s="39"/>
      <c r="W25" s="38"/>
      <c r="X25" s="36"/>
      <c r="Y25" s="36">
        <v>1</v>
      </c>
      <c r="Z25" s="39"/>
      <c r="AA25" s="38"/>
      <c r="AB25" s="36"/>
      <c r="AC25" s="36"/>
      <c r="AD25" s="39"/>
      <c r="AE25" s="40"/>
      <c r="AF25" s="41"/>
      <c r="AG25" s="41"/>
      <c r="AH25" s="42"/>
      <c r="AI25" s="40"/>
      <c r="AJ25" s="41"/>
      <c r="AK25" s="41"/>
      <c r="AL25" s="42"/>
      <c r="AM25" s="40"/>
      <c r="AN25" s="41"/>
      <c r="AO25" s="41"/>
      <c r="AP25" s="42"/>
      <c r="AQ25" s="40"/>
      <c r="AR25" s="41"/>
      <c r="AS25" s="41"/>
      <c r="AT25" s="42"/>
      <c r="AU25" s="40"/>
      <c r="AV25" s="41"/>
      <c r="AW25" s="41"/>
      <c r="AX25" s="42"/>
      <c r="AY25" s="38"/>
      <c r="AZ25" s="36"/>
      <c r="BA25" s="36"/>
      <c r="BB25" s="39"/>
      <c r="BC25" s="38"/>
      <c r="BD25" s="36"/>
      <c r="BE25" s="36"/>
      <c r="BF25" s="39"/>
      <c r="BG25" s="38"/>
      <c r="BH25" s="36"/>
      <c r="BI25" s="36"/>
      <c r="BJ25" s="43"/>
      <c r="BK25" s="199">
        <f t="shared" si="0"/>
        <v>1</v>
      </c>
      <c r="BL25" s="200">
        <f t="shared" si="3"/>
        <v>0</v>
      </c>
      <c r="BM25" s="44"/>
      <c r="BN25" s="209" t="s">
        <v>574</v>
      </c>
    </row>
    <row r="26" spans="1:66" x14ac:dyDescent="0.25">
      <c r="A26" s="54" t="s">
        <v>82</v>
      </c>
      <c r="B26" s="55" t="s">
        <v>86</v>
      </c>
      <c r="C26" s="47" t="s">
        <v>105</v>
      </c>
      <c r="D26" s="47" t="s">
        <v>89</v>
      </c>
      <c r="E26" s="48" t="s">
        <v>32</v>
      </c>
      <c r="F26" s="150" t="s">
        <v>44</v>
      </c>
      <c r="G26" s="151" t="s">
        <v>33</v>
      </c>
      <c r="H26" s="151" t="s">
        <v>56</v>
      </c>
      <c r="I26" s="46" t="s">
        <v>55</v>
      </c>
      <c r="J26" s="56" t="s">
        <v>65</v>
      </c>
      <c r="K26" s="45">
        <v>2</v>
      </c>
      <c r="L26" s="46">
        <v>1</v>
      </c>
      <c r="M26" s="49" t="s">
        <v>127</v>
      </c>
      <c r="N26" s="50" t="s">
        <v>33</v>
      </c>
      <c r="O26" s="35"/>
      <c r="P26" s="36"/>
      <c r="Q26" s="36"/>
      <c r="R26" s="37"/>
      <c r="S26" s="38"/>
      <c r="T26" s="36"/>
      <c r="U26" s="36"/>
      <c r="V26" s="39"/>
      <c r="W26" s="38"/>
      <c r="X26" s="36"/>
      <c r="Y26" s="36">
        <v>1</v>
      </c>
      <c r="Z26" s="39"/>
      <c r="AA26" s="38"/>
      <c r="AB26" s="36"/>
      <c r="AC26" s="36"/>
      <c r="AD26" s="39"/>
      <c r="AE26" s="40"/>
      <c r="AF26" s="41"/>
      <c r="AG26" s="41"/>
      <c r="AH26" s="42"/>
      <c r="AI26" s="40"/>
      <c r="AJ26" s="41"/>
      <c r="AK26" s="41"/>
      <c r="AL26" s="42"/>
      <c r="AM26" s="40"/>
      <c r="AN26" s="41"/>
      <c r="AO26" s="41"/>
      <c r="AP26" s="42"/>
      <c r="AQ26" s="40"/>
      <c r="AR26" s="41"/>
      <c r="AS26" s="41"/>
      <c r="AT26" s="42"/>
      <c r="AU26" s="40"/>
      <c r="AV26" s="41"/>
      <c r="AW26" s="41"/>
      <c r="AX26" s="42"/>
      <c r="AY26" s="38"/>
      <c r="AZ26" s="36"/>
      <c r="BA26" s="36"/>
      <c r="BB26" s="39"/>
      <c r="BC26" s="38"/>
      <c r="BD26" s="36"/>
      <c r="BE26" s="36"/>
      <c r="BF26" s="39"/>
      <c r="BG26" s="38"/>
      <c r="BH26" s="36"/>
      <c r="BI26" s="36"/>
      <c r="BJ26" s="43"/>
      <c r="BK26" s="199">
        <f t="shared" si="0"/>
        <v>1</v>
      </c>
      <c r="BL26" s="200">
        <f t="shared" si="3"/>
        <v>0</v>
      </c>
      <c r="BM26" s="44"/>
      <c r="BN26" s="209" t="s">
        <v>357</v>
      </c>
    </row>
    <row r="27" spans="1:66" x14ac:dyDescent="0.25">
      <c r="A27" s="54" t="s">
        <v>82</v>
      </c>
      <c r="B27" s="55" t="s">
        <v>86</v>
      </c>
      <c r="C27" s="47" t="s">
        <v>105</v>
      </c>
      <c r="D27" s="47" t="s">
        <v>89</v>
      </c>
      <c r="E27" s="48" t="s">
        <v>32</v>
      </c>
      <c r="F27" s="150" t="s">
        <v>44</v>
      </c>
      <c r="G27" s="151" t="s">
        <v>33</v>
      </c>
      <c r="H27" s="151" t="s">
        <v>56</v>
      </c>
      <c r="I27" s="46" t="s">
        <v>55</v>
      </c>
      <c r="J27" s="56" t="s">
        <v>66</v>
      </c>
      <c r="K27" s="45">
        <v>2</v>
      </c>
      <c r="L27" s="46">
        <v>1</v>
      </c>
      <c r="M27" s="49" t="s">
        <v>127</v>
      </c>
      <c r="N27" s="50" t="s">
        <v>33</v>
      </c>
      <c r="O27" s="35"/>
      <c r="P27" s="36"/>
      <c r="Q27" s="36"/>
      <c r="R27" s="37"/>
      <c r="S27" s="38"/>
      <c r="T27" s="36"/>
      <c r="U27" s="36"/>
      <c r="V27" s="39"/>
      <c r="W27" s="38"/>
      <c r="X27" s="36"/>
      <c r="Y27" s="36">
        <v>1</v>
      </c>
      <c r="Z27" s="39"/>
      <c r="AA27" s="38"/>
      <c r="AB27" s="36"/>
      <c r="AC27" s="36"/>
      <c r="AD27" s="39"/>
      <c r="AE27" s="40"/>
      <c r="AF27" s="41"/>
      <c r="AG27" s="41"/>
      <c r="AH27" s="42"/>
      <c r="AI27" s="40"/>
      <c r="AJ27" s="41"/>
      <c r="AK27" s="41"/>
      <c r="AL27" s="42"/>
      <c r="AM27" s="40"/>
      <c r="AN27" s="41"/>
      <c r="AO27" s="41"/>
      <c r="AP27" s="42"/>
      <c r="AQ27" s="40"/>
      <c r="AR27" s="41"/>
      <c r="AS27" s="41"/>
      <c r="AT27" s="42"/>
      <c r="AU27" s="40"/>
      <c r="AV27" s="41"/>
      <c r="AW27" s="41"/>
      <c r="AX27" s="42"/>
      <c r="AY27" s="38"/>
      <c r="AZ27" s="36"/>
      <c r="BA27" s="36"/>
      <c r="BB27" s="39"/>
      <c r="BC27" s="38"/>
      <c r="BD27" s="36"/>
      <c r="BE27" s="36"/>
      <c r="BF27" s="39"/>
      <c r="BG27" s="38"/>
      <c r="BH27" s="36"/>
      <c r="BI27" s="36"/>
      <c r="BJ27" s="43"/>
      <c r="BK27" s="199">
        <f t="shared" si="0"/>
        <v>1</v>
      </c>
      <c r="BL27" s="200">
        <f t="shared" si="3"/>
        <v>0</v>
      </c>
      <c r="BM27" s="44"/>
      <c r="BN27" s="209" t="s">
        <v>574</v>
      </c>
    </row>
    <row r="28" spans="1:66" x14ac:dyDescent="0.25">
      <c r="A28" s="54" t="s">
        <v>82</v>
      </c>
      <c r="B28" s="55" t="s">
        <v>86</v>
      </c>
      <c r="C28" s="47" t="s">
        <v>105</v>
      </c>
      <c r="D28" s="47" t="s">
        <v>89</v>
      </c>
      <c r="E28" s="48" t="s">
        <v>32</v>
      </c>
      <c r="F28" s="150" t="s">
        <v>44</v>
      </c>
      <c r="G28" s="151" t="s">
        <v>33</v>
      </c>
      <c r="H28" s="151" t="s">
        <v>56</v>
      </c>
      <c r="I28" s="46" t="s">
        <v>55</v>
      </c>
      <c r="J28" s="57" t="s">
        <v>116</v>
      </c>
      <c r="K28" s="45">
        <v>6</v>
      </c>
      <c r="L28" s="46">
        <v>6</v>
      </c>
      <c r="M28" s="49" t="s">
        <v>120</v>
      </c>
      <c r="N28" s="58" t="s">
        <v>118</v>
      </c>
      <c r="O28" s="35" t="s">
        <v>129</v>
      </c>
      <c r="P28" s="36"/>
      <c r="Q28" s="36"/>
      <c r="R28" s="37"/>
      <c r="S28" s="38"/>
      <c r="T28" s="36"/>
      <c r="U28" s="36"/>
      <c r="V28" s="39"/>
      <c r="W28" s="38"/>
      <c r="X28" s="36"/>
      <c r="Y28" s="36">
        <v>6</v>
      </c>
      <c r="Z28" s="39"/>
      <c r="AA28" s="38"/>
      <c r="AB28" s="36"/>
      <c r="AC28" s="36"/>
      <c r="AD28" s="39"/>
      <c r="AE28" s="40"/>
      <c r="AF28" s="41"/>
      <c r="AG28" s="41"/>
      <c r="AH28" s="42"/>
      <c r="AI28" s="40"/>
      <c r="AJ28" s="41"/>
      <c r="AK28" s="41"/>
      <c r="AL28" s="42"/>
      <c r="AM28" s="40"/>
      <c r="AN28" s="41"/>
      <c r="AO28" s="41"/>
      <c r="AP28" s="42"/>
      <c r="AQ28" s="40"/>
      <c r="AR28" s="41"/>
      <c r="AS28" s="41"/>
      <c r="AT28" s="42"/>
      <c r="AU28" s="40"/>
      <c r="AV28" s="41"/>
      <c r="AW28" s="41"/>
      <c r="AX28" s="42"/>
      <c r="AY28" s="38"/>
      <c r="AZ28" s="36"/>
      <c r="BA28" s="36"/>
      <c r="BB28" s="39"/>
      <c r="BC28" s="38"/>
      <c r="BD28" s="36"/>
      <c r="BE28" s="36"/>
      <c r="BF28" s="39"/>
      <c r="BG28" s="38"/>
      <c r="BH28" s="36"/>
      <c r="BI28" s="36"/>
      <c r="BJ28" s="43"/>
      <c r="BK28" s="199">
        <f t="shared" si="0"/>
        <v>6</v>
      </c>
      <c r="BL28" s="200">
        <f t="shared" si="3"/>
        <v>0</v>
      </c>
      <c r="BM28" s="44"/>
      <c r="BN28" s="209" t="s">
        <v>357</v>
      </c>
    </row>
    <row r="29" spans="1:66" x14ac:dyDescent="0.25">
      <c r="A29" s="54" t="s">
        <v>81</v>
      </c>
      <c r="B29" s="55" t="s">
        <v>85</v>
      </c>
      <c r="C29" s="47" t="s">
        <v>83</v>
      </c>
      <c r="D29" s="47" t="s">
        <v>106</v>
      </c>
      <c r="E29" s="48" t="s">
        <v>32</v>
      </c>
      <c r="F29" s="150" t="s">
        <v>45</v>
      </c>
      <c r="G29" s="151" t="s">
        <v>33</v>
      </c>
      <c r="H29" s="151" t="s">
        <v>56</v>
      </c>
      <c r="I29" s="46" t="s">
        <v>55</v>
      </c>
      <c r="J29" s="56" t="s">
        <v>53</v>
      </c>
      <c r="K29" s="45">
        <v>12</v>
      </c>
      <c r="L29" s="46">
        <v>12</v>
      </c>
      <c r="M29" s="49" t="s">
        <v>128</v>
      </c>
      <c r="N29" s="50" t="s">
        <v>80</v>
      </c>
      <c r="O29" s="35"/>
      <c r="P29" s="36"/>
      <c r="Q29" s="36"/>
      <c r="R29" s="37"/>
      <c r="S29" s="38"/>
      <c r="T29" s="36"/>
      <c r="U29" s="36">
        <v>3</v>
      </c>
      <c r="V29" s="39"/>
      <c r="W29" s="38"/>
      <c r="X29" s="36"/>
      <c r="Y29" s="36"/>
      <c r="Z29" s="39">
        <v>3</v>
      </c>
      <c r="AA29" s="38"/>
      <c r="AB29" s="36"/>
      <c r="AC29" s="36"/>
      <c r="AD29" s="39"/>
      <c r="AE29" s="40">
        <v>3</v>
      </c>
      <c r="AF29" s="41"/>
      <c r="AG29" s="41"/>
      <c r="AH29" s="42"/>
      <c r="AI29" s="40">
        <v>2</v>
      </c>
      <c r="AJ29" s="41"/>
      <c r="AK29" s="41"/>
      <c r="AL29" s="42"/>
      <c r="AM29" s="40"/>
      <c r="AN29" s="41"/>
      <c r="AO29" s="41"/>
      <c r="AP29" s="42"/>
      <c r="AQ29" s="40"/>
      <c r="AR29" s="41"/>
      <c r="AS29" s="41"/>
      <c r="AT29" s="42"/>
      <c r="AU29" s="40"/>
      <c r="AV29" s="41"/>
      <c r="AW29" s="41"/>
      <c r="AX29" s="42"/>
      <c r="AY29" s="38"/>
      <c r="AZ29" s="36"/>
      <c r="BA29" s="36"/>
      <c r="BB29" s="39"/>
      <c r="BC29" s="38"/>
      <c r="BD29" s="36"/>
      <c r="BE29" s="36">
        <v>1</v>
      </c>
      <c r="BF29" s="39"/>
      <c r="BG29" s="38"/>
      <c r="BH29" s="36"/>
      <c r="BI29" s="36"/>
      <c r="BJ29" s="43"/>
      <c r="BK29" s="199">
        <f t="shared" si="0"/>
        <v>12</v>
      </c>
      <c r="BL29" s="200">
        <f t="shared" si="3"/>
        <v>0</v>
      </c>
      <c r="BM29" s="44"/>
      <c r="BN29" s="209" t="s">
        <v>356</v>
      </c>
    </row>
    <row r="30" spans="1:66" x14ac:dyDescent="0.25">
      <c r="A30" s="54" t="s">
        <v>81</v>
      </c>
      <c r="B30" s="55" t="s">
        <v>85</v>
      </c>
      <c r="C30" s="47" t="s">
        <v>83</v>
      </c>
      <c r="D30" s="47" t="s">
        <v>106</v>
      </c>
      <c r="E30" s="48" t="s">
        <v>32</v>
      </c>
      <c r="F30" s="150" t="s">
        <v>45</v>
      </c>
      <c r="G30" s="151" t="s">
        <v>33</v>
      </c>
      <c r="H30" s="151" t="s">
        <v>56</v>
      </c>
      <c r="I30" s="46" t="s">
        <v>55</v>
      </c>
      <c r="J30" s="56" t="s">
        <v>59</v>
      </c>
      <c r="K30" s="45">
        <v>4</v>
      </c>
      <c r="L30" s="46">
        <v>5</v>
      </c>
      <c r="M30" s="49" t="s">
        <v>125</v>
      </c>
      <c r="N30" s="50" t="s">
        <v>80</v>
      </c>
      <c r="O30" s="35"/>
      <c r="P30" s="36"/>
      <c r="Q30" s="36"/>
      <c r="R30" s="37"/>
      <c r="S30" s="38"/>
      <c r="T30" s="36"/>
      <c r="U30" s="36">
        <v>1</v>
      </c>
      <c r="V30" s="39"/>
      <c r="W30" s="38"/>
      <c r="X30" s="36"/>
      <c r="Y30" s="36"/>
      <c r="Z30" s="39">
        <v>1</v>
      </c>
      <c r="AA30" s="38"/>
      <c r="AB30" s="36"/>
      <c r="AC30" s="36"/>
      <c r="AD30" s="39"/>
      <c r="AE30" s="40">
        <v>1</v>
      </c>
      <c r="AF30" s="41"/>
      <c r="AG30" s="41"/>
      <c r="AH30" s="42"/>
      <c r="AI30" s="40">
        <v>1</v>
      </c>
      <c r="AJ30" s="41"/>
      <c r="AK30" s="41"/>
      <c r="AL30" s="42"/>
      <c r="AM30" s="40"/>
      <c r="AN30" s="41"/>
      <c r="AO30" s="41"/>
      <c r="AP30" s="42"/>
      <c r="AQ30" s="40"/>
      <c r="AR30" s="41"/>
      <c r="AS30" s="41"/>
      <c r="AT30" s="42"/>
      <c r="AU30" s="40"/>
      <c r="AV30" s="41"/>
      <c r="AW30" s="41"/>
      <c r="AX30" s="42"/>
      <c r="AY30" s="38"/>
      <c r="AZ30" s="36"/>
      <c r="BA30" s="36"/>
      <c r="BB30" s="39"/>
      <c r="BC30" s="38"/>
      <c r="BD30" s="36"/>
      <c r="BE30" s="36"/>
      <c r="BF30" s="39"/>
      <c r="BG30" s="38"/>
      <c r="BH30" s="36"/>
      <c r="BI30" s="36"/>
      <c r="BJ30" s="43"/>
      <c r="BK30" s="199">
        <f t="shared" si="0"/>
        <v>4</v>
      </c>
      <c r="BL30" s="200">
        <f t="shared" si="3"/>
        <v>1</v>
      </c>
      <c r="BM30" s="44"/>
      <c r="BN30" s="209" t="s">
        <v>356</v>
      </c>
    </row>
    <row r="31" spans="1:66" x14ac:dyDescent="0.25">
      <c r="A31" s="54" t="s">
        <v>81</v>
      </c>
      <c r="B31" s="55" t="s">
        <v>85</v>
      </c>
      <c r="C31" s="47" t="s">
        <v>83</v>
      </c>
      <c r="D31" s="47" t="s">
        <v>106</v>
      </c>
      <c r="E31" s="48" t="s">
        <v>32</v>
      </c>
      <c r="F31" s="150" t="s">
        <v>45</v>
      </c>
      <c r="G31" s="151" t="s">
        <v>33</v>
      </c>
      <c r="H31" s="151" t="s">
        <v>56</v>
      </c>
      <c r="I31" s="46" t="s">
        <v>55</v>
      </c>
      <c r="J31" s="56" t="s">
        <v>70</v>
      </c>
      <c r="K31" s="45">
        <v>12</v>
      </c>
      <c r="L31" s="46">
        <v>13</v>
      </c>
      <c r="M31" s="49" t="s">
        <v>126</v>
      </c>
      <c r="N31" s="50" t="s">
        <v>80</v>
      </c>
      <c r="O31" s="35"/>
      <c r="P31" s="36"/>
      <c r="Q31" s="36"/>
      <c r="R31" s="37"/>
      <c r="S31" s="38"/>
      <c r="T31" s="36"/>
      <c r="U31" s="36">
        <v>4</v>
      </c>
      <c r="V31" s="39"/>
      <c r="W31" s="38"/>
      <c r="X31" s="36"/>
      <c r="Y31" s="36"/>
      <c r="Z31" s="39">
        <v>3</v>
      </c>
      <c r="AA31" s="38"/>
      <c r="AB31" s="36"/>
      <c r="AC31" s="36"/>
      <c r="AD31" s="39"/>
      <c r="AE31" s="40">
        <v>3</v>
      </c>
      <c r="AF31" s="41"/>
      <c r="AG31" s="41"/>
      <c r="AH31" s="42"/>
      <c r="AI31" s="40">
        <v>2</v>
      </c>
      <c r="AJ31" s="41"/>
      <c r="AK31" s="41"/>
      <c r="AL31" s="42"/>
      <c r="AM31" s="40"/>
      <c r="AN31" s="41"/>
      <c r="AO31" s="41"/>
      <c r="AP31" s="42"/>
      <c r="AQ31" s="40"/>
      <c r="AR31" s="41"/>
      <c r="AS31" s="41"/>
      <c r="AT31" s="42"/>
      <c r="AU31" s="40"/>
      <c r="AV31" s="41"/>
      <c r="AW31" s="41"/>
      <c r="AX31" s="42"/>
      <c r="AY31" s="38"/>
      <c r="AZ31" s="36"/>
      <c r="BA31" s="36"/>
      <c r="BB31" s="39"/>
      <c r="BC31" s="38"/>
      <c r="BD31" s="36"/>
      <c r="BE31" s="36">
        <v>1</v>
      </c>
      <c r="BF31" s="39"/>
      <c r="BG31" s="38"/>
      <c r="BH31" s="36"/>
      <c r="BI31" s="36"/>
      <c r="BJ31" s="43"/>
      <c r="BK31" s="199">
        <f t="shared" si="0"/>
        <v>13</v>
      </c>
      <c r="BL31" s="200">
        <f t="shared" si="3"/>
        <v>0</v>
      </c>
      <c r="BM31" s="44"/>
      <c r="BN31" s="209" t="s">
        <v>356</v>
      </c>
    </row>
    <row r="32" spans="1:66" x14ac:dyDescent="0.25">
      <c r="A32" s="54" t="s">
        <v>81</v>
      </c>
      <c r="B32" s="55" t="s">
        <v>85</v>
      </c>
      <c r="C32" s="47" t="s">
        <v>83</v>
      </c>
      <c r="D32" s="47" t="s">
        <v>106</v>
      </c>
      <c r="E32" s="48" t="s">
        <v>32</v>
      </c>
      <c r="F32" s="150" t="s">
        <v>45</v>
      </c>
      <c r="G32" s="151" t="s">
        <v>33</v>
      </c>
      <c r="H32" s="151" t="s">
        <v>56</v>
      </c>
      <c r="I32" s="46" t="s">
        <v>55</v>
      </c>
      <c r="J32" s="56" t="s">
        <v>63</v>
      </c>
      <c r="K32" s="45">
        <v>1</v>
      </c>
      <c r="L32" s="46">
        <v>1</v>
      </c>
      <c r="M32" s="49" t="s">
        <v>274</v>
      </c>
      <c r="N32" s="50" t="s">
        <v>80</v>
      </c>
      <c r="O32" s="35"/>
      <c r="P32" s="36"/>
      <c r="Q32" s="36"/>
      <c r="R32" s="37"/>
      <c r="S32" s="38"/>
      <c r="T32" s="36"/>
      <c r="U32" s="36">
        <v>1</v>
      </c>
      <c r="V32" s="39"/>
      <c r="W32" s="38"/>
      <c r="X32" s="36"/>
      <c r="Y32" s="36"/>
      <c r="Z32" s="39"/>
      <c r="AA32" s="38"/>
      <c r="AB32" s="36"/>
      <c r="AC32" s="36"/>
      <c r="AD32" s="39"/>
      <c r="AE32" s="40"/>
      <c r="AF32" s="41"/>
      <c r="AG32" s="41"/>
      <c r="AH32" s="42"/>
      <c r="AI32" s="40"/>
      <c r="AJ32" s="41"/>
      <c r="AK32" s="41"/>
      <c r="AL32" s="42"/>
      <c r="AM32" s="40"/>
      <c r="AN32" s="41"/>
      <c r="AO32" s="41"/>
      <c r="AP32" s="42"/>
      <c r="AQ32" s="40"/>
      <c r="AR32" s="41"/>
      <c r="AS32" s="41"/>
      <c r="AT32" s="42"/>
      <c r="AU32" s="40"/>
      <c r="AV32" s="41"/>
      <c r="AW32" s="41"/>
      <c r="AX32" s="42"/>
      <c r="AY32" s="38"/>
      <c r="AZ32" s="36"/>
      <c r="BA32" s="36"/>
      <c r="BB32" s="39"/>
      <c r="BC32" s="38"/>
      <c r="BD32" s="36"/>
      <c r="BE32" s="36"/>
      <c r="BF32" s="39"/>
      <c r="BG32" s="38"/>
      <c r="BH32" s="36"/>
      <c r="BI32" s="36"/>
      <c r="BJ32" s="43"/>
      <c r="BK32" s="199">
        <f t="shared" si="0"/>
        <v>1</v>
      </c>
      <c r="BL32" s="200">
        <f t="shared" si="3"/>
        <v>0</v>
      </c>
      <c r="BM32" s="44"/>
      <c r="BN32" s="209" t="s">
        <v>366</v>
      </c>
    </row>
    <row r="33" spans="1:66" x14ac:dyDescent="0.25">
      <c r="A33" s="54" t="s">
        <v>81</v>
      </c>
      <c r="B33" s="55" t="s">
        <v>85</v>
      </c>
      <c r="C33" s="47" t="s">
        <v>83</v>
      </c>
      <c r="D33" s="47" t="s">
        <v>106</v>
      </c>
      <c r="E33" s="48" t="s">
        <v>32</v>
      </c>
      <c r="F33" s="150" t="s">
        <v>45</v>
      </c>
      <c r="G33" s="151" t="s">
        <v>33</v>
      </c>
      <c r="H33" s="151" t="s">
        <v>56</v>
      </c>
      <c r="I33" s="46" t="s">
        <v>55</v>
      </c>
      <c r="J33" s="56" t="s">
        <v>64</v>
      </c>
      <c r="K33" s="45">
        <v>1</v>
      </c>
      <c r="L33" s="46">
        <v>1</v>
      </c>
      <c r="M33" s="49" t="s">
        <v>123</v>
      </c>
      <c r="N33" s="50" t="s">
        <v>80</v>
      </c>
      <c r="O33" s="35"/>
      <c r="P33" s="36"/>
      <c r="Q33" s="36"/>
      <c r="R33" s="37"/>
      <c r="S33" s="38"/>
      <c r="T33" s="36"/>
      <c r="U33" s="36">
        <v>1</v>
      </c>
      <c r="V33" s="39"/>
      <c r="W33" s="38"/>
      <c r="X33" s="36"/>
      <c r="Y33" s="36"/>
      <c r="Z33" s="39"/>
      <c r="AA33" s="38"/>
      <c r="AB33" s="36"/>
      <c r="AC33" s="36"/>
      <c r="AD33" s="39"/>
      <c r="AE33" s="40"/>
      <c r="AF33" s="41"/>
      <c r="AG33" s="41"/>
      <c r="AH33" s="42"/>
      <c r="AI33" s="40"/>
      <c r="AJ33" s="41"/>
      <c r="AK33" s="41"/>
      <c r="AL33" s="42"/>
      <c r="AM33" s="40"/>
      <c r="AN33" s="41"/>
      <c r="AO33" s="41"/>
      <c r="AP33" s="42"/>
      <c r="AQ33" s="40"/>
      <c r="AR33" s="41"/>
      <c r="AS33" s="41"/>
      <c r="AT33" s="42"/>
      <c r="AU33" s="40"/>
      <c r="AV33" s="41"/>
      <c r="AW33" s="41"/>
      <c r="AX33" s="42"/>
      <c r="AY33" s="38"/>
      <c r="AZ33" s="36"/>
      <c r="BA33" s="36"/>
      <c r="BB33" s="39"/>
      <c r="BC33" s="38"/>
      <c r="BD33" s="36"/>
      <c r="BE33" s="36"/>
      <c r="BF33" s="39"/>
      <c r="BG33" s="38"/>
      <c r="BH33" s="36"/>
      <c r="BI33" s="36"/>
      <c r="BJ33" s="43"/>
      <c r="BK33" s="199">
        <f t="shared" si="0"/>
        <v>1</v>
      </c>
      <c r="BL33" s="200">
        <f t="shared" si="3"/>
        <v>0</v>
      </c>
      <c r="BM33" s="44"/>
      <c r="BN33" s="209" t="s">
        <v>366</v>
      </c>
    </row>
    <row r="34" spans="1:66" x14ac:dyDescent="0.25">
      <c r="A34" s="54" t="s">
        <v>81</v>
      </c>
      <c r="B34" s="55" t="s">
        <v>85</v>
      </c>
      <c r="C34" s="47" t="s">
        <v>83</v>
      </c>
      <c r="D34" s="47" t="s">
        <v>106</v>
      </c>
      <c r="E34" s="48" t="s">
        <v>32</v>
      </c>
      <c r="F34" s="150" t="s">
        <v>45</v>
      </c>
      <c r="G34" s="151" t="s">
        <v>33</v>
      </c>
      <c r="H34" s="151" t="s">
        <v>56</v>
      </c>
      <c r="I34" s="46" t="s">
        <v>55</v>
      </c>
      <c r="J34" s="56" t="s">
        <v>67</v>
      </c>
      <c r="K34" s="45">
        <v>1</v>
      </c>
      <c r="L34" s="46">
        <v>1</v>
      </c>
      <c r="M34" s="49" t="s">
        <v>123</v>
      </c>
      <c r="N34" s="50" t="s">
        <v>80</v>
      </c>
      <c r="O34" s="35"/>
      <c r="P34" s="36"/>
      <c r="Q34" s="36"/>
      <c r="R34" s="37"/>
      <c r="S34" s="38"/>
      <c r="T34" s="36"/>
      <c r="U34" s="36">
        <v>1</v>
      </c>
      <c r="V34" s="39"/>
      <c r="W34" s="38"/>
      <c r="X34" s="36"/>
      <c r="Y34" s="36"/>
      <c r="Z34" s="39"/>
      <c r="AA34" s="38"/>
      <c r="AB34" s="36"/>
      <c r="AC34" s="36"/>
      <c r="AD34" s="39"/>
      <c r="AE34" s="40"/>
      <c r="AF34" s="41"/>
      <c r="AG34" s="41"/>
      <c r="AH34" s="42"/>
      <c r="AI34" s="40"/>
      <c r="AJ34" s="41"/>
      <c r="AK34" s="41"/>
      <c r="AL34" s="42"/>
      <c r="AM34" s="40"/>
      <c r="AN34" s="41"/>
      <c r="AO34" s="41"/>
      <c r="AP34" s="42"/>
      <c r="AQ34" s="40"/>
      <c r="AR34" s="41"/>
      <c r="AS34" s="41"/>
      <c r="AT34" s="42"/>
      <c r="AU34" s="40"/>
      <c r="AV34" s="41"/>
      <c r="AW34" s="41"/>
      <c r="AX34" s="42"/>
      <c r="AY34" s="38"/>
      <c r="AZ34" s="36"/>
      <c r="BA34" s="36"/>
      <c r="BB34" s="39"/>
      <c r="BC34" s="38"/>
      <c r="BD34" s="36"/>
      <c r="BE34" s="36"/>
      <c r="BF34" s="39"/>
      <c r="BG34" s="38"/>
      <c r="BH34" s="36"/>
      <c r="BI34" s="36"/>
      <c r="BJ34" s="43"/>
      <c r="BK34" s="199">
        <f t="shared" si="0"/>
        <v>1</v>
      </c>
      <c r="BL34" s="200">
        <f t="shared" si="3"/>
        <v>0</v>
      </c>
      <c r="BM34" s="44"/>
      <c r="BN34" s="209" t="s">
        <v>366</v>
      </c>
    </row>
    <row r="35" spans="1:66" x14ac:dyDescent="0.25">
      <c r="A35" s="54" t="s">
        <v>81</v>
      </c>
      <c r="B35" s="55" t="s">
        <v>85</v>
      </c>
      <c r="C35" s="47" t="s">
        <v>83</v>
      </c>
      <c r="D35" s="47" t="s">
        <v>106</v>
      </c>
      <c r="E35" s="48" t="s">
        <v>32</v>
      </c>
      <c r="F35" s="150" t="s">
        <v>45</v>
      </c>
      <c r="G35" s="151" t="s">
        <v>33</v>
      </c>
      <c r="H35" s="151" t="s">
        <v>56</v>
      </c>
      <c r="I35" s="46" t="s">
        <v>55</v>
      </c>
      <c r="J35" s="56" t="s">
        <v>65</v>
      </c>
      <c r="K35" s="45">
        <v>1</v>
      </c>
      <c r="L35" s="46">
        <v>1</v>
      </c>
      <c r="M35" s="49" t="s">
        <v>123</v>
      </c>
      <c r="N35" s="50" t="s">
        <v>80</v>
      </c>
      <c r="O35" s="35"/>
      <c r="P35" s="36"/>
      <c r="Q35" s="36"/>
      <c r="R35" s="37"/>
      <c r="S35" s="38"/>
      <c r="T35" s="36"/>
      <c r="U35" s="36">
        <v>1</v>
      </c>
      <c r="V35" s="39"/>
      <c r="W35" s="38"/>
      <c r="X35" s="36"/>
      <c r="Y35" s="36"/>
      <c r="Z35" s="39"/>
      <c r="AA35" s="38"/>
      <c r="AB35" s="36"/>
      <c r="AC35" s="36"/>
      <c r="AD35" s="39"/>
      <c r="AE35" s="40"/>
      <c r="AF35" s="41"/>
      <c r="AG35" s="41"/>
      <c r="AH35" s="42"/>
      <c r="AI35" s="40"/>
      <c r="AJ35" s="41"/>
      <c r="AK35" s="41"/>
      <c r="AL35" s="42"/>
      <c r="AM35" s="40"/>
      <c r="AN35" s="41"/>
      <c r="AO35" s="41"/>
      <c r="AP35" s="42"/>
      <c r="AQ35" s="40"/>
      <c r="AR35" s="41"/>
      <c r="AS35" s="41"/>
      <c r="AT35" s="42"/>
      <c r="AU35" s="40"/>
      <c r="AV35" s="41"/>
      <c r="AW35" s="41"/>
      <c r="AX35" s="42"/>
      <c r="AY35" s="38"/>
      <c r="AZ35" s="36"/>
      <c r="BA35" s="36"/>
      <c r="BB35" s="39"/>
      <c r="BC35" s="38"/>
      <c r="BD35" s="36"/>
      <c r="BE35" s="36"/>
      <c r="BF35" s="39"/>
      <c r="BG35" s="38"/>
      <c r="BH35" s="36"/>
      <c r="BI35" s="36"/>
      <c r="BJ35" s="43"/>
      <c r="BK35" s="199">
        <f t="shared" si="0"/>
        <v>1</v>
      </c>
      <c r="BL35" s="200">
        <f t="shared" si="3"/>
        <v>0</v>
      </c>
      <c r="BM35" s="44"/>
      <c r="BN35" s="209" t="s">
        <v>356</v>
      </c>
    </row>
    <row r="36" spans="1:66" x14ac:dyDescent="0.25">
      <c r="A36" s="54" t="s">
        <v>81</v>
      </c>
      <c r="B36" s="55" t="s">
        <v>85</v>
      </c>
      <c r="C36" s="47" t="s">
        <v>83</v>
      </c>
      <c r="D36" s="47" t="s">
        <v>106</v>
      </c>
      <c r="E36" s="48" t="s">
        <v>32</v>
      </c>
      <c r="F36" s="150" t="s">
        <v>45</v>
      </c>
      <c r="G36" s="151" t="s">
        <v>33</v>
      </c>
      <c r="H36" s="151" t="s">
        <v>56</v>
      </c>
      <c r="I36" s="46" t="s">
        <v>55</v>
      </c>
      <c r="J36" s="56" t="s">
        <v>66</v>
      </c>
      <c r="K36" s="45">
        <v>1</v>
      </c>
      <c r="L36" s="46">
        <v>1</v>
      </c>
      <c r="M36" s="49" t="s">
        <v>123</v>
      </c>
      <c r="N36" s="50" t="s">
        <v>80</v>
      </c>
      <c r="O36" s="35"/>
      <c r="P36" s="36"/>
      <c r="Q36" s="36"/>
      <c r="R36" s="37"/>
      <c r="S36" s="38"/>
      <c r="T36" s="36"/>
      <c r="U36" s="36">
        <v>1</v>
      </c>
      <c r="V36" s="39"/>
      <c r="W36" s="38"/>
      <c r="X36" s="36"/>
      <c r="Y36" s="36"/>
      <c r="Z36" s="39"/>
      <c r="AA36" s="38"/>
      <c r="AB36" s="36"/>
      <c r="AC36" s="36"/>
      <c r="AD36" s="39"/>
      <c r="AE36" s="40"/>
      <c r="AF36" s="41"/>
      <c r="AG36" s="41"/>
      <c r="AH36" s="42"/>
      <c r="AI36" s="40"/>
      <c r="AJ36" s="41"/>
      <c r="AK36" s="41"/>
      <c r="AL36" s="42"/>
      <c r="AM36" s="40"/>
      <c r="AN36" s="41"/>
      <c r="AO36" s="41"/>
      <c r="AP36" s="42"/>
      <c r="AQ36" s="40"/>
      <c r="AR36" s="41"/>
      <c r="AS36" s="41"/>
      <c r="AT36" s="42"/>
      <c r="AU36" s="40"/>
      <c r="AV36" s="41"/>
      <c r="AW36" s="41"/>
      <c r="AX36" s="42"/>
      <c r="AY36" s="38"/>
      <c r="AZ36" s="36"/>
      <c r="BA36" s="36"/>
      <c r="BB36" s="39"/>
      <c r="BC36" s="38"/>
      <c r="BD36" s="36"/>
      <c r="BE36" s="36"/>
      <c r="BF36" s="39"/>
      <c r="BG36" s="38"/>
      <c r="BH36" s="36"/>
      <c r="BI36" s="36"/>
      <c r="BJ36" s="43"/>
      <c r="BK36" s="199">
        <f t="shared" si="0"/>
        <v>1</v>
      </c>
      <c r="BL36" s="200">
        <f t="shared" si="3"/>
        <v>0</v>
      </c>
      <c r="BM36" s="44"/>
      <c r="BN36" s="209" t="s">
        <v>366</v>
      </c>
    </row>
    <row r="37" spans="1:66" x14ac:dyDescent="0.25">
      <c r="A37" s="54" t="s">
        <v>81</v>
      </c>
      <c r="B37" s="55" t="s">
        <v>85</v>
      </c>
      <c r="C37" s="47" t="s">
        <v>83</v>
      </c>
      <c r="D37" s="47" t="s">
        <v>106</v>
      </c>
      <c r="E37" s="48" t="s">
        <v>32</v>
      </c>
      <c r="F37" s="150" t="s">
        <v>45</v>
      </c>
      <c r="G37" s="151" t="s">
        <v>33</v>
      </c>
      <c r="H37" s="151" t="s">
        <v>56</v>
      </c>
      <c r="I37" s="46" t="s">
        <v>55</v>
      </c>
      <c r="J37" s="56" t="s">
        <v>73</v>
      </c>
      <c r="K37" s="45">
        <v>4</v>
      </c>
      <c r="L37" s="46">
        <v>12</v>
      </c>
      <c r="M37" s="49" t="s">
        <v>492</v>
      </c>
      <c r="N37" s="50" t="s">
        <v>80</v>
      </c>
      <c r="O37" s="35"/>
      <c r="P37" s="36"/>
      <c r="Q37" s="36"/>
      <c r="R37" s="37"/>
      <c r="S37" s="38"/>
      <c r="T37" s="36"/>
      <c r="U37" s="36">
        <v>3</v>
      </c>
      <c r="V37" s="39"/>
      <c r="W37" s="38"/>
      <c r="X37" s="36"/>
      <c r="Y37" s="36"/>
      <c r="Z37" s="39">
        <v>3</v>
      </c>
      <c r="AA37" s="38"/>
      <c r="AB37" s="36"/>
      <c r="AC37" s="36"/>
      <c r="AD37" s="39"/>
      <c r="AE37" s="40">
        <v>3</v>
      </c>
      <c r="AF37" s="41"/>
      <c r="AG37" s="41"/>
      <c r="AH37" s="42"/>
      <c r="AI37" s="40">
        <v>2</v>
      </c>
      <c r="AJ37" s="41"/>
      <c r="AK37" s="41"/>
      <c r="AL37" s="42"/>
      <c r="AM37" s="40"/>
      <c r="AN37" s="41"/>
      <c r="AO37" s="41"/>
      <c r="AP37" s="42"/>
      <c r="AQ37" s="40"/>
      <c r="AR37" s="41"/>
      <c r="AS37" s="41"/>
      <c r="AT37" s="42"/>
      <c r="AU37" s="40"/>
      <c r="AV37" s="41"/>
      <c r="AW37" s="41"/>
      <c r="AX37" s="42"/>
      <c r="AY37" s="38"/>
      <c r="AZ37" s="36"/>
      <c r="BA37" s="36"/>
      <c r="BB37" s="39"/>
      <c r="BC37" s="38"/>
      <c r="BD37" s="36"/>
      <c r="BE37" s="36">
        <v>1</v>
      </c>
      <c r="BF37" s="39"/>
      <c r="BG37" s="38"/>
      <c r="BH37" s="36"/>
      <c r="BI37" s="36"/>
      <c r="BJ37" s="43"/>
      <c r="BK37" s="199">
        <f t="shared" si="0"/>
        <v>12</v>
      </c>
      <c r="BL37" s="200">
        <f t="shared" si="3"/>
        <v>0</v>
      </c>
      <c r="BM37" s="44"/>
      <c r="BN37" s="209" t="s">
        <v>356</v>
      </c>
    </row>
    <row r="38" spans="1:66" x14ac:dyDescent="0.25">
      <c r="A38" s="54" t="s">
        <v>81</v>
      </c>
      <c r="B38" s="55" t="s">
        <v>85</v>
      </c>
      <c r="C38" s="47" t="s">
        <v>83</v>
      </c>
      <c r="D38" s="47" t="s">
        <v>106</v>
      </c>
      <c r="E38" s="48" t="s">
        <v>32</v>
      </c>
      <c r="F38" s="150" t="s">
        <v>45</v>
      </c>
      <c r="G38" s="151" t="s">
        <v>33</v>
      </c>
      <c r="H38" s="151" t="s">
        <v>56</v>
      </c>
      <c r="I38" s="46" t="s">
        <v>55</v>
      </c>
      <c r="J38" s="56" t="s">
        <v>75</v>
      </c>
      <c r="K38" s="45">
        <v>4</v>
      </c>
      <c r="L38" s="46">
        <v>12</v>
      </c>
      <c r="M38" s="49" t="s">
        <v>492</v>
      </c>
      <c r="N38" s="50" t="s">
        <v>80</v>
      </c>
      <c r="O38" s="35"/>
      <c r="P38" s="36"/>
      <c r="Q38" s="36"/>
      <c r="R38" s="37"/>
      <c r="S38" s="38"/>
      <c r="T38" s="36"/>
      <c r="U38" s="36">
        <v>3</v>
      </c>
      <c r="V38" s="39"/>
      <c r="W38" s="38"/>
      <c r="X38" s="36"/>
      <c r="Y38" s="36"/>
      <c r="Z38" s="39">
        <v>3</v>
      </c>
      <c r="AA38" s="38"/>
      <c r="AB38" s="36"/>
      <c r="AC38" s="36"/>
      <c r="AD38" s="39"/>
      <c r="AE38" s="40">
        <v>3</v>
      </c>
      <c r="AF38" s="41"/>
      <c r="AG38" s="41"/>
      <c r="AH38" s="42"/>
      <c r="AI38" s="40">
        <v>2</v>
      </c>
      <c r="AJ38" s="41"/>
      <c r="AK38" s="41"/>
      <c r="AL38" s="42"/>
      <c r="AM38" s="40"/>
      <c r="AN38" s="41"/>
      <c r="AO38" s="41"/>
      <c r="AP38" s="42"/>
      <c r="AQ38" s="40"/>
      <c r="AR38" s="41"/>
      <c r="AS38" s="41"/>
      <c r="AT38" s="42"/>
      <c r="AU38" s="40"/>
      <c r="AV38" s="41"/>
      <c r="AW38" s="41"/>
      <c r="AX38" s="42"/>
      <c r="AY38" s="38"/>
      <c r="AZ38" s="36"/>
      <c r="BA38" s="36"/>
      <c r="BB38" s="39"/>
      <c r="BC38" s="38"/>
      <c r="BD38" s="36"/>
      <c r="BE38" s="36">
        <v>1</v>
      </c>
      <c r="BF38" s="39"/>
      <c r="BG38" s="38"/>
      <c r="BH38" s="36"/>
      <c r="BI38" s="36"/>
      <c r="BJ38" s="43"/>
      <c r="BK38" s="199">
        <f t="shared" si="0"/>
        <v>12</v>
      </c>
      <c r="BL38" s="200">
        <f t="shared" si="3"/>
        <v>0</v>
      </c>
      <c r="BM38" s="44"/>
      <c r="BN38" s="209" t="s">
        <v>356</v>
      </c>
    </row>
    <row r="39" spans="1:66" x14ac:dyDescent="0.25">
      <c r="A39" s="54" t="s">
        <v>81</v>
      </c>
      <c r="B39" s="55" t="s">
        <v>85</v>
      </c>
      <c r="C39" s="47" t="s">
        <v>83</v>
      </c>
      <c r="D39" s="47" t="s">
        <v>106</v>
      </c>
      <c r="E39" s="48" t="s">
        <v>32</v>
      </c>
      <c r="F39" s="150" t="s">
        <v>45</v>
      </c>
      <c r="G39" s="151" t="s">
        <v>33</v>
      </c>
      <c r="H39" s="151" t="s">
        <v>56</v>
      </c>
      <c r="I39" s="46" t="s">
        <v>55</v>
      </c>
      <c r="J39" s="56" t="s">
        <v>76</v>
      </c>
      <c r="K39" s="45">
        <v>4</v>
      </c>
      <c r="L39" s="46">
        <v>12</v>
      </c>
      <c r="M39" s="49" t="s">
        <v>492</v>
      </c>
      <c r="N39" s="50" t="s">
        <v>80</v>
      </c>
      <c r="O39" s="35"/>
      <c r="P39" s="36"/>
      <c r="Q39" s="36"/>
      <c r="R39" s="37"/>
      <c r="S39" s="38"/>
      <c r="T39" s="36"/>
      <c r="U39" s="36">
        <v>3</v>
      </c>
      <c r="V39" s="39"/>
      <c r="W39" s="38"/>
      <c r="X39" s="36"/>
      <c r="Y39" s="36"/>
      <c r="Z39" s="39">
        <v>3</v>
      </c>
      <c r="AA39" s="38"/>
      <c r="AB39" s="36"/>
      <c r="AC39" s="36"/>
      <c r="AD39" s="39"/>
      <c r="AE39" s="40">
        <v>3</v>
      </c>
      <c r="AF39" s="41"/>
      <c r="AG39" s="41"/>
      <c r="AH39" s="42"/>
      <c r="AI39" s="40">
        <v>2</v>
      </c>
      <c r="AJ39" s="41"/>
      <c r="AK39" s="41"/>
      <c r="AL39" s="42"/>
      <c r="AM39" s="40"/>
      <c r="AN39" s="41"/>
      <c r="AO39" s="41"/>
      <c r="AP39" s="42"/>
      <c r="AQ39" s="40"/>
      <c r="AR39" s="41"/>
      <c r="AS39" s="41"/>
      <c r="AT39" s="42"/>
      <c r="AU39" s="40"/>
      <c r="AV39" s="41"/>
      <c r="AW39" s="41"/>
      <c r="AX39" s="42"/>
      <c r="AY39" s="38"/>
      <c r="AZ39" s="36"/>
      <c r="BA39" s="36"/>
      <c r="BB39" s="39"/>
      <c r="BC39" s="38"/>
      <c r="BD39" s="36"/>
      <c r="BE39" s="36">
        <v>1</v>
      </c>
      <c r="BF39" s="39"/>
      <c r="BG39" s="38"/>
      <c r="BH39" s="36"/>
      <c r="BI39" s="36"/>
      <c r="BJ39" s="43"/>
      <c r="BK39" s="199">
        <f t="shared" si="0"/>
        <v>12</v>
      </c>
      <c r="BL39" s="200">
        <f t="shared" si="3"/>
        <v>0</v>
      </c>
      <c r="BM39" s="44"/>
      <c r="BN39" s="209" t="s">
        <v>356</v>
      </c>
    </row>
    <row r="40" spans="1:66" x14ac:dyDescent="0.25">
      <c r="A40" s="54" t="s">
        <v>81</v>
      </c>
      <c r="B40" s="55" t="s">
        <v>85</v>
      </c>
      <c r="C40" s="47" t="s">
        <v>83</v>
      </c>
      <c r="D40" s="47" t="s">
        <v>106</v>
      </c>
      <c r="E40" s="48" t="s">
        <v>32</v>
      </c>
      <c r="F40" s="150" t="s">
        <v>45</v>
      </c>
      <c r="G40" s="151" t="s">
        <v>33</v>
      </c>
      <c r="H40" s="151" t="s">
        <v>56</v>
      </c>
      <c r="I40" s="46" t="s">
        <v>55</v>
      </c>
      <c r="J40" s="57" t="s">
        <v>116</v>
      </c>
      <c r="K40" s="45">
        <v>6</v>
      </c>
      <c r="L40" s="46">
        <v>18</v>
      </c>
      <c r="M40" s="49" t="s">
        <v>120</v>
      </c>
      <c r="N40" s="58" t="s">
        <v>118</v>
      </c>
      <c r="O40" s="35" t="s">
        <v>129</v>
      </c>
      <c r="P40" s="36"/>
      <c r="Q40" s="36"/>
      <c r="R40" s="37"/>
      <c r="S40" s="38"/>
      <c r="T40" s="36"/>
      <c r="U40" s="36">
        <v>18</v>
      </c>
      <c r="V40" s="39"/>
      <c r="W40" s="38"/>
      <c r="X40" s="36"/>
      <c r="Y40" s="36"/>
      <c r="Z40" s="39"/>
      <c r="AA40" s="38"/>
      <c r="AB40" s="36"/>
      <c r="AC40" s="36"/>
      <c r="AD40" s="39"/>
      <c r="AE40" s="40"/>
      <c r="AF40" s="41"/>
      <c r="AG40" s="41"/>
      <c r="AH40" s="42"/>
      <c r="AI40" s="40"/>
      <c r="AJ40" s="41"/>
      <c r="AK40" s="41"/>
      <c r="AL40" s="42"/>
      <c r="AM40" s="40"/>
      <c r="AN40" s="41"/>
      <c r="AO40" s="41"/>
      <c r="AP40" s="42"/>
      <c r="AQ40" s="40"/>
      <c r="AR40" s="41"/>
      <c r="AS40" s="41"/>
      <c r="AT40" s="42"/>
      <c r="AU40" s="40"/>
      <c r="AV40" s="41"/>
      <c r="AW40" s="41"/>
      <c r="AX40" s="42"/>
      <c r="AY40" s="38"/>
      <c r="AZ40" s="36"/>
      <c r="BA40" s="36"/>
      <c r="BB40" s="39"/>
      <c r="BC40" s="38"/>
      <c r="BD40" s="36"/>
      <c r="BE40" s="36"/>
      <c r="BF40" s="39"/>
      <c r="BG40" s="38"/>
      <c r="BH40" s="36"/>
      <c r="BI40" s="36"/>
      <c r="BJ40" s="43"/>
      <c r="BK40" s="199">
        <f t="shared" si="0"/>
        <v>18</v>
      </c>
      <c r="BL40" s="200">
        <f t="shared" si="3"/>
        <v>0</v>
      </c>
      <c r="BM40" s="44"/>
      <c r="BN40" s="209" t="s">
        <v>356</v>
      </c>
    </row>
    <row r="41" spans="1:66" x14ac:dyDescent="0.25">
      <c r="A41" s="54" t="s">
        <v>81</v>
      </c>
      <c r="B41" s="55" t="s">
        <v>85</v>
      </c>
      <c r="C41" s="47" t="s">
        <v>90</v>
      </c>
      <c r="D41" s="47" t="s">
        <v>91</v>
      </c>
      <c r="E41" s="48" t="s">
        <v>32</v>
      </c>
      <c r="F41" s="150" t="s">
        <v>34</v>
      </c>
      <c r="G41" s="151" t="s">
        <v>33</v>
      </c>
      <c r="H41" s="151" t="s">
        <v>56</v>
      </c>
      <c r="I41" s="46" t="s">
        <v>55</v>
      </c>
      <c r="J41" s="56" t="s">
        <v>53</v>
      </c>
      <c r="K41" s="45">
        <v>5</v>
      </c>
      <c r="L41" s="46">
        <v>5</v>
      </c>
      <c r="M41" s="49" t="s">
        <v>122</v>
      </c>
      <c r="N41" s="50" t="s">
        <v>33</v>
      </c>
      <c r="O41" s="35"/>
      <c r="P41" s="36"/>
      <c r="Q41" s="36"/>
      <c r="R41" s="37"/>
      <c r="S41" s="38"/>
      <c r="T41" s="36"/>
      <c r="U41" s="36">
        <v>1</v>
      </c>
      <c r="V41" s="39"/>
      <c r="W41" s="38"/>
      <c r="X41" s="36"/>
      <c r="Y41" s="36"/>
      <c r="Z41" s="39">
        <v>1</v>
      </c>
      <c r="AA41" s="38"/>
      <c r="AB41" s="36"/>
      <c r="AC41" s="36"/>
      <c r="AD41" s="39"/>
      <c r="AE41" s="40">
        <v>1</v>
      </c>
      <c r="AF41" s="41"/>
      <c r="AG41" s="41"/>
      <c r="AH41" s="42"/>
      <c r="AI41" s="40"/>
      <c r="AJ41" s="41"/>
      <c r="AK41" s="41"/>
      <c r="AL41" s="42"/>
      <c r="AM41" s="40"/>
      <c r="AN41" s="41"/>
      <c r="AO41" s="41"/>
      <c r="AP41" s="42"/>
      <c r="AQ41" s="40"/>
      <c r="AR41" s="41"/>
      <c r="AS41" s="41"/>
      <c r="AT41" s="42"/>
      <c r="AU41" s="40"/>
      <c r="AV41" s="41"/>
      <c r="AW41" s="41"/>
      <c r="AX41" s="42"/>
      <c r="AY41" s="38"/>
      <c r="AZ41" s="36"/>
      <c r="BA41" s="36"/>
      <c r="BB41" s="39"/>
      <c r="BC41" s="38"/>
      <c r="BD41" s="36"/>
      <c r="BE41" s="36"/>
      <c r="BF41" s="39"/>
      <c r="BG41" s="38"/>
      <c r="BH41" s="36"/>
      <c r="BI41" s="36"/>
      <c r="BJ41" s="43"/>
      <c r="BK41" s="199">
        <f t="shared" si="0"/>
        <v>3</v>
      </c>
      <c r="BL41" s="200">
        <f t="shared" si="3"/>
        <v>2</v>
      </c>
      <c r="BM41" s="44"/>
      <c r="BN41" s="209" t="s">
        <v>356</v>
      </c>
    </row>
    <row r="42" spans="1:66" x14ac:dyDescent="0.25">
      <c r="A42" s="54" t="s">
        <v>81</v>
      </c>
      <c r="B42" s="55" t="s">
        <v>85</v>
      </c>
      <c r="C42" s="47" t="s">
        <v>90</v>
      </c>
      <c r="D42" s="47" t="s">
        <v>91</v>
      </c>
      <c r="E42" s="48" t="s">
        <v>32</v>
      </c>
      <c r="F42" s="150" t="s">
        <v>34</v>
      </c>
      <c r="G42" s="151" t="s">
        <v>33</v>
      </c>
      <c r="H42" s="151" t="s">
        <v>56</v>
      </c>
      <c r="I42" s="46" t="s">
        <v>55</v>
      </c>
      <c r="J42" s="56" t="s">
        <v>59</v>
      </c>
      <c r="K42" s="45">
        <v>5</v>
      </c>
      <c r="L42" s="46">
        <v>4</v>
      </c>
      <c r="M42" s="49" t="s">
        <v>124</v>
      </c>
      <c r="N42" s="50" t="s">
        <v>33</v>
      </c>
      <c r="O42" s="35"/>
      <c r="P42" s="36"/>
      <c r="Q42" s="36"/>
      <c r="R42" s="37"/>
      <c r="S42" s="38"/>
      <c r="T42" s="36"/>
      <c r="U42" s="36"/>
      <c r="V42" s="39"/>
      <c r="W42" s="38"/>
      <c r="X42" s="36"/>
      <c r="Y42" s="36"/>
      <c r="Z42" s="39">
        <v>1</v>
      </c>
      <c r="AA42" s="38"/>
      <c r="AB42" s="36"/>
      <c r="AC42" s="36"/>
      <c r="AD42" s="39"/>
      <c r="AE42" s="40">
        <v>1</v>
      </c>
      <c r="AF42" s="41"/>
      <c r="AG42" s="41"/>
      <c r="AH42" s="42"/>
      <c r="AI42" s="40"/>
      <c r="AJ42" s="41"/>
      <c r="AK42" s="41"/>
      <c r="AL42" s="42"/>
      <c r="AM42" s="40"/>
      <c r="AN42" s="41"/>
      <c r="AO42" s="41"/>
      <c r="AP42" s="42"/>
      <c r="AQ42" s="40"/>
      <c r="AR42" s="41"/>
      <c r="AS42" s="41"/>
      <c r="AT42" s="42"/>
      <c r="AU42" s="40"/>
      <c r="AV42" s="41"/>
      <c r="AW42" s="41"/>
      <c r="AX42" s="42"/>
      <c r="AY42" s="38"/>
      <c r="AZ42" s="36"/>
      <c r="BA42" s="36"/>
      <c r="BB42" s="39"/>
      <c r="BC42" s="38"/>
      <c r="BD42" s="36"/>
      <c r="BE42" s="36"/>
      <c r="BF42" s="39"/>
      <c r="BG42" s="38"/>
      <c r="BH42" s="36"/>
      <c r="BI42" s="36"/>
      <c r="BJ42" s="43"/>
      <c r="BK42" s="199">
        <f t="shared" si="0"/>
        <v>2</v>
      </c>
      <c r="BL42" s="200">
        <f t="shared" si="3"/>
        <v>2</v>
      </c>
      <c r="BM42" s="44"/>
      <c r="BN42" s="209" t="s">
        <v>356</v>
      </c>
    </row>
    <row r="43" spans="1:66" x14ac:dyDescent="0.25">
      <c r="A43" s="54" t="s">
        <v>81</v>
      </c>
      <c r="B43" s="55" t="s">
        <v>85</v>
      </c>
      <c r="C43" s="47" t="s">
        <v>90</v>
      </c>
      <c r="D43" s="47" t="s">
        <v>91</v>
      </c>
      <c r="E43" s="48" t="s">
        <v>32</v>
      </c>
      <c r="F43" s="150" t="s">
        <v>34</v>
      </c>
      <c r="G43" s="151" t="s">
        <v>33</v>
      </c>
      <c r="H43" s="151" t="s">
        <v>56</v>
      </c>
      <c r="I43" s="46" t="s">
        <v>55</v>
      </c>
      <c r="J43" s="56" t="s">
        <v>70</v>
      </c>
      <c r="K43" s="45">
        <v>5</v>
      </c>
      <c r="L43" s="46">
        <v>5</v>
      </c>
      <c r="M43" s="49" t="s">
        <v>124</v>
      </c>
      <c r="N43" s="50" t="s">
        <v>33</v>
      </c>
      <c r="O43" s="35"/>
      <c r="P43" s="36"/>
      <c r="Q43" s="36"/>
      <c r="R43" s="37"/>
      <c r="S43" s="38"/>
      <c r="T43" s="36"/>
      <c r="U43" s="36">
        <v>1</v>
      </c>
      <c r="V43" s="39"/>
      <c r="W43" s="38"/>
      <c r="X43" s="36"/>
      <c r="Y43" s="36"/>
      <c r="Z43" s="39">
        <v>1</v>
      </c>
      <c r="AA43" s="38"/>
      <c r="AB43" s="36"/>
      <c r="AC43" s="36"/>
      <c r="AD43" s="39"/>
      <c r="AE43" s="40">
        <v>1</v>
      </c>
      <c r="AF43" s="41"/>
      <c r="AG43" s="41"/>
      <c r="AH43" s="42"/>
      <c r="AI43" s="40"/>
      <c r="AJ43" s="41"/>
      <c r="AK43" s="41"/>
      <c r="AL43" s="42"/>
      <c r="AM43" s="40"/>
      <c r="AN43" s="41"/>
      <c r="AO43" s="41"/>
      <c r="AP43" s="42"/>
      <c r="AQ43" s="40"/>
      <c r="AR43" s="41"/>
      <c r="AS43" s="41"/>
      <c r="AT43" s="42"/>
      <c r="AU43" s="40"/>
      <c r="AV43" s="41"/>
      <c r="AW43" s="41"/>
      <c r="AX43" s="42"/>
      <c r="AY43" s="38"/>
      <c r="AZ43" s="36"/>
      <c r="BA43" s="36"/>
      <c r="BB43" s="39"/>
      <c r="BC43" s="38"/>
      <c r="BD43" s="36"/>
      <c r="BE43" s="36"/>
      <c r="BF43" s="39"/>
      <c r="BG43" s="38"/>
      <c r="BH43" s="36"/>
      <c r="BI43" s="36"/>
      <c r="BJ43" s="43"/>
      <c r="BK43" s="199">
        <f t="shared" si="0"/>
        <v>3</v>
      </c>
      <c r="BL43" s="200">
        <f t="shared" si="3"/>
        <v>2</v>
      </c>
      <c r="BM43" s="44"/>
      <c r="BN43" s="209" t="s">
        <v>356</v>
      </c>
    </row>
    <row r="44" spans="1:66" x14ac:dyDescent="0.25">
      <c r="A44" s="54" t="s">
        <v>81</v>
      </c>
      <c r="B44" s="55" t="s">
        <v>85</v>
      </c>
      <c r="C44" s="47" t="s">
        <v>90</v>
      </c>
      <c r="D44" s="47" t="s">
        <v>91</v>
      </c>
      <c r="E44" s="48" t="s">
        <v>32</v>
      </c>
      <c r="F44" s="150" t="s">
        <v>34</v>
      </c>
      <c r="G44" s="151" t="s">
        <v>33</v>
      </c>
      <c r="H44" s="151" t="s">
        <v>56</v>
      </c>
      <c r="I44" s="46" t="s">
        <v>55</v>
      </c>
      <c r="J44" s="56" t="s">
        <v>76</v>
      </c>
      <c r="K44" s="45">
        <v>0</v>
      </c>
      <c r="L44" s="46">
        <v>2</v>
      </c>
      <c r="M44" s="49" t="s">
        <v>457</v>
      </c>
      <c r="N44" s="50" t="s">
        <v>33</v>
      </c>
      <c r="O44" s="35"/>
      <c r="P44" s="36"/>
      <c r="Q44" s="36"/>
      <c r="R44" s="37"/>
      <c r="S44" s="38"/>
      <c r="T44" s="36"/>
      <c r="U44" s="36"/>
      <c r="V44" s="39"/>
      <c r="W44" s="38"/>
      <c r="X44" s="36"/>
      <c r="Y44" s="36"/>
      <c r="Z44" s="39"/>
      <c r="AA44" s="38"/>
      <c r="AB44" s="36"/>
      <c r="AC44" s="36"/>
      <c r="AD44" s="39"/>
      <c r="AE44" s="40"/>
      <c r="AF44" s="41"/>
      <c r="AG44" s="41"/>
      <c r="AH44" s="42"/>
      <c r="AI44" s="40"/>
      <c r="AJ44" s="41"/>
      <c r="AK44" s="41"/>
      <c r="AL44" s="42"/>
      <c r="AM44" s="40"/>
      <c r="AN44" s="41"/>
      <c r="AO44" s="41"/>
      <c r="AP44" s="42"/>
      <c r="AQ44" s="40"/>
      <c r="AR44" s="41"/>
      <c r="AS44" s="41"/>
      <c r="AT44" s="42"/>
      <c r="AU44" s="40"/>
      <c r="AV44" s="41"/>
      <c r="AW44" s="41"/>
      <c r="AX44" s="42"/>
      <c r="AY44" s="38"/>
      <c r="AZ44" s="36"/>
      <c r="BA44" s="36"/>
      <c r="BB44" s="39"/>
      <c r="BC44" s="38"/>
      <c r="BD44" s="36"/>
      <c r="BE44" s="36"/>
      <c r="BF44" s="39"/>
      <c r="BG44" s="38"/>
      <c r="BH44" s="36"/>
      <c r="BI44" s="36"/>
      <c r="BJ44" s="43"/>
      <c r="BK44" s="199">
        <f t="shared" ref="BK44:BK45" si="6">SUM(O44:BJ44)</f>
        <v>0</v>
      </c>
      <c r="BL44" s="200">
        <f t="shared" ref="BL44:BL45" si="7">IF(J44="Pictures",(IF(SUM(O44:BJ44)&gt;L44,0,L44-BK44)),L44-BK44)</f>
        <v>2</v>
      </c>
      <c r="BM44" s="44"/>
      <c r="BN44" s="209" t="s">
        <v>356</v>
      </c>
    </row>
    <row r="45" spans="1:66" x14ac:dyDescent="0.25">
      <c r="A45" s="54" t="s">
        <v>81</v>
      </c>
      <c r="B45" s="55" t="s">
        <v>85</v>
      </c>
      <c r="C45" s="47" t="s">
        <v>90</v>
      </c>
      <c r="D45" s="47" t="s">
        <v>91</v>
      </c>
      <c r="E45" s="48" t="s">
        <v>32</v>
      </c>
      <c r="F45" s="150" t="s">
        <v>34</v>
      </c>
      <c r="G45" s="151" t="s">
        <v>33</v>
      </c>
      <c r="H45" s="151" t="s">
        <v>56</v>
      </c>
      <c r="I45" s="46" t="s">
        <v>55</v>
      </c>
      <c r="J45" s="56" t="s">
        <v>75</v>
      </c>
      <c r="K45" s="45">
        <v>0</v>
      </c>
      <c r="L45" s="46">
        <v>2</v>
      </c>
      <c r="M45" s="49" t="s">
        <v>457</v>
      </c>
      <c r="N45" s="50" t="s">
        <v>33</v>
      </c>
      <c r="O45" s="35"/>
      <c r="P45" s="36"/>
      <c r="Q45" s="36"/>
      <c r="R45" s="37"/>
      <c r="S45" s="38"/>
      <c r="T45" s="36"/>
      <c r="U45" s="36"/>
      <c r="V45" s="39"/>
      <c r="W45" s="38"/>
      <c r="X45" s="36"/>
      <c r="Y45" s="36"/>
      <c r="Z45" s="39"/>
      <c r="AA45" s="38"/>
      <c r="AB45" s="36"/>
      <c r="AC45" s="36"/>
      <c r="AD45" s="39"/>
      <c r="AE45" s="40"/>
      <c r="AF45" s="41"/>
      <c r="AG45" s="41"/>
      <c r="AH45" s="42"/>
      <c r="AI45" s="40"/>
      <c r="AJ45" s="41"/>
      <c r="AK45" s="41"/>
      <c r="AL45" s="42"/>
      <c r="AM45" s="40"/>
      <c r="AN45" s="41"/>
      <c r="AO45" s="41"/>
      <c r="AP45" s="42"/>
      <c r="AQ45" s="40"/>
      <c r="AR45" s="41"/>
      <c r="AS45" s="41"/>
      <c r="AT45" s="42"/>
      <c r="AU45" s="40"/>
      <c r="AV45" s="41"/>
      <c r="AW45" s="41"/>
      <c r="AX45" s="42"/>
      <c r="AY45" s="38"/>
      <c r="AZ45" s="36"/>
      <c r="BA45" s="36"/>
      <c r="BB45" s="39"/>
      <c r="BC45" s="38"/>
      <c r="BD45" s="36"/>
      <c r="BE45" s="36"/>
      <c r="BF45" s="39"/>
      <c r="BG45" s="38"/>
      <c r="BH45" s="36"/>
      <c r="BI45" s="36"/>
      <c r="BJ45" s="43"/>
      <c r="BK45" s="199">
        <f t="shared" si="6"/>
        <v>0</v>
      </c>
      <c r="BL45" s="200">
        <f t="shared" si="7"/>
        <v>2</v>
      </c>
      <c r="BM45" s="44"/>
      <c r="BN45" s="209" t="s">
        <v>356</v>
      </c>
    </row>
    <row r="46" spans="1:66" x14ac:dyDescent="0.25">
      <c r="A46" s="54" t="s">
        <v>81</v>
      </c>
      <c r="B46" s="55" t="s">
        <v>85</v>
      </c>
      <c r="C46" s="47" t="s">
        <v>90</v>
      </c>
      <c r="D46" s="47" t="s">
        <v>91</v>
      </c>
      <c r="E46" s="48" t="s">
        <v>32</v>
      </c>
      <c r="F46" s="150" t="s">
        <v>34</v>
      </c>
      <c r="G46" s="151" t="s">
        <v>33</v>
      </c>
      <c r="H46" s="151" t="s">
        <v>56</v>
      </c>
      <c r="I46" s="46" t="s">
        <v>55</v>
      </c>
      <c r="J46" s="56" t="s">
        <v>74</v>
      </c>
      <c r="K46" s="45">
        <v>5</v>
      </c>
      <c r="L46" s="46">
        <v>2</v>
      </c>
      <c r="M46" s="49" t="s">
        <v>484</v>
      </c>
      <c r="N46" s="50" t="s">
        <v>33</v>
      </c>
      <c r="O46" s="35"/>
      <c r="P46" s="36"/>
      <c r="Q46" s="36"/>
      <c r="R46" s="37"/>
      <c r="S46" s="38"/>
      <c r="T46" s="36"/>
      <c r="U46" s="36"/>
      <c r="V46" s="39"/>
      <c r="W46" s="38"/>
      <c r="X46" s="36"/>
      <c r="Y46" s="36"/>
      <c r="Z46" s="39">
        <v>1</v>
      </c>
      <c r="AA46" s="38"/>
      <c r="AB46" s="36"/>
      <c r="AC46" s="36"/>
      <c r="AD46" s="39"/>
      <c r="AE46" s="40">
        <v>1</v>
      </c>
      <c r="AF46" s="41"/>
      <c r="AG46" s="41"/>
      <c r="AH46" s="42"/>
      <c r="AI46" s="40"/>
      <c r="AJ46" s="41"/>
      <c r="AK46" s="41"/>
      <c r="AL46" s="42"/>
      <c r="AM46" s="40"/>
      <c r="AN46" s="41"/>
      <c r="AO46" s="41"/>
      <c r="AP46" s="42"/>
      <c r="AQ46" s="40"/>
      <c r="AR46" s="41"/>
      <c r="AS46" s="41"/>
      <c r="AT46" s="42"/>
      <c r="AU46" s="40"/>
      <c r="AV46" s="41"/>
      <c r="AW46" s="41"/>
      <c r="AX46" s="42"/>
      <c r="AY46" s="38"/>
      <c r="AZ46" s="36"/>
      <c r="BA46" s="36"/>
      <c r="BB46" s="39"/>
      <c r="BC46" s="38"/>
      <c r="BD46" s="36"/>
      <c r="BE46" s="36"/>
      <c r="BF46" s="39"/>
      <c r="BG46" s="38"/>
      <c r="BH46" s="36"/>
      <c r="BI46" s="36"/>
      <c r="BJ46" s="43"/>
      <c r="BK46" s="199">
        <f t="shared" si="0"/>
        <v>2</v>
      </c>
      <c r="BL46" s="200">
        <f t="shared" si="3"/>
        <v>0</v>
      </c>
      <c r="BM46" s="44"/>
      <c r="BN46" s="209" t="s">
        <v>356</v>
      </c>
    </row>
    <row r="47" spans="1:66" x14ac:dyDescent="0.25">
      <c r="A47" s="54" t="s">
        <v>81</v>
      </c>
      <c r="B47" s="55" t="s">
        <v>85</v>
      </c>
      <c r="C47" s="47" t="s">
        <v>90</v>
      </c>
      <c r="D47" s="47" t="s">
        <v>91</v>
      </c>
      <c r="E47" s="48" t="s">
        <v>32</v>
      </c>
      <c r="F47" s="150" t="s">
        <v>34</v>
      </c>
      <c r="G47" s="151" t="s">
        <v>33</v>
      </c>
      <c r="H47" s="151" t="s">
        <v>56</v>
      </c>
      <c r="I47" s="46" t="s">
        <v>55</v>
      </c>
      <c r="J47" s="56" t="s">
        <v>77</v>
      </c>
      <c r="K47" s="45">
        <v>5</v>
      </c>
      <c r="L47" s="46">
        <v>5</v>
      </c>
      <c r="M47" s="49" t="s">
        <v>124</v>
      </c>
      <c r="N47" s="50" t="s">
        <v>33</v>
      </c>
      <c r="O47" s="35"/>
      <c r="P47" s="36"/>
      <c r="Q47" s="36"/>
      <c r="R47" s="37"/>
      <c r="S47" s="38"/>
      <c r="T47" s="36"/>
      <c r="U47" s="36" t="s">
        <v>491</v>
      </c>
      <c r="V47" s="39"/>
      <c r="W47" s="38"/>
      <c r="X47" s="36"/>
      <c r="Y47" s="36"/>
      <c r="Z47" s="39">
        <v>1</v>
      </c>
      <c r="AA47" s="38"/>
      <c r="AB47" s="36"/>
      <c r="AC47" s="36"/>
      <c r="AD47" s="39"/>
      <c r="AE47" s="40">
        <v>1</v>
      </c>
      <c r="AF47" s="41"/>
      <c r="AG47" s="41"/>
      <c r="AH47" s="42"/>
      <c r="AI47" s="40"/>
      <c r="AJ47" s="41"/>
      <c r="AK47" s="41"/>
      <c r="AL47" s="42"/>
      <c r="AM47" s="40"/>
      <c r="AN47" s="41"/>
      <c r="AO47" s="41"/>
      <c r="AP47" s="42"/>
      <c r="AQ47" s="40"/>
      <c r="AR47" s="41"/>
      <c r="AS47" s="41"/>
      <c r="AT47" s="42"/>
      <c r="AU47" s="40"/>
      <c r="AV47" s="41"/>
      <c r="AW47" s="41"/>
      <c r="AX47" s="42"/>
      <c r="AY47" s="38"/>
      <c r="AZ47" s="36"/>
      <c r="BA47" s="36"/>
      <c r="BB47" s="39"/>
      <c r="BC47" s="38"/>
      <c r="BD47" s="36"/>
      <c r="BE47" s="36"/>
      <c r="BF47" s="39"/>
      <c r="BG47" s="38"/>
      <c r="BH47" s="36"/>
      <c r="BI47" s="36"/>
      <c r="BJ47" s="43"/>
      <c r="BK47" s="199">
        <f t="shared" si="0"/>
        <v>2</v>
      </c>
      <c r="BL47" s="200">
        <f t="shared" si="3"/>
        <v>3</v>
      </c>
      <c r="BM47" s="44"/>
      <c r="BN47" s="209" t="s">
        <v>356</v>
      </c>
    </row>
    <row r="48" spans="1:66" x14ac:dyDescent="0.25">
      <c r="A48" s="54" t="s">
        <v>81</v>
      </c>
      <c r="B48" s="55" t="s">
        <v>85</v>
      </c>
      <c r="C48" s="47" t="s">
        <v>90</v>
      </c>
      <c r="D48" s="47" t="s">
        <v>91</v>
      </c>
      <c r="E48" s="48" t="s">
        <v>32</v>
      </c>
      <c r="F48" s="150" t="s">
        <v>34</v>
      </c>
      <c r="G48" s="151" t="s">
        <v>33</v>
      </c>
      <c r="H48" s="151" t="s">
        <v>56</v>
      </c>
      <c r="I48" s="46" t="s">
        <v>55</v>
      </c>
      <c r="J48" s="57" t="s">
        <v>116</v>
      </c>
      <c r="K48" s="45">
        <v>6</v>
      </c>
      <c r="L48" s="46">
        <v>6</v>
      </c>
      <c r="M48" s="49" t="s">
        <v>120</v>
      </c>
      <c r="N48" s="58" t="s">
        <v>118</v>
      </c>
      <c r="O48" s="35" t="s">
        <v>129</v>
      </c>
      <c r="P48" s="36"/>
      <c r="Q48" s="36"/>
      <c r="R48" s="37"/>
      <c r="S48" s="38"/>
      <c r="T48" s="36"/>
      <c r="U48" s="36">
        <v>6</v>
      </c>
      <c r="V48" s="39"/>
      <c r="W48" s="38"/>
      <c r="X48" s="36"/>
      <c r="Y48" s="36"/>
      <c r="Z48" s="39"/>
      <c r="AA48" s="38"/>
      <c r="AB48" s="36"/>
      <c r="AC48" s="36"/>
      <c r="AD48" s="39"/>
      <c r="AE48" s="40"/>
      <c r="AF48" s="41"/>
      <c r="AG48" s="41"/>
      <c r="AH48" s="42"/>
      <c r="AI48" s="40"/>
      <c r="AJ48" s="41"/>
      <c r="AK48" s="41"/>
      <c r="AL48" s="42"/>
      <c r="AM48" s="40"/>
      <c r="AN48" s="41"/>
      <c r="AO48" s="41"/>
      <c r="AP48" s="42"/>
      <c r="AQ48" s="40"/>
      <c r="AR48" s="41"/>
      <c r="AS48" s="41"/>
      <c r="AT48" s="42"/>
      <c r="AU48" s="40"/>
      <c r="AV48" s="41"/>
      <c r="AW48" s="41"/>
      <c r="AX48" s="42"/>
      <c r="AY48" s="38"/>
      <c r="AZ48" s="36"/>
      <c r="BA48" s="36"/>
      <c r="BB48" s="39"/>
      <c r="BC48" s="38"/>
      <c r="BD48" s="36"/>
      <c r="BE48" s="36"/>
      <c r="BF48" s="39"/>
      <c r="BG48" s="38"/>
      <c r="BH48" s="36"/>
      <c r="BI48" s="36"/>
      <c r="BJ48" s="43"/>
      <c r="BK48" s="199">
        <f t="shared" si="0"/>
        <v>6</v>
      </c>
      <c r="BL48" s="200">
        <f t="shared" si="3"/>
        <v>0</v>
      </c>
      <c r="BM48" s="44"/>
      <c r="BN48" s="209" t="s">
        <v>356</v>
      </c>
    </row>
    <row r="49" spans="1:66" x14ac:dyDescent="0.25">
      <c r="A49" s="54" t="s">
        <v>29</v>
      </c>
      <c r="B49" s="55" t="s">
        <v>30</v>
      </c>
      <c r="C49" s="47" t="s">
        <v>92</v>
      </c>
      <c r="D49" s="47" t="s">
        <v>93</v>
      </c>
      <c r="E49" s="48" t="s">
        <v>32</v>
      </c>
      <c r="F49" s="150" t="s">
        <v>35</v>
      </c>
      <c r="G49" s="151" t="s">
        <v>33</v>
      </c>
      <c r="H49" s="151" t="s">
        <v>56</v>
      </c>
      <c r="I49" s="46" t="s">
        <v>58</v>
      </c>
      <c r="J49" s="56" t="s">
        <v>53</v>
      </c>
      <c r="K49" s="45">
        <v>5</v>
      </c>
      <c r="L49" s="46">
        <v>5</v>
      </c>
      <c r="M49" s="49" t="s">
        <v>122</v>
      </c>
      <c r="N49" s="50" t="s">
        <v>33</v>
      </c>
      <c r="O49" s="35"/>
      <c r="P49" s="36"/>
      <c r="Q49" s="36"/>
      <c r="R49" s="37"/>
      <c r="S49" s="38"/>
      <c r="T49" s="36">
        <v>1</v>
      </c>
      <c r="U49" s="36"/>
      <c r="V49" s="39"/>
      <c r="W49" s="38"/>
      <c r="X49" s="36"/>
      <c r="Y49" s="36">
        <v>1</v>
      </c>
      <c r="Z49" s="39"/>
      <c r="AA49" s="38"/>
      <c r="AB49" s="36"/>
      <c r="AC49" s="36"/>
      <c r="AD49" s="39"/>
      <c r="AE49" s="40"/>
      <c r="AF49" s="41"/>
      <c r="AG49" s="41"/>
      <c r="AH49" s="42"/>
      <c r="AI49" s="40"/>
      <c r="AJ49" s="41"/>
      <c r="AK49" s="41"/>
      <c r="AL49" s="42"/>
      <c r="AM49" s="40"/>
      <c r="AN49" s="41"/>
      <c r="AO49" s="41"/>
      <c r="AP49" s="42">
        <v>1</v>
      </c>
      <c r="AQ49" s="40"/>
      <c r="AR49" s="41"/>
      <c r="AS49" s="41"/>
      <c r="AT49" s="42"/>
      <c r="AU49" s="40"/>
      <c r="AV49" s="41"/>
      <c r="AW49" s="41">
        <v>1</v>
      </c>
      <c r="AX49" s="42"/>
      <c r="AY49" s="38"/>
      <c r="AZ49" s="36"/>
      <c r="BA49" s="36"/>
      <c r="BB49" s="39">
        <v>1</v>
      </c>
      <c r="BC49" s="38"/>
      <c r="BD49" s="36"/>
      <c r="BE49" s="36"/>
      <c r="BF49" s="39"/>
      <c r="BG49" s="38"/>
      <c r="BH49" s="36"/>
      <c r="BI49" s="36"/>
      <c r="BJ49" s="43"/>
      <c r="BK49" s="199">
        <f t="shared" si="0"/>
        <v>5</v>
      </c>
      <c r="BL49" s="200">
        <f t="shared" si="3"/>
        <v>0</v>
      </c>
      <c r="BM49" s="44"/>
      <c r="BN49" s="209" t="s">
        <v>355</v>
      </c>
    </row>
    <row r="50" spans="1:66" x14ac:dyDescent="0.25">
      <c r="A50" s="54" t="s">
        <v>29</v>
      </c>
      <c r="B50" s="55" t="s">
        <v>30</v>
      </c>
      <c r="C50" s="47" t="s">
        <v>92</v>
      </c>
      <c r="D50" s="47" t="s">
        <v>93</v>
      </c>
      <c r="E50" s="48" t="s">
        <v>32</v>
      </c>
      <c r="F50" s="150" t="s">
        <v>35</v>
      </c>
      <c r="G50" s="151" t="s">
        <v>33</v>
      </c>
      <c r="H50" s="151" t="s">
        <v>56</v>
      </c>
      <c r="I50" s="46" t="s">
        <v>58</v>
      </c>
      <c r="J50" s="56" t="s">
        <v>59</v>
      </c>
      <c r="K50" s="45">
        <v>5</v>
      </c>
      <c r="L50" s="46">
        <v>5</v>
      </c>
      <c r="M50" s="49" t="s">
        <v>124</v>
      </c>
      <c r="N50" s="50" t="s">
        <v>33</v>
      </c>
      <c r="O50" s="35"/>
      <c r="P50" s="36"/>
      <c r="Q50" s="36"/>
      <c r="R50" s="37"/>
      <c r="S50" s="38"/>
      <c r="T50" s="36">
        <v>1</v>
      </c>
      <c r="U50" s="36"/>
      <c r="V50" s="39"/>
      <c r="W50" s="38"/>
      <c r="X50" s="36"/>
      <c r="Y50" s="36">
        <v>1</v>
      </c>
      <c r="Z50" s="39"/>
      <c r="AA50" s="38"/>
      <c r="AB50" s="36"/>
      <c r="AC50" s="36"/>
      <c r="AD50" s="39"/>
      <c r="AE50" s="40"/>
      <c r="AF50" s="41"/>
      <c r="AG50" s="41"/>
      <c r="AH50" s="42"/>
      <c r="AI50" s="40"/>
      <c r="AJ50" s="41"/>
      <c r="AK50" s="41"/>
      <c r="AL50" s="42"/>
      <c r="AM50" s="40"/>
      <c r="AN50" s="41"/>
      <c r="AO50" s="41"/>
      <c r="AP50" s="42">
        <v>1</v>
      </c>
      <c r="AQ50" s="40"/>
      <c r="AR50" s="41"/>
      <c r="AS50" s="41"/>
      <c r="AT50" s="42"/>
      <c r="AU50" s="40"/>
      <c r="AV50" s="41"/>
      <c r="AW50" s="41">
        <v>1</v>
      </c>
      <c r="AX50" s="42"/>
      <c r="AY50" s="38"/>
      <c r="AZ50" s="36"/>
      <c r="BA50" s="36"/>
      <c r="BB50" s="39">
        <v>1</v>
      </c>
      <c r="BC50" s="38"/>
      <c r="BD50" s="36"/>
      <c r="BE50" s="36"/>
      <c r="BF50" s="39"/>
      <c r="BG50" s="38"/>
      <c r="BH50" s="36"/>
      <c r="BI50" s="36"/>
      <c r="BJ50" s="43"/>
      <c r="BK50" s="199">
        <f t="shared" si="0"/>
        <v>5</v>
      </c>
      <c r="BL50" s="200">
        <f t="shared" si="3"/>
        <v>0</v>
      </c>
      <c r="BM50" s="44"/>
      <c r="BN50" s="209" t="s">
        <v>355</v>
      </c>
    </row>
    <row r="51" spans="1:66" x14ac:dyDescent="0.25">
      <c r="A51" s="54" t="s">
        <v>29</v>
      </c>
      <c r="B51" s="55" t="s">
        <v>30</v>
      </c>
      <c r="C51" s="47" t="s">
        <v>92</v>
      </c>
      <c r="D51" s="47" t="s">
        <v>93</v>
      </c>
      <c r="E51" s="48" t="s">
        <v>32</v>
      </c>
      <c r="F51" s="150" t="s">
        <v>35</v>
      </c>
      <c r="G51" s="151" t="s">
        <v>33</v>
      </c>
      <c r="H51" s="151" t="s">
        <v>56</v>
      </c>
      <c r="I51" s="46" t="s">
        <v>58</v>
      </c>
      <c r="J51" s="56" t="s">
        <v>70</v>
      </c>
      <c r="K51" s="45">
        <v>5</v>
      </c>
      <c r="L51" s="46">
        <v>6</v>
      </c>
      <c r="M51" s="49" t="s">
        <v>124</v>
      </c>
      <c r="N51" s="50" t="s">
        <v>33</v>
      </c>
      <c r="O51" s="35"/>
      <c r="P51" s="36"/>
      <c r="Q51" s="36"/>
      <c r="R51" s="37"/>
      <c r="S51" s="38"/>
      <c r="T51" s="36">
        <v>1</v>
      </c>
      <c r="U51" s="36"/>
      <c r="V51" s="39"/>
      <c r="W51" s="38"/>
      <c r="X51" s="36"/>
      <c r="Y51" s="36">
        <v>1</v>
      </c>
      <c r="Z51" s="39"/>
      <c r="AA51" s="38"/>
      <c r="AB51" s="36"/>
      <c r="AC51" s="36"/>
      <c r="AD51" s="39"/>
      <c r="AE51" s="40">
        <v>1</v>
      </c>
      <c r="AF51" s="41"/>
      <c r="AG51" s="41"/>
      <c r="AH51" s="42"/>
      <c r="AI51" s="40"/>
      <c r="AJ51" s="41"/>
      <c r="AK51" s="41"/>
      <c r="AL51" s="42"/>
      <c r="AM51" s="40"/>
      <c r="AN51" s="41"/>
      <c r="AO51" s="41"/>
      <c r="AP51" s="42">
        <v>1</v>
      </c>
      <c r="AQ51" s="40"/>
      <c r="AR51" s="41"/>
      <c r="AS51" s="41"/>
      <c r="AT51" s="42"/>
      <c r="AU51" s="40"/>
      <c r="AV51" s="41"/>
      <c r="AW51" s="41">
        <v>1</v>
      </c>
      <c r="AX51" s="42"/>
      <c r="AY51" s="38"/>
      <c r="AZ51" s="36"/>
      <c r="BA51" s="36"/>
      <c r="BB51" s="39">
        <v>1</v>
      </c>
      <c r="BC51" s="38"/>
      <c r="BD51" s="36"/>
      <c r="BE51" s="36"/>
      <c r="BF51" s="39"/>
      <c r="BG51" s="38"/>
      <c r="BH51" s="36"/>
      <c r="BI51" s="36"/>
      <c r="BJ51" s="43"/>
      <c r="BK51" s="199">
        <f t="shared" si="0"/>
        <v>6</v>
      </c>
      <c r="BL51" s="200">
        <f t="shared" si="3"/>
        <v>0</v>
      </c>
      <c r="BM51" s="44"/>
      <c r="BN51" s="209" t="s">
        <v>355</v>
      </c>
    </row>
    <row r="52" spans="1:66" x14ac:dyDescent="0.25">
      <c r="A52" s="54" t="s">
        <v>29</v>
      </c>
      <c r="B52" s="55" t="s">
        <v>30</v>
      </c>
      <c r="C52" s="47" t="s">
        <v>92</v>
      </c>
      <c r="D52" s="47" t="s">
        <v>93</v>
      </c>
      <c r="E52" s="48" t="s">
        <v>32</v>
      </c>
      <c r="F52" s="150" t="s">
        <v>35</v>
      </c>
      <c r="G52" s="151" t="s">
        <v>33</v>
      </c>
      <c r="H52" s="151" t="s">
        <v>56</v>
      </c>
      <c r="I52" s="46" t="s">
        <v>58</v>
      </c>
      <c r="J52" s="56" t="s">
        <v>63</v>
      </c>
      <c r="K52" s="45">
        <v>1</v>
      </c>
      <c r="L52" s="46">
        <v>1</v>
      </c>
      <c r="M52" s="49" t="s">
        <v>274</v>
      </c>
      <c r="N52" s="50" t="s">
        <v>33</v>
      </c>
      <c r="O52" s="35"/>
      <c r="P52" s="36"/>
      <c r="Q52" s="36"/>
      <c r="R52" s="37"/>
      <c r="S52" s="38"/>
      <c r="T52" s="36"/>
      <c r="U52" s="36"/>
      <c r="V52" s="39"/>
      <c r="W52" s="38"/>
      <c r="X52" s="36"/>
      <c r="Y52" s="36"/>
      <c r="Z52" s="39"/>
      <c r="AA52" s="38"/>
      <c r="AB52" s="36"/>
      <c r="AC52" s="36"/>
      <c r="AD52" s="39"/>
      <c r="AE52" s="40">
        <v>1</v>
      </c>
      <c r="AF52" s="41"/>
      <c r="AG52" s="41"/>
      <c r="AH52" s="42"/>
      <c r="AI52" s="40"/>
      <c r="AJ52" s="41"/>
      <c r="AK52" s="41"/>
      <c r="AL52" s="42"/>
      <c r="AM52" s="40"/>
      <c r="AN52" s="41"/>
      <c r="AO52" s="41"/>
      <c r="AP52" s="42"/>
      <c r="AQ52" s="40"/>
      <c r="AR52" s="41"/>
      <c r="AS52" s="41"/>
      <c r="AT52" s="42"/>
      <c r="AU52" s="40"/>
      <c r="AV52" s="41"/>
      <c r="AW52" s="41"/>
      <c r="AX52" s="42"/>
      <c r="AY52" s="38"/>
      <c r="AZ52" s="36"/>
      <c r="BA52" s="36"/>
      <c r="BB52" s="39"/>
      <c r="BC52" s="38"/>
      <c r="BD52" s="36"/>
      <c r="BE52" s="36"/>
      <c r="BF52" s="39"/>
      <c r="BG52" s="38"/>
      <c r="BH52" s="36"/>
      <c r="BI52" s="36"/>
      <c r="BJ52" s="43"/>
      <c r="BK52" s="199">
        <f t="shared" si="0"/>
        <v>1</v>
      </c>
      <c r="BL52" s="200">
        <f t="shared" si="3"/>
        <v>0</v>
      </c>
      <c r="BM52" s="44"/>
      <c r="BN52" s="209" t="s">
        <v>394</v>
      </c>
    </row>
    <row r="53" spans="1:66" x14ac:dyDescent="0.25">
      <c r="A53" s="54" t="s">
        <v>29</v>
      </c>
      <c r="B53" s="55" t="s">
        <v>30</v>
      </c>
      <c r="C53" s="47" t="s">
        <v>92</v>
      </c>
      <c r="D53" s="47" t="s">
        <v>93</v>
      </c>
      <c r="E53" s="48" t="s">
        <v>32</v>
      </c>
      <c r="F53" s="150" t="s">
        <v>35</v>
      </c>
      <c r="G53" s="151" t="s">
        <v>33</v>
      </c>
      <c r="H53" s="151" t="s">
        <v>56</v>
      </c>
      <c r="I53" s="46" t="s">
        <v>58</v>
      </c>
      <c r="J53" s="56" t="s">
        <v>64</v>
      </c>
      <c r="K53" s="45">
        <v>1</v>
      </c>
      <c r="L53" s="46">
        <v>1</v>
      </c>
      <c r="M53" s="49" t="s">
        <v>123</v>
      </c>
      <c r="N53" s="50" t="s">
        <v>33</v>
      </c>
      <c r="O53" s="35"/>
      <c r="P53" s="36"/>
      <c r="Q53" s="36"/>
      <c r="R53" s="37"/>
      <c r="S53" s="38"/>
      <c r="T53" s="36"/>
      <c r="U53" s="36"/>
      <c r="V53" s="39"/>
      <c r="W53" s="38"/>
      <c r="X53" s="36"/>
      <c r="Y53" s="36"/>
      <c r="Z53" s="39"/>
      <c r="AA53" s="38"/>
      <c r="AB53" s="36"/>
      <c r="AC53" s="36"/>
      <c r="AD53" s="39"/>
      <c r="AE53" s="40">
        <v>1</v>
      </c>
      <c r="AF53" s="41"/>
      <c r="AG53" s="41"/>
      <c r="AH53" s="42"/>
      <c r="AI53" s="40"/>
      <c r="AJ53" s="41"/>
      <c r="AK53" s="41"/>
      <c r="AL53" s="42"/>
      <c r="AM53" s="40"/>
      <c r="AN53" s="41"/>
      <c r="AO53" s="41"/>
      <c r="AP53" s="42"/>
      <c r="AQ53" s="40"/>
      <c r="AR53" s="41"/>
      <c r="AS53" s="41"/>
      <c r="AT53" s="42"/>
      <c r="AU53" s="40"/>
      <c r="AV53" s="41"/>
      <c r="AW53" s="41"/>
      <c r="AX53" s="42"/>
      <c r="AY53" s="38"/>
      <c r="AZ53" s="36"/>
      <c r="BA53" s="36"/>
      <c r="BB53" s="39"/>
      <c r="BC53" s="38"/>
      <c r="BD53" s="36"/>
      <c r="BE53" s="36"/>
      <c r="BF53" s="39"/>
      <c r="BG53" s="38"/>
      <c r="BH53" s="36"/>
      <c r="BI53" s="36"/>
      <c r="BJ53" s="43"/>
      <c r="BK53" s="199">
        <f t="shared" si="0"/>
        <v>1</v>
      </c>
      <c r="BL53" s="200">
        <f t="shared" si="3"/>
        <v>0</v>
      </c>
      <c r="BM53" s="44"/>
      <c r="BN53" s="209" t="s">
        <v>394</v>
      </c>
    </row>
    <row r="54" spans="1:66" x14ac:dyDescent="0.25">
      <c r="A54" s="54" t="s">
        <v>29</v>
      </c>
      <c r="B54" s="55" t="s">
        <v>30</v>
      </c>
      <c r="C54" s="47" t="s">
        <v>92</v>
      </c>
      <c r="D54" s="47" t="s">
        <v>93</v>
      </c>
      <c r="E54" s="48" t="s">
        <v>32</v>
      </c>
      <c r="F54" s="150" t="s">
        <v>35</v>
      </c>
      <c r="G54" s="151" t="s">
        <v>33</v>
      </c>
      <c r="H54" s="151" t="s">
        <v>56</v>
      </c>
      <c r="I54" s="46" t="s">
        <v>58</v>
      </c>
      <c r="J54" s="56" t="s">
        <v>67</v>
      </c>
      <c r="K54" s="45">
        <v>1</v>
      </c>
      <c r="L54" s="46">
        <v>1</v>
      </c>
      <c r="M54" s="49" t="s">
        <v>123</v>
      </c>
      <c r="N54" s="50" t="s">
        <v>33</v>
      </c>
      <c r="O54" s="35"/>
      <c r="P54" s="36"/>
      <c r="Q54" s="36"/>
      <c r="R54" s="37"/>
      <c r="S54" s="38"/>
      <c r="T54" s="36"/>
      <c r="U54" s="36"/>
      <c r="V54" s="39"/>
      <c r="W54" s="38"/>
      <c r="X54" s="36"/>
      <c r="Y54" s="36"/>
      <c r="Z54" s="39"/>
      <c r="AA54" s="38"/>
      <c r="AB54" s="36"/>
      <c r="AC54" s="36"/>
      <c r="AD54" s="39"/>
      <c r="AE54" s="40">
        <v>1</v>
      </c>
      <c r="AF54" s="41"/>
      <c r="AG54" s="41"/>
      <c r="AH54" s="42"/>
      <c r="AI54" s="40"/>
      <c r="AJ54" s="41"/>
      <c r="AK54" s="41"/>
      <c r="AL54" s="42"/>
      <c r="AM54" s="40"/>
      <c r="AN54" s="41"/>
      <c r="AO54" s="41"/>
      <c r="AP54" s="42"/>
      <c r="AQ54" s="40"/>
      <c r="AR54" s="41"/>
      <c r="AS54" s="41"/>
      <c r="AT54" s="42"/>
      <c r="AU54" s="40"/>
      <c r="AV54" s="41"/>
      <c r="AW54" s="41"/>
      <c r="AX54" s="42"/>
      <c r="AY54" s="38"/>
      <c r="AZ54" s="36"/>
      <c r="BA54" s="36"/>
      <c r="BB54" s="39"/>
      <c r="BC54" s="38"/>
      <c r="BD54" s="36"/>
      <c r="BE54" s="36"/>
      <c r="BF54" s="39"/>
      <c r="BG54" s="38"/>
      <c r="BH54" s="36"/>
      <c r="BI54" s="36"/>
      <c r="BJ54" s="43"/>
      <c r="BK54" s="199">
        <f t="shared" si="0"/>
        <v>1</v>
      </c>
      <c r="BL54" s="200">
        <f t="shared" si="3"/>
        <v>0</v>
      </c>
      <c r="BM54" s="44"/>
      <c r="BN54" s="209" t="s">
        <v>394</v>
      </c>
    </row>
    <row r="55" spans="1:66" x14ac:dyDescent="0.25">
      <c r="A55" s="54" t="s">
        <v>29</v>
      </c>
      <c r="B55" s="55" t="s">
        <v>30</v>
      </c>
      <c r="C55" s="47" t="s">
        <v>92</v>
      </c>
      <c r="D55" s="47" t="s">
        <v>93</v>
      </c>
      <c r="E55" s="48" t="s">
        <v>32</v>
      </c>
      <c r="F55" s="150" t="s">
        <v>35</v>
      </c>
      <c r="G55" s="151" t="s">
        <v>33</v>
      </c>
      <c r="H55" s="151" t="s">
        <v>56</v>
      </c>
      <c r="I55" s="46" t="s">
        <v>58</v>
      </c>
      <c r="J55" s="56" t="s">
        <v>65</v>
      </c>
      <c r="K55" s="45">
        <v>1</v>
      </c>
      <c r="L55" s="46">
        <v>1</v>
      </c>
      <c r="M55" s="49" t="s">
        <v>123</v>
      </c>
      <c r="N55" s="50" t="s">
        <v>33</v>
      </c>
      <c r="O55" s="35"/>
      <c r="P55" s="36"/>
      <c r="Q55" s="36"/>
      <c r="R55" s="37"/>
      <c r="S55" s="38"/>
      <c r="T55" s="36"/>
      <c r="U55" s="36"/>
      <c r="V55" s="39"/>
      <c r="W55" s="38"/>
      <c r="X55" s="36"/>
      <c r="Y55" s="36"/>
      <c r="Z55" s="39"/>
      <c r="AA55" s="38"/>
      <c r="AB55" s="36"/>
      <c r="AC55" s="36"/>
      <c r="AD55" s="39"/>
      <c r="AE55" s="40">
        <v>1</v>
      </c>
      <c r="AF55" s="41"/>
      <c r="AG55" s="41"/>
      <c r="AH55" s="42"/>
      <c r="AI55" s="40"/>
      <c r="AJ55" s="41"/>
      <c r="AK55" s="41"/>
      <c r="AL55" s="42"/>
      <c r="AM55" s="40"/>
      <c r="AN55" s="41"/>
      <c r="AO55" s="41"/>
      <c r="AP55" s="42"/>
      <c r="AQ55" s="40"/>
      <c r="AR55" s="41"/>
      <c r="AS55" s="41"/>
      <c r="AT55" s="42"/>
      <c r="AU55" s="40"/>
      <c r="AV55" s="41"/>
      <c r="AW55" s="41"/>
      <c r="AX55" s="42"/>
      <c r="AY55" s="38"/>
      <c r="AZ55" s="36"/>
      <c r="BA55" s="36"/>
      <c r="BB55" s="39"/>
      <c r="BC55" s="38"/>
      <c r="BD55" s="36"/>
      <c r="BE55" s="36"/>
      <c r="BF55" s="39"/>
      <c r="BG55" s="38"/>
      <c r="BH55" s="36"/>
      <c r="BI55" s="36"/>
      <c r="BJ55" s="43"/>
      <c r="BK55" s="199">
        <f t="shared" si="0"/>
        <v>1</v>
      </c>
      <c r="BL55" s="200">
        <f t="shared" si="3"/>
        <v>0</v>
      </c>
      <c r="BM55" s="44"/>
      <c r="BN55" s="209" t="s">
        <v>355</v>
      </c>
    </row>
    <row r="56" spans="1:66" x14ac:dyDescent="0.25">
      <c r="A56" s="54" t="s">
        <v>29</v>
      </c>
      <c r="B56" s="55" t="s">
        <v>30</v>
      </c>
      <c r="C56" s="47" t="s">
        <v>92</v>
      </c>
      <c r="D56" s="47" t="s">
        <v>93</v>
      </c>
      <c r="E56" s="48" t="s">
        <v>32</v>
      </c>
      <c r="F56" s="150" t="s">
        <v>35</v>
      </c>
      <c r="G56" s="151" t="s">
        <v>33</v>
      </c>
      <c r="H56" s="151" t="s">
        <v>56</v>
      </c>
      <c r="I56" s="46" t="s">
        <v>58</v>
      </c>
      <c r="J56" s="56" t="s">
        <v>66</v>
      </c>
      <c r="K56" s="45">
        <v>1</v>
      </c>
      <c r="L56" s="46">
        <v>1</v>
      </c>
      <c r="M56" s="49" t="s">
        <v>123</v>
      </c>
      <c r="N56" s="50" t="s">
        <v>33</v>
      </c>
      <c r="O56" s="35"/>
      <c r="P56" s="36"/>
      <c r="Q56" s="36"/>
      <c r="R56" s="37"/>
      <c r="S56" s="38"/>
      <c r="T56" s="36"/>
      <c r="U56" s="36"/>
      <c r="V56" s="39"/>
      <c r="W56" s="38"/>
      <c r="X56" s="36"/>
      <c r="Y56" s="36"/>
      <c r="Z56" s="39"/>
      <c r="AA56" s="38"/>
      <c r="AB56" s="36"/>
      <c r="AC56" s="36"/>
      <c r="AD56" s="39"/>
      <c r="AE56" s="40">
        <v>1</v>
      </c>
      <c r="AF56" s="41"/>
      <c r="AG56" s="41"/>
      <c r="AH56" s="42"/>
      <c r="AI56" s="40"/>
      <c r="AJ56" s="41"/>
      <c r="AK56" s="41"/>
      <c r="AL56" s="42"/>
      <c r="AM56" s="40"/>
      <c r="AN56" s="41"/>
      <c r="AO56" s="41"/>
      <c r="AP56" s="42"/>
      <c r="AQ56" s="40"/>
      <c r="AR56" s="41"/>
      <c r="AS56" s="41"/>
      <c r="AT56" s="42"/>
      <c r="AU56" s="40"/>
      <c r="AV56" s="41"/>
      <c r="AW56" s="41"/>
      <c r="AX56" s="42"/>
      <c r="AY56" s="38"/>
      <c r="AZ56" s="36"/>
      <c r="BA56" s="36"/>
      <c r="BB56" s="39"/>
      <c r="BC56" s="38"/>
      <c r="BD56" s="36"/>
      <c r="BE56" s="36"/>
      <c r="BF56" s="39"/>
      <c r="BG56" s="38"/>
      <c r="BH56" s="36"/>
      <c r="BI56" s="36"/>
      <c r="BJ56" s="43"/>
      <c r="BK56" s="199">
        <f t="shared" si="0"/>
        <v>1</v>
      </c>
      <c r="BL56" s="200">
        <f t="shared" si="3"/>
        <v>0</v>
      </c>
      <c r="BM56" s="44"/>
      <c r="BN56" s="209" t="s">
        <v>394</v>
      </c>
    </row>
    <row r="57" spans="1:66" x14ac:dyDescent="0.25">
      <c r="A57" s="54" t="s">
        <v>29</v>
      </c>
      <c r="B57" s="55" t="s">
        <v>30</v>
      </c>
      <c r="C57" s="47" t="s">
        <v>92</v>
      </c>
      <c r="D57" s="47" t="s">
        <v>93</v>
      </c>
      <c r="E57" s="48" t="s">
        <v>32</v>
      </c>
      <c r="F57" s="150" t="s">
        <v>35</v>
      </c>
      <c r="G57" s="151" t="s">
        <v>33</v>
      </c>
      <c r="H57" s="151" t="s">
        <v>56</v>
      </c>
      <c r="I57" s="46" t="s">
        <v>58</v>
      </c>
      <c r="J57" s="57" t="s">
        <v>116</v>
      </c>
      <c r="K57" s="45">
        <v>6</v>
      </c>
      <c r="L57" s="46">
        <v>6</v>
      </c>
      <c r="M57" s="49" t="s">
        <v>120</v>
      </c>
      <c r="N57" s="58" t="s">
        <v>118</v>
      </c>
      <c r="O57" s="35" t="s">
        <v>129</v>
      </c>
      <c r="P57" s="36"/>
      <c r="Q57" s="36"/>
      <c r="R57" s="37"/>
      <c r="S57" s="38"/>
      <c r="T57" s="36"/>
      <c r="U57" s="36"/>
      <c r="V57" s="39"/>
      <c r="W57" s="38"/>
      <c r="X57" s="36"/>
      <c r="Y57" s="36"/>
      <c r="Z57" s="39"/>
      <c r="AA57" s="38"/>
      <c r="AB57" s="36"/>
      <c r="AC57" s="36"/>
      <c r="AD57" s="39"/>
      <c r="AE57" s="40"/>
      <c r="AF57" s="41"/>
      <c r="AG57" s="41"/>
      <c r="AH57" s="42"/>
      <c r="AI57" s="40"/>
      <c r="AJ57" s="41"/>
      <c r="AK57" s="41"/>
      <c r="AL57" s="42"/>
      <c r="AM57" s="40"/>
      <c r="AN57" s="41"/>
      <c r="AO57" s="41"/>
      <c r="AP57" s="42"/>
      <c r="AQ57" s="40"/>
      <c r="AR57" s="41"/>
      <c r="AS57" s="41"/>
      <c r="AT57" s="42"/>
      <c r="AU57" s="40"/>
      <c r="AV57" s="41"/>
      <c r="AW57" s="41">
        <v>6</v>
      </c>
      <c r="AX57" s="42"/>
      <c r="AY57" s="38"/>
      <c r="AZ57" s="36"/>
      <c r="BA57" s="36"/>
      <c r="BB57" s="39">
        <v>6</v>
      </c>
      <c r="BC57" s="38"/>
      <c r="BD57" s="36"/>
      <c r="BE57" s="36"/>
      <c r="BF57" s="39"/>
      <c r="BG57" s="38"/>
      <c r="BH57" s="36"/>
      <c r="BI57" s="36"/>
      <c r="BJ57" s="43"/>
      <c r="BK57" s="199">
        <f t="shared" si="0"/>
        <v>12</v>
      </c>
      <c r="BL57" s="200">
        <f t="shared" si="3"/>
        <v>0</v>
      </c>
      <c r="BM57" s="44"/>
      <c r="BN57" s="209" t="s">
        <v>355</v>
      </c>
    </row>
    <row r="58" spans="1:66" x14ac:dyDescent="0.25">
      <c r="A58" s="54" t="s">
        <v>29</v>
      </c>
      <c r="B58" s="55" t="s">
        <v>30</v>
      </c>
      <c r="C58" s="47" t="s">
        <v>94</v>
      </c>
      <c r="D58" s="47" t="s">
        <v>93</v>
      </c>
      <c r="E58" s="48" t="s">
        <v>32</v>
      </c>
      <c r="F58" s="150" t="s">
        <v>36</v>
      </c>
      <c r="G58" s="151" t="s">
        <v>33</v>
      </c>
      <c r="H58" s="151" t="s">
        <v>56</v>
      </c>
      <c r="I58" s="46" t="s">
        <v>55</v>
      </c>
      <c r="J58" s="56" t="s">
        <v>53</v>
      </c>
      <c r="K58" s="45">
        <v>5</v>
      </c>
      <c r="L58" s="46">
        <v>5</v>
      </c>
      <c r="M58" s="49" t="s">
        <v>122</v>
      </c>
      <c r="N58" s="50" t="s">
        <v>33</v>
      </c>
      <c r="O58" s="35"/>
      <c r="P58" s="36"/>
      <c r="Q58" s="36"/>
      <c r="R58" s="37"/>
      <c r="S58" s="38"/>
      <c r="T58" s="36">
        <v>1</v>
      </c>
      <c r="U58" s="36"/>
      <c r="V58" s="39"/>
      <c r="W58" s="38"/>
      <c r="X58" s="36"/>
      <c r="Y58" s="36">
        <v>1</v>
      </c>
      <c r="Z58" s="39"/>
      <c r="AA58" s="38"/>
      <c r="AB58" s="36"/>
      <c r="AC58" s="36"/>
      <c r="AD58" s="39"/>
      <c r="AE58" s="40"/>
      <c r="AF58" s="41"/>
      <c r="AG58" s="41"/>
      <c r="AH58" s="42"/>
      <c r="AI58" s="40"/>
      <c r="AJ58" s="41"/>
      <c r="AK58" s="41"/>
      <c r="AL58" s="42"/>
      <c r="AM58" s="40"/>
      <c r="AN58" s="41"/>
      <c r="AO58" s="41"/>
      <c r="AP58" s="42">
        <v>1</v>
      </c>
      <c r="AQ58" s="40"/>
      <c r="AR58" s="41"/>
      <c r="AS58" s="41"/>
      <c r="AT58" s="42"/>
      <c r="AU58" s="40"/>
      <c r="AV58" s="41"/>
      <c r="AW58" s="41">
        <v>1</v>
      </c>
      <c r="AX58" s="42"/>
      <c r="AY58" s="38"/>
      <c r="AZ58" s="36"/>
      <c r="BA58" s="36"/>
      <c r="BB58" s="39">
        <v>1</v>
      </c>
      <c r="BC58" s="38"/>
      <c r="BD58" s="36"/>
      <c r="BE58" s="36"/>
      <c r="BF58" s="39"/>
      <c r="BG58" s="38"/>
      <c r="BH58" s="36"/>
      <c r="BI58" s="36"/>
      <c r="BJ58" s="43"/>
      <c r="BK58" s="199">
        <f t="shared" si="0"/>
        <v>5</v>
      </c>
      <c r="BL58" s="200">
        <f t="shared" si="3"/>
        <v>0</v>
      </c>
      <c r="BM58" s="44"/>
      <c r="BN58" s="209" t="s">
        <v>355</v>
      </c>
    </row>
    <row r="59" spans="1:66" x14ac:dyDescent="0.25">
      <c r="A59" s="54" t="s">
        <v>29</v>
      </c>
      <c r="B59" s="55" t="s">
        <v>30</v>
      </c>
      <c r="C59" s="47" t="s">
        <v>94</v>
      </c>
      <c r="D59" s="47" t="s">
        <v>93</v>
      </c>
      <c r="E59" s="48" t="s">
        <v>32</v>
      </c>
      <c r="F59" s="150" t="s">
        <v>36</v>
      </c>
      <c r="G59" s="151" t="s">
        <v>33</v>
      </c>
      <c r="H59" s="151" t="s">
        <v>56</v>
      </c>
      <c r="I59" s="46" t="s">
        <v>55</v>
      </c>
      <c r="J59" s="56" t="s">
        <v>59</v>
      </c>
      <c r="K59" s="45">
        <v>5</v>
      </c>
      <c r="L59" s="46">
        <v>5</v>
      </c>
      <c r="M59" s="49" t="s">
        <v>124</v>
      </c>
      <c r="N59" s="50" t="s">
        <v>33</v>
      </c>
      <c r="O59" s="35"/>
      <c r="P59" s="36"/>
      <c r="Q59" s="36"/>
      <c r="R59" s="37"/>
      <c r="S59" s="38"/>
      <c r="T59" s="36">
        <v>1</v>
      </c>
      <c r="U59" s="36"/>
      <c r="V59" s="39"/>
      <c r="W59" s="38"/>
      <c r="X59" s="36"/>
      <c r="Y59" s="36">
        <v>1</v>
      </c>
      <c r="Z59" s="39"/>
      <c r="AA59" s="38"/>
      <c r="AB59" s="36"/>
      <c r="AC59" s="36"/>
      <c r="AD59" s="39"/>
      <c r="AE59" s="40"/>
      <c r="AF59" s="41"/>
      <c r="AG59" s="41"/>
      <c r="AH59" s="42"/>
      <c r="AI59" s="40"/>
      <c r="AJ59" s="41"/>
      <c r="AK59" s="41"/>
      <c r="AL59" s="42"/>
      <c r="AM59" s="40"/>
      <c r="AN59" s="41"/>
      <c r="AO59" s="41"/>
      <c r="AP59" s="42">
        <v>1</v>
      </c>
      <c r="AQ59" s="40"/>
      <c r="AR59" s="41"/>
      <c r="AS59" s="41"/>
      <c r="AT59" s="42"/>
      <c r="AU59" s="40"/>
      <c r="AV59" s="41"/>
      <c r="AW59" s="41">
        <v>1</v>
      </c>
      <c r="AX59" s="42"/>
      <c r="AY59" s="38"/>
      <c r="AZ59" s="36"/>
      <c r="BA59" s="36"/>
      <c r="BB59" s="39">
        <v>1</v>
      </c>
      <c r="BC59" s="38"/>
      <c r="BD59" s="36"/>
      <c r="BE59" s="36"/>
      <c r="BF59" s="39"/>
      <c r="BG59" s="38"/>
      <c r="BH59" s="36"/>
      <c r="BI59" s="36"/>
      <c r="BJ59" s="43"/>
      <c r="BK59" s="199">
        <f t="shared" si="0"/>
        <v>5</v>
      </c>
      <c r="BL59" s="200">
        <f t="shared" si="3"/>
        <v>0</v>
      </c>
      <c r="BM59" s="44"/>
      <c r="BN59" s="209" t="s">
        <v>355</v>
      </c>
    </row>
    <row r="60" spans="1:66" x14ac:dyDescent="0.25">
      <c r="A60" s="54" t="s">
        <v>29</v>
      </c>
      <c r="B60" s="55" t="s">
        <v>30</v>
      </c>
      <c r="C60" s="47" t="s">
        <v>94</v>
      </c>
      <c r="D60" s="47" t="s">
        <v>93</v>
      </c>
      <c r="E60" s="48" t="s">
        <v>32</v>
      </c>
      <c r="F60" s="150" t="s">
        <v>36</v>
      </c>
      <c r="G60" s="151" t="s">
        <v>33</v>
      </c>
      <c r="H60" s="151" t="s">
        <v>56</v>
      </c>
      <c r="I60" s="46" t="s">
        <v>55</v>
      </c>
      <c r="J60" s="56" t="s">
        <v>70</v>
      </c>
      <c r="K60" s="45">
        <v>5</v>
      </c>
      <c r="L60" s="46">
        <v>6</v>
      </c>
      <c r="M60" s="49" t="s">
        <v>124</v>
      </c>
      <c r="N60" s="50" t="s">
        <v>33</v>
      </c>
      <c r="O60" s="35"/>
      <c r="P60" s="36"/>
      <c r="Q60" s="36"/>
      <c r="R60" s="37"/>
      <c r="S60" s="38"/>
      <c r="T60" s="36">
        <v>1</v>
      </c>
      <c r="U60" s="36"/>
      <c r="V60" s="39"/>
      <c r="W60" s="38"/>
      <c r="X60" s="36"/>
      <c r="Y60" s="36">
        <v>1</v>
      </c>
      <c r="Z60" s="39"/>
      <c r="AA60" s="38"/>
      <c r="AB60" s="36"/>
      <c r="AC60" s="36"/>
      <c r="AD60" s="39"/>
      <c r="AE60" s="40">
        <v>1</v>
      </c>
      <c r="AF60" s="41"/>
      <c r="AG60" s="41"/>
      <c r="AH60" s="42"/>
      <c r="AI60" s="40"/>
      <c r="AJ60" s="41"/>
      <c r="AK60" s="41"/>
      <c r="AL60" s="42"/>
      <c r="AM60" s="40"/>
      <c r="AN60" s="41"/>
      <c r="AO60" s="41"/>
      <c r="AP60" s="42">
        <v>1</v>
      </c>
      <c r="AQ60" s="40"/>
      <c r="AR60" s="41"/>
      <c r="AS60" s="41"/>
      <c r="AT60" s="42"/>
      <c r="AU60" s="40"/>
      <c r="AV60" s="41"/>
      <c r="AW60" s="41">
        <v>1</v>
      </c>
      <c r="AX60" s="42"/>
      <c r="AY60" s="38"/>
      <c r="AZ60" s="36"/>
      <c r="BA60" s="36"/>
      <c r="BB60" s="39">
        <v>1</v>
      </c>
      <c r="BC60" s="38"/>
      <c r="BD60" s="36"/>
      <c r="BE60" s="36"/>
      <c r="BF60" s="39"/>
      <c r="BG60" s="38"/>
      <c r="BH60" s="36"/>
      <c r="BI60" s="36"/>
      <c r="BJ60" s="43"/>
      <c r="BK60" s="199">
        <f t="shared" si="0"/>
        <v>6</v>
      </c>
      <c r="BL60" s="200">
        <f t="shared" si="3"/>
        <v>0</v>
      </c>
      <c r="BM60" s="44"/>
      <c r="BN60" s="209" t="s">
        <v>355</v>
      </c>
    </row>
    <row r="61" spans="1:66" x14ac:dyDescent="0.25">
      <c r="A61" s="54" t="s">
        <v>29</v>
      </c>
      <c r="B61" s="55" t="s">
        <v>30</v>
      </c>
      <c r="C61" s="47" t="s">
        <v>94</v>
      </c>
      <c r="D61" s="47" t="s">
        <v>93</v>
      </c>
      <c r="E61" s="48" t="s">
        <v>32</v>
      </c>
      <c r="F61" s="150" t="s">
        <v>36</v>
      </c>
      <c r="G61" s="151" t="s">
        <v>33</v>
      </c>
      <c r="H61" s="151" t="s">
        <v>56</v>
      </c>
      <c r="I61" s="46" t="s">
        <v>55</v>
      </c>
      <c r="J61" s="56" t="s">
        <v>63</v>
      </c>
      <c r="K61" s="45">
        <v>1</v>
      </c>
      <c r="L61" s="46">
        <v>1</v>
      </c>
      <c r="M61" s="49" t="s">
        <v>274</v>
      </c>
      <c r="N61" s="50" t="s">
        <v>33</v>
      </c>
      <c r="O61" s="35"/>
      <c r="P61" s="36"/>
      <c r="Q61" s="36"/>
      <c r="R61" s="37"/>
      <c r="S61" s="38"/>
      <c r="T61" s="36"/>
      <c r="U61" s="36"/>
      <c r="V61" s="39"/>
      <c r="W61" s="38"/>
      <c r="X61" s="36"/>
      <c r="Y61" s="36"/>
      <c r="Z61" s="39"/>
      <c r="AA61" s="38"/>
      <c r="AB61" s="36"/>
      <c r="AC61" s="36"/>
      <c r="AD61" s="39"/>
      <c r="AE61" s="40">
        <v>1</v>
      </c>
      <c r="AF61" s="41"/>
      <c r="AG61" s="41"/>
      <c r="AH61" s="42"/>
      <c r="AI61" s="40"/>
      <c r="AJ61" s="41"/>
      <c r="AK61" s="41"/>
      <c r="AL61" s="42"/>
      <c r="AM61" s="40"/>
      <c r="AN61" s="41"/>
      <c r="AO61" s="41"/>
      <c r="AP61" s="42"/>
      <c r="AQ61" s="40"/>
      <c r="AR61" s="41"/>
      <c r="AS61" s="41"/>
      <c r="AT61" s="42"/>
      <c r="AU61" s="40"/>
      <c r="AV61" s="41"/>
      <c r="AW61" s="41"/>
      <c r="AX61" s="42"/>
      <c r="AY61" s="38"/>
      <c r="AZ61" s="36"/>
      <c r="BA61" s="36"/>
      <c r="BB61" s="39"/>
      <c r="BC61" s="38"/>
      <c r="BD61" s="36"/>
      <c r="BE61" s="36"/>
      <c r="BF61" s="39"/>
      <c r="BG61" s="38"/>
      <c r="BH61" s="36"/>
      <c r="BI61" s="36"/>
      <c r="BJ61" s="43"/>
      <c r="BK61" s="199">
        <f t="shared" si="0"/>
        <v>1</v>
      </c>
      <c r="BL61" s="200">
        <f t="shared" si="3"/>
        <v>0</v>
      </c>
      <c r="BM61" s="44"/>
      <c r="BN61" s="209" t="s">
        <v>526</v>
      </c>
    </row>
    <row r="62" spans="1:66" x14ac:dyDescent="0.25">
      <c r="A62" s="54" t="s">
        <v>29</v>
      </c>
      <c r="B62" s="55" t="s">
        <v>30</v>
      </c>
      <c r="C62" s="47" t="s">
        <v>94</v>
      </c>
      <c r="D62" s="47" t="s">
        <v>93</v>
      </c>
      <c r="E62" s="48" t="s">
        <v>32</v>
      </c>
      <c r="F62" s="150" t="s">
        <v>36</v>
      </c>
      <c r="G62" s="151" t="s">
        <v>33</v>
      </c>
      <c r="H62" s="151" t="s">
        <v>56</v>
      </c>
      <c r="I62" s="46" t="s">
        <v>55</v>
      </c>
      <c r="J62" s="56" t="s">
        <v>64</v>
      </c>
      <c r="K62" s="45">
        <v>1</v>
      </c>
      <c r="L62" s="46">
        <v>1</v>
      </c>
      <c r="M62" s="49" t="s">
        <v>123</v>
      </c>
      <c r="N62" s="50" t="s">
        <v>33</v>
      </c>
      <c r="O62" s="35"/>
      <c r="P62" s="36"/>
      <c r="Q62" s="36"/>
      <c r="R62" s="37"/>
      <c r="S62" s="38"/>
      <c r="T62" s="36"/>
      <c r="U62" s="36"/>
      <c r="V62" s="39"/>
      <c r="W62" s="38"/>
      <c r="X62" s="36"/>
      <c r="Y62" s="36"/>
      <c r="Z62" s="39"/>
      <c r="AA62" s="38"/>
      <c r="AB62" s="36"/>
      <c r="AC62" s="36"/>
      <c r="AD62" s="39"/>
      <c r="AE62" s="40">
        <v>1</v>
      </c>
      <c r="AF62" s="41"/>
      <c r="AG62" s="41"/>
      <c r="AH62" s="42"/>
      <c r="AI62" s="40"/>
      <c r="AJ62" s="41"/>
      <c r="AK62" s="41"/>
      <c r="AL62" s="42"/>
      <c r="AM62" s="40"/>
      <c r="AN62" s="41"/>
      <c r="AO62" s="41"/>
      <c r="AP62" s="42"/>
      <c r="AQ62" s="40"/>
      <c r="AR62" s="41"/>
      <c r="AS62" s="41"/>
      <c r="AT62" s="42"/>
      <c r="AU62" s="40"/>
      <c r="AV62" s="41"/>
      <c r="AW62" s="41"/>
      <c r="AX62" s="42"/>
      <c r="AY62" s="38"/>
      <c r="AZ62" s="36"/>
      <c r="BA62" s="36"/>
      <c r="BB62" s="39"/>
      <c r="BC62" s="38"/>
      <c r="BD62" s="36"/>
      <c r="BE62" s="36"/>
      <c r="BF62" s="39"/>
      <c r="BG62" s="38"/>
      <c r="BH62" s="36"/>
      <c r="BI62" s="36"/>
      <c r="BJ62" s="43"/>
      <c r="BK62" s="199">
        <f t="shared" si="0"/>
        <v>1</v>
      </c>
      <c r="BL62" s="200">
        <f t="shared" si="3"/>
        <v>0</v>
      </c>
      <c r="BM62" s="44"/>
      <c r="BN62" s="209" t="s">
        <v>526</v>
      </c>
    </row>
    <row r="63" spans="1:66" x14ac:dyDescent="0.25">
      <c r="A63" s="54" t="s">
        <v>29</v>
      </c>
      <c r="B63" s="55" t="s">
        <v>30</v>
      </c>
      <c r="C63" s="47" t="s">
        <v>94</v>
      </c>
      <c r="D63" s="47" t="s">
        <v>93</v>
      </c>
      <c r="E63" s="48" t="s">
        <v>32</v>
      </c>
      <c r="F63" s="150" t="s">
        <v>36</v>
      </c>
      <c r="G63" s="151" t="s">
        <v>33</v>
      </c>
      <c r="H63" s="151" t="s">
        <v>56</v>
      </c>
      <c r="I63" s="46" t="s">
        <v>55</v>
      </c>
      <c r="J63" s="56" t="s">
        <v>67</v>
      </c>
      <c r="K63" s="45">
        <v>1</v>
      </c>
      <c r="L63" s="46">
        <v>1</v>
      </c>
      <c r="M63" s="49" t="s">
        <v>123</v>
      </c>
      <c r="N63" s="50" t="s">
        <v>33</v>
      </c>
      <c r="O63" s="35"/>
      <c r="P63" s="36"/>
      <c r="Q63" s="36"/>
      <c r="R63" s="37"/>
      <c r="S63" s="38"/>
      <c r="T63" s="36"/>
      <c r="U63" s="36"/>
      <c r="V63" s="39"/>
      <c r="W63" s="38"/>
      <c r="X63" s="36"/>
      <c r="Y63" s="36"/>
      <c r="Z63" s="39"/>
      <c r="AA63" s="38"/>
      <c r="AB63" s="36"/>
      <c r="AC63" s="36"/>
      <c r="AD63" s="39"/>
      <c r="AE63" s="40">
        <v>1</v>
      </c>
      <c r="AF63" s="41"/>
      <c r="AG63" s="41"/>
      <c r="AH63" s="42"/>
      <c r="AI63" s="40"/>
      <c r="AJ63" s="41"/>
      <c r="AK63" s="41"/>
      <c r="AL63" s="42"/>
      <c r="AM63" s="40"/>
      <c r="AN63" s="41"/>
      <c r="AO63" s="41"/>
      <c r="AP63" s="42"/>
      <c r="AQ63" s="40"/>
      <c r="AR63" s="41"/>
      <c r="AS63" s="41"/>
      <c r="AT63" s="42"/>
      <c r="AU63" s="40"/>
      <c r="AV63" s="41"/>
      <c r="AW63" s="41"/>
      <c r="AX63" s="42"/>
      <c r="AY63" s="38"/>
      <c r="AZ63" s="36"/>
      <c r="BA63" s="36"/>
      <c r="BB63" s="39"/>
      <c r="BC63" s="38"/>
      <c r="BD63" s="36"/>
      <c r="BE63" s="36"/>
      <c r="BF63" s="39"/>
      <c r="BG63" s="38"/>
      <c r="BH63" s="36"/>
      <c r="BI63" s="36"/>
      <c r="BJ63" s="43"/>
      <c r="BK63" s="199">
        <f t="shared" si="0"/>
        <v>1</v>
      </c>
      <c r="BL63" s="200">
        <f t="shared" si="3"/>
        <v>0</v>
      </c>
      <c r="BM63" s="44"/>
      <c r="BN63" s="209" t="s">
        <v>526</v>
      </c>
    </row>
    <row r="64" spans="1:66" x14ac:dyDescent="0.25">
      <c r="A64" s="54" t="s">
        <v>29</v>
      </c>
      <c r="B64" s="55" t="s">
        <v>30</v>
      </c>
      <c r="C64" s="47" t="s">
        <v>94</v>
      </c>
      <c r="D64" s="47" t="s">
        <v>93</v>
      </c>
      <c r="E64" s="48" t="s">
        <v>32</v>
      </c>
      <c r="F64" s="150" t="s">
        <v>36</v>
      </c>
      <c r="G64" s="151" t="s">
        <v>33</v>
      </c>
      <c r="H64" s="151" t="s">
        <v>56</v>
      </c>
      <c r="I64" s="46" t="s">
        <v>55</v>
      </c>
      <c r="J64" s="56" t="s">
        <v>65</v>
      </c>
      <c r="K64" s="45">
        <v>1</v>
      </c>
      <c r="L64" s="46">
        <v>1</v>
      </c>
      <c r="M64" s="49" t="s">
        <v>123</v>
      </c>
      <c r="N64" s="50" t="s">
        <v>33</v>
      </c>
      <c r="O64" s="35"/>
      <c r="P64" s="36"/>
      <c r="Q64" s="36"/>
      <c r="R64" s="37"/>
      <c r="S64" s="38"/>
      <c r="T64" s="36"/>
      <c r="U64" s="36"/>
      <c r="V64" s="39"/>
      <c r="W64" s="38"/>
      <c r="X64" s="36"/>
      <c r="Y64" s="36"/>
      <c r="Z64" s="39"/>
      <c r="AA64" s="38"/>
      <c r="AB64" s="36"/>
      <c r="AC64" s="36"/>
      <c r="AD64" s="39"/>
      <c r="AE64" s="40">
        <v>1</v>
      </c>
      <c r="AF64" s="41"/>
      <c r="AG64" s="41"/>
      <c r="AH64" s="42"/>
      <c r="AI64" s="40"/>
      <c r="AJ64" s="41"/>
      <c r="AK64" s="41"/>
      <c r="AL64" s="42"/>
      <c r="AM64" s="40"/>
      <c r="AN64" s="41"/>
      <c r="AO64" s="41"/>
      <c r="AP64" s="42"/>
      <c r="AQ64" s="40"/>
      <c r="AR64" s="41"/>
      <c r="AS64" s="41"/>
      <c r="AT64" s="42"/>
      <c r="AU64" s="40"/>
      <c r="AV64" s="41"/>
      <c r="AW64" s="41"/>
      <c r="AX64" s="42"/>
      <c r="AY64" s="38"/>
      <c r="AZ64" s="36"/>
      <c r="BA64" s="36"/>
      <c r="BB64" s="39"/>
      <c r="BC64" s="38"/>
      <c r="BD64" s="36"/>
      <c r="BE64" s="36"/>
      <c r="BF64" s="39"/>
      <c r="BG64" s="38"/>
      <c r="BH64" s="36"/>
      <c r="BI64" s="36"/>
      <c r="BJ64" s="43"/>
      <c r="BK64" s="199">
        <f t="shared" si="0"/>
        <v>1</v>
      </c>
      <c r="BL64" s="200">
        <f t="shared" si="3"/>
        <v>0</v>
      </c>
      <c r="BM64" s="44"/>
      <c r="BN64" s="209" t="s">
        <v>355</v>
      </c>
    </row>
    <row r="65" spans="1:66" x14ac:dyDescent="0.25">
      <c r="A65" s="54" t="s">
        <v>29</v>
      </c>
      <c r="B65" s="55" t="s">
        <v>30</v>
      </c>
      <c r="C65" s="47" t="s">
        <v>94</v>
      </c>
      <c r="D65" s="47" t="s">
        <v>93</v>
      </c>
      <c r="E65" s="48" t="s">
        <v>32</v>
      </c>
      <c r="F65" s="150" t="s">
        <v>36</v>
      </c>
      <c r="G65" s="151" t="s">
        <v>33</v>
      </c>
      <c r="H65" s="151" t="s">
        <v>56</v>
      </c>
      <c r="I65" s="46" t="s">
        <v>55</v>
      </c>
      <c r="J65" s="56" t="s">
        <v>66</v>
      </c>
      <c r="K65" s="45">
        <v>1</v>
      </c>
      <c r="L65" s="46">
        <v>1</v>
      </c>
      <c r="M65" s="49" t="s">
        <v>123</v>
      </c>
      <c r="N65" s="50" t="s">
        <v>33</v>
      </c>
      <c r="O65" s="35"/>
      <c r="P65" s="36"/>
      <c r="Q65" s="36"/>
      <c r="R65" s="37"/>
      <c r="S65" s="38"/>
      <c r="T65" s="36"/>
      <c r="U65" s="36"/>
      <c r="V65" s="39"/>
      <c r="W65" s="38"/>
      <c r="X65" s="36"/>
      <c r="Y65" s="36"/>
      <c r="Z65" s="39"/>
      <c r="AA65" s="38"/>
      <c r="AB65" s="36"/>
      <c r="AC65" s="36"/>
      <c r="AD65" s="39"/>
      <c r="AE65" s="40">
        <v>1</v>
      </c>
      <c r="AF65" s="41"/>
      <c r="AG65" s="41"/>
      <c r="AH65" s="42"/>
      <c r="AI65" s="40"/>
      <c r="AJ65" s="41"/>
      <c r="AK65" s="41"/>
      <c r="AL65" s="42"/>
      <c r="AM65" s="40"/>
      <c r="AN65" s="41"/>
      <c r="AO65" s="41"/>
      <c r="AP65" s="42"/>
      <c r="AQ65" s="40"/>
      <c r="AR65" s="41"/>
      <c r="AS65" s="41"/>
      <c r="AT65" s="42"/>
      <c r="AU65" s="40"/>
      <c r="AV65" s="41"/>
      <c r="AW65" s="41"/>
      <c r="AX65" s="42"/>
      <c r="AY65" s="38"/>
      <c r="AZ65" s="36"/>
      <c r="BA65" s="36"/>
      <c r="BB65" s="39"/>
      <c r="BC65" s="38"/>
      <c r="BD65" s="36"/>
      <c r="BE65" s="36"/>
      <c r="BF65" s="39"/>
      <c r="BG65" s="38"/>
      <c r="BH65" s="36"/>
      <c r="BI65" s="36"/>
      <c r="BJ65" s="43"/>
      <c r="BK65" s="199">
        <f t="shared" si="0"/>
        <v>1</v>
      </c>
      <c r="BL65" s="200">
        <f t="shared" si="3"/>
        <v>0</v>
      </c>
      <c r="BM65" s="44"/>
      <c r="BN65" s="209" t="s">
        <v>526</v>
      </c>
    </row>
    <row r="66" spans="1:66" x14ac:dyDescent="0.25">
      <c r="A66" s="54" t="s">
        <v>29</v>
      </c>
      <c r="B66" s="55" t="s">
        <v>30</v>
      </c>
      <c r="C66" s="47" t="s">
        <v>94</v>
      </c>
      <c r="D66" s="47" t="s">
        <v>93</v>
      </c>
      <c r="E66" s="48" t="s">
        <v>32</v>
      </c>
      <c r="F66" s="150" t="s">
        <v>36</v>
      </c>
      <c r="G66" s="151" t="s">
        <v>33</v>
      </c>
      <c r="H66" s="151" t="s">
        <v>56</v>
      </c>
      <c r="I66" s="46" t="s">
        <v>55</v>
      </c>
      <c r="J66" s="56" t="s">
        <v>75</v>
      </c>
      <c r="K66" s="45">
        <v>5</v>
      </c>
      <c r="L66" s="46">
        <v>5</v>
      </c>
      <c r="M66" s="49" t="s">
        <v>124</v>
      </c>
      <c r="N66" s="50" t="s">
        <v>33</v>
      </c>
      <c r="O66" s="35"/>
      <c r="P66" s="36"/>
      <c r="Q66" s="36"/>
      <c r="R66" s="37"/>
      <c r="S66" s="38"/>
      <c r="T66" s="36">
        <v>1</v>
      </c>
      <c r="U66" s="36"/>
      <c r="V66" s="39"/>
      <c r="W66" s="38"/>
      <c r="X66" s="36"/>
      <c r="Y66" s="36">
        <v>1</v>
      </c>
      <c r="Z66" s="39"/>
      <c r="AA66" s="38"/>
      <c r="AB66" s="36"/>
      <c r="AC66" s="36"/>
      <c r="AD66" s="39"/>
      <c r="AE66" s="40"/>
      <c r="AF66" s="41"/>
      <c r="AG66" s="41"/>
      <c r="AH66" s="42"/>
      <c r="AI66" s="40"/>
      <c r="AJ66" s="41"/>
      <c r="AK66" s="41"/>
      <c r="AL66" s="42"/>
      <c r="AM66" s="40"/>
      <c r="AN66" s="41"/>
      <c r="AO66" s="41"/>
      <c r="AP66" s="42">
        <v>1</v>
      </c>
      <c r="AQ66" s="40"/>
      <c r="AR66" s="41"/>
      <c r="AS66" s="41"/>
      <c r="AT66" s="42"/>
      <c r="AU66" s="40"/>
      <c r="AV66" s="41"/>
      <c r="AW66" s="41">
        <v>1</v>
      </c>
      <c r="AX66" s="42"/>
      <c r="AY66" s="38"/>
      <c r="AZ66" s="36"/>
      <c r="BA66" s="36"/>
      <c r="BB66" s="39">
        <v>1</v>
      </c>
      <c r="BC66" s="38"/>
      <c r="BD66" s="36"/>
      <c r="BE66" s="36"/>
      <c r="BF66" s="39"/>
      <c r="BG66" s="38"/>
      <c r="BH66" s="36"/>
      <c r="BI66" s="36"/>
      <c r="BJ66" s="43"/>
      <c r="BK66" s="199">
        <f t="shared" si="0"/>
        <v>5</v>
      </c>
      <c r="BL66" s="200">
        <f t="shared" si="3"/>
        <v>0</v>
      </c>
      <c r="BM66" s="44"/>
      <c r="BN66" s="209" t="s">
        <v>355</v>
      </c>
    </row>
    <row r="67" spans="1:66" x14ac:dyDescent="0.25">
      <c r="A67" s="54" t="s">
        <v>29</v>
      </c>
      <c r="B67" s="55" t="s">
        <v>30</v>
      </c>
      <c r="C67" s="47" t="s">
        <v>94</v>
      </c>
      <c r="D67" s="47" t="s">
        <v>93</v>
      </c>
      <c r="E67" s="48" t="s">
        <v>32</v>
      </c>
      <c r="F67" s="150" t="s">
        <v>36</v>
      </c>
      <c r="G67" s="151" t="s">
        <v>33</v>
      </c>
      <c r="H67" s="151" t="s">
        <v>56</v>
      </c>
      <c r="I67" s="46" t="s">
        <v>55</v>
      </c>
      <c r="J67" s="56" t="s">
        <v>77</v>
      </c>
      <c r="K67" s="45">
        <v>5</v>
      </c>
      <c r="L67" s="46">
        <v>5</v>
      </c>
      <c r="M67" s="49" t="s">
        <v>124</v>
      </c>
      <c r="N67" s="50" t="s">
        <v>33</v>
      </c>
      <c r="O67" s="35"/>
      <c r="P67" s="36"/>
      <c r="Q67" s="36"/>
      <c r="R67" s="37"/>
      <c r="S67" s="38"/>
      <c r="T67" s="36">
        <v>1</v>
      </c>
      <c r="U67" s="36"/>
      <c r="V67" s="39"/>
      <c r="W67" s="38"/>
      <c r="X67" s="36"/>
      <c r="Y67" s="36">
        <v>1</v>
      </c>
      <c r="Z67" s="39"/>
      <c r="AA67" s="38"/>
      <c r="AB67" s="36"/>
      <c r="AC67" s="36"/>
      <c r="AD67" s="39"/>
      <c r="AE67" s="40"/>
      <c r="AF67" s="41"/>
      <c r="AG67" s="41"/>
      <c r="AH67" s="42"/>
      <c r="AI67" s="40"/>
      <c r="AJ67" s="41"/>
      <c r="AK67" s="41"/>
      <c r="AL67" s="42"/>
      <c r="AM67" s="40"/>
      <c r="AN67" s="41"/>
      <c r="AO67" s="41"/>
      <c r="AP67" s="42">
        <v>1</v>
      </c>
      <c r="AQ67" s="40"/>
      <c r="AR67" s="41"/>
      <c r="AS67" s="41"/>
      <c r="AT67" s="42"/>
      <c r="AU67" s="40"/>
      <c r="AV67" s="41"/>
      <c r="AW67" s="41">
        <v>1</v>
      </c>
      <c r="AX67" s="42"/>
      <c r="AY67" s="38"/>
      <c r="AZ67" s="36"/>
      <c r="BA67" s="36"/>
      <c r="BB67" s="39">
        <v>1</v>
      </c>
      <c r="BC67" s="38"/>
      <c r="BD67" s="36"/>
      <c r="BE67" s="36"/>
      <c r="BF67" s="39"/>
      <c r="BG67" s="38"/>
      <c r="BH67" s="36"/>
      <c r="BI67" s="36"/>
      <c r="BJ67" s="43"/>
      <c r="BK67" s="199">
        <f t="shared" si="0"/>
        <v>5</v>
      </c>
      <c r="BL67" s="200">
        <f t="shared" si="3"/>
        <v>0</v>
      </c>
      <c r="BM67" s="44"/>
      <c r="BN67" s="209" t="s">
        <v>355</v>
      </c>
    </row>
    <row r="68" spans="1:66" x14ac:dyDescent="0.25">
      <c r="A68" s="54" t="s">
        <v>29</v>
      </c>
      <c r="B68" s="55" t="s">
        <v>30</v>
      </c>
      <c r="C68" s="47" t="s">
        <v>94</v>
      </c>
      <c r="D68" s="47" t="s">
        <v>93</v>
      </c>
      <c r="E68" s="48" t="s">
        <v>32</v>
      </c>
      <c r="F68" s="150" t="s">
        <v>36</v>
      </c>
      <c r="G68" s="151" t="s">
        <v>33</v>
      </c>
      <c r="H68" s="151" t="s">
        <v>56</v>
      </c>
      <c r="I68" s="46" t="s">
        <v>55</v>
      </c>
      <c r="J68" s="57" t="s">
        <v>116</v>
      </c>
      <c r="K68" s="45">
        <v>6</v>
      </c>
      <c r="L68" s="46">
        <v>6</v>
      </c>
      <c r="M68" s="49" t="s">
        <v>120</v>
      </c>
      <c r="N68" s="58" t="s">
        <v>118</v>
      </c>
      <c r="O68" s="35" t="s">
        <v>129</v>
      </c>
      <c r="P68" s="36"/>
      <c r="Q68" s="36"/>
      <c r="R68" s="37"/>
      <c r="S68" s="38"/>
      <c r="T68" s="36"/>
      <c r="U68" s="36"/>
      <c r="V68" s="39"/>
      <c r="W68" s="38"/>
      <c r="X68" s="36"/>
      <c r="Y68" s="36">
        <v>6</v>
      </c>
      <c r="Z68" s="39"/>
      <c r="AA68" s="38"/>
      <c r="AB68" s="36"/>
      <c r="AC68" s="36"/>
      <c r="AD68" s="39"/>
      <c r="AE68" s="40"/>
      <c r="AF68" s="41"/>
      <c r="AG68" s="41"/>
      <c r="AH68" s="42"/>
      <c r="AI68" s="40"/>
      <c r="AJ68" s="41"/>
      <c r="AK68" s="41"/>
      <c r="AL68" s="42"/>
      <c r="AM68" s="40"/>
      <c r="AN68" s="41"/>
      <c r="AO68" s="41"/>
      <c r="AP68" s="42"/>
      <c r="AQ68" s="40"/>
      <c r="AR68" s="41"/>
      <c r="AS68" s="41"/>
      <c r="AT68" s="42"/>
      <c r="AU68" s="40"/>
      <c r="AV68" s="41"/>
      <c r="AW68" s="41">
        <v>6</v>
      </c>
      <c r="AX68" s="42"/>
      <c r="AY68" s="38"/>
      <c r="AZ68" s="36"/>
      <c r="BA68" s="36"/>
      <c r="BB68" s="39"/>
      <c r="BC68" s="38"/>
      <c r="BD68" s="36"/>
      <c r="BE68" s="36"/>
      <c r="BF68" s="39"/>
      <c r="BG68" s="38"/>
      <c r="BH68" s="36"/>
      <c r="BI68" s="36"/>
      <c r="BJ68" s="43"/>
      <c r="BK68" s="199">
        <f t="shared" si="0"/>
        <v>12</v>
      </c>
      <c r="BL68" s="200">
        <f t="shared" si="3"/>
        <v>0</v>
      </c>
      <c r="BM68" s="44"/>
      <c r="BN68" s="209" t="s">
        <v>355</v>
      </c>
    </row>
    <row r="69" spans="1:66" x14ac:dyDescent="0.25">
      <c r="A69" s="54" t="s">
        <v>81</v>
      </c>
      <c r="B69" s="55" t="s">
        <v>85</v>
      </c>
      <c r="C69" s="47" t="s">
        <v>107</v>
      </c>
      <c r="D69" s="47" t="s">
        <v>91</v>
      </c>
      <c r="E69" s="48" t="s">
        <v>32</v>
      </c>
      <c r="F69" s="150" t="s">
        <v>46</v>
      </c>
      <c r="G69" s="151" t="s">
        <v>33</v>
      </c>
      <c r="H69" s="151" t="s">
        <v>56</v>
      </c>
      <c r="I69" s="46" t="s">
        <v>55</v>
      </c>
      <c r="J69" s="56" t="s">
        <v>53</v>
      </c>
      <c r="K69" s="45">
        <v>5</v>
      </c>
      <c r="L69" s="46">
        <v>4</v>
      </c>
      <c r="M69" s="49" t="s">
        <v>122</v>
      </c>
      <c r="N69" s="50" t="s">
        <v>33</v>
      </c>
      <c r="O69" s="35"/>
      <c r="P69" s="36"/>
      <c r="Q69" s="36"/>
      <c r="R69" s="37"/>
      <c r="S69" s="38"/>
      <c r="T69" s="36"/>
      <c r="U69" s="36">
        <v>1</v>
      </c>
      <c r="V69" s="39"/>
      <c r="W69" s="38"/>
      <c r="X69" s="36"/>
      <c r="Y69" s="36"/>
      <c r="Z69" s="39" t="s">
        <v>491</v>
      </c>
      <c r="AA69" s="38"/>
      <c r="AB69" s="36"/>
      <c r="AC69" s="36"/>
      <c r="AD69" s="39"/>
      <c r="AE69" s="40">
        <v>1</v>
      </c>
      <c r="AF69" s="41"/>
      <c r="AG69" s="41"/>
      <c r="AH69" s="42"/>
      <c r="AI69" s="40"/>
      <c r="AJ69" s="41"/>
      <c r="AK69" s="41"/>
      <c r="AL69" s="42"/>
      <c r="AM69" s="40"/>
      <c r="AN69" s="41"/>
      <c r="AO69" s="41"/>
      <c r="AP69" s="42"/>
      <c r="AQ69" s="40"/>
      <c r="AR69" s="41"/>
      <c r="AS69" s="41"/>
      <c r="AT69" s="42"/>
      <c r="AU69" s="40"/>
      <c r="AV69" s="41"/>
      <c r="AW69" s="41"/>
      <c r="AX69" s="42"/>
      <c r="AY69" s="38"/>
      <c r="AZ69" s="36"/>
      <c r="BA69" s="36"/>
      <c r="BB69" s="39"/>
      <c r="BC69" s="38"/>
      <c r="BD69" s="36"/>
      <c r="BE69" s="36"/>
      <c r="BF69" s="39"/>
      <c r="BG69" s="38"/>
      <c r="BH69" s="36"/>
      <c r="BI69" s="36"/>
      <c r="BJ69" s="43"/>
      <c r="BK69" s="199">
        <f t="shared" si="0"/>
        <v>2</v>
      </c>
      <c r="BL69" s="200">
        <f t="shared" si="3"/>
        <v>2</v>
      </c>
      <c r="BM69" s="44"/>
      <c r="BN69" s="209" t="s">
        <v>356</v>
      </c>
    </row>
    <row r="70" spans="1:66" x14ac:dyDescent="0.25">
      <c r="A70" s="54" t="s">
        <v>81</v>
      </c>
      <c r="B70" s="55" t="s">
        <v>85</v>
      </c>
      <c r="C70" s="47" t="s">
        <v>107</v>
      </c>
      <c r="D70" s="47" t="s">
        <v>91</v>
      </c>
      <c r="E70" s="48" t="s">
        <v>32</v>
      </c>
      <c r="F70" s="150" t="s">
        <v>46</v>
      </c>
      <c r="G70" s="151" t="s">
        <v>33</v>
      </c>
      <c r="H70" s="151" t="s">
        <v>56</v>
      </c>
      <c r="I70" s="46" t="s">
        <v>55</v>
      </c>
      <c r="J70" s="56" t="s">
        <v>70</v>
      </c>
      <c r="K70" s="45">
        <v>5</v>
      </c>
      <c r="L70" s="46">
        <v>4</v>
      </c>
      <c r="M70" s="49" t="s">
        <v>124</v>
      </c>
      <c r="N70" s="50" t="s">
        <v>33</v>
      </c>
      <c r="O70" s="35"/>
      <c r="P70" s="36"/>
      <c r="Q70" s="36"/>
      <c r="R70" s="37"/>
      <c r="S70" s="38"/>
      <c r="T70" s="36"/>
      <c r="U70" s="36">
        <v>1</v>
      </c>
      <c r="V70" s="39"/>
      <c r="W70" s="38"/>
      <c r="X70" s="36"/>
      <c r="Y70" s="36"/>
      <c r="Z70" s="39" t="s">
        <v>491</v>
      </c>
      <c r="AA70" s="38"/>
      <c r="AB70" s="36"/>
      <c r="AC70" s="36"/>
      <c r="AD70" s="39"/>
      <c r="AE70" s="40">
        <v>1</v>
      </c>
      <c r="AF70" s="41"/>
      <c r="AG70" s="41"/>
      <c r="AH70" s="42"/>
      <c r="AI70" s="40"/>
      <c r="AJ70" s="41"/>
      <c r="AK70" s="41"/>
      <c r="AL70" s="42"/>
      <c r="AM70" s="40"/>
      <c r="AN70" s="41"/>
      <c r="AO70" s="41"/>
      <c r="AP70" s="42"/>
      <c r="AQ70" s="40"/>
      <c r="AR70" s="41"/>
      <c r="AS70" s="41"/>
      <c r="AT70" s="42"/>
      <c r="AU70" s="40"/>
      <c r="AV70" s="41"/>
      <c r="AW70" s="41"/>
      <c r="AX70" s="42"/>
      <c r="AY70" s="38"/>
      <c r="AZ70" s="36"/>
      <c r="BA70" s="36"/>
      <c r="BB70" s="39"/>
      <c r="BC70" s="38"/>
      <c r="BD70" s="36"/>
      <c r="BE70" s="36"/>
      <c r="BF70" s="39"/>
      <c r="BG70" s="38"/>
      <c r="BH70" s="36"/>
      <c r="BI70" s="36"/>
      <c r="BJ70" s="43"/>
      <c r="BK70" s="199">
        <f t="shared" si="0"/>
        <v>2</v>
      </c>
      <c r="BL70" s="200">
        <f t="shared" si="3"/>
        <v>2</v>
      </c>
      <c r="BM70" s="44"/>
      <c r="BN70" s="209" t="s">
        <v>356</v>
      </c>
    </row>
    <row r="71" spans="1:66" x14ac:dyDescent="0.25">
      <c r="A71" s="54" t="s">
        <v>81</v>
      </c>
      <c r="B71" s="55" t="s">
        <v>85</v>
      </c>
      <c r="C71" s="47" t="s">
        <v>107</v>
      </c>
      <c r="D71" s="47" t="s">
        <v>91</v>
      </c>
      <c r="E71" s="48" t="s">
        <v>32</v>
      </c>
      <c r="F71" s="150" t="s">
        <v>46</v>
      </c>
      <c r="G71" s="151" t="s">
        <v>33</v>
      </c>
      <c r="H71" s="151" t="s">
        <v>56</v>
      </c>
      <c r="I71" s="46" t="s">
        <v>55</v>
      </c>
      <c r="J71" s="56" t="s">
        <v>73</v>
      </c>
      <c r="K71" s="45">
        <v>5</v>
      </c>
      <c r="L71" s="46">
        <v>4</v>
      </c>
      <c r="M71" s="49" t="s">
        <v>124</v>
      </c>
      <c r="N71" s="50" t="s">
        <v>33</v>
      </c>
      <c r="O71" s="35"/>
      <c r="P71" s="36"/>
      <c r="Q71" s="36"/>
      <c r="R71" s="37"/>
      <c r="S71" s="38"/>
      <c r="T71" s="36"/>
      <c r="U71" s="36">
        <v>1</v>
      </c>
      <c r="V71" s="39"/>
      <c r="W71" s="38"/>
      <c r="X71" s="36"/>
      <c r="Y71" s="36"/>
      <c r="Z71" s="39" t="s">
        <v>491</v>
      </c>
      <c r="AA71" s="38"/>
      <c r="AB71" s="36"/>
      <c r="AC71" s="36"/>
      <c r="AD71" s="39"/>
      <c r="AE71" s="40">
        <v>1</v>
      </c>
      <c r="AF71" s="41"/>
      <c r="AG71" s="41"/>
      <c r="AH71" s="42"/>
      <c r="AI71" s="40"/>
      <c r="AJ71" s="41"/>
      <c r="AK71" s="41"/>
      <c r="AL71" s="42"/>
      <c r="AM71" s="40"/>
      <c r="AN71" s="41"/>
      <c r="AO71" s="41"/>
      <c r="AP71" s="42"/>
      <c r="AQ71" s="40"/>
      <c r="AR71" s="41"/>
      <c r="AS71" s="41"/>
      <c r="AT71" s="42"/>
      <c r="AU71" s="40"/>
      <c r="AV71" s="41"/>
      <c r="AW71" s="41"/>
      <c r="AX71" s="42"/>
      <c r="AY71" s="38"/>
      <c r="AZ71" s="36"/>
      <c r="BA71" s="36"/>
      <c r="BB71" s="39"/>
      <c r="BC71" s="38"/>
      <c r="BD71" s="36"/>
      <c r="BE71" s="36"/>
      <c r="BF71" s="39"/>
      <c r="BG71" s="38"/>
      <c r="BH71" s="36"/>
      <c r="BI71" s="36"/>
      <c r="BJ71" s="43"/>
      <c r="BK71" s="199">
        <f t="shared" si="0"/>
        <v>2</v>
      </c>
      <c r="BL71" s="200">
        <f t="shared" si="3"/>
        <v>2</v>
      </c>
      <c r="BM71" s="44"/>
      <c r="BN71" s="209" t="s">
        <v>356</v>
      </c>
    </row>
    <row r="72" spans="1:66" x14ac:dyDescent="0.25">
      <c r="A72" s="54" t="s">
        <v>81</v>
      </c>
      <c r="B72" s="55" t="s">
        <v>85</v>
      </c>
      <c r="C72" s="47" t="s">
        <v>107</v>
      </c>
      <c r="D72" s="47" t="s">
        <v>91</v>
      </c>
      <c r="E72" s="48" t="s">
        <v>32</v>
      </c>
      <c r="F72" s="150" t="s">
        <v>46</v>
      </c>
      <c r="G72" s="151" t="s">
        <v>33</v>
      </c>
      <c r="H72" s="151" t="s">
        <v>56</v>
      </c>
      <c r="I72" s="46" t="s">
        <v>55</v>
      </c>
      <c r="J72" s="56" t="s">
        <v>75</v>
      </c>
      <c r="K72" s="45">
        <v>5</v>
      </c>
      <c r="L72" s="46">
        <v>2</v>
      </c>
      <c r="M72" s="49" t="s">
        <v>124</v>
      </c>
      <c r="N72" s="50" t="s">
        <v>33</v>
      </c>
      <c r="O72" s="35"/>
      <c r="P72" s="36"/>
      <c r="Q72" s="36"/>
      <c r="R72" s="37"/>
      <c r="S72" s="38"/>
      <c r="T72" s="36"/>
      <c r="U72" s="36">
        <v>1</v>
      </c>
      <c r="V72" s="39"/>
      <c r="W72" s="38"/>
      <c r="X72" s="36"/>
      <c r="Y72" s="36"/>
      <c r="Z72" s="39" t="s">
        <v>491</v>
      </c>
      <c r="AA72" s="38"/>
      <c r="AB72" s="36"/>
      <c r="AC72" s="36"/>
      <c r="AD72" s="39"/>
      <c r="AE72" s="40">
        <v>1</v>
      </c>
      <c r="AF72" s="41"/>
      <c r="AG72" s="41"/>
      <c r="AH72" s="42"/>
      <c r="AI72" s="40"/>
      <c r="AJ72" s="41"/>
      <c r="AK72" s="41"/>
      <c r="AL72" s="42"/>
      <c r="AM72" s="40"/>
      <c r="AN72" s="41"/>
      <c r="AO72" s="41"/>
      <c r="AP72" s="42"/>
      <c r="AQ72" s="40"/>
      <c r="AR72" s="41"/>
      <c r="AS72" s="41"/>
      <c r="AT72" s="42"/>
      <c r="AU72" s="40"/>
      <c r="AV72" s="41"/>
      <c r="AW72" s="41"/>
      <c r="AX72" s="42"/>
      <c r="AY72" s="38"/>
      <c r="AZ72" s="36"/>
      <c r="BA72" s="36"/>
      <c r="BB72" s="39"/>
      <c r="BC72" s="38"/>
      <c r="BD72" s="36"/>
      <c r="BE72" s="36"/>
      <c r="BF72" s="39"/>
      <c r="BG72" s="38"/>
      <c r="BH72" s="36"/>
      <c r="BI72" s="36"/>
      <c r="BJ72" s="43"/>
      <c r="BK72" s="199">
        <f t="shared" si="0"/>
        <v>2</v>
      </c>
      <c r="BL72" s="200">
        <f t="shared" si="3"/>
        <v>0</v>
      </c>
      <c r="BM72" s="44"/>
      <c r="BN72" s="209" t="s">
        <v>356</v>
      </c>
    </row>
    <row r="73" spans="1:66" x14ac:dyDescent="0.25">
      <c r="A73" s="54" t="s">
        <v>81</v>
      </c>
      <c r="B73" s="55" t="s">
        <v>85</v>
      </c>
      <c r="C73" s="47" t="s">
        <v>107</v>
      </c>
      <c r="D73" s="47" t="s">
        <v>91</v>
      </c>
      <c r="E73" s="48" t="s">
        <v>32</v>
      </c>
      <c r="F73" s="150" t="s">
        <v>46</v>
      </c>
      <c r="G73" s="151" t="s">
        <v>33</v>
      </c>
      <c r="H73" s="151" t="s">
        <v>56</v>
      </c>
      <c r="I73" s="46" t="s">
        <v>55</v>
      </c>
      <c r="J73" s="56" t="s">
        <v>76</v>
      </c>
      <c r="K73" s="45">
        <v>5</v>
      </c>
      <c r="L73" s="46">
        <v>4</v>
      </c>
      <c r="M73" s="49" t="s">
        <v>124</v>
      </c>
      <c r="N73" s="50" t="s">
        <v>33</v>
      </c>
      <c r="O73" s="35"/>
      <c r="P73" s="36"/>
      <c r="Q73" s="36"/>
      <c r="R73" s="37"/>
      <c r="S73" s="38"/>
      <c r="T73" s="36"/>
      <c r="U73" s="36">
        <v>1</v>
      </c>
      <c r="V73" s="39"/>
      <c r="W73" s="38"/>
      <c r="X73" s="36"/>
      <c r="Y73" s="36"/>
      <c r="Z73" s="39" t="s">
        <v>491</v>
      </c>
      <c r="AA73" s="38"/>
      <c r="AB73" s="36"/>
      <c r="AC73" s="36"/>
      <c r="AD73" s="39"/>
      <c r="AE73" s="40">
        <v>1</v>
      </c>
      <c r="AF73" s="41"/>
      <c r="AG73" s="41"/>
      <c r="AH73" s="42"/>
      <c r="AI73" s="40"/>
      <c r="AJ73" s="41"/>
      <c r="AK73" s="41"/>
      <c r="AL73" s="42"/>
      <c r="AM73" s="40"/>
      <c r="AN73" s="41"/>
      <c r="AO73" s="41"/>
      <c r="AP73" s="42"/>
      <c r="AQ73" s="40"/>
      <c r="AR73" s="41"/>
      <c r="AS73" s="41"/>
      <c r="AT73" s="42"/>
      <c r="AU73" s="40"/>
      <c r="AV73" s="41"/>
      <c r="AW73" s="41"/>
      <c r="AX73" s="42"/>
      <c r="AY73" s="38"/>
      <c r="AZ73" s="36"/>
      <c r="BA73" s="36"/>
      <c r="BB73" s="39"/>
      <c r="BC73" s="38"/>
      <c r="BD73" s="36"/>
      <c r="BE73" s="36"/>
      <c r="BF73" s="39"/>
      <c r="BG73" s="38"/>
      <c r="BH73" s="36"/>
      <c r="BI73" s="36"/>
      <c r="BJ73" s="43"/>
      <c r="BK73" s="199">
        <f t="shared" si="0"/>
        <v>2</v>
      </c>
      <c r="BL73" s="200">
        <f t="shared" si="3"/>
        <v>2</v>
      </c>
      <c r="BM73" s="44"/>
      <c r="BN73" s="209" t="s">
        <v>356</v>
      </c>
    </row>
    <row r="74" spans="1:66" x14ac:dyDescent="0.25">
      <c r="A74" s="54" t="s">
        <v>81</v>
      </c>
      <c r="B74" s="55" t="s">
        <v>85</v>
      </c>
      <c r="C74" s="47" t="s">
        <v>107</v>
      </c>
      <c r="D74" s="47" t="s">
        <v>91</v>
      </c>
      <c r="E74" s="48" t="s">
        <v>32</v>
      </c>
      <c r="F74" s="150" t="s">
        <v>46</v>
      </c>
      <c r="G74" s="151" t="s">
        <v>33</v>
      </c>
      <c r="H74" s="151" t="s">
        <v>56</v>
      </c>
      <c r="I74" s="46" t="s">
        <v>55</v>
      </c>
      <c r="J74" s="57" t="s">
        <v>116</v>
      </c>
      <c r="K74" s="45">
        <v>6</v>
      </c>
      <c r="L74" s="46">
        <v>6</v>
      </c>
      <c r="M74" s="49" t="s">
        <v>120</v>
      </c>
      <c r="N74" s="58" t="s">
        <v>118</v>
      </c>
      <c r="O74" s="35" t="s">
        <v>129</v>
      </c>
      <c r="P74" s="36"/>
      <c r="Q74" s="36"/>
      <c r="R74" s="37"/>
      <c r="S74" s="38"/>
      <c r="T74" s="36"/>
      <c r="U74" s="36">
        <v>6</v>
      </c>
      <c r="V74" s="39"/>
      <c r="W74" s="38"/>
      <c r="X74" s="36"/>
      <c r="Y74" s="36"/>
      <c r="Z74" s="39" t="s">
        <v>491</v>
      </c>
      <c r="AA74" s="38"/>
      <c r="AB74" s="36"/>
      <c r="AC74" s="36"/>
      <c r="AD74" s="39"/>
      <c r="AE74" s="40"/>
      <c r="AF74" s="41"/>
      <c r="AG74" s="41"/>
      <c r="AH74" s="42"/>
      <c r="AI74" s="40"/>
      <c r="AJ74" s="41"/>
      <c r="AK74" s="41"/>
      <c r="AL74" s="42"/>
      <c r="AM74" s="40"/>
      <c r="AN74" s="41"/>
      <c r="AO74" s="41"/>
      <c r="AP74" s="42"/>
      <c r="AQ74" s="40"/>
      <c r="AR74" s="41"/>
      <c r="AS74" s="41"/>
      <c r="AT74" s="42"/>
      <c r="AU74" s="40"/>
      <c r="AV74" s="41"/>
      <c r="AW74" s="41"/>
      <c r="AX74" s="42"/>
      <c r="AY74" s="38"/>
      <c r="AZ74" s="36"/>
      <c r="BA74" s="36"/>
      <c r="BB74" s="39"/>
      <c r="BC74" s="38"/>
      <c r="BD74" s="36"/>
      <c r="BE74" s="36"/>
      <c r="BF74" s="39"/>
      <c r="BG74" s="38"/>
      <c r="BH74" s="36"/>
      <c r="BI74" s="36"/>
      <c r="BJ74" s="43"/>
      <c r="BK74" s="199">
        <f t="shared" si="0"/>
        <v>6</v>
      </c>
      <c r="BL74" s="200">
        <f t="shared" si="3"/>
        <v>0</v>
      </c>
      <c r="BM74" s="44"/>
      <c r="BN74" s="209" t="s">
        <v>356</v>
      </c>
    </row>
    <row r="75" spans="1:66" x14ac:dyDescent="0.25">
      <c r="A75" s="54" t="s">
        <v>81</v>
      </c>
      <c r="B75" s="55" t="s">
        <v>85</v>
      </c>
      <c r="C75" s="47" t="s">
        <v>84</v>
      </c>
      <c r="D75" s="47" t="s">
        <v>106</v>
      </c>
      <c r="E75" s="48" t="s">
        <v>32</v>
      </c>
      <c r="F75" s="150" t="s">
        <v>49</v>
      </c>
      <c r="G75" s="151" t="s">
        <v>33</v>
      </c>
      <c r="H75" s="151" t="s">
        <v>56</v>
      </c>
      <c r="I75" s="46" t="s">
        <v>55</v>
      </c>
      <c r="J75" s="56" t="s">
        <v>53</v>
      </c>
      <c r="K75" s="45">
        <v>5</v>
      </c>
      <c r="L75" s="46">
        <v>5</v>
      </c>
      <c r="M75" s="49" t="s">
        <v>122</v>
      </c>
      <c r="N75" s="50" t="s">
        <v>33</v>
      </c>
      <c r="O75" s="35"/>
      <c r="P75" s="36"/>
      <c r="Q75" s="36"/>
      <c r="R75" s="37"/>
      <c r="S75" s="38"/>
      <c r="T75" s="36"/>
      <c r="U75" s="36">
        <v>1</v>
      </c>
      <c r="V75" s="39"/>
      <c r="W75" s="38"/>
      <c r="X75" s="36"/>
      <c r="Y75" s="36"/>
      <c r="Z75" s="39">
        <v>1</v>
      </c>
      <c r="AA75" s="38"/>
      <c r="AB75" s="36"/>
      <c r="AC75" s="36"/>
      <c r="AD75" s="39"/>
      <c r="AE75" s="40">
        <v>1</v>
      </c>
      <c r="AF75" s="41"/>
      <c r="AG75" s="41"/>
      <c r="AH75" s="42"/>
      <c r="AI75" s="40"/>
      <c r="AJ75" s="41"/>
      <c r="AK75" s="41"/>
      <c r="AL75" s="42"/>
      <c r="AM75" s="40"/>
      <c r="AN75" s="41"/>
      <c r="AO75" s="41"/>
      <c r="AP75" s="42"/>
      <c r="AQ75" s="40"/>
      <c r="AR75" s="41"/>
      <c r="AS75" s="41"/>
      <c r="AT75" s="42"/>
      <c r="AU75" s="40"/>
      <c r="AV75" s="41"/>
      <c r="AW75" s="41"/>
      <c r="AX75" s="42"/>
      <c r="AY75" s="38"/>
      <c r="AZ75" s="36"/>
      <c r="BA75" s="36"/>
      <c r="BB75" s="39"/>
      <c r="BC75" s="38"/>
      <c r="BD75" s="36"/>
      <c r="BE75" s="36"/>
      <c r="BF75" s="39"/>
      <c r="BG75" s="38"/>
      <c r="BH75" s="36"/>
      <c r="BI75" s="36"/>
      <c r="BJ75" s="43"/>
      <c r="BK75" s="199">
        <f t="shared" si="0"/>
        <v>3</v>
      </c>
      <c r="BL75" s="200">
        <f t="shared" si="3"/>
        <v>2</v>
      </c>
      <c r="BM75" s="44"/>
      <c r="BN75" s="209" t="s">
        <v>356</v>
      </c>
    </row>
    <row r="76" spans="1:66" x14ac:dyDescent="0.25">
      <c r="A76" s="54" t="s">
        <v>81</v>
      </c>
      <c r="B76" s="55" t="s">
        <v>85</v>
      </c>
      <c r="C76" s="47" t="s">
        <v>84</v>
      </c>
      <c r="D76" s="47" t="s">
        <v>106</v>
      </c>
      <c r="E76" s="48" t="s">
        <v>32</v>
      </c>
      <c r="F76" s="150" t="s">
        <v>49</v>
      </c>
      <c r="G76" s="151" t="s">
        <v>33</v>
      </c>
      <c r="H76" s="151" t="s">
        <v>56</v>
      </c>
      <c r="I76" s="46" t="s">
        <v>55</v>
      </c>
      <c r="J76" s="56" t="s">
        <v>70</v>
      </c>
      <c r="K76" s="45">
        <v>5</v>
      </c>
      <c r="L76" s="46">
        <v>5</v>
      </c>
      <c r="M76" s="49" t="s">
        <v>124</v>
      </c>
      <c r="N76" s="50" t="s">
        <v>33</v>
      </c>
      <c r="O76" s="35"/>
      <c r="P76" s="36"/>
      <c r="Q76" s="36"/>
      <c r="R76" s="37"/>
      <c r="S76" s="38"/>
      <c r="T76" s="36"/>
      <c r="U76" s="36">
        <v>1</v>
      </c>
      <c r="V76" s="39"/>
      <c r="W76" s="38"/>
      <c r="X76" s="36"/>
      <c r="Y76" s="36"/>
      <c r="Z76" s="39">
        <v>1</v>
      </c>
      <c r="AA76" s="38"/>
      <c r="AB76" s="36"/>
      <c r="AC76" s="36"/>
      <c r="AD76" s="39"/>
      <c r="AE76" s="40">
        <v>1</v>
      </c>
      <c r="AF76" s="41"/>
      <c r="AG76" s="41"/>
      <c r="AH76" s="42"/>
      <c r="AI76" s="40"/>
      <c r="AJ76" s="41"/>
      <c r="AK76" s="41"/>
      <c r="AL76" s="42"/>
      <c r="AM76" s="40"/>
      <c r="AN76" s="41"/>
      <c r="AO76" s="41"/>
      <c r="AP76" s="42"/>
      <c r="AQ76" s="40"/>
      <c r="AR76" s="41"/>
      <c r="AS76" s="41"/>
      <c r="AT76" s="42"/>
      <c r="AU76" s="40"/>
      <c r="AV76" s="41"/>
      <c r="AW76" s="41"/>
      <c r="AX76" s="42"/>
      <c r="AY76" s="38"/>
      <c r="AZ76" s="36"/>
      <c r="BA76" s="36"/>
      <c r="BB76" s="39"/>
      <c r="BC76" s="38"/>
      <c r="BD76" s="36"/>
      <c r="BE76" s="36"/>
      <c r="BF76" s="39"/>
      <c r="BG76" s="38"/>
      <c r="BH76" s="36"/>
      <c r="BI76" s="36"/>
      <c r="BJ76" s="43"/>
      <c r="BK76" s="199">
        <f t="shared" si="0"/>
        <v>3</v>
      </c>
      <c r="BL76" s="200">
        <f t="shared" si="3"/>
        <v>2</v>
      </c>
      <c r="BM76" s="44"/>
      <c r="BN76" s="209" t="s">
        <v>356</v>
      </c>
    </row>
    <row r="77" spans="1:66" x14ac:dyDescent="0.25">
      <c r="A77" s="54" t="s">
        <v>81</v>
      </c>
      <c r="B77" s="55" t="s">
        <v>85</v>
      </c>
      <c r="C77" s="47" t="s">
        <v>84</v>
      </c>
      <c r="D77" s="47" t="s">
        <v>106</v>
      </c>
      <c r="E77" s="48" t="s">
        <v>32</v>
      </c>
      <c r="F77" s="150" t="s">
        <v>49</v>
      </c>
      <c r="G77" s="151" t="s">
        <v>33</v>
      </c>
      <c r="H77" s="151" t="s">
        <v>56</v>
      </c>
      <c r="I77" s="46" t="s">
        <v>55</v>
      </c>
      <c r="J77" s="56" t="s">
        <v>73</v>
      </c>
      <c r="K77" s="45">
        <v>5</v>
      </c>
      <c r="L77" s="46">
        <v>5</v>
      </c>
      <c r="M77" s="49" t="s">
        <v>124</v>
      </c>
      <c r="N77" s="50" t="s">
        <v>33</v>
      </c>
      <c r="O77" s="35"/>
      <c r="P77" s="36"/>
      <c r="Q77" s="36"/>
      <c r="R77" s="37"/>
      <c r="S77" s="38"/>
      <c r="T77" s="36"/>
      <c r="U77" s="36">
        <v>1</v>
      </c>
      <c r="V77" s="39"/>
      <c r="W77" s="38"/>
      <c r="X77" s="36"/>
      <c r="Y77" s="36"/>
      <c r="Z77" s="39">
        <v>1</v>
      </c>
      <c r="AA77" s="38"/>
      <c r="AB77" s="36"/>
      <c r="AC77" s="36"/>
      <c r="AD77" s="39"/>
      <c r="AE77" s="40">
        <v>1</v>
      </c>
      <c r="AF77" s="41"/>
      <c r="AG77" s="41"/>
      <c r="AH77" s="42"/>
      <c r="AI77" s="40"/>
      <c r="AJ77" s="41"/>
      <c r="AK77" s="41"/>
      <c r="AL77" s="42"/>
      <c r="AM77" s="40"/>
      <c r="AN77" s="41"/>
      <c r="AO77" s="41"/>
      <c r="AP77" s="42"/>
      <c r="AQ77" s="40"/>
      <c r="AR77" s="41"/>
      <c r="AS77" s="41"/>
      <c r="AT77" s="42"/>
      <c r="AU77" s="40"/>
      <c r="AV77" s="41"/>
      <c r="AW77" s="41"/>
      <c r="AX77" s="42"/>
      <c r="AY77" s="38"/>
      <c r="AZ77" s="36"/>
      <c r="BA77" s="36"/>
      <c r="BB77" s="39"/>
      <c r="BC77" s="38"/>
      <c r="BD77" s="36"/>
      <c r="BE77" s="36"/>
      <c r="BF77" s="39"/>
      <c r="BG77" s="38"/>
      <c r="BH77" s="36"/>
      <c r="BI77" s="36"/>
      <c r="BJ77" s="43"/>
      <c r="BK77" s="199">
        <f t="shared" si="0"/>
        <v>3</v>
      </c>
      <c r="BL77" s="200">
        <f t="shared" si="3"/>
        <v>2</v>
      </c>
      <c r="BM77" s="44"/>
      <c r="BN77" s="209" t="s">
        <v>356</v>
      </c>
    </row>
    <row r="78" spans="1:66" x14ac:dyDescent="0.25">
      <c r="A78" s="54" t="s">
        <v>81</v>
      </c>
      <c r="B78" s="55" t="s">
        <v>85</v>
      </c>
      <c r="C78" s="47" t="s">
        <v>84</v>
      </c>
      <c r="D78" s="47" t="s">
        <v>106</v>
      </c>
      <c r="E78" s="48" t="s">
        <v>32</v>
      </c>
      <c r="F78" s="150" t="s">
        <v>49</v>
      </c>
      <c r="G78" s="151" t="s">
        <v>33</v>
      </c>
      <c r="H78" s="151" t="s">
        <v>56</v>
      </c>
      <c r="I78" s="46" t="s">
        <v>55</v>
      </c>
      <c r="J78" s="56" t="s">
        <v>76</v>
      </c>
      <c r="K78" s="45">
        <v>5</v>
      </c>
      <c r="L78" s="46">
        <v>5</v>
      </c>
      <c r="M78" s="49" t="s">
        <v>124</v>
      </c>
      <c r="N78" s="50" t="s">
        <v>33</v>
      </c>
      <c r="O78" s="35"/>
      <c r="P78" s="36"/>
      <c r="Q78" s="36"/>
      <c r="R78" s="37"/>
      <c r="S78" s="38"/>
      <c r="T78" s="36"/>
      <c r="U78" s="36">
        <v>1</v>
      </c>
      <c r="V78" s="39"/>
      <c r="W78" s="38"/>
      <c r="X78" s="36"/>
      <c r="Y78" s="36"/>
      <c r="Z78" s="39">
        <v>1</v>
      </c>
      <c r="AA78" s="38"/>
      <c r="AB78" s="36"/>
      <c r="AC78" s="36"/>
      <c r="AD78" s="39"/>
      <c r="AE78" s="40">
        <v>1</v>
      </c>
      <c r="AF78" s="41"/>
      <c r="AG78" s="41"/>
      <c r="AH78" s="42"/>
      <c r="AI78" s="40"/>
      <c r="AJ78" s="41"/>
      <c r="AK78" s="41"/>
      <c r="AL78" s="42"/>
      <c r="AM78" s="40"/>
      <c r="AN78" s="41"/>
      <c r="AO78" s="41"/>
      <c r="AP78" s="42"/>
      <c r="AQ78" s="40"/>
      <c r="AR78" s="41"/>
      <c r="AS78" s="41"/>
      <c r="AT78" s="42"/>
      <c r="AU78" s="40"/>
      <c r="AV78" s="41"/>
      <c r="AW78" s="41"/>
      <c r="AX78" s="42"/>
      <c r="AY78" s="38"/>
      <c r="AZ78" s="36"/>
      <c r="BA78" s="36"/>
      <c r="BB78" s="39"/>
      <c r="BC78" s="38"/>
      <c r="BD78" s="36"/>
      <c r="BE78" s="36"/>
      <c r="BF78" s="39"/>
      <c r="BG78" s="38"/>
      <c r="BH78" s="36"/>
      <c r="BI78" s="36"/>
      <c r="BJ78" s="43"/>
      <c r="BK78" s="199">
        <f t="shared" ref="BK78:BK149" si="8">SUM(O78:BJ78)</f>
        <v>3</v>
      </c>
      <c r="BL78" s="200">
        <f t="shared" si="3"/>
        <v>2</v>
      </c>
      <c r="BM78" s="44"/>
      <c r="BN78" s="209" t="s">
        <v>356</v>
      </c>
    </row>
    <row r="79" spans="1:66" x14ac:dyDescent="0.25">
      <c r="A79" s="54" t="s">
        <v>81</v>
      </c>
      <c r="B79" s="55" t="s">
        <v>85</v>
      </c>
      <c r="C79" s="47" t="s">
        <v>84</v>
      </c>
      <c r="D79" s="47" t="s">
        <v>106</v>
      </c>
      <c r="E79" s="48" t="s">
        <v>32</v>
      </c>
      <c r="F79" s="150" t="s">
        <v>49</v>
      </c>
      <c r="G79" s="151" t="s">
        <v>33</v>
      </c>
      <c r="H79" s="151" t="s">
        <v>56</v>
      </c>
      <c r="I79" s="46" t="s">
        <v>55</v>
      </c>
      <c r="J79" s="56" t="s">
        <v>75</v>
      </c>
      <c r="K79" s="45">
        <v>5</v>
      </c>
      <c r="L79" s="46">
        <v>4</v>
      </c>
      <c r="M79" s="49" t="s">
        <v>124</v>
      </c>
      <c r="N79" s="50" t="s">
        <v>33</v>
      </c>
      <c r="O79" s="35"/>
      <c r="P79" s="36"/>
      <c r="Q79" s="36"/>
      <c r="R79" s="37"/>
      <c r="S79" s="38"/>
      <c r="T79" s="36"/>
      <c r="U79" s="36">
        <v>1</v>
      </c>
      <c r="V79" s="39"/>
      <c r="W79" s="38"/>
      <c r="X79" s="36"/>
      <c r="Y79" s="36"/>
      <c r="Z79" s="39">
        <v>1</v>
      </c>
      <c r="AA79" s="38"/>
      <c r="AB79" s="36"/>
      <c r="AC79" s="36"/>
      <c r="AD79" s="39"/>
      <c r="AE79" s="40">
        <v>1</v>
      </c>
      <c r="AF79" s="41"/>
      <c r="AG79" s="41"/>
      <c r="AH79" s="42"/>
      <c r="AI79" s="40"/>
      <c r="AJ79" s="41"/>
      <c r="AK79" s="41"/>
      <c r="AL79" s="42"/>
      <c r="AM79" s="40"/>
      <c r="AN79" s="41"/>
      <c r="AO79" s="41"/>
      <c r="AP79" s="42"/>
      <c r="AQ79" s="40"/>
      <c r="AR79" s="41"/>
      <c r="AS79" s="41"/>
      <c r="AT79" s="42"/>
      <c r="AU79" s="40"/>
      <c r="AV79" s="41"/>
      <c r="AW79" s="41"/>
      <c r="AX79" s="42"/>
      <c r="AY79" s="38"/>
      <c r="AZ79" s="36"/>
      <c r="BA79" s="36"/>
      <c r="BB79" s="39"/>
      <c r="BC79" s="38"/>
      <c r="BD79" s="36"/>
      <c r="BE79" s="36"/>
      <c r="BF79" s="39"/>
      <c r="BG79" s="38"/>
      <c r="BH79" s="36"/>
      <c r="BI79" s="36"/>
      <c r="BJ79" s="43"/>
      <c r="BK79" s="199">
        <f t="shared" si="8"/>
        <v>3</v>
      </c>
      <c r="BL79" s="200">
        <f t="shared" ref="BL79:BL150" si="9">IF(J79="Pictures",(IF(SUM(O79:BJ79)&gt;L79,0,L79-BK79)),L79-BK79)</f>
        <v>1</v>
      </c>
      <c r="BM79" s="44"/>
      <c r="BN79" s="209" t="s">
        <v>356</v>
      </c>
    </row>
    <row r="80" spans="1:66" x14ac:dyDescent="0.25">
      <c r="A80" s="54" t="s">
        <v>81</v>
      </c>
      <c r="B80" s="55" t="s">
        <v>85</v>
      </c>
      <c r="C80" s="47" t="s">
        <v>84</v>
      </c>
      <c r="D80" s="47" t="s">
        <v>106</v>
      </c>
      <c r="E80" s="48" t="s">
        <v>32</v>
      </c>
      <c r="F80" s="150" t="s">
        <v>49</v>
      </c>
      <c r="G80" s="151" t="s">
        <v>33</v>
      </c>
      <c r="H80" s="151" t="s">
        <v>56</v>
      </c>
      <c r="I80" s="46" t="s">
        <v>55</v>
      </c>
      <c r="J80" s="57" t="s">
        <v>116</v>
      </c>
      <c r="K80" s="45">
        <v>6</v>
      </c>
      <c r="L80" s="46">
        <v>6</v>
      </c>
      <c r="M80" s="49" t="s">
        <v>120</v>
      </c>
      <c r="N80" s="58" t="s">
        <v>118</v>
      </c>
      <c r="O80" s="35" t="s">
        <v>129</v>
      </c>
      <c r="P80" s="36"/>
      <c r="Q80" s="36"/>
      <c r="R80" s="37"/>
      <c r="S80" s="38"/>
      <c r="T80" s="36"/>
      <c r="U80" s="36">
        <v>6</v>
      </c>
      <c r="V80" s="39"/>
      <c r="W80" s="38"/>
      <c r="X80" s="36"/>
      <c r="Y80" s="36"/>
      <c r="Z80" s="39"/>
      <c r="AA80" s="38"/>
      <c r="AB80" s="36"/>
      <c r="AC80" s="36"/>
      <c r="AD80" s="39"/>
      <c r="AE80" s="40"/>
      <c r="AF80" s="41"/>
      <c r="AG80" s="41"/>
      <c r="AH80" s="42"/>
      <c r="AI80" s="40"/>
      <c r="AJ80" s="41"/>
      <c r="AK80" s="41"/>
      <c r="AL80" s="42"/>
      <c r="AM80" s="40"/>
      <c r="AN80" s="41"/>
      <c r="AO80" s="41"/>
      <c r="AP80" s="42"/>
      <c r="AQ80" s="40"/>
      <c r="AR80" s="41"/>
      <c r="AS80" s="41"/>
      <c r="AT80" s="42"/>
      <c r="AU80" s="40"/>
      <c r="AV80" s="41"/>
      <c r="AW80" s="41"/>
      <c r="AX80" s="42"/>
      <c r="AY80" s="38"/>
      <c r="AZ80" s="36"/>
      <c r="BA80" s="36"/>
      <c r="BB80" s="39"/>
      <c r="BC80" s="38"/>
      <c r="BD80" s="36"/>
      <c r="BE80" s="36"/>
      <c r="BF80" s="39"/>
      <c r="BG80" s="38"/>
      <c r="BH80" s="36"/>
      <c r="BI80" s="36"/>
      <c r="BJ80" s="43"/>
      <c r="BK80" s="199">
        <f t="shared" si="8"/>
        <v>6</v>
      </c>
      <c r="BL80" s="200">
        <f t="shared" si="9"/>
        <v>0</v>
      </c>
      <c r="BM80" s="44"/>
      <c r="BN80" s="209" t="s">
        <v>356</v>
      </c>
    </row>
    <row r="81" spans="1:66" x14ac:dyDescent="0.25">
      <c r="A81" s="54" t="s">
        <v>81</v>
      </c>
      <c r="B81" s="55" t="s">
        <v>85</v>
      </c>
      <c r="C81" s="47" t="s">
        <v>108</v>
      </c>
      <c r="D81" s="47" t="s">
        <v>91</v>
      </c>
      <c r="E81" s="48" t="s">
        <v>32</v>
      </c>
      <c r="F81" s="150" t="s">
        <v>47</v>
      </c>
      <c r="G81" s="151" t="s">
        <v>33</v>
      </c>
      <c r="H81" s="151" t="s">
        <v>56</v>
      </c>
      <c r="I81" s="46" t="s">
        <v>55</v>
      </c>
      <c r="J81" s="56" t="s">
        <v>53</v>
      </c>
      <c r="K81" s="45">
        <v>5</v>
      </c>
      <c r="L81" s="46">
        <v>4</v>
      </c>
      <c r="M81" s="49" t="s">
        <v>122</v>
      </c>
      <c r="N81" s="50" t="s">
        <v>33</v>
      </c>
      <c r="O81" s="35"/>
      <c r="P81" s="36"/>
      <c r="Q81" s="36"/>
      <c r="R81" s="37"/>
      <c r="S81" s="38"/>
      <c r="T81" s="36"/>
      <c r="U81" s="36">
        <v>1</v>
      </c>
      <c r="V81" s="39"/>
      <c r="W81" s="38"/>
      <c r="X81" s="36"/>
      <c r="Y81" s="36"/>
      <c r="Z81" s="39" t="s">
        <v>491</v>
      </c>
      <c r="AA81" s="38"/>
      <c r="AB81" s="36"/>
      <c r="AC81" s="36"/>
      <c r="AD81" s="39"/>
      <c r="AE81" s="40">
        <v>1</v>
      </c>
      <c r="AF81" s="41"/>
      <c r="AG81" s="41"/>
      <c r="AH81" s="42"/>
      <c r="AI81" s="40"/>
      <c r="AJ81" s="41"/>
      <c r="AK81" s="41"/>
      <c r="AL81" s="42"/>
      <c r="AM81" s="40"/>
      <c r="AN81" s="41"/>
      <c r="AO81" s="41"/>
      <c r="AP81" s="42"/>
      <c r="AQ81" s="40"/>
      <c r="AR81" s="41"/>
      <c r="AS81" s="41"/>
      <c r="AT81" s="42"/>
      <c r="AU81" s="40"/>
      <c r="AV81" s="41"/>
      <c r="AW81" s="41"/>
      <c r="AX81" s="42"/>
      <c r="AY81" s="38"/>
      <c r="AZ81" s="36"/>
      <c r="BA81" s="36"/>
      <c r="BB81" s="39"/>
      <c r="BC81" s="38"/>
      <c r="BD81" s="36"/>
      <c r="BE81" s="36"/>
      <c r="BF81" s="39"/>
      <c r="BG81" s="38"/>
      <c r="BH81" s="36"/>
      <c r="BI81" s="36"/>
      <c r="BJ81" s="43"/>
      <c r="BK81" s="199">
        <f t="shared" si="8"/>
        <v>2</v>
      </c>
      <c r="BL81" s="200">
        <f t="shared" si="9"/>
        <v>2</v>
      </c>
      <c r="BM81" s="44"/>
      <c r="BN81" s="209" t="s">
        <v>356</v>
      </c>
    </row>
    <row r="82" spans="1:66" x14ac:dyDescent="0.25">
      <c r="A82" s="54" t="s">
        <v>81</v>
      </c>
      <c r="B82" s="55" t="s">
        <v>85</v>
      </c>
      <c r="C82" s="47" t="s">
        <v>108</v>
      </c>
      <c r="D82" s="47" t="s">
        <v>91</v>
      </c>
      <c r="E82" s="48" t="s">
        <v>32</v>
      </c>
      <c r="F82" s="150" t="s">
        <v>47</v>
      </c>
      <c r="G82" s="151" t="s">
        <v>33</v>
      </c>
      <c r="H82" s="151" t="s">
        <v>56</v>
      </c>
      <c r="I82" s="46" t="s">
        <v>55</v>
      </c>
      <c r="J82" s="56" t="s">
        <v>73</v>
      </c>
      <c r="K82" s="45">
        <v>0</v>
      </c>
      <c r="L82" s="46">
        <v>4</v>
      </c>
      <c r="M82" s="49" t="s">
        <v>123</v>
      </c>
      <c r="N82" s="50" t="s">
        <v>33</v>
      </c>
      <c r="O82" s="35"/>
      <c r="P82" s="36"/>
      <c r="Q82" s="36"/>
      <c r="R82" s="37"/>
      <c r="S82" s="38"/>
      <c r="T82" s="36"/>
      <c r="U82" s="36">
        <v>1</v>
      </c>
      <c r="V82" s="39"/>
      <c r="W82" s="38"/>
      <c r="X82" s="36"/>
      <c r="Y82" s="36"/>
      <c r="Z82" s="39" t="s">
        <v>491</v>
      </c>
      <c r="AA82" s="38"/>
      <c r="AB82" s="36"/>
      <c r="AC82" s="36"/>
      <c r="AD82" s="39"/>
      <c r="AE82" s="40">
        <v>1</v>
      </c>
      <c r="AF82" s="41"/>
      <c r="AG82" s="41"/>
      <c r="AH82" s="42"/>
      <c r="AI82" s="40"/>
      <c r="AJ82" s="41"/>
      <c r="AK82" s="41"/>
      <c r="AL82" s="42"/>
      <c r="AM82" s="40"/>
      <c r="AN82" s="41"/>
      <c r="AO82" s="41"/>
      <c r="AP82" s="42"/>
      <c r="AQ82" s="40"/>
      <c r="AR82" s="41"/>
      <c r="AS82" s="41"/>
      <c r="AT82" s="42"/>
      <c r="AU82" s="40"/>
      <c r="AV82" s="41"/>
      <c r="AW82" s="41"/>
      <c r="AX82" s="42"/>
      <c r="AY82" s="38"/>
      <c r="AZ82" s="36"/>
      <c r="BA82" s="36"/>
      <c r="BB82" s="39"/>
      <c r="BC82" s="38"/>
      <c r="BD82" s="36"/>
      <c r="BE82" s="36"/>
      <c r="BF82" s="39"/>
      <c r="BG82" s="38"/>
      <c r="BH82" s="36"/>
      <c r="BI82" s="36"/>
      <c r="BJ82" s="43"/>
      <c r="BK82" s="199">
        <f t="shared" si="8"/>
        <v>2</v>
      </c>
      <c r="BL82" s="200">
        <f t="shared" si="9"/>
        <v>2</v>
      </c>
      <c r="BM82" s="44"/>
      <c r="BN82" s="209" t="s">
        <v>356</v>
      </c>
    </row>
    <row r="83" spans="1:66" x14ac:dyDescent="0.25">
      <c r="A83" s="54" t="s">
        <v>81</v>
      </c>
      <c r="B83" s="55" t="s">
        <v>85</v>
      </c>
      <c r="C83" s="47" t="s">
        <v>108</v>
      </c>
      <c r="D83" s="47" t="s">
        <v>91</v>
      </c>
      <c r="E83" s="48" t="s">
        <v>32</v>
      </c>
      <c r="F83" s="150" t="s">
        <v>47</v>
      </c>
      <c r="G83" s="151" t="s">
        <v>33</v>
      </c>
      <c r="H83" s="151" t="s">
        <v>56</v>
      </c>
      <c r="I83" s="46" t="s">
        <v>55</v>
      </c>
      <c r="J83" s="56" t="s">
        <v>75</v>
      </c>
      <c r="K83" s="45">
        <v>0</v>
      </c>
      <c r="L83" s="46">
        <v>2</v>
      </c>
      <c r="M83" s="49" t="s">
        <v>123</v>
      </c>
      <c r="N83" s="50" t="s">
        <v>33</v>
      </c>
      <c r="O83" s="35"/>
      <c r="P83" s="36"/>
      <c r="Q83" s="36"/>
      <c r="R83" s="37"/>
      <c r="S83" s="38"/>
      <c r="T83" s="36"/>
      <c r="U83" s="36">
        <v>1</v>
      </c>
      <c r="V83" s="39"/>
      <c r="W83" s="38"/>
      <c r="X83" s="36"/>
      <c r="Y83" s="36"/>
      <c r="Z83" s="39" t="s">
        <v>491</v>
      </c>
      <c r="AA83" s="38"/>
      <c r="AB83" s="36"/>
      <c r="AC83" s="36"/>
      <c r="AD83" s="39"/>
      <c r="AE83" s="40">
        <v>1</v>
      </c>
      <c r="AF83" s="41"/>
      <c r="AG83" s="41"/>
      <c r="AH83" s="42"/>
      <c r="AI83" s="40"/>
      <c r="AJ83" s="41"/>
      <c r="AK83" s="41"/>
      <c r="AL83" s="42"/>
      <c r="AM83" s="40"/>
      <c r="AN83" s="41"/>
      <c r="AO83" s="41"/>
      <c r="AP83" s="42"/>
      <c r="AQ83" s="40"/>
      <c r="AR83" s="41"/>
      <c r="AS83" s="41"/>
      <c r="AT83" s="42"/>
      <c r="AU83" s="40"/>
      <c r="AV83" s="41"/>
      <c r="AW83" s="41"/>
      <c r="AX83" s="42"/>
      <c r="AY83" s="38"/>
      <c r="AZ83" s="36"/>
      <c r="BA83" s="36"/>
      <c r="BB83" s="39"/>
      <c r="BC83" s="38"/>
      <c r="BD83" s="36"/>
      <c r="BE83" s="36"/>
      <c r="BF83" s="39"/>
      <c r="BG83" s="38"/>
      <c r="BH83" s="36"/>
      <c r="BI83" s="36"/>
      <c r="BJ83" s="43"/>
      <c r="BK83" s="199">
        <f t="shared" si="8"/>
        <v>2</v>
      </c>
      <c r="BL83" s="200">
        <f t="shared" si="9"/>
        <v>0</v>
      </c>
      <c r="BM83" s="44"/>
      <c r="BN83" s="209" t="s">
        <v>356</v>
      </c>
    </row>
    <row r="84" spans="1:66" x14ac:dyDescent="0.25">
      <c r="A84" s="54" t="s">
        <v>81</v>
      </c>
      <c r="B84" s="55" t="s">
        <v>85</v>
      </c>
      <c r="C84" s="47" t="s">
        <v>108</v>
      </c>
      <c r="D84" s="47" t="s">
        <v>91</v>
      </c>
      <c r="E84" s="48" t="s">
        <v>32</v>
      </c>
      <c r="F84" s="150" t="s">
        <v>47</v>
      </c>
      <c r="G84" s="151" t="s">
        <v>33</v>
      </c>
      <c r="H84" s="151" t="s">
        <v>56</v>
      </c>
      <c r="I84" s="46" t="s">
        <v>55</v>
      </c>
      <c r="J84" s="56" t="s">
        <v>76</v>
      </c>
      <c r="K84" s="45">
        <v>0</v>
      </c>
      <c r="L84" s="46">
        <v>4</v>
      </c>
      <c r="M84" s="49" t="s">
        <v>123</v>
      </c>
      <c r="N84" s="50" t="s">
        <v>33</v>
      </c>
      <c r="O84" s="35"/>
      <c r="P84" s="36"/>
      <c r="Q84" s="36"/>
      <c r="R84" s="37"/>
      <c r="S84" s="38"/>
      <c r="T84" s="36"/>
      <c r="U84" s="36">
        <v>1</v>
      </c>
      <c r="V84" s="39"/>
      <c r="W84" s="38"/>
      <c r="X84" s="36"/>
      <c r="Y84" s="36"/>
      <c r="Z84" s="39" t="s">
        <v>491</v>
      </c>
      <c r="AA84" s="38"/>
      <c r="AB84" s="36"/>
      <c r="AC84" s="36"/>
      <c r="AD84" s="39"/>
      <c r="AE84" s="40">
        <v>1</v>
      </c>
      <c r="AF84" s="41"/>
      <c r="AG84" s="41"/>
      <c r="AH84" s="42"/>
      <c r="AI84" s="40"/>
      <c r="AJ84" s="41"/>
      <c r="AK84" s="41"/>
      <c r="AL84" s="42"/>
      <c r="AM84" s="40"/>
      <c r="AN84" s="41"/>
      <c r="AO84" s="41"/>
      <c r="AP84" s="42"/>
      <c r="AQ84" s="40"/>
      <c r="AR84" s="41"/>
      <c r="AS84" s="41"/>
      <c r="AT84" s="42"/>
      <c r="AU84" s="40"/>
      <c r="AV84" s="41"/>
      <c r="AW84" s="41"/>
      <c r="AX84" s="42"/>
      <c r="AY84" s="38"/>
      <c r="AZ84" s="36"/>
      <c r="BA84" s="36"/>
      <c r="BB84" s="39"/>
      <c r="BC84" s="38"/>
      <c r="BD84" s="36"/>
      <c r="BE84" s="36"/>
      <c r="BF84" s="39"/>
      <c r="BG84" s="38"/>
      <c r="BH84" s="36"/>
      <c r="BI84" s="36"/>
      <c r="BJ84" s="43"/>
      <c r="BK84" s="199">
        <f t="shared" si="8"/>
        <v>2</v>
      </c>
      <c r="BL84" s="200">
        <f t="shared" si="9"/>
        <v>2</v>
      </c>
      <c r="BM84" s="44"/>
      <c r="BN84" s="209" t="s">
        <v>356</v>
      </c>
    </row>
    <row r="85" spans="1:66" x14ac:dyDescent="0.25">
      <c r="A85" s="54" t="s">
        <v>81</v>
      </c>
      <c r="B85" s="55" t="s">
        <v>85</v>
      </c>
      <c r="C85" s="47" t="s">
        <v>108</v>
      </c>
      <c r="D85" s="47" t="s">
        <v>91</v>
      </c>
      <c r="E85" s="48" t="s">
        <v>32</v>
      </c>
      <c r="F85" s="150" t="s">
        <v>47</v>
      </c>
      <c r="G85" s="151" t="s">
        <v>33</v>
      </c>
      <c r="H85" s="151" t="s">
        <v>56</v>
      </c>
      <c r="I85" s="46" t="s">
        <v>55</v>
      </c>
      <c r="J85" s="56" t="s">
        <v>70</v>
      </c>
      <c r="K85" s="45">
        <v>5</v>
      </c>
      <c r="L85" s="46">
        <v>4</v>
      </c>
      <c r="M85" s="49" t="s">
        <v>124</v>
      </c>
      <c r="N85" s="50" t="s">
        <v>33</v>
      </c>
      <c r="O85" s="35"/>
      <c r="P85" s="36"/>
      <c r="Q85" s="36"/>
      <c r="R85" s="37"/>
      <c r="S85" s="38"/>
      <c r="T85" s="36"/>
      <c r="U85" s="36">
        <v>1</v>
      </c>
      <c r="V85" s="39"/>
      <c r="W85" s="38"/>
      <c r="X85" s="36"/>
      <c r="Y85" s="36"/>
      <c r="Z85" s="39" t="s">
        <v>491</v>
      </c>
      <c r="AA85" s="38"/>
      <c r="AB85" s="36"/>
      <c r="AC85" s="36"/>
      <c r="AD85" s="39"/>
      <c r="AE85" s="40">
        <v>1</v>
      </c>
      <c r="AF85" s="41"/>
      <c r="AG85" s="41"/>
      <c r="AH85" s="42"/>
      <c r="AI85" s="40"/>
      <c r="AJ85" s="41"/>
      <c r="AK85" s="41"/>
      <c r="AL85" s="42"/>
      <c r="AM85" s="40"/>
      <c r="AN85" s="41"/>
      <c r="AO85" s="41"/>
      <c r="AP85" s="42"/>
      <c r="AQ85" s="40"/>
      <c r="AR85" s="41"/>
      <c r="AS85" s="41"/>
      <c r="AT85" s="42"/>
      <c r="AU85" s="40"/>
      <c r="AV85" s="41"/>
      <c r="AW85" s="41"/>
      <c r="AX85" s="42"/>
      <c r="AY85" s="38"/>
      <c r="AZ85" s="36"/>
      <c r="BA85" s="36"/>
      <c r="BB85" s="39"/>
      <c r="BC85" s="38"/>
      <c r="BD85" s="36"/>
      <c r="BE85" s="36"/>
      <c r="BF85" s="39"/>
      <c r="BG85" s="38"/>
      <c r="BH85" s="36"/>
      <c r="BI85" s="36"/>
      <c r="BJ85" s="43"/>
      <c r="BK85" s="199">
        <f t="shared" si="8"/>
        <v>2</v>
      </c>
      <c r="BL85" s="200">
        <f t="shared" si="9"/>
        <v>2</v>
      </c>
      <c r="BM85" s="44"/>
      <c r="BN85" s="209" t="s">
        <v>356</v>
      </c>
    </row>
    <row r="86" spans="1:66" x14ac:dyDescent="0.25">
      <c r="A86" s="54" t="s">
        <v>81</v>
      </c>
      <c r="B86" s="55" t="s">
        <v>85</v>
      </c>
      <c r="C86" s="47" t="s">
        <v>108</v>
      </c>
      <c r="D86" s="47" t="s">
        <v>91</v>
      </c>
      <c r="E86" s="48" t="s">
        <v>32</v>
      </c>
      <c r="F86" s="150" t="s">
        <v>47</v>
      </c>
      <c r="G86" s="151" t="s">
        <v>33</v>
      </c>
      <c r="H86" s="151" t="s">
        <v>56</v>
      </c>
      <c r="I86" s="46" t="s">
        <v>55</v>
      </c>
      <c r="J86" s="57" t="s">
        <v>116</v>
      </c>
      <c r="K86" s="45">
        <v>6</v>
      </c>
      <c r="L86" s="46">
        <v>6</v>
      </c>
      <c r="M86" s="49" t="s">
        <v>120</v>
      </c>
      <c r="N86" s="58" t="s">
        <v>118</v>
      </c>
      <c r="O86" s="35" t="s">
        <v>129</v>
      </c>
      <c r="P86" s="36"/>
      <c r="Q86" s="36"/>
      <c r="R86" s="37"/>
      <c r="S86" s="38"/>
      <c r="T86" s="36"/>
      <c r="U86" s="36">
        <v>6</v>
      </c>
      <c r="V86" s="39"/>
      <c r="W86" s="38"/>
      <c r="X86" s="36"/>
      <c r="Y86" s="36"/>
      <c r="Z86" s="39" t="s">
        <v>491</v>
      </c>
      <c r="AA86" s="38"/>
      <c r="AB86" s="36"/>
      <c r="AC86" s="36"/>
      <c r="AD86" s="39"/>
      <c r="AE86" s="40"/>
      <c r="AF86" s="41"/>
      <c r="AG86" s="41"/>
      <c r="AH86" s="42"/>
      <c r="AI86" s="40"/>
      <c r="AJ86" s="41"/>
      <c r="AK86" s="41"/>
      <c r="AL86" s="42"/>
      <c r="AM86" s="40"/>
      <c r="AN86" s="41"/>
      <c r="AO86" s="41"/>
      <c r="AP86" s="42"/>
      <c r="AQ86" s="40"/>
      <c r="AR86" s="41"/>
      <c r="AS86" s="41"/>
      <c r="AT86" s="42"/>
      <c r="AU86" s="40"/>
      <c r="AV86" s="41"/>
      <c r="AW86" s="41"/>
      <c r="AX86" s="42"/>
      <c r="AY86" s="38"/>
      <c r="AZ86" s="36"/>
      <c r="BA86" s="36"/>
      <c r="BB86" s="39"/>
      <c r="BC86" s="38"/>
      <c r="BD86" s="36"/>
      <c r="BE86" s="36"/>
      <c r="BF86" s="39"/>
      <c r="BG86" s="38"/>
      <c r="BH86" s="36"/>
      <c r="BI86" s="36"/>
      <c r="BJ86" s="43"/>
      <c r="BK86" s="199">
        <f t="shared" si="8"/>
        <v>6</v>
      </c>
      <c r="BL86" s="200">
        <f t="shared" si="9"/>
        <v>0</v>
      </c>
      <c r="BM86" s="44"/>
      <c r="BN86" s="209" t="s">
        <v>356</v>
      </c>
    </row>
    <row r="87" spans="1:66" x14ac:dyDescent="0.25">
      <c r="A87" s="54" t="s">
        <v>81</v>
      </c>
      <c r="B87" s="55" t="s">
        <v>85</v>
      </c>
      <c r="C87" s="47" t="s">
        <v>109</v>
      </c>
      <c r="D87" s="47" t="s">
        <v>106</v>
      </c>
      <c r="E87" s="48" t="s">
        <v>32</v>
      </c>
      <c r="F87" s="150" t="s">
        <v>48</v>
      </c>
      <c r="G87" s="151" t="s">
        <v>33</v>
      </c>
      <c r="H87" s="151" t="s">
        <v>56</v>
      </c>
      <c r="I87" s="46" t="s">
        <v>55</v>
      </c>
      <c r="J87" s="56" t="s">
        <v>53</v>
      </c>
      <c r="K87" s="45">
        <v>5</v>
      </c>
      <c r="L87" s="46">
        <v>5</v>
      </c>
      <c r="M87" s="49" t="s">
        <v>122</v>
      </c>
      <c r="N87" s="50" t="s">
        <v>33</v>
      </c>
      <c r="O87" s="35"/>
      <c r="P87" s="36"/>
      <c r="Q87" s="36"/>
      <c r="R87" s="37"/>
      <c r="S87" s="38"/>
      <c r="T87" s="36"/>
      <c r="U87" s="36">
        <v>1</v>
      </c>
      <c r="V87" s="39"/>
      <c r="W87" s="38"/>
      <c r="X87" s="36"/>
      <c r="Y87" s="36"/>
      <c r="Z87" s="39">
        <v>1</v>
      </c>
      <c r="AA87" s="38"/>
      <c r="AB87" s="36"/>
      <c r="AC87" s="36"/>
      <c r="AD87" s="39"/>
      <c r="AE87" s="40">
        <v>1</v>
      </c>
      <c r="AF87" s="41"/>
      <c r="AG87" s="41"/>
      <c r="AH87" s="42"/>
      <c r="AI87" s="40"/>
      <c r="AJ87" s="41"/>
      <c r="AK87" s="41"/>
      <c r="AL87" s="42"/>
      <c r="AM87" s="40"/>
      <c r="AN87" s="41"/>
      <c r="AO87" s="41"/>
      <c r="AP87" s="42"/>
      <c r="AQ87" s="40"/>
      <c r="AR87" s="41"/>
      <c r="AS87" s="41"/>
      <c r="AT87" s="42"/>
      <c r="AU87" s="40"/>
      <c r="AV87" s="41"/>
      <c r="AW87" s="41"/>
      <c r="AX87" s="42"/>
      <c r="AY87" s="38"/>
      <c r="AZ87" s="36"/>
      <c r="BA87" s="36"/>
      <c r="BB87" s="39"/>
      <c r="BC87" s="38"/>
      <c r="BD87" s="36"/>
      <c r="BE87" s="36">
        <v>1</v>
      </c>
      <c r="BF87" s="39"/>
      <c r="BG87" s="38"/>
      <c r="BH87" s="36"/>
      <c r="BI87" s="36"/>
      <c r="BJ87" s="43"/>
      <c r="BK87" s="199">
        <f t="shared" si="8"/>
        <v>4</v>
      </c>
      <c r="BL87" s="200">
        <f t="shared" si="9"/>
        <v>1</v>
      </c>
      <c r="BM87" s="44"/>
      <c r="BN87" s="209" t="s">
        <v>356</v>
      </c>
    </row>
    <row r="88" spans="1:66" x14ac:dyDescent="0.25">
      <c r="A88" s="54" t="s">
        <v>81</v>
      </c>
      <c r="B88" s="55" t="s">
        <v>85</v>
      </c>
      <c r="C88" s="47" t="s">
        <v>109</v>
      </c>
      <c r="D88" s="47" t="s">
        <v>106</v>
      </c>
      <c r="E88" s="48" t="s">
        <v>32</v>
      </c>
      <c r="F88" s="150" t="s">
        <v>48</v>
      </c>
      <c r="G88" s="151" t="s">
        <v>33</v>
      </c>
      <c r="H88" s="151" t="s">
        <v>56</v>
      </c>
      <c r="I88" s="46" t="s">
        <v>55</v>
      </c>
      <c r="J88" s="56" t="s">
        <v>70</v>
      </c>
      <c r="K88" s="45">
        <v>5</v>
      </c>
      <c r="L88" s="46">
        <v>6</v>
      </c>
      <c r="M88" s="49" t="s">
        <v>124</v>
      </c>
      <c r="N88" s="50" t="s">
        <v>33</v>
      </c>
      <c r="O88" s="35"/>
      <c r="P88" s="36"/>
      <c r="Q88" s="36"/>
      <c r="R88" s="37"/>
      <c r="S88" s="38"/>
      <c r="T88" s="36"/>
      <c r="U88" s="36">
        <v>2</v>
      </c>
      <c r="V88" s="39"/>
      <c r="W88" s="38"/>
      <c r="X88" s="36"/>
      <c r="Y88" s="36"/>
      <c r="Z88" s="39">
        <v>1</v>
      </c>
      <c r="AA88" s="38"/>
      <c r="AB88" s="36"/>
      <c r="AC88" s="36"/>
      <c r="AD88" s="39"/>
      <c r="AE88" s="40">
        <v>1</v>
      </c>
      <c r="AF88" s="41"/>
      <c r="AG88" s="41"/>
      <c r="AH88" s="42"/>
      <c r="AI88" s="40"/>
      <c r="AJ88" s="41"/>
      <c r="AK88" s="41"/>
      <c r="AL88" s="42"/>
      <c r="AM88" s="40"/>
      <c r="AN88" s="41"/>
      <c r="AO88" s="41"/>
      <c r="AP88" s="42"/>
      <c r="AQ88" s="40"/>
      <c r="AR88" s="41"/>
      <c r="AS88" s="41"/>
      <c r="AT88" s="42"/>
      <c r="AU88" s="40"/>
      <c r="AV88" s="41"/>
      <c r="AW88" s="41"/>
      <c r="AX88" s="42"/>
      <c r="AY88" s="38"/>
      <c r="AZ88" s="36"/>
      <c r="BA88" s="36"/>
      <c r="BB88" s="39"/>
      <c r="BC88" s="38"/>
      <c r="BD88" s="36"/>
      <c r="BE88" s="36">
        <v>1</v>
      </c>
      <c r="BF88" s="39"/>
      <c r="BG88" s="38"/>
      <c r="BH88" s="36"/>
      <c r="BI88" s="36"/>
      <c r="BJ88" s="43"/>
      <c r="BK88" s="199">
        <f t="shared" si="8"/>
        <v>5</v>
      </c>
      <c r="BL88" s="200">
        <f t="shared" si="9"/>
        <v>1</v>
      </c>
      <c r="BM88" s="44"/>
      <c r="BN88" s="209" t="s">
        <v>356</v>
      </c>
    </row>
    <row r="89" spans="1:66" x14ac:dyDescent="0.25">
      <c r="A89" s="54" t="s">
        <v>81</v>
      </c>
      <c r="B89" s="55" t="s">
        <v>85</v>
      </c>
      <c r="C89" s="47" t="s">
        <v>109</v>
      </c>
      <c r="D89" s="47" t="s">
        <v>106</v>
      </c>
      <c r="E89" s="48" t="s">
        <v>32</v>
      </c>
      <c r="F89" s="150" t="s">
        <v>48</v>
      </c>
      <c r="G89" s="151" t="s">
        <v>33</v>
      </c>
      <c r="H89" s="151" t="s">
        <v>56</v>
      </c>
      <c r="I89" s="46" t="s">
        <v>55</v>
      </c>
      <c r="J89" s="56" t="s">
        <v>63</v>
      </c>
      <c r="K89" s="45">
        <v>2</v>
      </c>
      <c r="L89" s="46">
        <v>2</v>
      </c>
      <c r="M89" s="49" t="s">
        <v>127</v>
      </c>
      <c r="N89" s="50" t="s">
        <v>33</v>
      </c>
      <c r="O89" s="35"/>
      <c r="P89" s="36"/>
      <c r="Q89" s="36"/>
      <c r="R89" s="37"/>
      <c r="S89" s="38"/>
      <c r="T89" s="36"/>
      <c r="U89" s="36">
        <v>1</v>
      </c>
      <c r="V89" s="39"/>
      <c r="W89" s="38"/>
      <c r="X89" s="36"/>
      <c r="Y89" s="36"/>
      <c r="Z89" s="39"/>
      <c r="AA89" s="38"/>
      <c r="AB89" s="36"/>
      <c r="AC89" s="36"/>
      <c r="AD89" s="39"/>
      <c r="AE89" s="40"/>
      <c r="AF89" s="41"/>
      <c r="AG89" s="41"/>
      <c r="AH89" s="42"/>
      <c r="AI89" s="40"/>
      <c r="AJ89" s="41"/>
      <c r="AK89" s="41"/>
      <c r="AL89" s="42"/>
      <c r="AM89" s="40"/>
      <c r="AN89" s="41"/>
      <c r="AO89" s="41"/>
      <c r="AP89" s="42"/>
      <c r="AQ89" s="40"/>
      <c r="AR89" s="41"/>
      <c r="AS89" s="41"/>
      <c r="AT89" s="42"/>
      <c r="AU89" s="40"/>
      <c r="AV89" s="41"/>
      <c r="AW89" s="41"/>
      <c r="AX89" s="42"/>
      <c r="AY89" s="38"/>
      <c r="AZ89" s="36"/>
      <c r="BA89" s="36"/>
      <c r="BB89" s="39"/>
      <c r="BC89" s="38"/>
      <c r="BD89" s="36"/>
      <c r="BE89" s="36"/>
      <c r="BF89" s="39"/>
      <c r="BG89" s="38"/>
      <c r="BH89" s="36"/>
      <c r="BI89" s="36"/>
      <c r="BJ89" s="43"/>
      <c r="BK89" s="199">
        <f t="shared" si="8"/>
        <v>1</v>
      </c>
      <c r="BL89" s="200">
        <f t="shared" si="9"/>
        <v>1</v>
      </c>
      <c r="BM89" s="44"/>
      <c r="BN89" s="209" t="s">
        <v>367</v>
      </c>
    </row>
    <row r="90" spans="1:66" x14ac:dyDescent="0.25">
      <c r="A90" s="54" t="s">
        <v>81</v>
      </c>
      <c r="B90" s="55" t="s">
        <v>85</v>
      </c>
      <c r="C90" s="47" t="s">
        <v>109</v>
      </c>
      <c r="D90" s="47" t="s">
        <v>106</v>
      </c>
      <c r="E90" s="48" t="s">
        <v>32</v>
      </c>
      <c r="F90" s="150" t="s">
        <v>48</v>
      </c>
      <c r="G90" s="151" t="s">
        <v>33</v>
      </c>
      <c r="H90" s="151" t="s">
        <v>56</v>
      </c>
      <c r="I90" s="46" t="s">
        <v>55</v>
      </c>
      <c r="J90" s="56" t="s">
        <v>64</v>
      </c>
      <c r="K90" s="45">
        <v>2</v>
      </c>
      <c r="L90" s="46">
        <v>2</v>
      </c>
      <c r="M90" s="49" t="s">
        <v>127</v>
      </c>
      <c r="N90" s="50" t="s">
        <v>33</v>
      </c>
      <c r="O90" s="35"/>
      <c r="P90" s="36"/>
      <c r="Q90" s="36"/>
      <c r="R90" s="37"/>
      <c r="S90" s="38"/>
      <c r="T90" s="36"/>
      <c r="U90" s="36">
        <v>1</v>
      </c>
      <c r="V90" s="39"/>
      <c r="W90" s="38"/>
      <c r="X90" s="36"/>
      <c r="Y90" s="36"/>
      <c r="Z90" s="39"/>
      <c r="AA90" s="38"/>
      <c r="AB90" s="36"/>
      <c r="AC90" s="36"/>
      <c r="AD90" s="39"/>
      <c r="AE90" s="40"/>
      <c r="AF90" s="41"/>
      <c r="AG90" s="41"/>
      <c r="AH90" s="42"/>
      <c r="AI90" s="40"/>
      <c r="AJ90" s="41"/>
      <c r="AK90" s="41"/>
      <c r="AL90" s="42"/>
      <c r="AM90" s="40"/>
      <c r="AN90" s="41"/>
      <c r="AO90" s="41"/>
      <c r="AP90" s="42"/>
      <c r="AQ90" s="40"/>
      <c r="AR90" s="41"/>
      <c r="AS90" s="41"/>
      <c r="AT90" s="42"/>
      <c r="AU90" s="40"/>
      <c r="AV90" s="41"/>
      <c r="AW90" s="41"/>
      <c r="AX90" s="42"/>
      <c r="AY90" s="38"/>
      <c r="AZ90" s="36"/>
      <c r="BA90" s="36"/>
      <c r="BB90" s="39"/>
      <c r="BC90" s="38"/>
      <c r="BD90" s="36"/>
      <c r="BE90" s="36"/>
      <c r="BF90" s="39"/>
      <c r="BG90" s="38"/>
      <c r="BH90" s="36"/>
      <c r="BI90" s="36"/>
      <c r="BJ90" s="43"/>
      <c r="BK90" s="199">
        <f t="shared" si="8"/>
        <v>1</v>
      </c>
      <c r="BL90" s="200">
        <f t="shared" si="9"/>
        <v>1</v>
      </c>
      <c r="BM90" s="44"/>
      <c r="BN90" s="209" t="s">
        <v>367</v>
      </c>
    </row>
    <row r="91" spans="1:66" x14ac:dyDescent="0.25">
      <c r="A91" s="54" t="s">
        <v>81</v>
      </c>
      <c r="B91" s="55" t="s">
        <v>85</v>
      </c>
      <c r="C91" s="47" t="s">
        <v>109</v>
      </c>
      <c r="D91" s="47" t="s">
        <v>106</v>
      </c>
      <c r="E91" s="48" t="s">
        <v>32</v>
      </c>
      <c r="F91" s="150" t="s">
        <v>48</v>
      </c>
      <c r="G91" s="151" t="s">
        <v>33</v>
      </c>
      <c r="H91" s="151" t="s">
        <v>56</v>
      </c>
      <c r="I91" s="46" t="s">
        <v>55</v>
      </c>
      <c r="J91" s="56" t="s">
        <v>67</v>
      </c>
      <c r="K91" s="45">
        <v>2</v>
      </c>
      <c r="L91" s="46">
        <v>2</v>
      </c>
      <c r="M91" s="49" t="s">
        <v>127</v>
      </c>
      <c r="N91" s="50" t="s">
        <v>33</v>
      </c>
      <c r="O91" s="35"/>
      <c r="P91" s="36"/>
      <c r="Q91" s="36"/>
      <c r="R91" s="37"/>
      <c r="S91" s="38"/>
      <c r="T91" s="36"/>
      <c r="U91" s="36">
        <v>1</v>
      </c>
      <c r="V91" s="39"/>
      <c r="W91" s="38"/>
      <c r="X91" s="36"/>
      <c r="Y91" s="36"/>
      <c r="Z91" s="39"/>
      <c r="AA91" s="38"/>
      <c r="AB91" s="36"/>
      <c r="AC91" s="36"/>
      <c r="AD91" s="39"/>
      <c r="AE91" s="40"/>
      <c r="AF91" s="41"/>
      <c r="AG91" s="41"/>
      <c r="AH91" s="42"/>
      <c r="AI91" s="40"/>
      <c r="AJ91" s="41"/>
      <c r="AK91" s="41"/>
      <c r="AL91" s="42"/>
      <c r="AM91" s="40"/>
      <c r="AN91" s="41"/>
      <c r="AO91" s="41"/>
      <c r="AP91" s="42"/>
      <c r="AQ91" s="40"/>
      <c r="AR91" s="41"/>
      <c r="AS91" s="41"/>
      <c r="AT91" s="42"/>
      <c r="AU91" s="40"/>
      <c r="AV91" s="41"/>
      <c r="AW91" s="41"/>
      <c r="AX91" s="42"/>
      <c r="AY91" s="38"/>
      <c r="AZ91" s="36"/>
      <c r="BA91" s="36"/>
      <c r="BB91" s="39"/>
      <c r="BC91" s="38"/>
      <c r="BD91" s="36"/>
      <c r="BE91" s="36"/>
      <c r="BF91" s="39"/>
      <c r="BG91" s="38"/>
      <c r="BH91" s="36"/>
      <c r="BI91" s="36"/>
      <c r="BJ91" s="43"/>
      <c r="BK91" s="199">
        <f t="shared" si="8"/>
        <v>1</v>
      </c>
      <c r="BL91" s="200">
        <f t="shared" si="9"/>
        <v>1</v>
      </c>
      <c r="BM91" s="44"/>
      <c r="BN91" s="209" t="s">
        <v>367</v>
      </c>
    </row>
    <row r="92" spans="1:66" x14ac:dyDescent="0.25">
      <c r="A92" s="54" t="s">
        <v>81</v>
      </c>
      <c r="B92" s="55" t="s">
        <v>85</v>
      </c>
      <c r="C92" s="47" t="s">
        <v>109</v>
      </c>
      <c r="D92" s="47" t="s">
        <v>106</v>
      </c>
      <c r="E92" s="48" t="s">
        <v>32</v>
      </c>
      <c r="F92" s="150" t="s">
        <v>48</v>
      </c>
      <c r="G92" s="151" t="s">
        <v>33</v>
      </c>
      <c r="H92" s="151" t="s">
        <v>56</v>
      </c>
      <c r="I92" s="46" t="s">
        <v>55</v>
      </c>
      <c r="J92" s="56" t="s">
        <v>65</v>
      </c>
      <c r="K92" s="45">
        <v>2</v>
      </c>
      <c r="L92" s="46">
        <v>2</v>
      </c>
      <c r="M92" s="49" t="s">
        <v>127</v>
      </c>
      <c r="N92" s="50" t="s">
        <v>33</v>
      </c>
      <c r="O92" s="35"/>
      <c r="P92" s="36"/>
      <c r="Q92" s="36"/>
      <c r="R92" s="37"/>
      <c r="S92" s="38"/>
      <c r="T92" s="36"/>
      <c r="U92" s="36">
        <v>1</v>
      </c>
      <c r="V92" s="39"/>
      <c r="W92" s="38"/>
      <c r="X92" s="36"/>
      <c r="Y92" s="36"/>
      <c r="Z92" s="39"/>
      <c r="AA92" s="38"/>
      <c r="AB92" s="36"/>
      <c r="AC92" s="36"/>
      <c r="AD92" s="39"/>
      <c r="AE92" s="40"/>
      <c r="AF92" s="41"/>
      <c r="AG92" s="41"/>
      <c r="AH92" s="42"/>
      <c r="AI92" s="40"/>
      <c r="AJ92" s="41"/>
      <c r="AK92" s="41"/>
      <c r="AL92" s="42"/>
      <c r="AM92" s="40"/>
      <c r="AN92" s="41"/>
      <c r="AO92" s="41"/>
      <c r="AP92" s="42"/>
      <c r="AQ92" s="40"/>
      <c r="AR92" s="41"/>
      <c r="AS92" s="41"/>
      <c r="AT92" s="42"/>
      <c r="AU92" s="40"/>
      <c r="AV92" s="41"/>
      <c r="AW92" s="41"/>
      <c r="AX92" s="42"/>
      <c r="AY92" s="38"/>
      <c r="AZ92" s="36"/>
      <c r="BA92" s="36"/>
      <c r="BB92" s="39"/>
      <c r="BC92" s="38"/>
      <c r="BD92" s="36"/>
      <c r="BE92" s="36"/>
      <c r="BF92" s="39"/>
      <c r="BG92" s="38"/>
      <c r="BH92" s="36"/>
      <c r="BI92" s="36"/>
      <c r="BJ92" s="43"/>
      <c r="BK92" s="199">
        <f t="shared" si="8"/>
        <v>1</v>
      </c>
      <c r="BL92" s="200">
        <f t="shared" si="9"/>
        <v>1</v>
      </c>
      <c r="BM92" s="44"/>
      <c r="BN92" s="209" t="s">
        <v>356</v>
      </c>
    </row>
    <row r="93" spans="1:66" x14ac:dyDescent="0.25">
      <c r="A93" s="54" t="s">
        <v>81</v>
      </c>
      <c r="B93" s="55" t="s">
        <v>85</v>
      </c>
      <c r="C93" s="47" t="s">
        <v>109</v>
      </c>
      <c r="D93" s="47" t="s">
        <v>106</v>
      </c>
      <c r="E93" s="48" t="s">
        <v>32</v>
      </c>
      <c r="F93" s="150" t="s">
        <v>48</v>
      </c>
      <c r="G93" s="151" t="s">
        <v>33</v>
      </c>
      <c r="H93" s="151" t="s">
        <v>56</v>
      </c>
      <c r="I93" s="46" t="s">
        <v>55</v>
      </c>
      <c r="J93" s="56" t="s">
        <v>66</v>
      </c>
      <c r="K93" s="45">
        <v>2</v>
      </c>
      <c r="L93" s="46">
        <v>2</v>
      </c>
      <c r="M93" s="49" t="s">
        <v>127</v>
      </c>
      <c r="N93" s="50" t="s">
        <v>33</v>
      </c>
      <c r="O93" s="35"/>
      <c r="P93" s="36"/>
      <c r="Q93" s="36"/>
      <c r="R93" s="37"/>
      <c r="S93" s="38"/>
      <c r="T93" s="36"/>
      <c r="U93" s="36">
        <v>1</v>
      </c>
      <c r="V93" s="39"/>
      <c r="W93" s="38"/>
      <c r="X93" s="36"/>
      <c r="Y93" s="36"/>
      <c r="Z93" s="39"/>
      <c r="AA93" s="38"/>
      <c r="AB93" s="36"/>
      <c r="AC93" s="36"/>
      <c r="AD93" s="39"/>
      <c r="AE93" s="40"/>
      <c r="AF93" s="41"/>
      <c r="AG93" s="41"/>
      <c r="AH93" s="42"/>
      <c r="AI93" s="40"/>
      <c r="AJ93" s="41"/>
      <c r="AK93" s="41"/>
      <c r="AL93" s="42"/>
      <c r="AM93" s="40"/>
      <c r="AN93" s="41"/>
      <c r="AO93" s="41"/>
      <c r="AP93" s="42"/>
      <c r="AQ93" s="40"/>
      <c r="AR93" s="41"/>
      <c r="AS93" s="41"/>
      <c r="AT93" s="42"/>
      <c r="AU93" s="40"/>
      <c r="AV93" s="41"/>
      <c r="AW93" s="41"/>
      <c r="AX93" s="42"/>
      <c r="AY93" s="38"/>
      <c r="AZ93" s="36"/>
      <c r="BA93" s="36"/>
      <c r="BB93" s="39"/>
      <c r="BC93" s="38"/>
      <c r="BD93" s="36"/>
      <c r="BE93" s="36"/>
      <c r="BF93" s="39"/>
      <c r="BG93" s="38"/>
      <c r="BH93" s="36"/>
      <c r="BI93" s="36"/>
      <c r="BJ93" s="43"/>
      <c r="BK93" s="199">
        <f t="shared" si="8"/>
        <v>1</v>
      </c>
      <c r="BL93" s="200">
        <f t="shared" si="9"/>
        <v>1</v>
      </c>
      <c r="BM93" s="44"/>
      <c r="BN93" s="209" t="s">
        <v>367</v>
      </c>
    </row>
    <row r="94" spans="1:66" x14ac:dyDescent="0.25">
      <c r="A94" s="54" t="s">
        <v>81</v>
      </c>
      <c r="B94" s="55" t="s">
        <v>85</v>
      </c>
      <c r="C94" s="47" t="s">
        <v>109</v>
      </c>
      <c r="D94" s="47" t="s">
        <v>106</v>
      </c>
      <c r="E94" s="48" t="s">
        <v>32</v>
      </c>
      <c r="F94" s="150" t="s">
        <v>48</v>
      </c>
      <c r="G94" s="151" t="s">
        <v>33</v>
      </c>
      <c r="H94" s="151" t="s">
        <v>56</v>
      </c>
      <c r="I94" s="46" t="s">
        <v>55</v>
      </c>
      <c r="J94" s="56" t="s">
        <v>73</v>
      </c>
      <c r="K94" s="45">
        <v>5</v>
      </c>
      <c r="L94" s="46">
        <v>5</v>
      </c>
      <c r="M94" s="49" t="s">
        <v>124</v>
      </c>
      <c r="N94" s="50" t="s">
        <v>33</v>
      </c>
      <c r="O94" s="35"/>
      <c r="P94" s="36"/>
      <c r="Q94" s="36"/>
      <c r="R94" s="37"/>
      <c r="S94" s="38"/>
      <c r="T94" s="36"/>
      <c r="U94" s="36">
        <v>1</v>
      </c>
      <c r="V94" s="39"/>
      <c r="W94" s="38"/>
      <c r="X94" s="36"/>
      <c r="Y94" s="36"/>
      <c r="Z94" s="39">
        <v>1</v>
      </c>
      <c r="AA94" s="38"/>
      <c r="AB94" s="36"/>
      <c r="AC94" s="36"/>
      <c r="AD94" s="39"/>
      <c r="AE94" s="40">
        <v>1</v>
      </c>
      <c r="AF94" s="41"/>
      <c r="AG94" s="41"/>
      <c r="AH94" s="42"/>
      <c r="AI94" s="40"/>
      <c r="AJ94" s="41"/>
      <c r="AK94" s="41"/>
      <c r="AL94" s="42"/>
      <c r="AM94" s="40"/>
      <c r="AN94" s="41"/>
      <c r="AO94" s="41"/>
      <c r="AP94" s="42"/>
      <c r="AQ94" s="40"/>
      <c r="AR94" s="41"/>
      <c r="AS94" s="41"/>
      <c r="AT94" s="42"/>
      <c r="AU94" s="40"/>
      <c r="AV94" s="41"/>
      <c r="AW94" s="41"/>
      <c r="AX94" s="42"/>
      <c r="AY94" s="38"/>
      <c r="AZ94" s="36"/>
      <c r="BA94" s="36"/>
      <c r="BB94" s="39"/>
      <c r="BC94" s="38"/>
      <c r="BD94" s="36"/>
      <c r="BE94" s="36">
        <v>1</v>
      </c>
      <c r="BF94" s="39"/>
      <c r="BG94" s="38"/>
      <c r="BH94" s="36"/>
      <c r="BI94" s="36"/>
      <c r="BJ94" s="43"/>
      <c r="BK94" s="199">
        <f t="shared" si="8"/>
        <v>4</v>
      </c>
      <c r="BL94" s="200">
        <f t="shared" si="9"/>
        <v>1</v>
      </c>
      <c r="BM94" s="44"/>
      <c r="BN94" s="209" t="s">
        <v>356</v>
      </c>
    </row>
    <row r="95" spans="1:66" x14ac:dyDescent="0.25">
      <c r="A95" s="54" t="s">
        <v>81</v>
      </c>
      <c r="B95" s="55" t="s">
        <v>85</v>
      </c>
      <c r="C95" s="47" t="s">
        <v>109</v>
      </c>
      <c r="D95" s="47" t="s">
        <v>106</v>
      </c>
      <c r="E95" s="48" t="s">
        <v>32</v>
      </c>
      <c r="F95" s="150" t="s">
        <v>48</v>
      </c>
      <c r="G95" s="151" t="s">
        <v>33</v>
      </c>
      <c r="H95" s="151" t="s">
        <v>56</v>
      </c>
      <c r="I95" s="46" t="s">
        <v>55</v>
      </c>
      <c r="J95" s="56" t="s">
        <v>75</v>
      </c>
      <c r="K95" s="45">
        <v>5</v>
      </c>
      <c r="L95" s="46">
        <v>5</v>
      </c>
      <c r="M95" s="49" t="s">
        <v>124</v>
      </c>
      <c r="N95" s="50" t="s">
        <v>33</v>
      </c>
      <c r="O95" s="35"/>
      <c r="P95" s="36"/>
      <c r="Q95" s="36"/>
      <c r="R95" s="37"/>
      <c r="S95" s="38"/>
      <c r="T95" s="36"/>
      <c r="U95" s="36">
        <v>1</v>
      </c>
      <c r="V95" s="39"/>
      <c r="W95" s="38"/>
      <c r="X95" s="36"/>
      <c r="Y95" s="36"/>
      <c r="Z95" s="39">
        <v>1</v>
      </c>
      <c r="AA95" s="38"/>
      <c r="AB95" s="36"/>
      <c r="AC95" s="36"/>
      <c r="AD95" s="39"/>
      <c r="AE95" s="40">
        <v>1</v>
      </c>
      <c r="AF95" s="41"/>
      <c r="AG95" s="41"/>
      <c r="AH95" s="42"/>
      <c r="AI95" s="40"/>
      <c r="AJ95" s="41"/>
      <c r="AK95" s="41"/>
      <c r="AL95" s="42"/>
      <c r="AM95" s="40"/>
      <c r="AN95" s="41"/>
      <c r="AO95" s="41"/>
      <c r="AP95" s="42"/>
      <c r="AQ95" s="40"/>
      <c r="AR95" s="41"/>
      <c r="AS95" s="41"/>
      <c r="AT95" s="42"/>
      <c r="AU95" s="40"/>
      <c r="AV95" s="41"/>
      <c r="AW95" s="41"/>
      <c r="AX95" s="42"/>
      <c r="AY95" s="38"/>
      <c r="AZ95" s="36"/>
      <c r="BA95" s="36"/>
      <c r="BB95" s="39"/>
      <c r="BC95" s="38"/>
      <c r="BD95" s="36"/>
      <c r="BE95" s="36">
        <v>1</v>
      </c>
      <c r="BF95" s="39"/>
      <c r="BG95" s="38"/>
      <c r="BH95" s="36"/>
      <c r="BI95" s="36"/>
      <c r="BJ95" s="43"/>
      <c r="BK95" s="199">
        <f t="shared" si="8"/>
        <v>4</v>
      </c>
      <c r="BL95" s="200">
        <f t="shared" si="9"/>
        <v>1</v>
      </c>
      <c r="BM95" s="44"/>
      <c r="BN95" s="209" t="s">
        <v>356</v>
      </c>
    </row>
    <row r="96" spans="1:66" x14ac:dyDescent="0.25">
      <c r="A96" s="54" t="s">
        <v>81</v>
      </c>
      <c r="B96" s="55" t="s">
        <v>85</v>
      </c>
      <c r="C96" s="47" t="s">
        <v>109</v>
      </c>
      <c r="D96" s="47" t="s">
        <v>106</v>
      </c>
      <c r="E96" s="48" t="s">
        <v>32</v>
      </c>
      <c r="F96" s="150" t="s">
        <v>48</v>
      </c>
      <c r="G96" s="151" t="s">
        <v>33</v>
      </c>
      <c r="H96" s="151" t="s">
        <v>56</v>
      </c>
      <c r="I96" s="46" t="s">
        <v>55</v>
      </c>
      <c r="J96" s="56" t="s">
        <v>76</v>
      </c>
      <c r="K96" s="45">
        <v>5</v>
      </c>
      <c r="L96" s="46">
        <v>5</v>
      </c>
      <c r="M96" s="49" t="s">
        <v>124</v>
      </c>
      <c r="N96" s="50" t="s">
        <v>33</v>
      </c>
      <c r="O96" s="35"/>
      <c r="P96" s="36"/>
      <c r="Q96" s="36"/>
      <c r="R96" s="37"/>
      <c r="S96" s="38"/>
      <c r="T96" s="36"/>
      <c r="U96" s="36">
        <v>1</v>
      </c>
      <c r="V96" s="39"/>
      <c r="W96" s="38"/>
      <c r="X96" s="36"/>
      <c r="Y96" s="36"/>
      <c r="Z96" s="39">
        <v>1</v>
      </c>
      <c r="AA96" s="38"/>
      <c r="AB96" s="36"/>
      <c r="AC96" s="36"/>
      <c r="AD96" s="39"/>
      <c r="AE96" s="40">
        <v>1</v>
      </c>
      <c r="AF96" s="41"/>
      <c r="AG96" s="41"/>
      <c r="AH96" s="42"/>
      <c r="AI96" s="40"/>
      <c r="AJ96" s="41"/>
      <c r="AK96" s="41"/>
      <c r="AL96" s="42"/>
      <c r="AM96" s="40"/>
      <c r="AN96" s="41"/>
      <c r="AO96" s="41"/>
      <c r="AP96" s="42"/>
      <c r="AQ96" s="40"/>
      <c r="AR96" s="41"/>
      <c r="AS96" s="41"/>
      <c r="AT96" s="42"/>
      <c r="AU96" s="40"/>
      <c r="AV96" s="41"/>
      <c r="AW96" s="41"/>
      <c r="AX96" s="42"/>
      <c r="AY96" s="38"/>
      <c r="AZ96" s="36"/>
      <c r="BA96" s="36"/>
      <c r="BB96" s="39"/>
      <c r="BC96" s="38"/>
      <c r="BD96" s="36"/>
      <c r="BE96" s="36">
        <v>1</v>
      </c>
      <c r="BF96" s="39"/>
      <c r="BG96" s="38"/>
      <c r="BH96" s="36"/>
      <c r="BI96" s="36"/>
      <c r="BJ96" s="43"/>
      <c r="BK96" s="199">
        <f t="shared" si="8"/>
        <v>4</v>
      </c>
      <c r="BL96" s="200">
        <f t="shared" si="9"/>
        <v>1</v>
      </c>
      <c r="BM96" s="44"/>
      <c r="BN96" s="209" t="s">
        <v>356</v>
      </c>
    </row>
    <row r="97" spans="1:66" x14ac:dyDescent="0.25">
      <c r="A97" s="54" t="s">
        <v>81</v>
      </c>
      <c r="B97" s="55" t="s">
        <v>85</v>
      </c>
      <c r="C97" s="47" t="s">
        <v>109</v>
      </c>
      <c r="D97" s="47" t="s">
        <v>106</v>
      </c>
      <c r="E97" s="48" t="s">
        <v>32</v>
      </c>
      <c r="F97" s="150" t="s">
        <v>48</v>
      </c>
      <c r="G97" s="151" t="s">
        <v>33</v>
      </c>
      <c r="H97" s="151" t="s">
        <v>56</v>
      </c>
      <c r="I97" s="46" t="s">
        <v>55</v>
      </c>
      <c r="J97" s="57" t="s">
        <v>116</v>
      </c>
      <c r="K97" s="45">
        <v>6</v>
      </c>
      <c r="L97" s="46">
        <v>6</v>
      </c>
      <c r="M97" s="49" t="s">
        <v>120</v>
      </c>
      <c r="N97" s="58" t="s">
        <v>118</v>
      </c>
      <c r="O97" s="35" t="s">
        <v>129</v>
      </c>
      <c r="P97" s="36"/>
      <c r="Q97" s="36"/>
      <c r="R97" s="37"/>
      <c r="S97" s="38"/>
      <c r="T97" s="36"/>
      <c r="U97" s="36">
        <v>6</v>
      </c>
      <c r="V97" s="39"/>
      <c r="W97" s="38"/>
      <c r="X97" s="36"/>
      <c r="Y97" s="36"/>
      <c r="Z97" s="39"/>
      <c r="AA97" s="38"/>
      <c r="AB97" s="36"/>
      <c r="AC97" s="36"/>
      <c r="AD97" s="39"/>
      <c r="AE97" s="40"/>
      <c r="AF97" s="41"/>
      <c r="AG97" s="41"/>
      <c r="AH97" s="42"/>
      <c r="AI97" s="40"/>
      <c r="AJ97" s="41"/>
      <c r="AK97" s="41"/>
      <c r="AL97" s="42"/>
      <c r="AM97" s="40"/>
      <c r="AN97" s="41"/>
      <c r="AO97" s="41"/>
      <c r="AP97" s="42"/>
      <c r="AQ97" s="40"/>
      <c r="AR97" s="41"/>
      <c r="AS97" s="41"/>
      <c r="AT97" s="42"/>
      <c r="AU97" s="40"/>
      <c r="AV97" s="41"/>
      <c r="AW97" s="41"/>
      <c r="AX97" s="42"/>
      <c r="AY97" s="38"/>
      <c r="AZ97" s="36"/>
      <c r="BA97" s="36"/>
      <c r="BB97" s="39"/>
      <c r="BC97" s="38"/>
      <c r="BD97" s="36"/>
      <c r="BE97" s="36"/>
      <c r="BF97" s="39"/>
      <c r="BG97" s="38"/>
      <c r="BH97" s="36"/>
      <c r="BI97" s="36"/>
      <c r="BJ97" s="43"/>
      <c r="BK97" s="199">
        <f t="shared" si="8"/>
        <v>6</v>
      </c>
      <c r="BL97" s="200">
        <f t="shared" si="9"/>
        <v>0</v>
      </c>
      <c r="BM97" s="44"/>
      <c r="BN97" s="209" t="s">
        <v>356</v>
      </c>
    </row>
    <row r="98" spans="1:66" x14ac:dyDescent="0.25">
      <c r="A98" s="54" t="s">
        <v>29</v>
      </c>
      <c r="B98" s="55" t="s">
        <v>30</v>
      </c>
      <c r="C98" s="47" t="s">
        <v>95</v>
      </c>
      <c r="D98" s="47" t="s">
        <v>93</v>
      </c>
      <c r="E98" s="48" t="s">
        <v>32</v>
      </c>
      <c r="F98" s="150" t="s">
        <v>37</v>
      </c>
      <c r="G98" s="151" t="s">
        <v>33</v>
      </c>
      <c r="H98" s="151" t="s">
        <v>56</v>
      </c>
      <c r="I98" s="46" t="s">
        <v>55</v>
      </c>
      <c r="J98" s="56" t="s">
        <v>53</v>
      </c>
      <c r="K98" s="45">
        <v>5</v>
      </c>
      <c r="L98" s="46">
        <v>5</v>
      </c>
      <c r="M98" s="49" t="s">
        <v>122</v>
      </c>
      <c r="N98" s="50" t="s">
        <v>33</v>
      </c>
      <c r="O98" s="35"/>
      <c r="P98" s="36"/>
      <c r="Q98" s="36"/>
      <c r="R98" s="37"/>
      <c r="S98" s="38"/>
      <c r="T98" s="36">
        <v>1</v>
      </c>
      <c r="U98" s="36"/>
      <c r="V98" s="39"/>
      <c r="W98" s="38"/>
      <c r="X98" s="36"/>
      <c r="Y98" s="36">
        <v>1</v>
      </c>
      <c r="Z98" s="39"/>
      <c r="AA98" s="38"/>
      <c r="AB98" s="36"/>
      <c r="AC98" s="36"/>
      <c r="AD98" s="39"/>
      <c r="AE98" s="40"/>
      <c r="AF98" s="41"/>
      <c r="AG98" s="41"/>
      <c r="AH98" s="42"/>
      <c r="AI98" s="40"/>
      <c r="AJ98" s="41"/>
      <c r="AK98" s="41"/>
      <c r="AL98" s="42"/>
      <c r="AM98" s="40"/>
      <c r="AN98" s="41"/>
      <c r="AO98" s="41"/>
      <c r="AP98" s="42">
        <v>1</v>
      </c>
      <c r="AQ98" s="40"/>
      <c r="AR98" s="41"/>
      <c r="AS98" s="41"/>
      <c r="AT98" s="42"/>
      <c r="AU98" s="40"/>
      <c r="AV98" s="41"/>
      <c r="AW98" s="41">
        <v>1</v>
      </c>
      <c r="AX98" s="42"/>
      <c r="AY98" s="38"/>
      <c r="AZ98" s="36"/>
      <c r="BA98" s="36"/>
      <c r="BB98" s="39">
        <v>1</v>
      </c>
      <c r="BC98" s="38"/>
      <c r="BD98" s="36"/>
      <c r="BE98" s="36"/>
      <c r="BF98" s="39"/>
      <c r="BG98" s="38"/>
      <c r="BH98" s="36"/>
      <c r="BI98" s="36"/>
      <c r="BJ98" s="43"/>
      <c r="BK98" s="199">
        <f t="shared" si="8"/>
        <v>5</v>
      </c>
      <c r="BL98" s="200">
        <f t="shared" si="9"/>
        <v>0</v>
      </c>
      <c r="BM98" s="44"/>
      <c r="BN98" s="209" t="s">
        <v>355</v>
      </c>
    </row>
    <row r="99" spans="1:66" x14ac:dyDescent="0.25">
      <c r="A99" s="54" t="s">
        <v>29</v>
      </c>
      <c r="B99" s="55" t="s">
        <v>30</v>
      </c>
      <c r="C99" s="47" t="s">
        <v>95</v>
      </c>
      <c r="D99" s="47" t="s">
        <v>93</v>
      </c>
      <c r="E99" s="48" t="s">
        <v>32</v>
      </c>
      <c r="F99" s="150" t="s">
        <v>37</v>
      </c>
      <c r="G99" s="151" t="s">
        <v>33</v>
      </c>
      <c r="H99" s="151" t="s">
        <v>56</v>
      </c>
      <c r="I99" s="46" t="s">
        <v>55</v>
      </c>
      <c r="J99" s="56" t="s">
        <v>59</v>
      </c>
      <c r="K99" s="45">
        <v>5</v>
      </c>
      <c r="L99" s="46">
        <v>5</v>
      </c>
      <c r="M99" s="49" t="s">
        <v>124</v>
      </c>
      <c r="N99" s="50" t="s">
        <v>33</v>
      </c>
      <c r="O99" s="35"/>
      <c r="P99" s="36"/>
      <c r="Q99" s="36"/>
      <c r="R99" s="37"/>
      <c r="S99" s="38"/>
      <c r="T99" s="36">
        <v>1</v>
      </c>
      <c r="U99" s="36"/>
      <c r="V99" s="39"/>
      <c r="W99" s="38"/>
      <c r="X99" s="36"/>
      <c r="Y99" s="36">
        <v>1</v>
      </c>
      <c r="Z99" s="39"/>
      <c r="AA99" s="38"/>
      <c r="AB99" s="36"/>
      <c r="AC99" s="36"/>
      <c r="AD99" s="39"/>
      <c r="AE99" s="40"/>
      <c r="AF99" s="41"/>
      <c r="AG99" s="41"/>
      <c r="AH99" s="42"/>
      <c r="AI99" s="40"/>
      <c r="AJ99" s="41"/>
      <c r="AK99" s="41"/>
      <c r="AL99" s="42"/>
      <c r="AM99" s="40"/>
      <c r="AN99" s="41"/>
      <c r="AO99" s="41"/>
      <c r="AP99" s="42">
        <v>1</v>
      </c>
      <c r="AQ99" s="40"/>
      <c r="AR99" s="41"/>
      <c r="AS99" s="41"/>
      <c r="AT99" s="42"/>
      <c r="AU99" s="40"/>
      <c r="AV99" s="41"/>
      <c r="AW99" s="41">
        <v>1</v>
      </c>
      <c r="AX99" s="42"/>
      <c r="AY99" s="38"/>
      <c r="AZ99" s="36"/>
      <c r="BA99" s="36"/>
      <c r="BB99" s="39">
        <v>1</v>
      </c>
      <c r="BC99" s="38"/>
      <c r="BD99" s="36"/>
      <c r="BE99" s="36"/>
      <c r="BF99" s="39"/>
      <c r="BG99" s="38"/>
      <c r="BH99" s="36"/>
      <c r="BI99" s="36"/>
      <c r="BJ99" s="43"/>
      <c r="BK99" s="199">
        <f t="shared" si="8"/>
        <v>5</v>
      </c>
      <c r="BL99" s="200">
        <f t="shared" si="9"/>
        <v>0</v>
      </c>
      <c r="BM99" s="44"/>
      <c r="BN99" s="209" t="s">
        <v>355</v>
      </c>
    </row>
    <row r="100" spans="1:66" x14ac:dyDescent="0.25">
      <c r="A100" s="54" t="s">
        <v>29</v>
      </c>
      <c r="B100" s="55" t="s">
        <v>30</v>
      </c>
      <c r="C100" s="47" t="s">
        <v>95</v>
      </c>
      <c r="D100" s="47" t="s">
        <v>93</v>
      </c>
      <c r="E100" s="48" t="s">
        <v>32</v>
      </c>
      <c r="F100" s="150" t="s">
        <v>37</v>
      </c>
      <c r="G100" s="151" t="s">
        <v>33</v>
      </c>
      <c r="H100" s="151" t="s">
        <v>56</v>
      </c>
      <c r="I100" s="46" t="s">
        <v>55</v>
      </c>
      <c r="J100" s="56" t="s">
        <v>70</v>
      </c>
      <c r="K100" s="45">
        <v>5</v>
      </c>
      <c r="L100" s="46">
        <v>5</v>
      </c>
      <c r="M100" s="49" t="s">
        <v>124</v>
      </c>
      <c r="N100" s="50" t="s">
        <v>33</v>
      </c>
      <c r="O100" s="35"/>
      <c r="P100" s="36"/>
      <c r="Q100" s="36"/>
      <c r="R100" s="37"/>
      <c r="S100" s="38"/>
      <c r="T100" s="36">
        <v>1</v>
      </c>
      <c r="U100" s="36"/>
      <c r="V100" s="39"/>
      <c r="W100" s="38"/>
      <c r="X100" s="36"/>
      <c r="Y100" s="36">
        <v>1</v>
      </c>
      <c r="Z100" s="39"/>
      <c r="AA100" s="38"/>
      <c r="AB100" s="36"/>
      <c r="AC100" s="36"/>
      <c r="AD100" s="39"/>
      <c r="AE100" s="40"/>
      <c r="AF100" s="41"/>
      <c r="AG100" s="41"/>
      <c r="AH100" s="42"/>
      <c r="AI100" s="40"/>
      <c r="AJ100" s="41"/>
      <c r="AK100" s="41"/>
      <c r="AL100" s="42"/>
      <c r="AM100" s="40"/>
      <c r="AN100" s="41"/>
      <c r="AO100" s="41"/>
      <c r="AP100" s="42">
        <v>1</v>
      </c>
      <c r="AQ100" s="40"/>
      <c r="AR100" s="41"/>
      <c r="AS100" s="41"/>
      <c r="AT100" s="42"/>
      <c r="AU100" s="40"/>
      <c r="AV100" s="41"/>
      <c r="AW100" s="41">
        <v>1</v>
      </c>
      <c r="AX100" s="42"/>
      <c r="AY100" s="38"/>
      <c r="AZ100" s="36"/>
      <c r="BA100" s="36"/>
      <c r="BB100" s="39">
        <v>1</v>
      </c>
      <c r="BC100" s="38"/>
      <c r="BD100" s="36"/>
      <c r="BE100" s="36"/>
      <c r="BF100" s="39"/>
      <c r="BG100" s="38"/>
      <c r="BH100" s="36"/>
      <c r="BI100" s="36"/>
      <c r="BJ100" s="43"/>
      <c r="BK100" s="199">
        <f t="shared" si="8"/>
        <v>5</v>
      </c>
      <c r="BL100" s="200">
        <f t="shared" si="9"/>
        <v>0</v>
      </c>
      <c r="BM100" s="44"/>
      <c r="BN100" s="209" t="s">
        <v>355</v>
      </c>
    </row>
    <row r="101" spans="1:66" x14ac:dyDescent="0.25">
      <c r="A101" s="54" t="s">
        <v>29</v>
      </c>
      <c r="B101" s="55" t="s">
        <v>30</v>
      </c>
      <c r="C101" s="47" t="s">
        <v>95</v>
      </c>
      <c r="D101" s="47" t="s">
        <v>93</v>
      </c>
      <c r="E101" s="48" t="s">
        <v>32</v>
      </c>
      <c r="F101" s="150" t="s">
        <v>37</v>
      </c>
      <c r="G101" s="151" t="s">
        <v>33</v>
      </c>
      <c r="H101" s="151" t="s">
        <v>56</v>
      </c>
      <c r="I101" s="46" t="s">
        <v>55</v>
      </c>
      <c r="J101" s="56" t="s">
        <v>77</v>
      </c>
      <c r="K101" s="45">
        <v>5</v>
      </c>
      <c r="L101" s="46">
        <v>5</v>
      </c>
      <c r="M101" s="49" t="s">
        <v>124</v>
      </c>
      <c r="N101" s="50" t="s">
        <v>33</v>
      </c>
      <c r="O101" s="35"/>
      <c r="P101" s="36"/>
      <c r="Q101" s="36"/>
      <c r="R101" s="37"/>
      <c r="S101" s="38"/>
      <c r="T101" s="36">
        <v>1</v>
      </c>
      <c r="U101" s="36"/>
      <c r="V101" s="39"/>
      <c r="W101" s="38"/>
      <c r="X101" s="36"/>
      <c r="Y101" s="36">
        <v>1</v>
      </c>
      <c r="Z101" s="39"/>
      <c r="AA101" s="38"/>
      <c r="AB101" s="36"/>
      <c r="AC101" s="36"/>
      <c r="AD101" s="39"/>
      <c r="AE101" s="40"/>
      <c r="AF101" s="41"/>
      <c r="AG101" s="41"/>
      <c r="AH101" s="42"/>
      <c r="AI101" s="40"/>
      <c r="AJ101" s="41"/>
      <c r="AK101" s="41"/>
      <c r="AL101" s="42"/>
      <c r="AM101" s="40"/>
      <c r="AN101" s="41"/>
      <c r="AO101" s="41"/>
      <c r="AP101" s="42">
        <v>1</v>
      </c>
      <c r="AQ101" s="40"/>
      <c r="AR101" s="41"/>
      <c r="AS101" s="41"/>
      <c r="AT101" s="42"/>
      <c r="AU101" s="40"/>
      <c r="AV101" s="41"/>
      <c r="AW101" s="41">
        <v>1</v>
      </c>
      <c r="AX101" s="42"/>
      <c r="AY101" s="38"/>
      <c r="AZ101" s="36"/>
      <c r="BA101" s="36"/>
      <c r="BB101" s="39">
        <v>1</v>
      </c>
      <c r="BC101" s="38"/>
      <c r="BD101" s="36"/>
      <c r="BE101" s="36"/>
      <c r="BF101" s="39"/>
      <c r="BG101" s="38"/>
      <c r="BH101" s="36"/>
      <c r="BI101" s="36"/>
      <c r="BJ101" s="43"/>
      <c r="BK101" s="199">
        <f t="shared" si="8"/>
        <v>5</v>
      </c>
      <c r="BL101" s="200">
        <f t="shared" si="9"/>
        <v>0</v>
      </c>
      <c r="BM101" s="44"/>
      <c r="BN101" s="209" t="s">
        <v>355</v>
      </c>
    </row>
    <row r="102" spans="1:66" x14ac:dyDescent="0.25">
      <c r="A102" s="54" t="s">
        <v>29</v>
      </c>
      <c r="B102" s="55" t="s">
        <v>30</v>
      </c>
      <c r="C102" s="47" t="s">
        <v>95</v>
      </c>
      <c r="D102" s="47" t="s">
        <v>93</v>
      </c>
      <c r="E102" s="48" t="s">
        <v>32</v>
      </c>
      <c r="F102" s="150" t="s">
        <v>37</v>
      </c>
      <c r="G102" s="151" t="s">
        <v>33</v>
      </c>
      <c r="H102" s="151" t="s">
        <v>56</v>
      </c>
      <c r="I102" s="46" t="s">
        <v>55</v>
      </c>
      <c r="J102" s="57" t="s">
        <v>116</v>
      </c>
      <c r="K102" s="45">
        <v>6</v>
      </c>
      <c r="L102" s="46">
        <v>6</v>
      </c>
      <c r="M102" s="49" t="s">
        <v>120</v>
      </c>
      <c r="N102" s="58" t="s">
        <v>118</v>
      </c>
      <c r="O102" s="35" t="s">
        <v>129</v>
      </c>
      <c r="P102" s="36"/>
      <c r="Q102" s="36"/>
      <c r="R102" s="37"/>
      <c r="S102" s="38"/>
      <c r="T102" s="36"/>
      <c r="U102" s="36"/>
      <c r="V102" s="39"/>
      <c r="W102" s="38"/>
      <c r="X102" s="36"/>
      <c r="Y102" s="36"/>
      <c r="Z102" s="39"/>
      <c r="AA102" s="38"/>
      <c r="AB102" s="36"/>
      <c r="AC102" s="36"/>
      <c r="AD102" s="39"/>
      <c r="AE102" s="40"/>
      <c r="AF102" s="41"/>
      <c r="AG102" s="41"/>
      <c r="AH102" s="42"/>
      <c r="AI102" s="40"/>
      <c r="AJ102" s="41"/>
      <c r="AK102" s="41"/>
      <c r="AL102" s="42"/>
      <c r="AM102" s="40"/>
      <c r="AN102" s="41"/>
      <c r="AO102" s="41"/>
      <c r="AP102" s="42"/>
      <c r="AQ102" s="40"/>
      <c r="AR102" s="41"/>
      <c r="AS102" s="41"/>
      <c r="AT102" s="42"/>
      <c r="AU102" s="40"/>
      <c r="AV102" s="41"/>
      <c r="AW102" s="41"/>
      <c r="AX102" s="42"/>
      <c r="AY102" s="38"/>
      <c r="AZ102" s="36"/>
      <c r="BA102" s="36"/>
      <c r="BB102" s="39">
        <v>6</v>
      </c>
      <c r="BC102" s="38"/>
      <c r="BD102" s="36"/>
      <c r="BE102" s="36"/>
      <c r="BF102" s="39"/>
      <c r="BG102" s="38"/>
      <c r="BH102" s="36"/>
      <c r="BI102" s="36"/>
      <c r="BJ102" s="43"/>
      <c r="BK102" s="199">
        <f t="shared" si="8"/>
        <v>6</v>
      </c>
      <c r="BL102" s="200">
        <f t="shared" si="9"/>
        <v>0</v>
      </c>
      <c r="BM102" s="44"/>
      <c r="BN102" s="209" t="s">
        <v>355</v>
      </c>
    </row>
    <row r="103" spans="1:66" x14ac:dyDescent="0.25">
      <c r="A103" s="54" t="s">
        <v>29</v>
      </c>
      <c r="B103" s="55" t="s">
        <v>30</v>
      </c>
      <c r="C103" s="47" t="s">
        <v>110</v>
      </c>
      <c r="D103" s="47" t="s">
        <v>97</v>
      </c>
      <c r="E103" s="48" t="s">
        <v>32</v>
      </c>
      <c r="F103" s="150" t="s">
        <v>50</v>
      </c>
      <c r="G103" s="151" t="s">
        <v>33</v>
      </c>
      <c r="H103" s="151" t="s">
        <v>54</v>
      </c>
      <c r="I103" s="46" t="s">
        <v>55</v>
      </c>
      <c r="J103" s="56" t="s">
        <v>53</v>
      </c>
      <c r="K103" s="45">
        <v>5</v>
      </c>
      <c r="L103" s="46">
        <v>5</v>
      </c>
      <c r="M103" s="49" t="s">
        <v>122</v>
      </c>
      <c r="N103" s="50" t="s">
        <v>33</v>
      </c>
      <c r="O103" s="35"/>
      <c r="P103" s="36"/>
      <c r="Q103" s="36"/>
      <c r="R103" s="37"/>
      <c r="S103" s="38">
        <v>1</v>
      </c>
      <c r="T103" s="36"/>
      <c r="U103" s="36"/>
      <c r="V103" s="39"/>
      <c r="W103" s="38"/>
      <c r="X103" s="36"/>
      <c r="Y103" s="36"/>
      <c r="Z103" s="39"/>
      <c r="AA103" s="38"/>
      <c r="AB103" s="36">
        <v>1</v>
      </c>
      <c r="AC103" s="36"/>
      <c r="AD103" s="39"/>
      <c r="AE103" s="40"/>
      <c r="AF103" s="41"/>
      <c r="AG103" s="41"/>
      <c r="AH103" s="42">
        <v>1</v>
      </c>
      <c r="AI103" s="40"/>
      <c r="AJ103" s="41"/>
      <c r="AK103" s="41"/>
      <c r="AL103" s="42"/>
      <c r="AM103" s="40"/>
      <c r="AN103" s="41">
        <v>1</v>
      </c>
      <c r="AO103" s="41"/>
      <c r="AP103" s="42"/>
      <c r="AQ103" s="40"/>
      <c r="AR103" s="41">
        <v>1</v>
      </c>
      <c r="AS103" s="41"/>
      <c r="AT103" s="42"/>
      <c r="AU103" s="40"/>
      <c r="AV103" s="41"/>
      <c r="AW103" s="41"/>
      <c r="AX103" s="42"/>
      <c r="AY103" s="38"/>
      <c r="AZ103" s="36"/>
      <c r="BA103" s="36"/>
      <c r="BB103" s="39"/>
      <c r="BC103" s="38"/>
      <c r="BD103" s="36"/>
      <c r="BE103" s="36"/>
      <c r="BF103" s="39"/>
      <c r="BG103" s="38"/>
      <c r="BH103" s="36"/>
      <c r="BI103" s="36"/>
      <c r="BJ103" s="43"/>
      <c r="BK103" s="199">
        <f t="shared" si="8"/>
        <v>5</v>
      </c>
      <c r="BL103" s="200">
        <f t="shared" si="9"/>
        <v>0</v>
      </c>
      <c r="BM103" s="44"/>
      <c r="BN103" s="209" t="s">
        <v>354</v>
      </c>
    </row>
    <row r="104" spans="1:66" x14ac:dyDescent="0.25">
      <c r="A104" s="54" t="s">
        <v>29</v>
      </c>
      <c r="B104" s="55" t="s">
        <v>30</v>
      </c>
      <c r="C104" s="47" t="s">
        <v>110</v>
      </c>
      <c r="D104" s="47" t="s">
        <v>97</v>
      </c>
      <c r="E104" s="48" t="s">
        <v>32</v>
      </c>
      <c r="F104" s="150" t="s">
        <v>50</v>
      </c>
      <c r="G104" s="151" t="s">
        <v>33</v>
      </c>
      <c r="H104" s="151" t="s">
        <v>54</v>
      </c>
      <c r="I104" s="46" t="s">
        <v>55</v>
      </c>
      <c r="J104" s="56" t="s">
        <v>70</v>
      </c>
      <c r="K104" s="45">
        <v>0</v>
      </c>
      <c r="L104" s="46">
        <v>1</v>
      </c>
      <c r="M104" s="49" t="s">
        <v>484</v>
      </c>
      <c r="N104" s="50" t="s">
        <v>33</v>
      </c>
      <c r="O104" s="35"/>
      <c r="P104" s="36"/>
      <c r="Q104" s="36"/>
      <c r="R104" s="37"/>
      <c r="S104" s="38"/>
      <c r="T104" s="36"/>
      <c r="U104" s="36"/>
      <c r="V104" s="39"/>
      <c r="W104" s="38"/>
      <c r="X104" s="36"/>
      <c r="Y104" s="36"/>
      <c r="Z104" s="39"/>
      <c r="AA104" s="38"/>
      <c r="AB104" s="36"/>
      <c r="AC104" s="36"/>
      <c r="AD104" s="39"/>
      <c r="AE104" s="40"/>
      <c r="AF104" s="41"/>
      <c r="AG104" s="41"/>
      <c r="AH104" s="42">
        <v>1</v>
      </c>
      <c r="AI104" s="40"/>
      <c r="AJ104" s="41"/>
      <c r="AK104" s="41"/>
      <c r="AL104" s="42"/>
      <c r="AM104" s="40"/>
      <c r="AN104" s="41"/>
      <c r="AO104" s="41"/>
      <c r="AP104" s="42"/>
      <c r="AQ104" s="40"/>
      <c r="AR104" s="41"/>
      <c r="AS104" s="41"/>
      <c r="AT104" s="42"/>
      <c r="AU104" s="40"/>
      <c r="AV104" s="41"/>
      <c r="AW104" s="41"/>
      <c r="AX104" s="42"/>
      <c r="AY104" s="38"/>
      <c r="AZ104" s="36"/>
      <c r="BA104" s="36"/>
      <c r="BB104" s="39"/>
      <c r="BC104" s="38"/>
      <c r="BD104" s="36"/>
      <c r="BE104" s="36"/>
      <c r="BF104" s="39"/>
      <c r="BG104" s="38"/>
      <c r="BH104" s="36"/>
      <c r="BI104" s="36"/>
      <c r="BJ104" s="43"/>
      <c r="BK104" s="199">
        <f t="shared" ref="BK104" si="10">SUM(O104:BJ104)</f>
        <v>1</v>
      </c>
      <c r="BL104" s="200">
        <f t="shared" ref="BL104" si="11">IF(J104="Pictures",(IF(SUM(O104:BJ104)&gt;L104,0,L104-BK104)),L104-BK104)</f>
        <v>0</v>
      </c>
      <c r="BM104" s="44"/>
      <c r="BN104" s="209" t="s">
        <v>354</v>
      </c>
    </row>
    <row r="105" spans="1:66" x14ac:dyDescent="0.25">
      <c r="A105" s="54" t="s">
        <v>29</v>
      </c>
      <c r="B105" s="55" t="s">
        <v>30</v>
      </c>
      <c r="C105" s="47" t="s">
        <v>110</v>
      </c>
      <c r="D105" s="47" t="s">
        <v>97</v>
      </c>
      <c r="E105" s="48" t="s">
        <v>32</v>
      </c>
      <c r="F105" s="150" t="s">
        <v>50</v>
      </c>
      <c r="G105" s="151" t="s">
        <v>33</v>
      </c>
      <c r="H105" s="151" t="s">
        <v>54</v>
      </c>
      <c r="I105" s="46" t="s">
        <v>55</v>
      </c>
      <c r="J105" s="57" t="s">
        <v>116</v>
      </c>
      <c r="K105" s="45">
        <v>4</v>
      </c>
      <c r="L105" s="46">
        <v>4</v>
      </c>
      <c r="M105" s="49" t="s">
        <v>119</v>
      </c>
      <c r="N105" s="58" t="s">
        <v>117</v>
      </c>
      <c r="O105" s="35" t="s">
        <v>129</v>
      </c>
      <c r="P105" s="36"/>
      <c r="Q105" s="36"/>
      <c r="R105" s="37"/>
      <c r="S105" s="38"/>
      <c r="T105" s="36"/>
      <c r="U105" s="36"/>
      <c r="V105" s="39"/>
      <c r="W105" s="38"/>
      <c r="X105" s="36"/>
      <c r="Y105" s="36"/>
      <c r="Z105" s="39"/>
      <c r="AA105" s="38"/>
      <c r="AB105" s="36"/>
      <c r="AC105" s="36"/>
      <c r="AD105" s="39"/>
      <c r="AE105" s="40"/>
      <c r="AF105" s="41"/>
      <c r="AG105" s="41"/>
      <c r="AH105" s="42">
        <v>4</v>
      </c>
      <c r="AI105" s="40"/>
      <c r="AJ105" s="41"/>
      <c r="AK105" s="41"/>
      <c r="AL105" s="42"/>
      <c r="AM105" s="40"/>
      <c r="AN105" s="41"/>
      <c r="AO105" s="41"/>
      <c r="AP105" s="42"/>
      <c r="AQ105" s="40"/>
      <c r="AR105" s="41"/>
      <c r="AS105" s="41"/>
      <c r="AT105" s="42"/>
      <c r="AU105" s="40"/>
      <c r="AV105" s="41"/>
      <c r="AW105" s="41"/>
      <c r="AX105" s="42"/>
      <c r="AY105" s="38"/>
      <c r="AZ105" s="36"/>
      <c r="BA105" s="36"/>
      <c r="BB105" s="39"/>
      <c r="BC105" s="38"/>
      <c r="BD105" s="36"/>
      <c r="BE105" s="36"/>
      <c r="BF105" s="39"/>
      <c r="BG105" s="38"/>
      <c r="BH105" s="36"/>
      <c r="BI105" s="36"/>
      <c r="BJ105" s="43"/>
      <c r="BK105" s="199">
        <f t="shared" si="8"/>
        <v>4</v>
      </c>
      <c r="BL105" s="200">
        <f t="shared" si="9"/>
        <v>0</v>
      </c>
      <c r="BM105" s="44"/>
      <c r="BN105" s="209" t="s">
        <v>354</v>
      </c>
    </row>
    <row r="106" spans="1:66" x14ac:dyDescent="0.25">
      <c r="A106" s="54" t="s">
        <v>29</v>
      </c>
      <c r="B106" s="55" t="s">
        <v>30</v>
      </c>
      <c r="C106" s="47" t="s">
        <v>111</v>
      </c>
      <c r="D106" s="47" t="s">
        <v>97</v>
      </c>
      <c r="E106" s="48" t="s">
        <v>32</v>
      </c>
      <c r="F106" s="150" t="s">
        <v>51</v>
      </c>
      <c r="G106" s="151" t="s">
        <v>33</v>
      </c>
      <c r="H106" s="151" t="s">
        <v>54</v>
      </c>
      <c r="I106" s="46" t="s">
        <v>55</v>
      </c>
      <c r="J106" s="56" t="s">
        <v>53</v>
      </c>
      <c r="K106" s="45">
        <v>5</v>
      </c>
      <c r="L106" s="46">
        <v>5</v>
      </c>
      <c r="M106" s="49" t="s">
        <v>122</v>
      </c>
      <c r="N106" s="50" t="s">
        <v>33</v>
      </c>
      <c r="O106" s="35"/>
      <c r="P106" s="36"/>
      <c r="Q106" s="36"/>
      <c r="R106" s="37"/>
      <c r="S106" s="38">
        <v>1</v>
      </c>
      <c r="T106" s="36"/>
      <c r="U106" s="36"/>
      <c r="V106" s="39"/>
      <c r="W106" s="38"/>
      <c r="X106" s="36"/>
      <c r="Y106" s="36"/>
      <c r="Z106" s="39"/>
      <c r="AA106" s="38"/>
      <c r="AB106" s="36">
        <v>1</v>
      </c>
      <c r="AC106" s="36"/>
      <c r="AD106" s="39"/>
      <c r="AE106" s="40"/>
      <c r="AF106" s="41"/>
      <c r="AG106" s="41"/>
      <c r="AH106" s="42">
        <v>1</v>
      </c>
      <c r="AI106" s="40"/>
      <c r="AJ106" s="41"/>
      <c r="AK106" s="41"/>
      <c r="AL106" s="42"/>
      <c r="AM106" s="40"/>
      <c r="AN106" s="41">
        <v>1</v>
      </c>
      <c r="AO106" s="41"/>
      <c r="AP106" s="42"/>
      <c r="AQ106" s="40"/>
      <c r="AR106" s="41">
        <v>1</v>
      </c>
      <c r="AS106" s="41"/>
      <c r="AT106" s="42"/>
      <c r="AU106" s="40"/>
      <c r="AV106" s="41"/>
      <c r="AW106" s="41"/>
      <c r="AX106" s="42"/>
      <c r="AY106" s="38"/>
      <c r="AZ106" s="36"/>
      <c r="BA106" s="36"/>
      <c r="BB106" s="39"/>
      <c r="BC106" s="38"/>
      <c r="BD106" s="36"/>
      <c r="BE106" s="36"/>
      <c r="BF106" s="39"/>
      <c r="BG106" s="38"/>
      <c r="BH106" s="36"/>
      <c r="BI106" s="36"/>
      <c r="BJ106" s="43"/>
      <c r="BK106" s="199">
        <f t="shared" ref="BK106:BK107" si="12">SUM(O106:BJ106)</f>
        <v>5</v>
      </c>
      <c r="BL106" s="200">
        <f t="shared" ref="BL106:BL107" si="13">IF(J106="Pictures",(IF(SUM(O106:BJ106)&gt;L106,0,L106-BK106)),L106-BK106)</f>
        <v>0</v>
      </c>
      <c r="BM106" s="44"/>
      <c r="BN106" s="209" t="s">
        <v>354</v>
      </c>
    </row>
    <row r="107" spans="1:66" x14ac:dyDescent="0.25">
      <c r="A107" s="54" t="s">
        <v>29</v>
      </c>
      <c r="B107" s="55" t="s">
        <v>30</v>
      </c>
      <c r="C107" s="47" t="s">
        <v>111</v>
      </c>
      <c r="D107" s="47" t="s">
        <v>97</v>
      </c>
      <c r="E107" s="48" t="s">
        <v>32</v>
      </c>
      <c r="F107" s="150" t="s">
        <v>51</v>
      </c>
      <c r="G107" s="151" t="s">
        <v>33</v>
      </c>
      <c r="H107" s="151" t="s">
        <v>54</v>
      </c>
      <c r="I107" s="46" t="s">
        <v>55</v>
      </c>
      <c r="J107" s="56" t="s">
        <v>70</v>
      </c>
      <c r="K107" s="45">
        <v>0</v>
      </c>
      <c r="L107" s="46">
        <v>1</v>
      </c>
      <c r="M107" s="49" t="s">
        <v>484</v>
      </c>
      <c r="N107" s="50" t="s">
        <v>33</v>
      </c>
      <c r="O107" s="35"/>
      <c r="P107" s="36"/>
      <c r="Q107" s="36"/>
      <c r="R107" s="37"/>
      <c r="S107" s="38"/>
      <c r="T107" s="36"/>
      <c r="U107" s="36"/>
      <c r="V107" s="39"/>
      <c r="W107" s="38"/>
      <c r="X107" s="36"/>
      <c r="Y107" s="36"/>
      <c r="Z107" s="39"/>
      <c r="AA107" s="38"/>
      <c r="AB107" s="36"/>
      <c r="AC107" s="36"/>
      <c r="AD107" s="39"/>
      <c r="AE107" s="40"/>
      <c r="AF107" s="41"/>
      <c r="AG107" s="41"/>
      <c r="AH107" s="42">
        <v>1</v>
      </c>
      <c r="AI107" s="40"/>
      <c r="AJ107" s="41"/>
      <c r="AK107" s="41"/>
      <c r="AL107" s="42"/>
      <c r="AM107" s="40"/>
      <c r="AN107" s="41"/>
      <c r="AO107" s="41"/>
      <c r="AP107" s="42"/>
      <c r="AQ107" s="40"/>
      <c r="AR107" s="41"/>
      <c r="AS107" s="41"/>
      <c r="AT107" s="42"/>
      <c r="AU107" s="40"/>
      <c r="AV107" s="41"/>
      <c r="AW107" s="41"/>
      <c r="AX107" s="42"/>
      <c r="AY107" s="38"/>
      <c r="AZ107" s="36"/>
      <c r="BA107" s="36"/>
      <c r="BB107" s="39"/>
      <c r="BC107" s="38"/>
      <c r="BD107" s="36"/>
      <c r="BE107" s="36"/>
      <c r="BF107" s="39"/>
      <c r="BG107" s="38"/>
      <c r="BH107" s="36"/>
      <c r="BI107" s="36"/>
      <c r="BJ107" s="43"/>
      <c r="BK107" s="199">
        <f t="shared" si="12"/>
        <v>1</v>
      </c>
      <c r="BL107" s="200">
        <f t="shared" si="13"/>
        <v>0</v>
      </c>
      <c r="BM107" s="44"/>
      <c r="BN107" s="209" t="s">
        <v>354</v>
      </c>
    </row>
    <row r="108" spans="1:66" x14ac:dyDescent="0.25">
      <c r="A108" s="54" t="s">
        <v>29</v>
      </c>
      <c r="B108" s="55" t="s">
        <v>30</v>
      </c>
      <c r="C108" s="47" t="s">
        <v>111</v>
      </c>
      <c r="D108" s="47" t="s">
        <v>97</v>
      </c>
      <c r="E108" s="48" t="s">
        <v>32</v>
      </c>
      <c r="F108" s="150" t="s">
        <v>51</v>
      </c>
      <c r="G108" s="151" t="s">
        <v>33</v>
      </c>
      <c r="H108" s="151" t="s">
        <v>54</v>
      </c>
      <c r="I108" s="46" t="s">
        <v>55</v>
      </c>
      <c r="J108" s="57" t="s">
        <v>116</v>
      </c>
      <c r="K108" s="45">
        <v>4</v>
      </c>
      <c r="L108" s="46">
        <v>4</v>
      </c>
      <c r="M108" s="49" t="s">
        <v>119</v>
      </c>
      <c r="N108" s="58" t="s">
        <v>117</v>
      </c>
      <c r="O108" s="35" t="s">
        <v>129</v>
      </c>
      <c r="P108" s="36"/>
      <c r="Q108" s="36"/>
      <c r="R108" s="37"/>
      <c r="S108" s="38"/>
      <c r="T108" s="36"/>
      <c r="U108" s="36"/>
      <c r="V108" s="39"/>
      <c r="W108" s="38"/>
      <c r="X108" s="36"/>
      <c r="Y108" s="36"/>
      <c r="Z108" s="39"/>
      <c r="AA108" s="38"/>
      <c r="AB108" s="36"/>
      <c r="AC108" s="36"/>
      <c r="AD108" s="39"/>
      <c r="AE108" s="40"/>
      <c r="AF108" s="41"/>
      <c r="AG108" s="41"/>
      <c r="AH108" s="42"/>
      <c r="AI108" s="40"/>
      <c r="AJ108" s="41"/>
      <c r="AK108" s="41"/>
      <c r="AL108" s="42"/>
      <c r="AM108" s="40"/>
      <c r="AN108" s="41"/>
      <c r="AO108" s="41"/>
      <c r="AP108" s="42"/>
      <c r="AQ108" s="40"/>
      <c r="AR108" s="41"/>
      <c r="AS108" s="41"/>
      <c r="AT108" s="42"/>
      <c r="AU108" s="40"/>
      <c r="AV108" s="41"/>
      <c r="AW108" s="41"/>
      <c r="AX108" s="42"/>
      <c r="AY108" s="38"/>
      <c r="AZ108" s="36"/>
      <c r="BA108" s="36"/>
      <c r="BB108" s="39"/>
      <c r="BC108" s="38"/>
      <c r="BD108" s="36"/>
      <c r="BE108" s="36"/>
      <c r="BF108" s="39"/>
      <c r="BG108" s="38"/>
      <c r="BH108" s="36"/>
      <c r="BI108" s="36"/>
      <c r="BJ108" s="43"/>
      <c r="BK108" s="199">
        <f t="shared" si="8"/>
        <v>0</v>
      </c>
      <c r="BL108" s="200">
        <f t="shared" si="9"/>
        <v>4</v>
      </c>
      <c r="BM108" s="44"/>
      <c r="BN108" s="209" t="s">
        <v>354</v>
      </c>
    </row>
    <row r="109" spans="1:66" x14ac:dyDescent="0.25">
      <c r="A109" s="54" t="s">
        <v>29</v>
      </c>
      <c r="B109" s="55" t="s">
        <v>30</v>
      </c>
      <c r="C109" s="47" t="s">
        <v>96</v>
      </c>
      <c r="D109" s="47" t="s">
        <v>97</v>
      </c>
      <c r="E109" s="48" t="s">
        <v>32</v>
      </c>
      <c r="F109" s="150" t="s">
        <v>38</v>
      </c>
      <c r="G109" s="151" t="s">
        <v>33</v>
      </c>
      <c r="H109" s="151" t="s">
        <v>54</v>
      </c>
      <c r="I109" s="46" t="s">
        <v>55</v>
      </c>
      <c r="J109" s="56" t="s">
        <v>53</v>
      </c>
      <c r="K109" s="45">
        <v>5</v>
      </c>
      <c r="L109" s="46">
        <v>5</v>
      </c>
      <c r="M109" s="49" t="s">
        <v>122</v>
      </c>
      <c r="N109" s="50" t="s">
        <v>33</v>
      </c>
      <c r="O109" s="35"/>
      <c r="P109" s="36"/>
      <c r="Q109" s="36"/>
      <c r="R109" s="37"/>
      <c r="S109" s="38">
        <v>1</v>
      </c>
      <c r="T109" s="36"/>
      <c r="U109" s="36"/>
      <c r="V109" s="39"/>
      <c r="W109" s="38"/>
      <c r="X109" s="36"/>
      <c r="Y109" s="36"/>
      <c r="Z109" s="39"/>
      <c r="AA109" s="38"/>
      <c r="AB109" s="36">
        <v>1</v>
      </c>
      <c r="AC109" s="36"/>
      <c r="AD109" s="39"/>
      <c r="AE109" s="40"/>
      <c r="AF109" s="41"/>
      <c r="AG109" s="41"/>
      <c r="AH109" s="42">
        <v>1</v>
      </c>
      <c r="AI109" s="40"/>
      <c r="AJ109" s="41"/>
      <c r="AK109" s="41"/>
      <c r="AL109" s="42"/>
      <c r="AM109" s="40"/>
      <c r="AN109" s="41">
        <v>1</v>
      </c>
      <c r="AO109" s="41"/>
      <c r="AP109" s="42"/>
      <c r="AQ109" s="40"/>
      <c r="AR109" s="41">
        <v>1</v>
      </c>
      <c r="AS109" s="41"/>
      <c r="AT109" s="42"/>
      <c r="AU109" s="40"/>
      <c r="AV109" s="41"/>
      <c r="AW109" s="41"/>
      <c r="AX109" s="42"/>
      <c r="AY109" s="38"/>
      <c r="AZ109" s="36"/>
      <c r="BA109" s="36"/>
      <c r="BB109" s="39"/>
      <c r="BC109" s="38"/>
      <c r="BD109" s="36"/>
      <c r="BE109" s="36"/>
      <c r="BF109" s="39"/>
      <c r="BG109" s="38"/>
      <c r="BH109" s="36"/>
      <c r="BI109" s="36"/>
      <c r="BJ109" s="43"/>
      <c r="BK109" s="199">
        <f t="shared" ref="BK109:BK110" si="14">SUM(O109:BJ109)</f>
        <v>5</v>
      </c>
      <c r="BL109" s="200">
        <f t="shared" ref="BL109:BL110" si="15">IF(J109="Pictures",(IF(SUM(O109:BJ109)&gt;L109,0,L109-BK109)),L109-BK109)</f>
        <v>0</v>
      </c>
      <c r="BM109" s="44"/>
      <c r="BN109" s="209" t="s">
        <v>354</v>
      </c>
    </row>
    <row r="110" spans="1:66" x14ac:dyDescent="0.25">
      <c r="A110" s="54" t="s">
        <v>29</v>
      </c>
      <c r="B110" s="55" t="s">
        <v>30</v>
      </c>
      <c r="C110" s="47" t="s">
        <v>96</v>
      </c>
      <c r="D110" s="47" t="s">
        <v>97</v>
      </c>
      <c r="E110" s="48" t="s">
        <v>32</v>
      </c>
      <c r="F110" s="150" t="s">
        <v>38</v>
      </c>
      <c r="G110" s="151" t="s">
        <v>33</v>
      </c>
      <c r="H110" s="151" t="s">
        <v>54</v>
      </c>
      <c r="I110" s="46" t="s">
        <v>55</v>
      </c>
      <c r="J110" s="56" t="s">
        <v>70</v>
      </c>
      <c r="K110" s="45">
        <v>0</v>
      </c>
      <c r="L110" s="46">
        <v>1</v>
      </c>
      <c r="M110" s="49" t="s">
        <v>484</v>
      </c>
      <c r="N110" s="50" t="s">
        <v>33</v>
      </c>
      <c r="O110" s="35"/>
      <c r="P110" s="36"/>
      <c r="Q110" s="36"/>
      <c r="R110" s="37"/>
      <c r="S110" s="38"/>
      <c r="T110" s="36"/>
      <c r="U110" s="36"/>
      <c r="V110" s="39"/>
      <c r="W110" s="38"/>
      <c r="X110" s="36"/>
      <c r="Y110" s="36"/>
      <c r="Z110" s="39"/>
      <c r="AA110" s="38"/>
      <c r="AB110" s="36"/>
      <c r="AC110" s="36"/>
      <c r="AD110" s="39"/>
      <c r="AE110" s="40"/>
      <c r="AF110" s="41"/>
      <c r="AG110" s="41"/>
      <c r="AH110" s="42">
        <v>1</v>
      </c>
      <c r="AI110" s="40"/>
      <c r="AJ110" s="41"/>
      <c r="AK110" s="41"/>
      <c r="AL110" s="42"/>
      <c r="AM110" s="40"/>
      <c r="AN110" s="41"/>
      <c r="AO110" s="41"/>
      <c r="AP110" s="42"/>
      <c r="AQ110" s="40"/>
      <c r="AR110" s="41"/>
      <c r="AS110" s="41"/>
      <c r="AT110" s="42"/>
      <c r="AU110" s="40"/>
      <c r="AV110" s="41"/>
      <c r="AW110" s="41"/>
      <c r="AX110" s="42"/>
      <c r="AY110" s="38"/>
      <c r="AZ110" s="36"/>
      <c r="BA110" s="36"/>
      <c r="BB110" s="39"/>
      <c r="BC110" s="38"/>
      <c r="BD110" s="36"/>
      <c r="BE110" s="36"/>
      <c r="BF110" s="39"/>
      <c r="BG110" s="38"/>
      <c r="BH110" s="36"/>
      <c r="BI110" s="36"/>
      <c r="BJ110" s="43"/>
      <c r="BK110" s="199">
        <f t="shared" si="14"/>
        <v>1</v>
      </c>
      <c r="BL110" s="200">
        <f t="shared" si="15"/>
        <v>0</v>
      </c>
      <c r="BM110" s="44"/>
      <c r="BN110" s="209" t="s">
        <v>354</v>
      </c>
    </row>
    <row r="111" spans="1:66" x14ac:dyDescent="0.25">
      <c r="A111" s="54" t="s">
        <v>29</v>
      </c>
      <c r="B111" s="55" t="s">
        <v>30</v>
      </c>
      <c r="C111" s="47" t="s">
        <v>96</v>
      </c>
      <c r="D111" s="47" t="s">
        <v>97</v>
      </c>
      <c r="E111" s="48" t="s">
        <v>32</v>
      </c>
      <c r="F111" s="150" t="s">
        <v>38</v>
      </c>
      <c r="G111" s="151" t="s">
        <v>33</v>
      </c>
      <c r="H111" s="151" t="s">
        <v>54</v>
      </c>
      <c r="I111" s="46" t="s">
        <v>55</v>
      </c>
      <c r="J111" s="57" t="s">
        <v>116</v>
      </c>
      <c r="K111" s="45">
        <v>4</v>
      </c>
      <c r="L111" s="46">
        <v>4</v>
      </c>
      <c r="M111" s="49" t="s">
        <v>119</v>
      </c>
      <c r="N111" s="58" t="s">
        <v>117</v>
      </c>
      <c r="O111" s="35" t="s">
        <v>129</v>
      </c>
      <c r="P111" s="36"/>
      <c r="Q111" s="36"/>
      <c r="R111" s="37"/>
      <c r="S111" s="38"/>
      <c r="T111" s="36"/>
      <c r="U111" s="36"/>
      <c r="V111" s="39"/>
      <c r="W111" s="38"/>
      <c r="X111" s="36"/>
      <c r="Y111" s="36"/>
      <c r="Z111" s="39"/>
      <c r="AA111" s="38"/>
      <c r="AB111" s="36"/>
      <c r="AC111" s="36"/>
      <c r="AD111" s="39"/>
      <c r="AE111" s="40"/>
      <c r="AF111" s="41"/>
      <c r="AG111" s="41"/>
      <c r="AH111" s="42">
        <v>4</v>
      </c>
      <c r="AI111" s="40"/>
      <c r="AJ111" s="41"/>
      <c r="AK111" s="41"/>
      <c r="AL111" s="42"/>
      <c r="AM111" s="40"/>
      <c r="AN111" s="41"/>
      <c r="AO111" s="41"/>
      <c r="AP111" s="42"/>
      <c r="AQ111" s="40"/>
      <c r="AR111" s="41"/>
      <c r="AS111" s="41"/>
      <c r="AT111" s="42"/>
      <c r="AU111" s="40"/>
      <c r="AV111" s="41"/>
      <c r="AW111" s="41"/>
      <c r="AX111" s="42"/>
      <c r="AY111" s="38"/>
      <c r="AZ111" s="36"/>
      <c r="BA111" s="36"/>
      <c r="BB111" s="39"/>
      <c r="BC111" s="38"/>
      <c r="BD111" s="36"/>
      <c r="BE111" s="36"/>
      <c r="BF111" s="39"/>
      <c r="BG111" s="38"/>
      <c r="BH111" s="36"/>
      <c r="BI111" s="36"/>
      <c r="BJ111" s="43"/>
      <c r="BK111" s="199">
        <f t="shared" si="8"/>
        <v>4</v>
      </c>
      <c r="BL111" s="200">
        <f t="shared" si="9"/>
        <v>0</v>
      </c>
      <c r="BM111" s="44"/>
      <c r="BN111" s="209" t="s">
        <v>354</v>
      </c>
    </row>
    <row r="112" spans="1:66" x14ac:dyDescent="0.25">
      <c r="A112" s="54" t="s">
        <v>29</v>
      </c>
      <c r="B112" s="55" t="s">
        <v>30</v>
      </c>
      <c r="C112" s="47" t="s">
        <v>98</v>
      </c>
      <c r="D112" s="47" t="s">
        <v>97</v>
      </c>
      <c r="E112" s="48" t="s">
        <v>32</v>
      </c>
      <c r="F112" s="150" t="s">
        <v>39</v>
      </c>
      <c r="G112" s="151" t="s">
        <v>33</v>
      </c>
      <c r="H112" s="151" t="s">
        <v>54</v>
      </c>
      <c r="I112" s="46" t="s">
        <v>55</v>
      </c>
      <c r="J112" s="56" t="s">
        <v>53</v>
      </c>
      <c r="K112" s="45">
        <v>5</v>
      </c>
      <c r="L112" s="46">
        <v>5</v>
      </c>
      <c r="M112" s="49" t="s">
        <v>122</v>
      </c>
      <c r="N112" s="50" t="s">
        <v>33</v>
      </c>
      <c r="O112" s="35"/>
      <c r="P112" s="36"/>
      <c r="Q112" s="36"/>
      <c r="R112" s="37"/>
      <c r="S112" s="38">
        <v>1</v>
      </c>
      <c r="T112" s="36"/>
      <c r="U112" s="36"/>
      <c r="V112" s="39"/>
      <c r="W112" s="38"/>
      <c r="X112" s="36"/>
      <c r="Y112" s="36"/>
      <c r="Z112" s="39"/>
      <c r="AA112" s="38"/>
      <c r="AB112" s="36">
        <v>1</v>
      </c>
      <c r="AC112" s="36"/>
      <c r="AD112" s="39"/>
      <c r="AE112" s="40"/>
      <c r="AF112" s="41"/>
      <c r="AG112" s="41"/>
      <c r="AH112" s="42">
        <v>1</v>
      </c>
      <c r="AI112" s="40"/>
      <c r="AJ112" s="41"/>
      <c r="AK112" s="41"/>
      <c r="AL112" s="42"/>
      <c r="AM112" s="40"/>
      <c r="AN112" s="41">
        <v>1</v>
      </c>
      <c r="AO112" s="41"/>
      <c r="AP112" s="42"/>
      <c r="AQ112" s="40"/>
      <c r="AR112" s="41">
        <v>1</v>
      </c>
      <c r="AS112" s="41"/>
      <c r="AT112" s="42"/>
      <c r="AU112" s="40"/>
      <c r="AV112" s="41"/>
      <c r="AW112" s="41"/>
      <c r="AX112" s="42"/>
      <c r="AY112" s="38"/>
      <c r="AZ112" s="36"/>
      <c r="BA112" s="36"/>
      <c r="BB112" s="39"/>
      <c r="BC112" s="38"/>
      <c r="BD112" s="36"/>
      <c r="BE112" s="36"/>
      <c r="BF112" s="39"/>
      <c r="BG112" s="38"/>
      <c r="BH112" s="36"/>
      <c r="BI112" s="36"/>
      <c r="BJ112" s="43"/>
      <c r="BK112" s="199">
        <f t="shared" ref="BK112:BK113" si="16">SUM(O112:BJ112)</f>
        <v>5</v>
      </c>
      <c r="BL112" s="200">
        <f t="shared" ref="BL112:BL113" si="17">IF(J112="Pictures",(IF(SUM(O112:BJ112)&gt;L112,0,L112-BK112)),L112-BK112)</f>
        <v>0</v>
      </c>
      <c r="BM112" s="44"/>
      <c r="BN112" s="209" t="s">
        <v>354</v>
      </c>
    </row>
    <row r="113" spans="1:66" x14ac:dyDescent="0.25">
      <c r="A113" s="54" t="s">
        <v>29</v>
      </c>
      <c r="B113" s="55" t="s">
        <v>30</v>
      </c>
      <c r="C113" s="47" t="s">
        <v>98</v>
      </c>
      <c r="D113" s="47" t="s">
        <v>97</v>
      </c>
      <c r="E113" s="48" t="s">
        <v>32</v>
      </c>
      <c r="F113" s="150" t="s">
        <v>39</v>
      </c>
      <c r="G113" s="151" t="s">
        <v>33</v>
      </c>
      <c r="H113" s="151" t="s">
        <v>54</v>
      </c>
      <c r="I113" s="46" t="s">
        <v>55</v>
      </c>
      <c r="J113" s="56" t="s">
        <v>70</v>
      </c>
      <c r="K113" s="45">
        <v>0</v>
      </c>
      <c r="L113" s="46">
        <v>1</v>
      </c>
      <c r="M113" s="49" t="s">
        <v>484</v>
      </c>
      <c r="N113" s="50" t="s">
        <v>33</v>
      </c>
      <c r="O113" s="35"/>
      <c r="P113" s="36"/>
      <c r="Q113" s="36"/>
      <c r="R113" s="37"/>
      <c r="S113" s="38"/>
      <c r="T113" s="36"/>
      <c r="U113" s="36"/>
      <c r="V113" s="39"/>
      <c r="W113" s="38"/>
      <c r="X113" s="36"/>
      <c r="Y113" s="36"/>
      <c r="Z113" s="39"/>
      <c r="AA113" s="38"/>
      <c r="AB113" s="36"/>
      <c r="AC113" s="36"/>
      <c r="AD113" s="39"/>
      <c r="AE113" s="40"/>
      <c r="AF113" s="41"/>
      <c r="AG113" s="41"/>
      <c r="AH113" s="42">
        <v>1</v>
      </c>
      <c r="AI113" s="40"/>
      <c r="AJ113" s="41"/>
      <c r="AK113" s="41"/>
      <c r="AL113" s="42"/>
      <c r="AM113" s="40"/>
      <c r="AN113" s="41"/>
      <c r="AO113" s="41"/>
      <c r="AP113" s="42"/>
      <c r="AQ113" s="40"/>
      <c r="AR113" s="41"/>
      <c r="AS113" s="41"/>
      <c r="AT113" s="42"/>
      <c r="AU113" s="40"/>
      <c r="AV113" s="41"/>
      <c r="AW113" s="41"/>
      <c r="AX113" s="42"/>
      <c r="AY113" s="38"/>
      <c r="AZ113" s="36"/>
      <c r="BA113" s="36"/>
      <c r="BB113" s="39"/>
      <c r="BC113" s="38"/>
      <c r="BD113" s="36"/>
      <c r="BE113" s="36"/>
      <c r="BF113" s="39"/>
      <c r="BG113" s="38"/>
      <c r="BH113" s="36"/>
      <c r="BI113" s="36"/>
      <c r="BJ113" s="43"/>
      <c r="BK113" s="199">
        <f t="shared" si="16"/>
        <v>1</v>
      </c>
      <c r="BL113" s="200">
        <f t="shared" si="17"/>
        <v>0</v>
      </c>
      <c r="BM113" s="44"/>
      <c r="BN113" s="209" t="s">
        <v>354</v>
      </c>
    </row>
    <row r="114" spans="1:66" x14ac:dyDescent="0.25">
      <c r="A114" s="54" t="s">
        <v>29</v>
      </c>
      <c r="B114" s="55" t="s">
        <v>30</v>
      </c>
      <c r="C114" s="47" t="s">
        <v>98</v>
      </c>
      <c r="D114" s="47" t="s">
        <v>97</v>
      </c>
      <c r="E114" s="48" t="s">
        <v>32</v>
      </c>
      <c r="F114" s="150" t="s">
        <v>39</v>
      </c>
      <c r="G114" s="151" t="s">
        <v>33</v>
      </c>
      <c r="H114" s="151" t="s">
        <v>54</v>
      </c>
      <c r="I114" s="46" t="s">
        <v>55</v>
      </c>
      <c r="J114" s="57" t="s">
        <v>116</v>
      </c>
      <c r="K114" s="45">
        <v>4</v>
      </c>
      <c r="L114" s="46">
        <v>4</v>
      </c>
      <c r="M114" s="49" t="s">
        <v>119</v>
      </c>
      <c r="N114" s="58" t="s">
        <v>117</v>
      </c>
      <c r="O114" s="35" t="s">
        <v>129</v>
      </c>
      <c r="P114" s="36"/>
      <c r="Q114" s="36"/>
      <c r="R114" s="37"/>
      <c r="S114" s="38"/>
      <c r="T114" s="36"/>
      <c r="U114" s="36"/>
      <c r="V114" s="39"/>
      <c r="W114" s="38"/>
      <c r="X114" s="36"/>
      <c r="Y114" s="36"/>
      <c r="Z114" s="39"/>
      <c r="AA114" s="38"/>
      <c r="AB114" s="36"/>
      <c r="AC114" s="36"/>
      <c r="AD114" s="39"/>
      <c r="AE114" s="40"/>
      <c r="AF114" s="41"/>
      <c r="AG114" s="41"/>
      <c r="AH114" s="42">
        <v>4</v>
      </c>
      <c r="AI114" s="40"/>
      <c r="AJ114" s="41"/>
      <c r="AK114" s="41"/>
      <c r="AL114" s="42"/>
      <c r="AM114" s="40"/>
      <c r="AN114" s="41"/>
      <c r="AO114" s="41"/>
      <c r="AP114" s="42"/>
      <c r="AQ114" s="40"/>
      <c r="AR114" s="41"/>
      <c r="AS114" s="41"/>
      <c r="AT114" s="42"/>
      <c r="AU114" s="40"/>
      <c r="AV114" s="41"/>
      <c r="AW114" s="41"/>
      <c r="AX114" s="42"/>
      <c r="AY114" s="38"/>
      <c r="AZ114" s="36"/>
      <c r="BA114" s="36"/>
      <c r="BB114" s="39"/>
      <c r="BC114" s="38"/>
      <c r="BD114" s="36"/>
      <c r="BE114" s="36"/>
      <c r="BF114" s="39"/>
      <c r="BG114" s="38"/>
      <c r="BH114" s="36"/>
      <c r="BI114" s="36"/>
      <c r="BJ114" s="43"/>
      <c r="BK114" s="199">
        <f t="shared" si="8"/>
        <v>4</v>
      </c>
      <c r="BL114" s="200">
        <f t="shared" si="9"/>
        <v>0</v>
      </c>
      <c r="BM114" s="44"/>
      <c r="BN114" s="209" t="s">
        <v>354</v>
      </c>
    </row>
    <row r="115" spans="1:66" x14ac:dyDescent="0.25">
      <c r="A115" s="54" t="s">
        <v>29</v>
      </c>
      <c r="B115" s="55" t="s">
        <v>30</v>
      </c>
      <c r="C115" s="47" t="s">
        <v>100</v>
      </c>
      <c r="D115" s="47" t="s">
        <v>93</v>
      </c>
      <c r="E115" s="48" t="s">
        <v>32</v>
      </c>
      <c r="F115" s="150" t="s">
        <v>40</v>
      </c>
      <c r="G115" s="151" t="s">
        <v>33</v>
      </c>
      <c r="H115" s="151" t="s">
        <v>56</v>
      </c>
      <c r="I115" s="46" t="s">
        <v>55</v>
      </c>
      <c r="J115" s="56" t="s">
        <v>53</v>
      </c>
      <c r="K115" s="45">
        <v>5</v>
      </c>
      <c r="L115" s="46">
        <v>5</v>
      </c>
      <c r="M115" s="49" t="s">
        <v>122</v>
      </c>
      <c r="N115" s="50" t="s">
        <v>33</v>
      </c>
      <c r="O115" s="35"/>
      <c r="P115" s="36"/>
      <c r="Q115" s="36"/>
      <c r="R115" s="37"/>
      <c r="S115" s="38"/>
      <c r="T115" s="36">
        <v>1</v>
      </c>
      <c r="U115" s="36"/>
      <c r="V115" s="39"/>
      <c r="W115" s="38"/>
      <c r="X115" s="36"/>
      <c r="Y115" s="36">
        <v>1</v>
      </c>
      <c r="Z115" s="39"/>
      <c r="AA115" s="38"/>
      <c r="AB115" s="36"/>
      <c r="AC115" s="36"/>
      <c r="AD115" s="39"/>
      <c r="AE115" s="40"/>
      <c r="AF115" s="41"/>
      <c r="AG115" s="41"/>
      <c r="AH115" s="42"/>
      <c r="AI115" s="40"/>
      <c r="AJ115" s="41"/>
      <c r="AK115" s="41"/>
      <c r="AL115" s="42"/>
      <c r="AM115" s="40"/>
      <c r="AN115" s="41"/>
      <c r="AO115" s="41"/>
      <c r="AP115" s="42">
        <v>1</v>
      </c>
      <c r="AQ115" s="40"/>
      <c r="AR115" s="41"/>
      <c r="AS115" s="41"/>
      <c r="AT115" s="42"/>
      <c r="AU115" s="40"/>
      <c r="AV115" s="41"/>
      <c r="AW115" s="41">
        <v>1</v>
      </c>
      <c r="AX115" s="42"/>
      <c r="AY115" s="38"/>
      <c r="AZ115" s="36"/>
      <c r="BA115" s="36"/>
      <c r="BB115" s="39">
        <v>1</v>
      </c>
      <c r="BC115" s="38"/>
      <c r="BD115" s="36"/>
      <c r="BE115" s="36"/>
      <c r="BF115" s="39"/>
      <c r="BG115" s="38"/>
      <c r="BH115" s="36"/>
      <c r="BI115" s="36"/>
      <c r="BJ115" s="43"/>
      <c r="BK115" s="199">
        <f t="shared" si="8"/>
        <v>5</v>
      </c>
      <c r="BL115" s="200">
        <f t="shared" si="9"/>
        <v>0</v>
      </c>
      <c r="BM115" s="44"/>
      <c r="BN115" s="209" t="s">
        <v>355</v>
      </c>
    </row>
    <row r="116" spans="1:66" x14ac:dyDescent="0.25">
      <c r="A116" s="54" t="s">
        <v>29</v>
      </c>
      <c r="B116" s="55" t="s">
        <v>30</v>
      </c>
      <c r="C116" s="47" t="s">
        <v>100</v>
      </c>
      <c r="D116" s="47" t="s">
        <v>93</v>
      </c>
      <c r="E116" s="48" t="s">
        <v>32</v>
      </c>
      <c r="F116" s="150" t="s">
        <v>40</v>
      </c>
      <c r="G116" s="151" t="s">
        <v>33</v>
      </c>
      <c r="H116" s="151" t="s">
        <v>56</v>
      </c>
      <c r="I116" s="46" t="s">
        <v>55</v>
      </c>
      <c r="J116" s="56" t="s">
        <v>59</v>
      </c>
      <c r="K116" s="45">
        <v>4</v>
      </c>
      <c r="L116" s="46">
        <v>5</v>
      </c>
      <c r="M116" s="49" t="s">
        <v>125</v>
      </c>
      <c r="N116" s="50" t="s">
        <v>33</v>
      </c>
      <c r="O116" s="35"/>
      <c r="P116" s="36"/>
      <c r="Q116" s="36"/>
      <c r="R116" s="37"/>
      <c r="S116" s="38"/>
      <c r="T116" s="36">
        <v>1</v>
      </c>
      <c r="U116" s="36"/>
      <c r="V116" s="39"/>
      <c r="W116" s="38"/>
      <c r="X116" s="36"/>
      <c r="Y116" s="36">
        <v>1</v>
      </c>
      <c r="Z116" s="39"/>
      <c r="AA116" s="38"/>
      <c r="AB116" s="36"/>
      <c r="AC116" s="36"/>
      <c r="AD116" s="39"/>
      <c r="AE116" s="40"/>
      <c r="AF116" s="41"/>
      <c r="AG116" s="41"/>
      <c r="AH116" s="42"/>
      <c r="AI116" s="40"/>
      <c r="AJ116" s="41"/>
      <c r="AK116" s="41"/>
      <c r="AL116" s="42"/>
      <c r="AM116" s="40"/>
      <c r="AN116" s="41"/>
      <c r="AO116" s="41"/>
      <c r="AP116" s="42">
        <v>1</v>
      </c>
      <c r="AQ116" s="40"/>
      <c r="AR116" s="41"/>
      <c r="AS116" s="41"/>
      <c r="AT116" s="42"/>
      <c r="AU116" s="40"/>
      <c r="AV116" s="41"/>
      <c r="AW116" s="41">
        <v>1</v>
      </c>
      <c r="AX116" s="42"/>
      <c r="AY116" s="38"/>
      <c r="AZ116" s="36"/>
      <c r="BA116" s="36"/>
      <c r="BB116" s="39">
        <v>1</v>
      </c>
      <c r="BC116" s="38"/>
      <c r="BD116" s="36"/>
      <c r="BE116" s="36"/>
      <c r="BF116" s="39"/>
      <c r="BG116" s="38"/>
      <c r="BH116" s="36"/>
      <c r="BI116" s="36"/>
      <c r="BJ116" s="43"/>
      <c r="BK116" s="199">
        <f t="shared" si="8"/>
        <v>5</v>
      </c>
      <c r="BL116" s="200">
        <f t="shared" si="9"/>
        <v>0</v>
      </c>
      <c r="BM116" s="44"/>
      <c r="BN116" s="209" t="s">
        <v>355</v>
      </c>
    </row>
    <row r="117" spans="1:66" x14ac:dyDescent="0.25">
      <c r="A117" s="54" t="s">
        <v>29</v>
      </c>
      <c r="B117" s="55" t="s">
        <v>30</v>
      </c>
      <c r="C117" s="47" t="s">
        <v>100</v>
      </c>
      <c r="D117" s="47" t="s">
        <v>93</v>
      </c>
      <c r="E117" s="48" t="s">
        <v>32</v>
      </c>
      <c r="F117" s="150" t="s">
        <v>40</v>
      </c>
      <c r="G117" s="151" t="s">
        <v>33</v>
      </c>
      <c r="H117" s="151" t="s">
        <v>56</v>
      </c>
      <c r="I117" s="46" t="s">
        <v>55</v>
      </c>
      <c r="J117" s="56" t="s">
        <v>70</v>
      </c>
      <c r="K117" s="45">
        <v>5</v>
      </c>
      <c r="L117" s="46">
        <v>5</v>
      </c>
      <c r="M117" s="49" t="s">
        <v>124</v>
      </c>
      <c r="N117" s="50" t="s">
        <v>33</v>
      </c>
      <c r="O117" s="35"/>
      <c r="P117" s="36"/>
      <c r="Q117" s="36"/>
      <c r="R117" s="37"/>
      <c r="S117" s="38"/>
      <c r="T117" s="36">
        <v>1</v>
      </c>
      <c r="U117" s="36"/>
      <c r="V117" s="39"/>
      <c r="W117" s="38"/>
      <c r="X117" s="36"/>
      <c r="Y117" s="36">
        <v>1</v>
      </c>
      <c r="Z117" s="39"/>
      <c r="AA117" s="38"/>
      <c r="AB117" s="36"/>
      <c r="AC117" s="36"/>
      <c r="AD117" s="39"/>
      <c r="AE117" s="40"/>
      <c r="AF117" s="41"/>
      <c r="AG117" s="41"/>
      <c r="AH117" s="42"/>
      <c r="AI117" s="40"/>
      <c r="AJ117" s="41"/>
      <c r="AK117" s="41"/>
      <c r="AL117" s="42"/>
      <c r="AM117" s="40"/>
      <c r="AN117" s="41"/>
      <c r="AO117" s="41"/>
      <c r="AP117" s="42">
        <v>1</v>
      </c>
      <c r="AQ117" s="40"/>
      <c r="AR117" s="41"/>
      <c r="AS117" s="41"/>
      <c r="AT117" s="42"/>
      <c r="AU117" s="40"/>
      <c r="AV117" s="41"/>
      <c r="AW117" s="41">
        <v>1</v>
      </c>
      <c r="AX117" s="42"/>
      <c r="AY117" s="38"/>
      <c r="AZ117" s="36"/>
      <c r="BA117" s="36"/>
      <c r="BB117" s="39">
        <v>1</v>
      </c>
      <c r="BC117" s="38"/>
      <c r="BD117" s="36"/>
      <c r="BE117" s="36"/>
      <c r="BF117" s="39"/>
      <c r="BG117" s="38"/>
      <c r="BH117" s="36"/>
      <c r="BI117" s="36"/>
      <c r="BJ117" s="43"/>
      <c r="BK117" s="199">
        <f t="shared" si="8"/>
        <v>5</v>
      </c>
      <c r="BL117" s="200">
        <f t="shared" si="9"/>
        <v>0</v>
      </c>
      <c r="BM117" s="44"/>
      <c r="BN117" s="209" t="s">
        <v>355</v>
      </c>
    </row>
    <row r="118" spans="1:66" x14ac:dyDescent="0.25">
      <c r="A118" s="54" t="s">
        <v>29</v>
      </c>
      <c r="B118" s="55" t="s">
        <v>30</v>
      </c>
      <c r="C118" s="47" t="s">
        <v>100</v>
      </c>
      <c r="D118" s="47" t="s">
        <v>93</v>
      </c>
      <c r="E118" s="48" t="s">
        <v>32</v>
      </c>
      <c r="F118" s="150" t="s">
        <v>40</v>
      </c>
      <c r="G118" s="151" t="s">
        <v>33</v>
      </c>
      <c r="H118" s="151" t="s">
        <v>56</v>
      </c>
      <c r="I118" s="46" t="s">
        <v>55</v>
      </c>
      <c r="J118" s="57" t="s">
        <v>116</v>
      </c>
      <c r="K118" s="45">
        <v>6</v>
      </c>
      <c r="L118" s="46">
        <v>6</v>
      </c>
      <c r="M118" s="49" t="s">
        <v>120</v>
      </c>
      <c r="N118" s="58" t="s">
        <v>118</v>
      </c>
      <c r="O118" s="35" t="s">
        <v>129</v>
      </c>
      <c r="P118" s="36"/>
      <c r="Q118" s="36"/>
      <c r="R118" s="37"/>
      <c r="S118" s="38"/>
      <c r="T118" s="36"/>
      <c r="U118" s="36"/>
      <c r="V118" s="39"/>
      <c r="W118" s="38"/>
      <c r="X118" s="36"/>
      <c r="Y118" s="36"/>
      <c r="Z118" s="39"/>
      <c r="AA118" s="38"/>
      <c r="AB118" s="36"/>
      <c r="AC118" s="36"/>
      <c r="AD118" s="39"/>
      <c r="AE118" s="40"/>
      <c r="AF118" s="41"/>
      <c r="AG118" s="41"/>
      <c r="AH118" s="42"/>
      <c r="AI118" s="40"/>
      <c r="AJ118" s="41"/>
      <c r="AK118" s="41"/>
      <c r="AL118" s="42"/>
      <c r="AM118" s="40"/>
      <c r="AN118" s="41"/>
      <c r="AO118" s="41"/>
      <c r="AP118" s="42"/>
      <c r="AQ118" s="40"/>
      <c r="AR118" s="41"/>
      <c r="AS118" s="41"/>
      <c r="AT118" s="42"/>
      <c r="AU118" s="40"/>
      <c r="AV118" s="41"/>
      <c r="AW118" s="41"/>
      <c r="AX118" s="42"/>
      <c r="AY118" s="38"/>
      <c r="AZ118" s="36"/>
      <c r="BA118" s="36"/>
      <c r="BB118" s="39"/>
      <c r="BC118" s="38"/>
      <c r="BD118" s="36"/>
      <c r="BE118" s="36"/>
      <c r="BF118" s="39"/>
      <c r="BG118" s="38"/>
      <c r="BH118" s="36"/>
      <c r="BI118" s="36"/>
      <c r="BJ118" s="43"/>
      <c r="BK118" s="199">
        <f t="shared" si="8"/>
        <v>0</v>
      </c>
      <c r="BL118" s="200">
        <f t="shared" si="9"/>
        <v>6</v>
      </c>
      <c r="BM118" s="44"/>
      <c r="BN118" s="209" t="s">
        <v>355</v>
      </c>
    </row>
    <row r="119" spans="1:66" x14ac:dyDescent="0.25">
      <c r="A119" s="54" t="s">
        <v>29</v>
      </c>
      <c r="B119" s="55" t="s">
        <v>30</v>
      </c>
      <c r="C119" s="47" t="s">
        <v>112</v>
      </c>
      <c r="D119" s="47" t="s">
        <v>97</v>
      </c>
      <c r="E119" s="48" t="s">
        <v>32</v>
      </c>
      <c r="F119" s="150" t="s">
        <v>52</v>
      </c>
      <c r="G119" s="151" t="s">
        <v>33</v>
      </c>
      <c r="H119" s="151" t="s">
        <v>54</v>
      </c>
      <c r="I119" s="46" t="s">
        <v>55</v>
      </c>
      <c r="J119" s="56" t="s">
        <v>53</v>
      </c>
      <c r="K119" s="45">
        <v>5</v>
      </c>
      <c r="L119" s="46">
        <v>5</v>
      </c>
      <c r="M119" s="49" t="s">
        <v>122</v>
      </c>
      <c r="N119" s="50" t="s">
        <v>33</v>
      </c>
      <c r="O119" s="35"/>
      <c r="P119" s="36"/>
      <c r="Q119" s="36"/>
      <c r="R119" s="37"/>
      <c r="S119" s="38">
        <v>1</v>
      </c>
      <c r="T119" s="36"/>
      <c r="U119" s="36"/>
      <c r="V119" s="39"/>
      <c r="W119" s="38"/>
      <c r="X119" s="36"/>
      <c r="Y119" s="36"/>
      <c r="Z119" s="39"/>
      <c r="AA119" s="38"/>
      <c r="AB119" s="36">
        <v>1</v>
      </c>
      <c r="AC119" s="36"/>
      <c r="AD119" s="39"/>
      <c r="AE119" s="40"/>
      <c r="AF119" s="41"/>
      <c r="AG119" s="41"/>
      <c r="AH119" s="42">
        <v>1</v>
      </c>
      <c r="AI119" s="40"/>
      <c r="AJ119" s="41"/>
      <c r="AK119" s="41"/>
      <c r="AL119" s="42"/>
      <c r="AM119" s="40"/>
      <c r="AN119" s="41">
        <v>1</v>
      </c>
      <c r="AO119" s="41"/>
      <c r="AP119" s="42"/>
      <c r="AQ119" s="40"/>
      <c r="AR119" s="41">
        <v>1</v>
      </c>
      <c r="AS119" s="41"/>
      <c r="AT119" s="42"/>
      <c r="AU119" s="40"/>
      <c r="AV119" s="41"/>
      <c r="AW119" s="41"/>
      <c r="AX119" s="42"/>
      <c r="AY119" s="38"/>
      <c r="AZ119" s="36"/>
      <c r="BA119" s="36"/>
      <c r="BB119" s="39"/>
      <c r="BC119" s="38"/>
      <c r="BD119" s="36"/>
      <c r="BE119" s="36"/>
      <c r="BF119" s="39"/>
      <c r="BG119" s="38"/>
      <c r="BH119" s="36"/>
      <c r="BI119" s="36"/>
      <c r="BJ119" s="43"/>
      <c r="BK119" s="199">
        <f t="shared" ref="BK119:BK120" si="18">SUM(O119:BJ119)</f>
        <v>5</v>
      </c>
      <c r="BL119" s="200">
        <f t="shared" ref="BL119:BL120" si="19">IF(J119="Pictures",(IF(SUM(O119:BJ119)&gt;L119,0,L119-BK119)),L119-BK119)</f>
        <v>0</v>
      </c>
      <c r="BM119" s="44"/>
      <c r="BN119" s="209" t="s">
        <v>354</v>
      </c>
    </row>
    <row r="120" spans="1:66" x14ac:dyDescent="0.25">
      <c r="A120" s="54" t="s">
        <v>29</v>
      </c>
      <c r="B120" s="55" t="s">
        <v>30</v>
      </c>
      <c r="C120" s="47" t="s">
        <v>112</v>
      </c>
      <c r="D120" s="47" t="s">
        <v>97</v>
      </c>
      <c r="E120" s="48" t="s">
        <v>32</v>
      </c>
      <c r="F120" s="150" t="s">
        <v>52</v>
      </c>
      <c r="G120" s="151" t="s">
        <v>33</v>
      </c>
      <c r="H120" s="151" t="s">
        <v>54</v>
      </c>
      <c r="I120" s="46" t="s">
        <v>55</v>
      </c>
      <c r="J120" s="56" t="s">
        <v>70</v>
      </c>
      <c r="K120" s="45">
        <v>0</v>
      </c>
      <c r="L120" s="46">
        <v>1</v>
      </c>
      <c r="M120" s="49" t="s">
        <v>484</v>
      </c>
      <c r="N120" s="50" t="s">
        <v>33</v>
      </c>
      <c r="O120" s="35"/>
      <c r="P120" s="36"/>
      <c r="Q120" s="36"/>
      <c r="R120" s="37"/>
      <c r="S120" s="38"/>
      <c r="T120" s="36"/>
      <c r="U120" s="36"/>
      <c r="V120" s="39"/>
      <c r="W120" s="38"/>
      <c r="X120" s="36"/>
      <c r="Y120" s="36"/>
      <c r="Z120" s="39"/>
      <c r="AA120" s="38"/>
      <c r="AB120" s="36"/>
      <c r="AC120" s="36"/>
      <c r="AD120" s="39"/>
      <c r="AE120" s="40"/>
      <c r="AF120" s="41"/>
      <c r="AG120" s="41"/>
      <c r="AH120" s="42">
        <v>1</v>
      </c>
      <c r="AI120" s="40"/>
      <c r="AJ120" s="41"/>
      <c r="AK120" s="41"/>
      <c r="AL120" s="42"/>
      <c r="AM120" s="40"/>
      <c r="AN120" s="41"/>
      <c r="AO120" s="41"/>
      <c r="AP120" s="42"/>
      <c r="AQ120" s="40"/>
      <c r="AR120" s="41"/>
      <c r="AS120" s="41"/>
      <c r="AT120" s="42"/>
      <c r="AU120" s="40"/>
      <c r="AV120" s="41"/>
      <c r="AW120" s="41"/>
      <c r="AX120" s="42"/>
      <c r="AY120" s="38"/>
      <c r="AZ120" s="36"/>
      <c r="BA120" s="36"/>
      <c r="BB120" s="39"/>
      <c r="BC120" s="38"/>
      <c r="BD120" s="36"/>
      <c r="BE120" s="36"/>
      <c r="BF120" s="39"/>
      <c r="BG120" s="38"/>
      <c r="BH120" s="36"/>
      <c r="BI120" s="36"/>
      <c r="BJ120" s="43"/>
      <c r="BK120" s="199">
        <f t="shared" si="18"/>
        <v>1</v>
      </c>
      <c r="BL120" s="200">
        <f t="shared" si="19"/>
        <v>0</v>
      </c>
      <c r="BM120" s="44"/>
      <c r="BN120" s="209" t="s">
        <v>354</v>
      </c>
    </row>
    <row r="121" spans="1:66" x14ac:dyDescent="0.25">
      <c r="A121" s="54" t="s">
        <v>29</v>
      </c>
      <c r="B121" s="55" t="s">
        <v>30</v>
      </c>
      <c r="C121" s="47" t="s">
        <v>112</v>
      </c>
      <c r="D121" s="47" t="s">
        <v>97</v>
      </c>
      <c r="E121" s="48" t="s">
        <v>32</v>
      </c>
      <c r="F121" s="150" t="s">
        <v>52</v>
      </c>
      <c r="G121" s="151" t="s">
        <v>33</v>
      </c>
      <c r="H121" s="151" t="s">
        <v>54</v>
      </c>
      <c r="I121" s="46" t="s">
        <v>55</v>
      </c>
      <c r="J121" s="57" t="s">
        <v>116</v>
      </c>
      <c r="K121" s="45">
        <v>4</v>
      </c>
      <c r="L121" s="46">
        <v>4</v>
      </c>
      <c r="M121" s="49" t="s">
        <v>119</v>
      </c>
      <c r="N121" s="58" t="s">
        <v>117</v>
      </c>
      <c r="O121" s="35" t="s">
        <v>129</v>
      </c>
      <c r="P121" s="36"/>
      <c r="Q121" s="36"/>
      <c r="R121" s="37"/>
      <c r="S121" s="38"/>
      <c r="T121" s="36"/>
      <c r="U121" s="36"/>
      <c r="V121" s="39"/>
      <c r="W121" s="38"/>
      <c r="X121" s="36"/>
      <c r="Y121" s="36"/>
      <c r="Z121" s="39"/>
      <c r="AA121" s="38"/>
      <c r="AB121" s="36"/>
      <c r="AC121" s="36"/>
      <c r="AD121" s="39"/>
      <c r="AE121" s="40"/>
      <c r="AF121" s="41"/>
      <c r="AG121" s="41"/>
      <c r="AH121" s="42">
        <v>4</v>
      </c>
      <c r="AI121" s="40"/>
      <c r="AJ121" s="41"/>
      <c r="AK121" s="41"/>
      <c r="AL121" s="42"/>
      <c r="AM121" s="40"/>
      <c r="AN121" s="41"/>
      <c r="AO121" s="41"/>
      <c r="AP121" s="42"/>
      <c r="AQ121" s="40"/>
      <c r="AR121" s="41"/>
      <c r="AS121" s="41"/>
      <c r="AT121" s="42"/>
      <c r="AU121" s="40"/>
      <c r="AV121" s="41"/>
      <c r="AW121" s="41"/>
      <c r="AX121" s="42"/>
      <c r="AY121" s="38"/>
      <c r="AZ121" s="36"/>
      <c r="BA121" s="36"/>
      <c r="BB121" s="39"/>
      <c r="BC121" s="38"/>
      <c r="BD121" s="36"/>
      <c r="BE121" s="36"/>
      <c r="BF121" s="39"/>
      <c r="BG121" s="38"/>
      <c r="BH121" s="36"/>
      <c r="BI121" s="36"/>
      <c r="BJ121" s="43"/>
      <c r="BK121" s="199">
        <f t="shared" si="8"/>
        <v>4</v>
      </c>
      <c r="BL121" s="200">
        <f t="shared" si="9"/>
        <v>0</v>
      </c>
      <c r="BM121" s="44"/>
      <c r="BN121" s="209" t="s">
        <v>354</v>
      </c>
    </row>
    <row r="122" spans="1:66" x14ac:dyDescent="0.25">
      <c r="A122" s="54" t="s">
        <v>29</v>
      </c>
      <c r="B122" s="55" t="s">
        <v>30</v>
      </c>
      <c r="C122" s="47" t="s">
        <v>101</v>
      </c>
      <c r="D122" s="47" t="s">
        <v>97</v>
      </c>
      <c r="E122" s="48" t="s">
        <v>32</v>
      </c>
      <c r="F122" s="150" t="s">
        <v>41</v>
      </c>
      <c r="G122" s="151" t="s">
        <v>33</v>
      </c>
      <c r="H122" s="151" t="s">
        <v>56</v>
      </c>
      <c r="I122" s="46" t="s">
        <v>55</v>
      </c>
      <c r="J122" s="56" t="s">
        <v>53</v>
      </c>
      <c r="K122" s="45">
        <v>5</v>
      </c>
      <c r="L122" s="46">
        <v>0</v>
      </c>
      <c r="M122" s="49" t="s">
        <v>484</v>
      </c>
      <c r="N122" s="50" t="s">
        <v>33</v>
      </c>
      <c r="O122" s="35"/>
      <c r="P122" s="36"/>
      <c r="Q122" s="36"/>
      <c r="R122" s="37"/>
      <c r="S122" s="38"/>
      <c r="T122" s="36"/>
      <c r="U122" s="36"/>
      <c r="V122" s="39"/>
      <c r="W122" s="38"/>
      <c r="X122" s="36"/>
      <c r="Y122" s="36"/>
      <c r="Z122" s="39"/>
      <c r="AA122" s="38"/>
      <c r="AB122" s="36"/>
      <c r="AC122" s="36"/>
      <c r="AD122" s="39"/>
      <c r="AE122" s="40"/>
      <c r="AF122" s="41"/>
      <c r="AG122" s="41"/>
      <c r="AH122" s="42"/>
      <c r="AI122" s="40"/>
      <c r="AJ122" s="41"/>
      <c r="AK122" s="41"/>
      <c r="AL122" s="42"/>
      <c r="AM122" s="40"/>
      <c r="AN122" s="41"/>
      <c r="AO122" s="41"/>
      <c r="AP122" s="42"/>
      <c r="AQ122" s="40"/>
      <c r="AR122" s="41"/>
      <c r="AS122" s="41"/>
      <c r="AT122" s="42"/>
      <c r="AU122" s="40"/>
      <c r="AV122" s="41"/>
      <c r="AW122" s="41"/>
      <c r="AX122" s="42"/>
      <c r="AY122" s="38"/>
      <c r="AZ122" s="36"/>
      <c r="BA122" s="36"/>
      <c r="BB122" s="39"/>
      <c r="BC122" s="38"/>
      <c r="BD122" s="36"/>
      <c r="BE122" s="36"/>
      <c r="BF122" s="39"/>
      <c r="BG122" s="38"/>
      <c r="BH122" s="36"/>
      <c r="BI122" s="36"/>
      <c r="BJ122" s="43"/>
      <c r="BK122" s="199">
        <f t="shared" si="8"/>
        <v>0</v>
      </c>
      <c r="BL122" s="200">
        <f t="shared" si="9"/>
        <v>0</v>
      </c>
      <c r="BM122" s="44"/>
      <c r="BN122" s="209" t="s">
        <v>484</v>
      </c>
    </row>
    <row r="123" spans="1:66" x14ac:dyDescent="0.25">
      <c r="A123" s="54" t="s">
        <v>29</v>
      </c>
      <c r="B123" s="55" t="s">
        <v>30</v>
      </c>
      <c r="C123" s="47" t="s">
        <v>101</v>
      </c>
      <c r="D123" s="47" t="s">
        <v>97</v>
      </c>
      <c r="E123" s="48" t="s">
        <v>32</v>
      </c>
      <c r="F123" s="150" t="s">
        <v>41</v>
      </c>
      <c r="G123" s="151" t="s">
        <v>33</v>
      </c>
      <c r="H123" s="151" t="s">
        <v>56</v>
      </c>
      <c r="I123" s="46" t="s">
        <v>55</v>
      </c>
      <c r="J123" s="56" t="s">
        <v>70</v>
      </c>
      <c r="K123" s="45">
        <v>5</v>
      </c>
      <c r="L123" s="46">
        <v>0</v>
      </c>
      <c r="M123" s="49" t="s">
        <v>484</v>
      </c>
      <c r="N123" s="50" t="s">
        <v>33</v>
      </c>
      <c r="O123" s="35"/>
      <c r="P123" s="36"/>
      <c r="Q123" s="36"/>
      <c r="R123" s="37"/>
      <c r="S123" s="38"/>
      <c r="T123" s="36"/>
      <c r="U123" s="36"/>
      <c r="V123" s="39"/>
      <c r="W123" s="38"/>
      <c r="X123" s="36"/>
      <c r="Y123" s="36"/>
      <c r="Z123" s="39"/>
      <c r="AA123" s="38"/>
      <c r="AB123" s="36"/>
      <c r="AC123" s="36"/>
      <c r="AD123" s="39"/>
      <c r="AE123" s="40"/>
      <c r="AF123" s="41"/>
      <c r="AG123" s="41"/>
      <c r="AH123" s="42"/>
      <c r="AI123" s="40"/>
      <c r="AJ123" s="41"/>
      <c r="AK123" s="41"/>
      <c r="AL123" s="42"/>
      <c r="AM123" s="40"/>
      <c r="AN123" s="41"/>
      <c r="AO123" s="41"/>
      <c r="AP123" s="42"/>
      <c r="AQ123" s="40"/>
      <c r="AR123" s="41"/>
      <c r="AS123" s="41"/>
      <c r="AT123" s="42"/>
      <c r="AU123" s="40"/>
      <c r="AV123" s="41"/>
      <c r="AW123" s="41"/>
      <c r="AX123" s="42"/>
      <c r="AY123" s="38"/>
      <c r="AZ123" s="36"/>
      <c r="BA123" s="36"/>
      <c r="BB123" s="39"/>
      <c r="BC123" s="38"/>
      <c r="BD123" s="36"/>
      <c r="BE123" s="36"/>
      <c r="BF123" s="39"/>
      <c r="BG123" s="38"/>
      <c r="BH123" s="36"/>
      <c r="BI123" s="36"/>
      <c r="BJ123" s="43"/>
      <c r="BK123" s="199">
        <f t="shared" si="8"/>
        <v>0</v>
      </c>
      <c r="BL123" s="200">
        <f t="shared" si="9"/>
        <v>0</v>
      </c>
      <c r="BM123" s="44"/>
      <c r="BN123" s="209" t="s">
        <v>484</v>
      </c>
    </row>
    <row r="124" spans="1:66" x14ac:dyDescent="0.25">
      <c r="A124" s="54" t="s">
        <v>29</v>
      </c>
      <c r="B124" s="55" t="s">
        <v>30</v>
      </c>
      <c r="C124" s="47" t="s">
        <v>101</v>
      </c>
      <c r="D124" s="47" t="s">
        <v>97</v>
      </c>
      <c r="E124" s="48" t="s">
        <v>32</v>
      </c>
      <c r="F124" s="150" t="s">
        <v>41</v>
      </c>
      <c r="G124" s="151" t="s">
        <v>33</v>
      </c>
      <c r="H124" s="151" t="s">
        <v>56</v>
      </c>
      <c r="I124" s="46" t="s">
        <v>55</v>
      </c>
      <c r="J124" s="57" t="s">
        <v>116</v>
      </c>
      <c r="K124" s="45">
        <v>6</v>
      </c>
      <c r="L124" s="46">
        <v>0</v>
      </c>
      <c r="M124" s="49" t="s">
        <v>661</v>
      </c>
      <c r="N124" s="58" t="s">
        <v>118</v>
      </c>
      <c r="O124" s="35" t="s">
        <v>129</v>
      </c>
      <c r="P124" s="36"/>
      <c r="Q124" s="36"/>
      <c r="R124" s="37"/>
      <c r="S124" s="38"/>
      <c r="T124" s="36"/>
      <c r="U124" s="36"/>
      <c r="V124" s="39"/>
      <c r="W124" s="38"/>
      <c r="X124" s="36"/>
      <c r="Y124" s="36"/>
      <c r="Z124" s="39"/>
      <c r="AA124" s="38"/>
      <c r="AB124" s="36"/>
      <c r="AC124" s="36"/>
      <c r="AD124" s="39"/>
      <c r="AE124" s="40"/>
      <c r="AF124" s="41"/>
      <c r="AG124" s="41"/>
      <c r="AH124" s="42"/>
      <c r="AI124" s="40"/>
      <c r="AJ124" s="41"/>
      <c r="AK124" s="41"/>
      <c r="AL124" s="42"/>
      <c r="AM124" s="40"/>
      <c r="AN124" s="41"/>
      <c r="AO124" s="41"/>
      <c r="AP124" s="42"/>
      <c r="AQ124" s="40"/>
      <c r="AR124" s="41"/>
      <c r="AS124" s="41"/>
      <c r="AT124" s="42"/>
      <c r="AU124" s="40"/>
      <c r="AV124" s="41"/>
      <c r="AW124" s="41"/>
      <c r="AX124" s="42"/>
      <c r="AY124" s="38"/>
      <c r="AZ124" s="36"/>
      <c r="BA124" s="36"/>
      <c r="BB124" s="39"/>
      <c r="BC124" s="38"/>
      <c r="BD124" s="36"/>
      <c r="BE124" s="36"/>
      <c r="BF124" s="39"/>
      <c r="BG124" s="38"/>
      <c r="BH124" s="36"/>
      <c r="BI124" s="36"/>
      <c r="BJ124" s="43"/>
      <c r="BK124" s="199">
        <f t="shared" si="8"/>
        <v>0</v>
      </c>
      <c r="BL124" s="200">
        <f t="shared" si="9"/>
        <v>0</v>
      </c>
      <c r="BM124" s="44"/>
      <c r="BN124" s="209" t="s">
        <v>354</v>
      </c>
    </row>
    <row r="125" spans="1:66" x14ac:dyDescent="0.25">
      <c r="A125" s="54" t="s">
        <v>29</v>
      </c>
      <c r="B125" s="55" t="s">
        <v>30</v>
      </c>
      <c r="C125" s="47" t="s">
        <v>102</v>
      </c>
      <c r="D125" s="47" t="s">
        <v>103</v>
      </c>
      <c r="E125" s="48" t="s">
        <v>32</v>
      </c>
      <c r="F125" s="150" t="s">
        <v>42</v>
      </c>
      <c r="G125" s="151" t="s">
        <v>33</v>
      </c>
      <c r="H125" s="151" t="s">
        <v>56</v>
      </c>
      <c r="I125" s="46" t="s">
        <v>55</v>
      </c>
      <c r="J125" s="56" t="s">
        <v>53</v>
      </c>
      <c r="K125" s="45">
        <v>5</v>
      </c>
      <c r="L125" s="46">
        <v>5</v>
      </c>
      <c r="M125" s="49" t="s">
        <v>122</v>
      </c>
      <c r="N125" s="50" t="s">
        <v>79</v>
      </c>
      <c r="O125" s="35"/>
      <c r="P125" s="36"/>
      <c r="Q125" s="36"/>
      <c r="R125" s="37"/>
      <c r="S125" s="38"/>
      <c r="T125" s="36">
        <v>1</v>
      </c>
      <c r="U125" s="36"/>
      <c r="V125" s="39"/>
      <c r="W125" s="38"/>
      <c r="X125" s="36"/>
      <c r="Y125" s="36">
        <v>1</v>
      </c>
      <c r="Z125" s="39"/>
      <c r="AA125" s="38"/>
      <c r="AB125" s="36"/>
      <c r="AC125" s="36"/>
      <c r="AD125" s="39"/>
      <c r="AE125" s="40"/>
      <c r="AF125" s="41"/>
      <c r="AG125" s="41"/>
      <c r="AH125" s="42"/>
      <c r="AI125" s="40"/>
      <c r="AJ125" s="41"/>
      <c r="AK125" s="41"/>
      <c r="AL125" s="42"/>
      <c r="AM125" s="40"/>
      <c r="AN125" s="41"/>
      <c r="AO125" s="41"/>
      <c r="AP125" s="42">
        <v>1</v>
      </c>
      <c r="AQ125" s="40"/>
      <c r="AR125" s="41"/>
      <c r="AS125" s="41"/>
      <c r="AT125" s="42"/>
      <c r="AU125" s="40"/>
      <c r="AV125" s="41"/>
      <c r="AW125" s="41">
        <v>1</v>
      </c>
      <c r="AX125" s="42"/>
      <c r="AY125" s="38"/>
      <c r="AZ125" s="36"/>
      <c r="BA125" s="36"/>
      <c r="BB125" s="39">
        <v>1</v>
      </c>
      <c r="BC125" s="38"/>
      <c r="BD125" s="36"/>
      <c r="BE125" s="36"/>
      <c r="BF125" s="39"/>
      <c r="BG125" s="38"/>
      <c r="BH125" s="36"/>
      <c r="BI125" s="36"/>
      <c r="BJ125" s="43"/>
      <c r="BK125" s="199">
        <f t="shared" si="8"/>
        <v>5</v>
      </c>
      <c r="BL125" s="200">
        <f t="shared" si="9"/>
        <v>0</v>
      </c>
      <c r="BM125" s="44"/>
      <c r="BN125" s="209" t="s">
        <v>355</v>
      </c>
    </row>
    <row r="126" spans="1:66" x14ac:dyDescent="0.25">
      <c r="A126" s="54" t="s">
        <v>29</v>
      </c>
      <c r="B126" s="55" t="s">
        <v>30</v>
      </c>
      <c r="C126" s="47" t="s">
        <v>102</v>
      </c>
      <c r="D126" s="47" t="s">
        <v>103</v>
      </c>
      <c r="E126" s="48" t="s">
        <v>32</v>
      </c>
      <c r="F126" s="150" t="s">
        <v>42</v>
      </c>
      <c r="G126" s="151" t="s">
        <v>33</v>
      </c>
      <c r="H126" s="151" t="s">
        <v>56</v>
      </c>
      <c r="I126" s="46" t="s">
        <v>55</v>
      </c>
      <c r="J126" s="56" t="s">
        <v>59</v>
      </c>
      <c r="K126" s="45">
        <v>5</v>
      </c>
      <c r="L126" s="46">
        <v>5</v>
      </c>
      <c r="M126" s="49" t="s">
        <v>124</v>
      </c>
      <c r="N126" s="50" t="s">
        <v>79</v>
      </c>
      <c r="O126" s="35"/>
      <c r="P126" s="36"/>
      <c r="Q126" s="36"/>
      <c r="R126" s="37"/>
      <c r="S126" s="38"/>
      <c r="T126" s="36">
        <v>1</v>
      </c>
      <c r="U126" s="36"/>
      <c r="V126" s="39"/>
      <c r="W126" s="38"/>
      <c r="X126" s="36"/>
      <c r="Y126" s="36">
        <v>1</v>
      </c>
      <c r="Z126" s="39"/>
      <c r="AA126" s="38"/>
      <c r="AB126" s="36"/>
      <c r="AC126" s="36"/>
      <c r="AD126" s="39"/>
      <c r="AE126" s="40"/>
      <c r="AF126" s="41"/>
      <c r="AG126" s="41"/>
      <c r="AH126" s="42"/>
      <c r="AI126" s="40"/>
      <c r="AJ126" s="41"/>
      <c r="AK126" s="41"/>
      <c r="AL126" s="42"/>
      <c r="AM126" s="40"/>
      <c r="AN126" s="41"/>
      <c r="AO126" s="41"/>
      <c r="AP126" s="42">
        <v>1</v>
      </c>
      <c r="AQ126" s="40"/>
      <c r="AR126" s="41"/>
      <c r="AS126" s="41"/>
      <c r="AT126" s="42"/>
      <c r="AU126" s="40"/>
      <c r="AV126" s="41"/>
      <c r="AW126" s="41">
        <v>1</v>
      </c>
      <c r="AX126" s="42"/>
      <c r="AY126" s="38"/>
      <c r="AZ126" s="36"/>
      <c r="BA126" s="36"/>
      <c r="BB126" s="39">
        <v>1</v>
      </c>
      <c r="BC126" s="38"/>
      <c r="BD126" s="36"/>
      <c r="BE126" s="36"/>
      <c r="BF126" s="39"/>
      <c r="BG126" s="38"/>
      <c r="BH126" s="36"/>
      <c r="BI126" s="36"/>
      <c r="BJ126" s="43"/>
      <c r="BK126" s="199">
        <f t="shared" si="8"/>
        <v>5</v>
      </c>
      <c r="BL126" s="200">
        <f t="shared" si="9"/>
        <v>0</v>
      </c>
      <c r="BM126" s="44"/>
      <c r="BN126" s="209" t="s">
        <v>355</v>
      </c>
    </row>
    <row r="127" spans="1:66" x14ac:dyDescent="0.25">
      <c r="A127" s="54" t="s">
        <v>29</v>
      </c>
      <c r="B127" s="55" t="s">
        <v>30</v>
      </c>
      <c r="C127" s="47" t="s">
        <v>102</v>
      </c>
      <c r="D127" s="47" t="s">
        <v>103</v>
      </c>
      <c r="E127" s="48" t="s">
        <v>32</v>
      </c>
      <c r="F127" s="150" t="s">
        <v>42</v>
      </c>
      <c r="G127" s="151" t="s">
        <v>33</v>
      </c>
      <c r="H127" s="151" t="s">
        <v>56</v>
      </c>
      <c r="I127" s="46" t="s">
        <v>55</v>
      </c>
      <c r="J127" s="56" t="s">
        <v>70</v>
      </c>
      <c r="K127" s="45">
        <v>5</v>
      </c>
      <c r="L127" s="46">
        <v>5</v>
      </c>
      <c r="M127" s="49" t="s">
        <v>124</v>
      </c>
      <c r="N127" s="50" t="s">
        <v>79</v>
      </c>
      <c r="O127" s="35"/>
      <c r="P127" s="36"/>
      <c r="Q127" s="36"/>
      <c r="R127" s="37"/>
      <c r="S127" s="38"/>
      <c r="T127" s="36">
        <v>1</v>
      </c>
      <c r="U127" s="36"/>
      <c r="V127" s="39"/>
      <c r="W127" s="38"/>
      <c r="X127" s="36"/>
      <c r="Y127" s="36">
        <v>1</v>
      </c>
      <c r="Z127" s="39"/>
      <c r="AA127" s="38"/>
      <c r="AB127" s="36"/>
      <c r="AC127" s="36"/>
      <c r="AD127" s="39"/>
      <c r="AE127" s="40"/>
      <c r="AF127" s="41"/>
      <c r="AG127" s="41"/>
      <c r="AH127" s="42"/>
      <c r="AI127" s="40"/>
      <c r="AJ127" s="41"/>
      <c r="AK127" s="41"/>
      <c r="AL127" s="42"/>
      <c r="AM127" s="40"/>
      <c r="AN127" s="41"/>
      <c r="AO127" s="41"/>
      <c r="AP127" s="42">
        <v>1</v>
      </c>
      <c r="AQ127" s="40"/>
      <c r="AR127" s="41"/>
      <c r="AS127" s="41"/>
      <c r="AT127" s="42"/>
      <c r="AU127" s="40"/>
      <c r="AV127" s="41"/>
      <c r="AW127" s="41">
        <v>1</v>
      </c>
      <c r="AX127" s="42"/>
      <c r="AY127" s="38"/>
      <c r="AZ127" s="36"/>
      <c r="BA127" s="36"/>
      <c r="BB127" s="39">
        <v>1</v>
      </c>
      <c r="BC127" s="38"/>
      <c r="BD127" s="36"/>
      <c r="BE127" s="36"/>
      <c r="BF127" s="39"/>
      <c r="BG127" s="38"/>
      <c r="BH127" s="36"/>
      <c r="BI127" s="36"/>
      <c r="BJ127" s="43"/>
      <c r="BK127" s="199">
        <f t="shared" si="8"/>
        <v>5</v>
      </c>
      <c r="BL127" s="200">
        <f t="shared" si="9"/>
        <v>0</v>
      </c>
      <c r="BM127" s="44"/>
      <c r="BN127" s="209" t="s">
        <v>355</v>
      </c>
    </row>
    <row r="128" spans="1:66" x14ac:dyDescent="0.25">
      <c r="A128" s="54" t="s">
        <v>29</v>
      </c>
      <c r="B128" s="55" t="s">
        <v>30</v>
      </c>
      <c r="C128" s="47" t="s">
        <v>102</v>
      </c>
      <c r="D128" s="47" t="s">
        <v>103</v>
      </c>
      <c r="E128" s="48" t="s">
        <v>32</v>
      </c>
      <c r="F128" s="150" t="s">
        <v>42</v>
      </c>
      <c r="G128" s="151" t="s">
        <v>33</v>
      </c>
      <c r="H128" s="151" t="s">
        <v>56</v>
      </c>
      <c r="I128" s="46" t="s">
        <v>55</v>
      </c>
      <c r="J128" s="56" t="s">
        <v>76</v>
      </c>
      <c r="K128" s="45">
        <v>5</v>
      </c>
      <c r="L128" s="46">
        <v>5</v>
      </c>
      <c r="M128" s="49" t="s">
        <v>124</v>
      </c>
      <c r="N128" s="50" t="s">
        <v>79</v>
      </c>
      <c r="O128" s="35"/>
      <c r="P128" s="36"/>
      <c r="Q128" s="36"/>
      <c r="R128" s="37"/>
      <c r="S128" s="38"/>
      <c r="T128" s="36">
        <v>1</v>
      </c>
      <c r="U128" s="36"/>
      <c r="V128" s="39"/>
      <c r="W128" s="38"/>
      <c r="X128" s="36"/>
      <c r="Y128" s="36">
        <v>1</v>
      </c>
      <c r="Z128" s="39"/>
      <c r="AA128" s="38"/>
      <c r="AB128" s="36"/>
      <c r="AC128" s="36"/>
      <c r="AD128" s="39"/>
      <c r="AE128" s="40"/>
      <c r="AF128" s="41"/>
      <c r="AG128" s="41"/>
      <c r="AH128" s="42"/>
      <c r="AI128" s="40"/>
      <c r="AJ128" s="41"/>
      <c r="AK128" s="41"/>
      <c r="AL128" s="42"/>
      <c r="AM128" s="40"/>
      <c r="AN128" s="41"/>
      <c r="AO128" s="41"/>
      <c r="AP128" s="42">
        <v>1</v>
      </c>
      <c r="AQ128" s="40"/>
      <c r="AR128" s="41"/>
      <c r="AS128" s="41"/>
      <c r="AT128" s="42"/>
      <c r="AU128" s="40"/>
      <c r="AV128" s="41"/>
      <c r="AW128" s="41">
        <v>1</v>
      </c>
      <c r="AX128" s="42"/>
      <c r="AY128" s="38"/>
      <c r="AZ128" s="36"/>
      <c r="BA128" s="36"/>
      <c r="BB128" s="39">
        <v>1</v>
      </c>
      <c r="BC128" s="38"/>
      <c r="BD128" s="36"/>
      <c r="BE128" s="36"/>
      <c r="BF128" s="39"/>
      <c r="BG128" s="38"/>
      <c r="BH128" s="36"/>
      <c r="BI128" s="36"/>
      <c r="BJ128" s="43"/>
      <c r="BK128" s="199">
        <f t="shared" si="8"/>
        <v>5</v>
      </c>
      <c r="BL128" s="200">
        <f t="shared" si="9"/>
        <v>0</v>
      </c>
      <c r="BM128" s="44"/>
      <c r="BN128" s="209" t="s">
        <v>355</v>
      </c>
    </row>
    <row r="129" spans="1:66" x14ac:dyDescent="0.25">
      <c r="A129" s="54" t="s">
        <v>29</v>
      </c>
      <c r="B129" s="55" t="s">
        <v>30</v>
      </c>
      <c r="C129" s="47" t="s">
        <v>102</v>
      </c>
      <c r="D129" s="47" t="s">
        <v>103</v>
      </c>
      <c r="E129" s="48" t="s">
        <v>32</v>
      </c>
      <c r="F129" s="150" t="s">
        <v>42</v>
      </c>
      <c r="G129" s="151" t="s">
        <v>33</v>
      </c>
      <c r="H129" s="151" t="s">
        <v>56</v>
      </c>
      <c r="I129" s="46" t="s">
        <v>55</v>
      </c>
      <c r="J129" s="56" t="s">
        <v>77</v>
      </c>
      <c r="K129" s="45">
        <v>5</v>
      </c>
      <c r="L129" s="46">
        <v>5</v>
      </c>
      <c r="M129" s="49" t="s">
        <v>124</v>
      </c>
      <c r="N129" s="50" t="s">
        <v>79</v>
      </c>
      <c r="O129" s="35"/>
      <c r="P129" s="36"/>
      <c r="Q129" s="36"/>
      <c r="R129" s="37"/>
      <c r="S129" s="38"/>
      <c r="T129" s="36">
        <v>1</v>
      </c>
      <c r="U129" s="36"/>
      <c r="V129" s="39"/>
      <c r="W129" s="38"/>
      <c r="X129" s="36"/>
      <c r="Y129" s="36">
        <v>1</v>
      </c>
      <c r="Z129" s="39"/>
      <c r="AA129" s="38"/>
      <c r="AB129" s="36"/>
      <c r="AC129" s="36"/>
      <c r="AD129" s="39"/>
      <c r="AE129" s="40"/>
      <c r="AF129" s="41"/>
      <c r="AG129" s="41"/>
      <c r="AH129" s="42"/>
      <c r="AI129" s="40"/>
      <c r="AJ129" s="41"/>
      <c r="AK129" s="41"/>
      <c r="AL129" s="42"/>
      <c r="AM129" s="40"/>
      <c r="AN129" s="41"/>
      <c r="AO129" s="41"/>
      <c r="AP129" s="42">
        <v>1</v>
      </c>
      <c r="AQ129" s="40"/>
      <c r="AR129" s="41"/>
      <c r="AS129" s="41"/>
      <c r="AT129" s="42"/>
      <c r="AU129" s="40"/>
      <c r="AV129" s="41"/>
      <c r="AW129" s="41">
        <v>1</v>
      </c>
      <c r="AX129" s="42"/>
      <c r="AY129" s="38"/>
      <c r="AZ129" s="36"/>
      <c r="BA129" s="36"/>
      <c r="BB129" s="39">
        <v>1</v>
      </c>
      <c r="BC129" s="38"/>
      <c r="BD129" s="36"/>
      <c r="BE129" s="36"/>
      <c r="BF129" s="39"/>
      <c r="BG129" s="38"/>
      <c r="BH129" s="36"/>
      <c r="BI129" s="36"/>
      <c r="BJ129" s="43"/>
      <c r="BK129" s="199">
        <f t="shared" si="8"/>
        <v>5</v>
      </c>
      <c r="BL129" s="200">
        <f t="shared" si="9"/>
        <v>0</v>
      </c>
      <c r="BM129" s="44"/>
      <c r="BN129" s="209" t="s">
        <v>355</v>
      </c>
    </row>
    <row r="130" spans="1:66" x14ac:dyDescent="0.25">
      <c r="A130" s="54" t="s">
        <v>29</v>
      </c>
      <c r="B130" s="55" t="s">
        <v>30</v>
      </c>
      <c r="C130" s="47" t="s">
        <v>102</v>
      </c>
      <c r="D130" s="47" t="s">
        <v>103</v>
      </c>
      <c r="E130" s="48" t="s">
        <v>32</v>
      </c>
      <c r="F130" s="150" t="s">
        <v>42</v>
      </c>
      <c r="G130" s="151" t="s">
        <v>33</v>
      </c>
      <c r="H130" s="151" t="s">
        <v>56</v>
      </c>
      <c r="I130" s="46" t="s">
        <v>55</v>
      </c>
      <c r="J130" s="57" t="s">
        <v>116</v>
      </c>
      <c r="K130" s="45">
        <v>6</v>
      </c>
      <c r="L130" s="46">
        <v>6</v>
      </c>
      <c r="M130" s="49" t="s">
        <v>120</v>
      </c>
      <c r="N130" s="58" t="s">
        <v>118</v>
      </c>
      <c r="O130" s="35" t="s">
        <v>129</v>
      </c>
      <c r="P130" s="36"/>
      <c r="Q130" s="36"/>
      <c r="R130" s="37"/>
      <c r="S130" s="38"/>
      <c r="T130" s="36"/>
      <c r="U130" s="36"/>
      <c r="V130" s="39"/>
      <c r="W130" s="38"/>
      <c r="X130" s="36"/>
      <c r="Y130" s="36"/>
      <c r="Z130" s="39"/>
      <c r="AA130" s="38"/>
      <c r="AB130" s="36"/>
      <c r="AC130" s="36"/>
      <c r="AD130" s="39"/>
      <c r="AE130" s="40"/>
      <c r="AF130" s="41"/>
      <c r="AG130" s="41"/>
      <c r="AH130" s="42"/>
      <c r="AI130" s="40"/>
      <c r="AJ130" s="41"/>
      <c r="AK130" s="41"/>
      <c r="AL130" s="42"/>
      <c r="AM130" s="40"/>
      <c r="AN130" s="41"/>
      <c r="AO130" s="41"/>
      <c r="AP130" s="42"/>
      <c r="AQ130" s="40"/>
      <c r="AR130" s="41"/>
      <c r="AS130" s="41"/>
      <c r="AT130" s="42"/>
      <c r="AU130" s="40"/>
      <c r="AV130" s="41"/>
      <c r="AW130" s="41"/>
      <c r="AX130" s="42"/>
      <c r="AY130" s="38"/>
      <c r="AZ130" s="36"/>
      <c r="BA130" s="36"/>
      <c r="BB130" s="39"/>
      <c r="BC130" s="38"/>
      <c r="BD130" s="36"/>
      <c r="BE130" s="36"/>
      <c r="BF130" s="39"/>
      <c r="BG130" s="38"/>
      <c r="BH130" s="36"/>
      <c r="BI130" s="36"/>
      <c r="BJ130" s="43"/>
      <c r="BK130" s="199">
        <f t="shared" si="8"/>
        <v>0</v>
      </c>
      <c r="BL130" s="200">
        <f t="shared" si="9"/>
        <v>6</v>
      </c>
      <c r="BM130" s="44"/>
      <c r="BN130" s="209" t="s">
        <v>355</v>
      </c>
    </row>
    <row r="131" spans="1:66" x14ac:dyDescent="0.25">
      <c r="A131" s="54" t="s">
        <v>82</v>
      </c>
      <c r="B131" s="55" t="s">
        <v>86</v>
      </c>
      <c r="C131" s="47" t="s">
        <v>114</v>
      </c>
      <c r="D131" s="47" t="s">
        <v>99</v>
      </c>
      <c r="E131" s="48" t="s">
        <v>32</v>
      </c>
      <c r="F131" s="150" t="s">
        <v>62</v>
      </c>
      <c r="G131" s="151" t="s">
        <v>33</v>
      </c>
      <c r="H131" s="151" t="s">
        <v>56</v>
      </c>
      <c r="I131" s="46" t="s">
        <v>55</v>
      </c>
      <c r="J131" s="57" t="s">
        <v>53</v>
      </c>
      <c r="K131" s="45">
        <v>0</v>
      </c>
      <c r="L131" s="46">
        <v>1</v>
      </c>
      <c r="M131" s="49" t="s">
        <v>123</v>
      </c>
      <c r="N131" s="58" t="s">
        <v>33</v>
      </c>
      <c r="O131" s="35"/>
      <c r="P131" s="36"/>
      <c r="Q131" s="36"/>
      <c r="R131" s="37"/>
      <c r="S131" s="38"/>
      <c r="T131" s="36"/>
      <c r="U131" s="36"/>
      <c r="V131" s="39"/>
      <c r="W131" s="38"/>
      <c r="X131" s="36"/>
      <c r="Y131" s="36"/>
      <c r="Z131" s="39"/>
      <c r="AA131" s="38">
        <v>1</v>
      </c>
      <c r="AB131" s="36"/>
      <c r="AC131" s="36"/>
      <c r="AD131" s="39"/>
      <c r="AE131" s="40"/>
      <c r="AF131" s="41"/>
      <c r="AG131" s="41"/>
      <c r="AH131" s="42"/>
      <c r="AI131" s="40"/>
      <c r="AJ131" s="41"/>
      <c r="AK131" s="41"/>
      <c r="AL131" s="42"/>
      <c r="AM131" s="40"/>
      <c r="AN131" s="41"/>
      <c r="AO131" s="41"/>
      <c r="AP131" s="42"/>
      <c r="AQ131" s="40"/>
      <c r="AR131" s="41"/>
      <c r="AS131" s="41"/>
      <c r="AT131" s="42"/>
      <c r="AU131" s="40"/>
      <c r="AV131" s="41"/>
      <c r="AW131" s="41"/>
      <c r="AX131" s="42"/>
      <c r="AY131" s="38"/>
      <c r="AZ131" s="36"/>
      <c r="BA131" s="36"/>
      <c r="BB131" s="39"/>
      <c r="BC131" s="38"/>
      <c r="BD131" s="36"/>
      <c r="BE131" s="36"/>
      <c r="BF131" s="39"/>
      <c r="BG131" s="38"/>
      <c r="BH131" s="36"/>
      <c r="BI131" s="36"/>
      <c r="BJ131" s="43"/>
      <c r="BK131" s="199">
        <f t="shared" ref="BK131:BK142" si="20">SUM(O131:BJ131)</f>
        <v>1</v>
      </c>
      <c r="BL131" s="200">
        <f t="shared" ref="BL131:BL142" si="21">IF(J131="Pictures",(IF(SUM(O131:BJ131)&gt;L131,0,L131-BK131)),L131-BK131)</f>
        <v>0</v>
      </c>
      <c r="BM131" s="44"/>
      <c r="BN131" s="209" t="s">
        <v>573</v>
      </c>
    </row>
    <row r="132" spans="1:66" x14ac:dyDescent="0.25">
      <c r="A132" s="54" t="s">
        <v>82</v>
      </c>
      <c r="B132" s="55" t="s">
        <v>86</v>
      </c>
      <c r="C132" s="47" t="s">
        <v>114</v>
      </c>
      <c r="D132" s="47" t="s">
        <v>99</v>
      </c>
      <c r="E132" s="48" t="s">
        <v>32</v>
      </c>
      <c r="F132" s="150" t="s">
        <v>62</v>
      </c>
      <c r="G132" s="151" t="s">
        <v>33</v>
      </c>
      <c r="H132" s="151" t="s">
        <v>56</v>
      </c>
      <c r="I132" s="46" t="s">
        <v>55</v>
      </c>
      <c r="J132" s="57" t="s">
        <v>59</v>
      </c>
      <c r="K132" s="45">
        <v>0</v>
      </c>
      <c r="L132" s="46">
        <v>1</v>
      </c>
      <c r="M132" s="49" t="s">
        <v>123</v>
      </c>
      <c r="N132" s="58" t="s">
        <v>33</v>
      </c>
      <c r="O132" s="35"/>
      <c r="P132" s="36"/>
      <c r="Q132" s="36"/>
      <c r="R132" s="37"/>
      <c r="S132" s="38"/>
      <c r="T132" s="36"/>
      <c r="U132" s="36"/>
      <c r="V132" s="39"/>
      <c r="W132" s="38"/>
      <c r="X132" s="36"/>
      <c r="Y132" s="36"/>
      <c r="Z132" s="39"/>
      <c r="AA132" s="38">
        <v>1</v>
      </c>
      <c r="AB132" s="36"/>
      <c r="AC132" s="36"/>
      <c r="AD132" s="39"/>
      <c r="AE132" s="40"/>
      <c r="AF132" s="41"/>
      <c r="AG132" s="41"/>
      <c r="AH132" s="42"/>
      <c r="AI132" s="40"/>
      <c r="AJ132" s="41"/>
      <c r="AK132" s="41"/>
      <c r="AL132" s="42"/>
      <c r="AM132" s="40"/>
      <c r="AN132" s="41"/>
      <c r="AO132" s="41"/>
      <c r="AP132" s="42"/>
      <c r="AQ132" s="40"/>
      <c r="AR132" s="41"/>
      <c r="AS132" s="41"/>
      <c r="AT132" s="42"/>
      <c r="AU132" s="40"/>
      <c r="AV132" s="41"/>
      <c r="AW132" s="41"/>
      <c r="AX132" s="42"/>
      <c r="AY132" s="38"/>
      <c r="AZ132" s="36"/>
      <c r="BA132" s="36"/>
      <c r="BB132" s="39"/>
      <c r="BC132" s="38"/>
      <c r="BD132" s="36"/>
      <c r="BE132" s="36"/>
      <c r="BF132" s="39"/>
      <c r="BG132" s="38"/>
      <c r="BH132" s="36"/>
      <c r="BI132" s="36"/>
      <c r="BJ132" s="43"/>
      <c r="BK132" s="199">
        <f t="shared" si="20"/>
        <v>1</v>
      </c>
      <c r="BL132" s="200">
        <f t="shared" si="21"/>
        <v>0</v>
      </c>
      <c r="BM132" s="44"/>
      <c r="BN132" s="209" t="s">
        <v>573</v>
      </c>
    </row>
    <row r="133" spans="1:66" x14ac:dyDescent="0.25">
      <c r="A133" s="54" t="s">
        <v>82</v>
      </c>
      <c r="B133" s="55" t="s">
        <v>86</v>
      </c>
      <c r="C133" s="47" t="s">
        <v>114</v>
      </c>
      <c r="D133" s="47" t="s">
        <v>99</v>
      </c>
      <c r="E133" s="48" t="s">
        <v>32</v>
      </c>
      <c r="F133" s="150" t="s">
        <v>62</v>
      </c>
      <c r="G133" s="151" t="s">
        <v>33</v>
      </c>
      <c r="H133" s="151" t="s">
        <v>56</v>
      </c>
      <c r="I133" s="46" t="s">
        <v>55</v>
      </c>
      <c r="J133" s="56" t="s">
        <v>70</v>
      </c>
      <c r="K133" s="45">
        <v>1</v>
      </c>
      <c r="L133" s="46">
        <v>2</v>
      </c>
      <c r="M133" s="49" t="s">
        <v>457</v>
      </c>
      <c r="N133" s="50" t="s">
        <v>33</v>
      </c>
      <c r="O133" s="35"/>
      <c r="P133" s="36"/>
      <c r="Q133" s="36"/>
      <c r="R133" s="37"/>
      <c r="S133" s="38"/>
      <c r="T133" s="36"/>
      <c r="U133" s="36"/>
      <c r="V133" s="39">
        <v>1</v>
      </c>
      <c r="W133" s="38"/>
      <c r="X133" s="36"/>
      <c r="Y133" s="36"/>
      <c r="Z133" s="39"/>
      <c r="AA133" s="38">
        <v>1</v>
      </c>
      <c r="AB133" s="36"/>
      <c r="AC133" s="36"/>
      <c r="AD133" s="39"/>
      <c r="AE133" s="40"/>
      <c r="AF133" s="41"/>
      <c r="AG133" s="41"/>
      <c r="AH133" s="42"/>
      <c r="AI133" s="40"/>
      <c r="AJ133" s="41"/>
      <c r="AK133" s="41"/>
      <c r="AL133" s="42"/>
      <c r="AM133" s="40"/>
      <c r="AN133" s="41"/>
      <c r="AO133" s="41"/>
      <c r="AP133" s="42"/>
      <c r="AQ133" s="40"/>
      <c r="AR133" s="41"/>
      <c r="AS133" s="41"/>
      <c r="AT133" s="42"/>
      <c r="AU133" s="40"/>
      <c r="AV133" s="41"/>
      <c r="AW133" s="41"/>
      <c r="AX133" s="42"/>
      <c r="AY133" s="38"/>
      <c r="AZ133" s="36"/>
      <c r="BA133" s="36"/>
      <c r="BB133" s="39"/>
      <c r="BC133" s="38"/>
      <c r="BD133" s="36"/>
      <c r="BE133" s="36"/>
      <c r="BF133" s="39"/>
      <c r="BG133" s="38"/>
      <c r="BH133" s="36"/>
      <c r="BI133" s="36"/>
      <c r="BJ133" s="43"/>
      <c r="BK133" s="199">
        <f t="shared" si="20"/>
        <v>2</v>
      </c>
      <c r="BL133" s="200">
        <f t="shared" si="21"/>
        <v>0</v>
      </c>
      <c r="BM133" s="44"/>
      <c r="BN133" s="209" t="s">
        <v>573</v>
      </c>
    </row>
    <row r="134" spans="1:66" x14ac:dyDescent="0.25">
      <c r="A134" s="54" t="s">
        <v>82</v>
      </c>
      <c r="B134" s="55" t="s">
        <v>86</v>
      </c>
      <c r="C134" s="47" t="s">
        <v>114</v>
      </c>
      <c r="D134" s="47" t="s">
        <v>99</v>
      </c>
      <c r="E134" s="48" t="s">
        <v>32</v>
      </c>
      <c r="F134" s="150" t="s">
        <v>62</v>
      </c>
      <c r="G134" s="151" t="s">
        <v>33</v>
      </c>
      <c r="H134" s="151" t="s">
        <v>56</v>
      </c>
      <c r="I134" s="46" t="s">
        <v>55</v>
      </c>
      <c r="J134" s="56" t="s">
        <v>63</v>
      </c>
      <c r="K134" s="45">
        <v>1</v>
      </c>
      <c r="L134" s="46">
        <v>1</v>
      </c>
      <c r="M134" s="49" t="s">
        <v>274</v>
      </c>
      <c r="N134" s="50" t="s">
        <v>33</v>
      </c>
      <c r="O134" s="35"/>
      <c r="P134" s="36"/>
      <c r="Q134" s="36"/>
      <c r="R134" s="37"/>
      <c r="S134" s="38"/>
      <c r="T134" s="36"/>
      <c r="U134" s="36"/>
      <c r="V134" s="39">
        <v>1</v>
      </c>
      <c r="W134" s="38"/>
      <c r="X134" s="36"/>
      <c r="Y134" s="36"/>
      <c r="Z134" s="39"/>
      <c r="AA134" s="38"/>
      <c r="AB134" s="36"/>
      <c r="AC134" s="36"/>
      <c r="AD134" s="39"/>
      <c r="AE134" s="40"/>
      <c r="AF134" s="41"/>
      <c r="AG134" s="41"/>
      <c r="AH134" s="42"/>
      <c r="AI134" s="40"/>
      <c r="AJ134" s="41"/>
      <c r="AK134" s="41"/>
      <c r="AL134" s="42"/>
      <c r="AM134" s="40"/>
      <c r="AN134" s="41"/>
      <c r="AO134" s="41"/>
      <c r="AP134" s="42"/>
      <c r="AQ134" s="40"/>
      <c r="AR134" s="41"/>
      <c r="AS134" s="41"/>
      <c r="AT134" s="42"/>
      <c r="AU134" s="40"/>
      <c r="AV134" s="41"/>
      <c r="AW134" s="41"/>
      <c r="AX134" s="42"/>
      <c r="AY134" s="38"/>
      <c r="AZ134" s="36"/>
      <c r="BA134" s="36"/>
      <c r="BB134" s="39"/>
      <c r="BC134" s="38"/>
      <c r="BD134" s="36"/>
      <c r="BE134" s="36"/>
      <c r="BF134" s="39"/>
      <c r="BG134" s="38"/>
      <c r="BH134" s="36"/>
      <c r="BI134" s="36"/>
      <c r="BJ134" s="43"/>
      <c r="BK134" s="199">
        <f t="shared" si="20"/>
        <v>1</v>
      </c>
      <c r="BL134" s="200">
        <f t="shared" si="21"/>
        <v>0</v>
      </c>
      <c r="BM134" s="44"/>
      <c r="BN134" s="209" t="s">
        <v>573</v>
      </c>
    </row>
    <row r="135" spans="1:66" x14ac:dyDescent="0.25">
      <c r="A135" s="54" t="s">
        <v>82</v>
      </c>
      <c r="B135" s="55" t="s">
        <v>86</v>
      </c>
      <c r="C135" s="47" t="s">
        <v>114</v>
      </c>
      <c r="D135" s="47" t="s">
        <v>99</v>
      </c>
      <c r="E135" s="48" t="s">
        <v>32</v>
      </c>
      <c r="F135" s="150" t="s">
        <v>62</v>
      </c>
      <c r="G135" s="151" t="s">
        <v>33</v>
      </c>
      <c r="H135" s="151" t="s">
        <v>56</v>
      </c>
      <c r="I135" s="46" t="s">
        <v>55</v>
      </c>
      <c r="J135" s="56" t="s">
        <v>64</v>
      </c>
      <c r="K135" s="45">
        <v>1</v>
      </c>
      <c r="L135" s="46">
        <v>1</v>
      </c>
      <c r="M135" s="49" t="s">
        <v>123</v>
      </c>
      <c r="N135" s="50" t="s">
        <v>33</v>
      </c>
      <c r="O135" s="35"/>
      <c r="P135" s="36"/>
      <c r="Q135" s="36"/>
      <c r="R135" s="37"/>
      <c r="S135" s="38"/>
      <c r="T135" s="36"/>
      <c r="U135" s="36"/>
      <c r="V135" s="39">
        <v>1</v>
      </c>
      <c r="W135" s="38"/>
      <c r="X135" s="36"/>
      <c r="Y135" s="36"/>
      <c r="Z135" s="39"/>
      <c r="AA135" s="38"/>
      <c r="AB135" s="36"/>
      <c r="AC135" s="36"/>
      <c r="AD135" s="39"/>
      <c r="AE135" s="40"/>
      <c r="AF135" s="41"/>
      <c r="AG135" s="41"/>
      <c r="AH135" s="42"/>
      <c r="AI135" s="40"/>
      <c r="AJ135" s="41"/>
      <c r="AK135" s="41"/>
      <c r="AL135" s="42"/>
      <c r="AM135" s="40"/>
      <c r="AN135" s="41"/>
      <c r="AO135" s="41"/>
      <c r="AP135" s="42"/>
      <c r="AQ135" s="40"/>
      <c r="AR135" s="41"/>
      <c r="AS135" s="41"/>
      <c r="AT135" s="42"/>
      <c r="AU135" s="40"/>
      <c r="AV135" s="41"/>
      <c r="AW135" s="41"/>
      <c r="AX135" s="42"/>
      <c r="AY135" s="38"/>
      <c r="AZ135" s="36"/>
      <c r="BA135" s="36"/>
      <c r="BB135" s="39"/>
      <c r="BC135" s="38"/>
      <c r="BD135" s="36"/>
      <c r="BE135" s="36"/>
      <c r="BF135" s="39"/>
      <c r="BG135" s="38"/>
      <c r="BH135" s="36"/>
      <c r="BI135" s="36"/>
      <c r="BJ135" s="43"/>
      <c r="BK135" s="199">
        <f t="shared" si="20"/>
        <v>1</v>
      </c>
      <c r="BL135" s="200">
        <f t="shared" si="21"/>
        <v>0</v>
      </c>
      <c r="BM135" s="44"/>
      <c r="BN135" s="209" t="s">
        <v>573</v>
      </c>
    </row>
    <row r="136" spans="1:66" x14ac:dyDescent="0.25">
      <c r="A136" s="54" t="s">
        <v>82</v>
      </c>
      <c r="B136" s="55" t="s">
        <v>86</v>
      </c>
      <c r="C136" s="47" t="s">
        <v>114</v>
      </c>
      <c r="D136" s="47" t="s">
        <v>99</v>
      </c>
      <c r="E136" s="48" t="s">
        <v>32</v>
      </c>
      <c r="F136" s="150" t="s">
        <v>62</v>
      </c>
      <c r="G136" s="151" t="s">
        <v>33</v>
      </c>
      <c r="H136" s="151" t="s">
        <v>56</v>
      </c>
      <c r="I136" s="46" t="s">
        <v>55</v>
      </c>
      <c r="J136" s="56" t="s">
        <v>67</v>
      </c>
      <c r="K136" s="45">
        <v>1</v>
      </c>
      <c r="L136" s="46">
        <v>1</v>
      </c>
      <c r="M136" s="49" t="s">
        <v>123</v>
      </c>
      <c r="N136" s="50" t="s">
        <v>33</v>
      </c>
      <c r="O136" s="35"/>
      <c r="P136" s="36"/>
      <c r="Q136" s="36"/>
      <c r="R136" s="37"/>
      <c r="S136" s="38"/>
      <c r="T136" s="36"/>
      <c r="U136" s="36"/>
      <c r="V136" s="39">
        <v>1</v>
      </c>
      <c r="W136" s="38"/>
      <c r="X136" s="36"/>
      <c r="Y136" s="36"/>
      <c r="Z136" s="39"/>
      <c r="AA136" s="38"/>
      <c r="AB136" s="36"/>
      <c r="AC136" s="36"/>
      <c r="AD136" s="39"/>
      <c r="AE136" s="40"/>
      <c r="AF136" s="41"/>
      <c r="AG136" s="41"/>
      <c r="AH136" s="42"/>
      <c r="AI136" s="40"/>
      <c r="AJ136" s="41"/>
      <c r="AK136" s="41"/>
      <c r="AL136" s="42"/>
      <c r="AM136" s="40"/>
      <c r="AN136" s="41"/>
      <c r="AO136" s="41"/>
      <c r="AP136" s="42"/>
      <c r="AQ136" s="40"/>
      <c r="AR136" s="41"/>
      <c r="AS136" s="41"/>
      <c r="AT136" s="42"/>
      <c r="AU136" s="40"/>
      <c r="AV136" s="41"/>
      <c r="AW136" s="41"/>
      <c r="AX136" s="42"/>
      <c r="AY136" s="38"/>
      <c r="AZ136" s="36"/>
      <c r="BA136" s="36"/>
      <c r="BB136" s="39"/>
      <c r="BC136" s="38"/>
      <c r="BD136" s="36"/>
      <c r="BE136" s="36"/>
      <c r="BF136" s="39"/>
      <c r="BG136" s="38"/>
      <c r="BH136" s="36"/>
      <c r="BI136" s="36"/>
      <c r="BJ136" s="43"/>
      <c r="BK136" s="199">
        <f t="shared" si="20"/>
        <v>1</v>
      </c>
      <c r="BL136" s="200">
        <f t="shared" si="21"/>
        <v>0</v>
      </c>
      <c r="BM136" s="44"/>
      <c r="BN136" s="209" t="s">
        <v>573</v>
      </c>
    </row>
    <row r="137" spans="1:66" x14ac:dyDescent="0.25">
      <c r="A137" s="54" t="s">
        <v>82</v>
      </c>
      <c r="B137" s="55" t="s">
        <v>86</v>
      </c>
      <c r="C137" s="47" t="s">
        <v>114</v>
      </c>
      <c r="D137" s="47" t="s">
        <v>99</v>
      </c>
      <c r="E137" s="48" t="s">
        <v>32</v>
      </c>
      <c r="F137" s="150" t="s">
        <v>62</v>
      </c>
      <c r="G137" s="151" t="s">
        <v>33</v>
      </c>
      <c r="H137" s="151" t="s">
        <v>56</v>
      </c>
      <c r="I137" s="46" t="s">
        <v>55</v>
      </c>
      <c r="J137" s="56" t="s">
        <v>65</v>
      </c>
      <c r="K137" s="45">
        <v>1</v>
      </c>
      <c r="L137" s="46">
        <v>1</v>
      </c>
      <c r="M137" s="49" t="s">
        <v>123</v>
      </c>
      <c r="N137" s="50" t="s">
        <v>33</v>
      </c>
      <c r="O137" s="35"/>
      <c r="P137" s="36"/>
      <c r="Q137" s="36"/>
      <c r="R137" s="37"/>
      <c r="S137" s="38"/>
      <c r="T137" s="36"/>
      <c r="U137" s="36"/>
      <c r="V137" s="39">
        <v>1</v>
      </c>
      <c r="W137" s="38"/>
      <c r="X137" s="36"/>
      <c r="Y137" s="36"/>
      <c r="Z137" s="39"/>
      <c r="AA137" s="38"/>
      <c r="AB137" s="36"/>
      <c r="AC137" s="36"/>
      <c r="AD137" s="39"/>
      <c r="AE137" s="40"/>
      <c r="AF137" s="41"/>
      <c r="AG137" s="41"/>
      <c r="AH137" s="42"/>
      <c r="AI137" s="40"/>
      <c r="AJ137" s="41"/>
      <c r="AK137" s="41"/>
      <c r="AL137" s="42"/>
      <c r="AM137" s="40"/>
      <c r="AN137" s="41"/>
      <c r="AO137" s="41"/>
      <c r="AP137" s="42"/>
      <c r="AQ137" s="40"/>
      <c r="AR137" s="41"/>
      <c r="AS137" s="41"/>
      <c r="AT137" s="42"/>
      <c r="AU137" s="40"/>
      <c r="AV137" s="41"/>
      <c r="AW137" s="41"/>
      <c r="AX137" s="42"/>
      <c r="AY137" s="38"/>
      <c r="AZ137" s="36"/>
      <c r="BA137" s="36"/>
      <c r="BB137" s="39"/>
      <c r="BC137" s="38"/>
      <c r="BD137" s="36"/>
      <c r="BE137" s="36"/>
      <c r="BF137" s="39"/>
      <c r="BG137" s="38"/>
      <c r="BH137" s="36"/>
      <c r="BI137" s="36"/>
      <c r="BJ137" s="43"/>
      <c r="BK137" s="199">
        <f t="shared" si="20"/>
        <v>1</v>
      </c>
      <c r="BL137" s="200">
        <f t="shared" si="21"/>
        <v>0</v>
      </c>
      <c r="BM137" s="44"/>
      <c r="BN137" s="209" t="s">
        <v>573</v>
      </c>
    </row>
    <row r="138" spans="1:66" x14ac:dyDescent="0.25">
      <c r="A138" s="54" t="s">
        <v>82</v>
      </c>
      <c r="B138" s="55" t="s">
        <v>86</v>
      </c>
      <c r="C138" s="47" t="s">
        <v>114</v>
      </c>
      <c r="D138" s="47" t="s">
        <v>99</v>
      </c>
      <c r="E138" s="48" t="s">
        <v>32</v>
      </c>
      <c r="F138" s="150" t="s">
        <v>62</v>
      </c>
      <c r="G138" s="151" t="s">
        <v>33</v>
      </c>
      <c r="H138" s="151" t="s">
        <v>56</v>
      </c>
      <c r="I138" s="46" t="s">
        <v>55</v>
      </c>
      <c r="J138" s="56" t="s">
        <v>66</v>
      </c>
      <c r="K138" s="45">
        <v>1</v>
      </c>
      <c r="L138" s="46">
        <v>1</v>
      </c>
      <c r="M138" s="49" t="s">
        <v>123</v>
      </c>
      <c r="N138" s="50" t="s">
        <v>33</v>
      </c>
      <c r="O138" s="35"/>
      <c r="P138" s="36"/>
      <c r="Q138" s="36"/>
      <c r="R138" s="37"/>
      <c r="S138" s="38"/>
      <c r="T138" s="36"/>
      <c r="U138" s="36"/>
      <c r="V138" s="39">
        <v>1</v>
      </c>
      <c r="W138" s="38"/>
      <c r="X138" s="36"/>
      <c r="Y138" s="36"/>
      <c r="Z138" s="39"/>
      <c r="AA138" s="38"/>
      <c r="AB138" s="36"/>
      <c r="AC138" s="36"/>
      <c r="AD138" s="39"/>
      <c r="AE138" s="40"/>
      <c r="AF138" s="41"/>
      <c r="AG138" s="41"/>
      <c r="AH138" s="42"/>
      <c r="AI138" s="40"/>
      <c r="AJ138" s="41"/>
      <c r="AK138" s="41"/>
      <c r="AL138" s="42"/>
      <c r="AM138" s="40"/>
      <c r="AN138" s="41"/>
      <c r="AO138" s="41"/>
      <c r="AP138" s="42"/>
      <c r="AQ138" s="40"/>
      <c r="AR138" s="41"/>
      <c r="AS138" s="41"/>
      <c r="AT138" s="42"/>
      <c r="AU138" s="40"/>
      <c r="AV138" s="41"/>
      <c r="AW138" s="41"/>
      <c r="AX138" s="42"/>
      <c r="AY138" s="38"/>
      <c r="AZ138" s="36"/>
      <c r="BA138" s="36"/>
      <c r="BB138" s="39"/>
      <c r="BC138" s="38"/>
      <c r="BD138" s="36"/>
      <c r="BE138" s="36"/>
      <c r="BF138" s="39"/>
      <c r="BG138" s="38"/>
      <c r="BH138" s="36"/>
      <c r="BI138" s="36"/>
      <c r="BJ138" s="43"/>
      <c r="BK138" s="199">
        <f t="shared" si="20"/>
        <v>1</v>
      </c>
      <c r="BL138" s="200">
        <f t="shared" si="21"/>
        <v>0</v>
      </c>
      <c r="BM138" s="44"/>
      <c r="BN138" s="209" t="s">
        <v>573</v>
      </c>
    </row>
    <row r="139" spans="1:66" x14ac:dyDescent="0.25">
      <c r="A139" s="54" t="s">
        <v>82</v>
      </c>
      <c r="B139" s="55" t="s">
        <v>86</v>
      </c>
      <c r="C139" s="47" t="s">
        <v>114</v>
      </c>
      <c r="D139" s="47" t="s">
        <v>99</v>
      </c>
      <c r="E139" s="48" t="s">
        <v>32</v>
      </c>
      <c r="F139" s="150" t="s">
        <v>62</v>
      </c>
      <c r="G139" s="151" t="s">
        <v>33</v>
      </c>
      <c r="H139" s="151" t="s">
        <v>56</v>
      </c>
      <c r="I139" s="46" t="s">
        <v>55</v>
      </c>
      <c r="J139" s="56" t="s">
        <v>73</v>
      </c>
      <c r="K139" s="45">
        <v>1</v>
      </c>
      <c r="L139" s="46">
        <v>0</v>
      </c>
      <c r="M139" s="49" t="s">
        <v>661</v>
      </c>
      <c r="N139" s="50" t="s">
        <v>33</v>
      </c>
      <c r="O139" s="35"/>
      <c r="P139" s="36"/>
      <c r="Q139" s="36"/>
      <c r="R139" s="37"/>
      <c r="S139" s="38"/>
      <c r="T139" s="36"/>
      <c r="U139" s="36"/>
      <c r="V139" s="39" t="s">
        <v>491</v>
      </c>
      <c r="W139" s="38"/>
      <c r="X139" s="36"/>
      <c r="Y139" s="36"/>
      <c r="Z139" s="39"/>
      <c r="AA139" s="38"/>
      <c r="AB139" s="36"/>
      <c r="AC139" s="36"/>
      <c r="AD139" s="39"/>
      <c r="AE139" s="40"/>
      <c r="AF139" s="41"/>
      <c r="AG139" s="41"/>
      <c r="AH139" s="42"/>
      <c r="AI139" s="40"/>
      <c r="AJ139" s="41"/>
      <c r="AK139" s="41"/>
      <c r="AL139" s="42"/>
      <c r="AM139" s="40"/>
      <c r="AN139" s="41"/>
      <c r="AO139" s="41"/>
      <c r="AP139" s="42"/>
      <c r="AQ139" s="40"/>
      <c r="AR139" s="41"/>
      <c r="AS139" s="41"/>
      <c r="AT139" s="42"/>
      <c r="AU139" s="40"/>
      <c r="AV139" s="41"/>
      <c r="AW139" s="41"/>
      <c r="AX139" s="42"/>
      <c r="AY139" s="38"/>
      <c r="AZ139" s="36"/>
      <c r="BA139" s="36"/>
      <c r="BB139" s="39"/>
      <c r="BC139" s="38"/>
      <c r="BD139" s="36"/>
      <c r="BE139" s="36"/>
      <c r="BF139" s="39"/>
      <c r="BG139" s="38"/>
      <c r="BH139" s="36"/>
      <c r="BI139" s="36"/>
      <c r="BJ139" s="43"/>
      <c r="BK139" s="199">
        <f t="shared" si="20"/>
        <v>0</v>
      </c>
      <c r="BL139" s="200">
        <f t="shared" si="21"/>
        <v>0</v>
      </c>
      <c r="BM139" s="44"/>
      <c r="BN139" s="209" t="s">
        <v>573</v>
      </c>
    </row>
    <row r="140" spans="1:66" x14ac:dyDescent="0.25">
      <c r="A140" s="54" t="s">
        <v>82</v>
      </c>
      <c r="B140" s="55" t="s">
        <v>86</v>
      </c>
      <c r="C140" s="47" t="s">
        <v>114</v>
      </c>
      <c r="D140" s="47" t="s">
        <v>99</v>
      </c>
      <c r="E140" s="48" t="s">
        <v>32</v>
      </c>
      <c r="F140" s="150" t="s">
        <v>62</v>
      </c>
      <c r="G140" s="151" t="s">
        <v>33</v>
      </c>
      <c r="H140" s="151" t="s">
        <v>56</v>
      </c>
      <c r="I140" s="46" t="s">
        <v>55</v>
      </c>
      <c r="J140" s="56" t="s">
        <v>75</v>
      </c>
      <c r="K140" s="45">
        <v>1</v>
      </c>
      <c r="L140" s="46">
        <v>0</v>
      </c>
      <c r="M140" s="49" t="s">
        <v>661</v>
      </c>
      <c r="N140" s="50" t="s">
        <v>33</v>
      </c>
      <c r="O140" s="35"/>
      <c r="P140" s="36"/>
      <c r="Q140" s="36"/>
      <c r="R140" s="37"/>
      <c r="S140" s="38"/>
      <c r="T140" s="36"/>
      <c r="U140" s="36"/>
      <c r="V140" s="39" t="s">
        <v>491</v>
      </c>
      <c r="W140" s="38"/>
      <c r="X140" s="36"/>
      <c r="Y140" s="36"/>
      <c r="Z140" s="39"/>
      <c r="AA140" s="38"/>
      <c r="AB140" s="36"/>
      <c r="AC140" s="36"/>
      <c r="AD140" s="39"/>
      <c r="AE140" s="40"/>
      <c r="AF140" s="41"/>
      <c r="AG140" s="41"/>
      <c r="AH140" s="42"/>
      <c r="AI140" s="40"/>
      <c r="AJ140" s="41"/>
      <c r="AK140" s="41"/>
      <c r="AL140" s="42"/>
      <c r="AM140" s="40"/>
      <c r="AN140" s="41"/>
      <c r="AO140" s="41"/>
      <c r="AP140" s="42"/>
      <c r="AQ140" s="40"/>
      <c r="AR140" s="41"/>
      <c r="AS140" s="41"/>
      <c r="AT140" s="42"/>
      <c r="AU140" s="40"/>
      <c r="AV140" s="41"/>
      <c r="AW140" s="41"/>
      <c r="AX140" s="42"/>
      <c r="AY140" s="38"/>
      <c r="AZ140" s="36"/>
      <c r="BA140" s="36"/>
      <c r="BB140" s="39"/>
      <c r="BC140" s="38"/>
      <c r="BD140" s="36"/>
      <c r="BE140" s="36"/>
      <c r="BF140" s="39"/>
      <c r="BG140" s="38"/>
      <c r="BH140" s="36"/>
      <c r="BI140" s="36"/>
      <c r="BJ140" s="43"/>
      <c r="BK140" s="199">
        <f t="shared" si="20"/>
        <v>0</v>
      </c>
      <c r="BL140" s="200">
        <f t="shared" si="21"/>
        <v>0</v>
      </c>
      <c r="BM140" s="44"/>
      <c r="BN140" s="209" t="s">
        <v>573</v>
      </c>
    </row>
    <row r="141" spans="1:66" x14ac:dyDescent="0.25">
      <c r="A141" s="54" t="s">
        <v>82</v>
      </c>
      <c r="B141" s="55" t="s">
        <v>86</v>
      </c>
      <c r="C141" s="47" t="s">
        <v>114</v>
      </c>
      <c r="D141" s="47" t="s">
        <v>99</v>
      </c>
      <c r="E141" s="48" t="s">
        <v>32</v>
      </c>
      <c r="F141" s="150" t="s">
        <v>62</v>
      </c>
      <c r="G141" s="151" t="s">
        <v>33</v>
      </c>
      <c r="H141" s="151" t="s">
        <v>56</v>
      </c>
      <c r="I141" s="46" t="s">
        <v>55</v>
      </c>
      <c r="J141" s="56" t="s">
        <v>76</v>
      </c>
      <c r="K141" s="45">
        <v>1</v>
      </c>
      <c r="L141" s="46">
        <v>0</v>
      </c>
      <c r="M141" s="49" t="s">
        <v>661</v>
      </c>
      <c r="N141" s="50" t="s">
        <v>33</v>
      </c>
      <c r="O141" s="35"/>
      <c r="P141" s="36"/>
      <c r="Q141" s="36"/>
      <c r="R141" s="37"/>
      <c r="S141" s="38"/>
      <c r="T141" s="36"/>
      <c r="U141" s="36"/>
      <c r="V141" s="39" t="s">
        <v>491</v>
      </c>
      <c r="W141" s="38"/>
      <c r="X141" s="36"/>
      <c r="Y141" s="36"/>
      <c r="Z141" s="39"/>
      <c r="AA141" s="38"/>
      <c r="AB141" s="36"/>
      <c r="AC141" s="36"/>
      <c r="AD141" s="39"/>
      <c r="AE141" s="40"/>
      <c r="AF141" s="41"/>
      <c r="AG141" s="41"/>
      <c r="AH141" s="42"/>
      <c r="AI141" s="40"/>
      <c r="AJ141" s="41"/>
      <c r="AK141" s="41"/>
      <c r="AL141" s="42"/>
      <c r="AM141" s="40"/>
      <c r="AN141" s="41"/>
      <c r="AO141" s="41"/>
      <c r="AP141" s="42"/>
      <c r="AQ141" s="40"/>
      <c r="AR141" s="41"/>
      <c r="AS141" s="41"/>
      <c r="AT141" s="42"/>
      <c r="AU141" s="40"/>
      <c r="AV141" s="41"/>
      <c r="AW141" s="41"/>
      <c r="AX141" s="42"/>
      <c r="AY141" s="38"/>
      <c r="AZ141" s="36"/>
      <c r="BA141" s="36"/>
      <c r="BB141" s="39"/>
      <c r="BC141" s="38"/>
      <c r="BD141" s="36"/>
      <c r="BE141" s="36"/>
      <c r="BF141" s="39"/>
      <c r="BG141" s="38"/>
      <c r="BH141" s="36"/>
      <c r="BI141" s="36"/>
      <c r="BJ141" s="43"/>
      <c r="BK141" s="199">
        <f t="shared" si="20"/>
        <v>0</v>
      </c>
      <c r="BL141" s="200">
        <f t="shared" si="21"/>
        <v>0</v>
      </c>
      <c r="BM141" s="44"/>
      <c r="BN141" s="209" t="s">
        <v>573</v>
      </c>
    </row>
    <row r="142" spans="1:66" x14ac:dyDescent="0.25">
      <c r="A142" s="54" t="s">
        <v>82</v>
      </c>
      <c r="B142" s="55" t="s">
        <v>86</v>
      </c>
      <c r="C142" s="47" t="s">
        <v>114</v>
      </c>
      <c r="D142" s="47" t="s">
        <v>99</v>
      </c>
      <c r="E142" s="48" t="s">
        <v>32</v>
      </c>
      <c r="F142" s="150" t="s">
        <v>62</v>
      </c>
      <c r="G142" s="151" t="s">
        <v>33</v>
      </c>
      <c r="H142" s="151" t="s">
        <v>56</v>
      </c>
      <c r="I142" s="46" t="s">
        <v>55</v>
      </c>
      <c r="J142" s="56" t="s">
        <v>77</v>
      </c>
      <c r="K142" s="45">
        <v>0</v>
      </c>
      <c r="L142" s="46">
        <v>1</v>
      </c>
      <c r="M142" s="49" t="s">
        <v>123</v>
      </c>
      <c r="N142" s="50" t="s">
        <v>33</v>
      </c>
      <c r="O142" s="35"/>
      <c r="P142" s="36"/>
      <c r="Q142" s="36"/>
      <c r="R142" s="37"/>
      <c r="S142" s="38"/>
      <c r="T142" s="36"/>
      <c r="U142" s="36"/>
      <c r="V142" s="39"/>
      <c r="W142" s="38"/>
      <c r="X142" s="36"/>
      <c r="Y142" s="36"/>
      <c r="Z142" s="39"/>
      <c r="AA142" s="38">
        <v>1</v>
      </c>
      <c r="AB142" s="36"/>
      <c r="AC142" s="36"/>
      <c r="AD142" s="39"/>
      <c r="AE142" s="40"/>
      <c r="AF142" s="41"/>
      <c r="AG142" s="41"/>
      <c r="AH142" s="42"/>
      <c r="AI142" s="40"/>
      <c r="AJ142" s="41"/>
      <c r="AK142" s="41"/>
      <c r="AL142" s="42"/>
      <c r="AM142" s="40"/>
      <c r="AN142" s="41"/>
      <c r="AO142" s="41"/>
      <c r="AP142" s="42"/>
      <c r="AQ142" s="40"/>
      <c r="AR142" s="41"/>
      <c r="AS142" s="41"/>
      <c r="AT142" s="42"/>
      <c r="AU142" s="40"/>
      <c r="AV142" s="41"/>
      <c r="AW142" s="41"/>
      <c r="AX142" s="42"/>
      <c r="AY142" s="38"/>
      <c r="AZ142" s="36"/>
      <c r="BA142" s="36"/>
      <c r="BB142" s="39"/>
      <c r="BC142" s="38"/>
      <c r="BD142" s="36"/>
      <c r="BE142" s="36"/>
      <c r="BF142" s="39"/>
      <c r="BG142" s="38"/>
      <c r="BH142" s="36"/>
      <c r="BI142" s="36"/>
      <c r="BJ142" s="43"/>
      <c r="BK142" s="199">
        <f t="shared" si="20"/>
        <v>1</v>
      </c>
      <c r="BL142" s="200">
        <f t="shared" si="21"/>
        <v>0</v>
      </c>
      <c r="BM142" s="44"/>
      <c r="BN142" s="209" t="s">
        <v>573</v>
      </c>
    </row>
    <row r="143" spans="1:66" x14ac:dyDescent="0.25">
      <c r="A143" s="54" t="s">
        <v>82</v>
      </c>
      <c r="B143" s="55" t="s">
        <v>86</v>
      </c>
      <c r="C143" s="47" t="s">
        <v>114</v>
      </c>
      <c r="D143" s="47" t="s">
        <v>99</v>
      </c>
      <c r="E143" s="48" t="s">
        <v>32</v>
      </c>
      <c r="F143" s="150" t="s">
        <v>62</v>
      </c>
      <c r="G143" s="151" t="s">
        <v>33</v>
      </c>
      <c r="H143" s="151" t="s">
        <v>56</v>
      </c>
      <c r="I143" s="46" t="s">
        <v>55</v>
      </c>
      <c r="J143" s="57" t="s">
        <v>116</v>
      </c>
      <c r="K143" s="45">
        <v>6</v>
      </c>
      <c r="L143" s="46">
        <v>6</v>
      </c>
      <c r="M143" s="49" t="s">
        <v>120</v>
      </c>
      <c r="N143" s="58" t="s">
        <v>118</v>
      </c>
      <c r="O143" s="35" t="s">
        <v>129</v>
      </c>
      <c r="P143" s="36"/>
      <c r="Q143" s="36"/>
      <c r="R143" s="37"/>
      <c r="S143" s="38"/>
      <c r="T143" s="36"/>
      <c r="U143" s="36"/>
      <c r="V143" s="39">
        <v>6</v>
      </c>
      <c r="W143" s="38"/>
      <c r="X143" s="36"/>
      <c r="Y143" s="36"/>
      <c r="Z143" s="39"/>
      <c r="AA143" s="38"/>
      <c r="AB143" s="36"/>
      <c r="AC143" s="36"/>
      <c r="AD143" s="39"/>
      <c r="AE143" s="40"/>
      <c r="AF143" s="41"/>
      <c r="AG143" s="41"/>
      <c r="AH143" s="42"/>
      <c r="AI143" s="40"/>
      <c r="AJ143" s="41"/>
      <c r="AK143" s="41"/>
      <c r="AL143" s="42"/>
      <c r="AM143" s="40"/>
      <c r="AN143" s="41"/>
      <c r="AO143" s="41"/>
      <c r="AP143" s="42"/>
      <c r="AQ143" s="40"/>
      <c r="AR143" s="41"/>
      <c r="AS143" s="41"/>
      <c r="AT143" s="42"/>
      <c r="AU143" s="40"/>
      <c r="AV143" s="41"/>
      <c r="AW143" s="41"/>
      <c r="AX143" s="42"/>
      <c r="AY143" s="38"/>
      <c r="AZ143" s="36"/>
      <c r="BA143" s="36"/>
      <c r="BB143" s="39"/>
      <c r="BC143" s="38"/>
      <c r="BD143" s="36"/>
      <c r="BE143" s="36"/>
      <c r="BF143" s="39"/>
      <c r="BG143" s="38"/>
      <c r="BH143" s="36"/>
      <c r="BI143" s="36"/>
      <c r="BJ143" s="43"/>
      <c r="BK143" s="199">
        <f t="shared" si="8"/>
        <v>6</v>
      </c>
      <c r="BL143" s="200">
        <f t="shared" si="9"/>
        <v>0</v>
      </c>
      <c r="BM143" s="44"/>
      <c r="BN143" s="209" t="s">
        <v>573</v>
      </c>
    </row>
    <row r="144" spans="1:66" x14ac:dyDescent="0.25">
      <c r="A144" s="54" t="s">
        <v>82</v>
      </c>
      <c r="B144" s="55" t="s">
        <v>86</v>
      </c>
      <c r="C144" s="47" t="s">
        <v>84</v>
      </c>
      <c r="D144" s="47" t="s">
        <v>87</v>
      </c>
      <c r="E144" s="48" t="s">
        <v>32</v>
      </c>
      <c r="F144" s="150" t="s">
        <v>60</v>
      </c>
      <c r="G144" s="151" t="s">
        <v>33</v>
      </c>
      <c r="H144" s="151" t="s">
        <v>56</v>
      </c>
      <c r="I144" s="46" t="s">
        <v>55</v>
      </c>
      <c r="J144" s="56" t="s">
        <v>70</v>
      </c>
      <c r="K144" s="45">
        <v>1</v>
      </c>
      <c r="L144" s="46">
        <v>0</v>
      </c>
      <c r="M144" s="49" t="s">
        <v>484</v>
      </c>
      <c r="N144" s="50" t="s">
        <v>33</v>
      </c>
      <c r="O144" s="35"/>
      <c r="P144" s="36"/>
      <c r="Q144" s="36"/>
      <c r="R144" s="37"/>
      <c r="S144" s="38"/>
      <c r="T144" s="36"/>
      <c r="U144" s="36"/>
      <c r="V144" s="39"/>
      <c r="W144" s="38"/>
      <c r="X144" s="36"/>
      <c r="Y144" s="36"/>
      <c r="Z144" s="39"/>
      <c r="AA144" s="38"/>
      <c r="AB144" s="36"/>
      <c r="AC144" s="36"/>
      <c r="AD144" s="39"/>
      <c r="AE144" s="40"/>
      <c r="AF144" s="41"/>
      <c r="AG144" s="41"/>
      <c r="AH144" s="42"/>
      <c r="AI144" s="40"/>
      <c r="AJ144" s="41"/>
      <c r="AK144" s="41"/>
      <c r="AL144" s="42"/>
      <c r="AM144" s="40"/>
      <c r="AN144" s="41"/>
      <c r="AO144" s="41"/>
      <c r="AP144" s="42"/>
      <c r="AQ144" s="40"/>
      <c r="AR144" s="41"/>
      <c r="AS144" s="41"/>
      <c r="AT144" s="42"/>
      <c r="AU144" s="40"/>
      <c r="AV144" s="41"/>
      <c r="AW144" s="41"/>
      <c r="AX144" s="42"/>
      <c r="AY144" s="38"/>
      <c r="AZ144" s="36"/>
      <c r="BA144" s="36"/>
      <c r="BB144" s="39"/>
      <c r="BC144" s="38"/>
      <c r="BD144" s="36"/>
      <c r="BE144" s="36"/>
      <c r="BF144" s="39"/>
      <c r="BG144" s="38"/>
      <c r="BH144" s="36"/>
      <c r="BI144" s="36"/>
      <c r="BJ144" s="43"/>
      <c r="BK144" s="199">
        <f t="shared" si="8"/>
        <v>0</v>
      </c>
      <c r="BL144" s="200">
        <f t="shared" si="9"/>
        <v>0</v>
      </c>
      <c r="BM144" s="521" t="s">
        <v>485</v>
      </c>
      <c r="BN144" s="209" t="s">
        <v>33</v>
      </c>
    </row>
    <row r="145" spans="1:66" x14ac:dyDescent="0.25">
      <c r="A145" s="54" t="s">
        <v>82</v>
      </c>
      <c r="B145" s="55" t="s">
        <v>86</v>
      </c>
      <c r="C145" s="47" t="s">
        <v>84</v>
      </c>
      <c r="D145" s="47" t="s">
        <v>87</v>
      </c>
      <c r="E145" s="48" t="s">
        <v>32</v>
      </c>
      <c r="F145" s="150" t="s">
        <v>60</v>
      </c>
      <c r="G145" s="151" t="s">
        <v>33</v>
      </c>
      <c r="H145" s="151" t="s">
        <v>56</v>
      </c>
      <c r="I145" s="46" t="s">
        <v>55</v>
      </c>
      <c r="J145" s="56" t="s">
        <v>63</v>
      </c>
      <c r="K145" s="45">
        <v>1</v>
      </c>
      <c r="L145" s="46">
        <v>0</v>
      </c>
      <c r="M145" s="49" t="s">
        <v>484</v>
      </c>
      <c r="N145" s="50" t="s">
        <v>33</v>
      </c>
      <c r="O145" s="35"/>
      <c r="P145" s="36"/>
      <c r="Q145" s="36"/>
      <c r="R145" s="37"/>
      <c r="S145" s="38"/>
      <c r="T145" s="36"/>
      <c r="U145" s="36"/>
      <c r="V145" s="39"/>
      <c r="W145" s="38"/>
      <c r="X145" s="36"/>
      <c r="Y145" s="36"/>
      <c r="Z145" s="39"/>
      <c r="AA145" s="38"/>
      <c r="AB145" s="36"/>
      <c r="AC145" s="36"/>
      <c r="AD145" s="39"/>
      <c r="AE145" s="40"/>
      <c r="AF145" s="41"/>
      <c r="AG145" s="41"/>
      <c r="AH145" s="42"/>
      <c r="AI145" s="40"/>
      <c r="AJ145" s="41"/>
      <c r="AK145" s="41"/>
      <c r="AL145" s="42"/>
      <c r="AM145" s="40"/>
      <c r="AN145" s="41"/>
      <c r="AO145" s="41"/>
      <c r="AP145" s="42"/>
      <c r="AQ145" s="40"/>
      <c r="AR145" s="41"/>
      <c r="AS145" s="41"/>
      <c r="AT145" s="42"/>
      <c r="AU145" s="40"/>
      <c r="AV145" s="41"/>
      <c r="AW145" s="41"/>
      <c r="AX145" s="42"/>
      <c r="AY145" s="38"/>
      <c r="AZ145" s="36"/>
      <c r="BA145" s="36"/>
      <c r="BB145" s="39"/>
      <c r="BC145" s="38"/>
      <c r="BD145" s="36"/>
      <c r="BE145" s="36"/>
      <c r="BF145" s="39"/>
      <c r="BG145" s="38"/>
      <c r="BH145" s="36"/>
      <c r="BI145" s="36"/>
      <c r="BJ145" s="43"/>
      <c r="BK145" s="199">
        <f t="shared" si="8"/>
        <v>0</v>
      </c>
      <c r="BL145" s="200">
        <f t="shared" si="9"/>
        <v>0</v>
      </c>
      <c r="BM145" s="521" t="s">
        <v>485</v>
      </c>
      <c r="BN145" s="209" t="s">
        <v>33</v>
      </c>
    </row>
    <row r="146" spans="1:66" x14ac:dyDescent="0.25">
      <c r="A146" s="54" t="s">
        <v>82</v>
      </c>
      <c r="B146" s="55" t="s">
        <v>86</v>
      </c>
      <c r="C146" s="47" t="s">
        <v>84</v>
      </c>
      <c r="D146" s="47" t="s">
        <v>87</v>
      </c>
      <c r="E146" s="48" t="s">
        <v>32</v>
      </c>
      <c r="F146" s="150" t="s">
        <v>60</v>
      </c>
      <c r="G146" s="151" t="s">
        <v>33</v>
      </c>
      <c r="H146" s="151" t="s">
        <v>56</v>
      </c>
      <c r="I146" s="46" t="s">
        <v>55</v>
      </c>
      <c r="J146" s="56" t="s">
        <v>64</v>
      </c>
      <c r="K146" s="45">
        <v>1</v>
      </c>
      <c r="L146" s="46">
        <v>0</v>
      </c>
      <c r="M146" s="49" t="s">
        <v>484</v>
      </c>
      <c r="N146" s="50" t="s">
        <v>33</v>
      </c>
      <c r="O146" s="35"/>
      <c r="P146" s="36"/>
      <c r="Q146" s="36"/>
      <c r="R146" s="37"/>
      <c r="S146" s="38"/>
      <c r="T146" s="36"/>
      <c r="U146" s="36"/>
      <c r="V146" s="39"/>
      <c r="W146" s="38"/>
      <c r="X146" s="36"/>
      <c r="Y146" s="36"/>
      <c r="Z146" s="39"/>
      <c r="AA146" s="38"/>
      <c r="AB146" s="36"/>
      <c r="AC146" s="36"/>
      <c r="AD146" s="39"/>
      <c r="AE146" s="40"/>
      <c r="AF146" s="41"/>
      <c r="AG146" s="41"/>
      <c r="AH146" s="42"/>
      <c r="AI146" s="40"/>
      <c r="AJ146" s="41"/>
      <c r="AK146" s="41"/>
      <c r="AL146" s="42"/>
      <c r="AM146" s="40"/>
      <c r="AN146" s="41"/>
      <c r="AO146" s="41"/>
      <c r="AP146" s="42"/>
      <c r="AQ146" s="40"/>
      <c r="AR146" s="41"/>
      <c r="AS146" s="41"/>
      <c r="AT146" s="42"/>
      <c r="AU146" s="40"/>
      <c r="AV146" s="41"/>
      <c r="AW146" s="41"/>
      <c r="AX146" s="42"/>
      <c r="AY146" s="38"/>
      <c r="AZ146" s="36"/>
      <c r="BA146" s="36"/>
      <c r="BB146" s="39"/>
      <c r="BC146" s="38"/>
      <c r="BD146" s="36"/>
      <c r="BE146" s="36"/>
      <c r="BF146" s="39"/>
      <c r="BG146" s="38"/>
      <c r="BH146" s="36"/>
      <c r="BI146" s="36"/>
      <c r="BJ146" s="43"/>
      <c r="BK146" s="199">
        <f t="shared" si="8"/>
        <v>0</v>
      </c>
      <c r="BL146" s="200">
        <f t="shared" si="9"/>
        <v>0</v>
      </c>
      <c r="BM146" s="521" t="s">
        <v>485</v>
      </c>
      <c r="BN146" s="209" t="s">
        <v>33</v>
      </c>
    </row>
    <row r="147" spans="1:66" x14ac:dyDescent="0.25">
      <c r="A147" s="54" t="s">
        <v>82</v>
      </c>
      <c r="B147" s="55" t="s">
        <v>86</v>
      </c>
      <c r="C147" s="47" t="s">
        <v>84</v>
      </c>
      <c r="D147" s="47" t="s">
        <v>87</v>
      </c>
      <c r="E147" s="48" t="s">
        <v>32</v>
      </c>
      <c r="F147" s="150" t="s">
        <v>60</v>
      </c>
      <c r="G147" s="151" t="s">
        <v>33</v>
      </c>
      <c r="H147" s="151" t="s">
        <v>56</v>
      </c>
      <c r="I147" s="46" t="s">
        <v>55</v>
      </c>
      <c r="J147" s="56" t="s">
        <v>67</v>
      </c>
      <c r="K147" s="45">
        <v>1</v>
      </c>
      <c r="L147" s="46">
        <v>0</v>
      </c>
      <c r="M147" s="49" t="s">
        <v>484</v>
      </c>
      <c r="N147" s="50" t="s">
        <v>33</v>
      </c>
      <c r="O147" s="35"/>
      <c r="P147" s="36"/>
      <c r="Q147" s="36"/>
      <c r="R147" s="37"/>
      <c r="S147" s="38"/>
      <c r="T147" s="36"/>
      <c r="U147" s="36"/>
      <c r="V147" s="39"/>
      <c r="W147" s="38"/>
      <c r="X147" s="36"/>
      <c r="Y147" s="36"/>
      <c r="Z147" s="39"/>
      <c r="AA147" s="38"/>
      <c r="AB147" s="36"/>
      <c r="AC147" s="36"/>
      <c r="AD147" s="39"/>
      <c r="AE147" s="40"/>
      <c r="AF147" s="41"/>
      <c r="AG147" s="41"/>
      <c r="AH147" s="42"/>
      <c r="AI147" s="40"/>
      <c r="AJ147" s="41"/>
      <c r="AK147" s="41"/>
      <c r="AL147" s="42"/>
      <c r="AM147" s="40"/>
      <c r="AN147" s="41"/>
      <c r="AO147" s="41"/>
      <c r="AP147" s="42"/>
      <c r="AQ147" s="40"/>
      <c r="AR147" s="41"/>
      <c r="AS147" s="41"/>
      <c r="AT147" s="42"/>
      <c r="AU147" s="40"/>
      <c r="AV147" s="41"/>
      <c r="AW147" s="41"/>
      <c r="AX147" s="42"/>
      <c r="AY147" s="38"/>
      <c r="AZ147" s="36"/>
      <c r="BA147" s="36"/>
      <c r="BB147" s="39"/>
      <c r="BC147" s="38"/>
      <c r="BD147" s="36"/>
      <c r="BE147" s="36"/>
      <c r="BF147" s="39"/>
      <c r="BG147" s="38"/>
      <c r="BH147" s="36"/>
      <c r="BI147" s="36"/>
      <c r="BJ147" s="43"/>
      <c r="BK147" s="199">
        <f t="shared" si="8"/>
        <v>0</v>
      </c>
      <c r="BL147" s="200">
        <f t="shared" si="9"/>
        <v>0</v>
      </c>
      <c r="BM147" s="521" t="s">
        <v>485</v>
      </c>
      <c r="BN147" s="209" t="s">
        <v>33</v>
      </c>
    </row>
    <row r="148" spans="1:66" x14ac:dyDescent="0.25">
      <c r="A148" s="54" t="s">
        <v>82</v>
      </c>
      <c r="B148" s="55" t="s">
        <v>86</v>
      </c>
      <c r="C148" s="47" t="s">
        <v>84</v>
      </c>
      <c r="D148" s="47" t="s">
        <v>87</v>
      </c>
      <c r="E148" s="48" t="s">
        <v>32</v>
      </c>
      <c r="F148" s="150" t="s">
        <v>60</v>
      </c>
      <c r="G148" s="151" t="s">
        <v>33</v>
      </c>
      <c r="H148" s="151" t="s">
        <v>56</v>
      </c>
      <c r="I148" s="46" t="s">
        <v>55</v>
      </c>
      <c r="J148" s="56" t="s">
        <v>65</v>
      </c>
      <c r="K148" s="45">
        <v>1</v>
      </c>
      <c r="L148" s="46">
        <v>0</v>
      </c>
      <c r="M148" s="49" t="s">
        <v>484</v>
      </c>
      <c r="N148" s="50" t="s">
        <v>33</v>
      </c>
      <c r="O148" s="35"/>
      <c r="P148" s="36"/>
      <c r="Q148" s="36"/>
      <c r="R148" s="37"/>
      <c r="S148" s="38"/>
      <c r="T148" s="36"/>
      <c r="U148" s="36"/>
      <c r="V148" s="39"/>
      <c r="W148" s="38"/>
      <c r="X148" s="36"/>
      <c r="Y148" s="36"/>
      <c r="Z148" s="39"/>
      <c r="AA148" s="38"/>
      <c r="AB148" s="36"/>
      <c r="AC148" s="36"/>
      <c r="AD148" s="39"/>
      <c r="AE148" s="40"/>
      <c r="AF148" s="41"/>
      <c r="AG148" s="41"/>
      <c r="AH148" s="42"/>
      <c r="AI148" s="40"/>
      <c r="AJ148" s="41"/>
      <c r="AK148" s="41"/>
      <c r="AL148" s="42"/>
      <c r="AM148" s="40"/>
      <c r="AN148" s="41"/>
      <c r="AO148" s="41"/>
      <c r="AP148" s="42"/>
      <c r="AQ148" s="40"/>
      <c r="AR148" s="41"/>
      <c r="AS148" s="41"/>
      <c r="AT148" s="42"/>
      <c r="AU148" s="40"/>
      <c r="AV148" s="41"/>
      <c r="AW148" s="41"/>
      <c r="AX148" s="42"/>
      <c r="AY148" s="38"/>
      <c r="AZ148" s="36"/>
      <c r="BA148" s="36"/>
      <c r="BB148" s="39"/>
      <c r="BC148" s="38"/>
      <c r="BD148" s="36"/>
      <c r="BE148" s="36"/>
      <c r="BF148" s="39"/>
      <c r="BG148" s="38"/>
      <c r="BH148" s="36"/>
      <c r="BI148" s="36"/>
      <c r="BJ148" s="43"/>
      <c r="BK148" s="199">
        <f t="shared" si="8"/>
        <v>0</v>
      </c>
      <c r="BL148" s="200">
        <f t="shared" si="9"/>
        <v>0</v>
      </c>
      <c r="BM148" s="521" t="s">
        <v>485</v>
      </c>
      <c r="BN148" s="209" t="s">
        <v>33</v>
      </c>
    </row>
    <row r="149" spans="1:66" x14ac:dyDescent="0.25">
      <c r="A149" s="54" t="s">
        <v>82</v>
      </c>
      <c r="B149" s="55" t="s">
        <v>86</v>
      </c>
      <c r="C149" s="47" t="s">
        <v>84</v>
      </c>
      <c r="D149" s="47" t="s">
        <v>87</v>
      </c>
      <c r="E149" s="48" t="s">
        <v>32</v>
      </c>
      <c r="F149" s="150" t="s">
        <v>60</v>
      </c>
      <c r="G149" s="151" t="s">
        <v>33</v>
      </c>
      <c r="H149" s="151" t="s">
        <v>56</v>
      </c>
      <c r="I149" s="46" t="s">
        <v>55</v>
      </c>
      <c r="J149" s="56" t="s">
        <v>66</v>
      </c>
      <c r="K149" s="45">
        <v>1</v>
      </c>
      <c r="L149" s="46">
        <v>0</v>
      </c>
      <c r="M149" s="49" t="s">
        <v>484</v>
      </c>
      <c r="N149" s="50" t="s">
        <v>33</v>
      </c>
      <c r="O149" s="35"/>
      <c r="P149" s="36"/>
      <c r="Q149" s="36"/>
      <c r="R149" s="37"/>
      <c r="S149" s="38"/>
      <c r="T149" s="36"/>
      <c r="U149" s="36"/>
      <c r="V149" s="39"/>
      <c r="W149" s="38"/>
      <c r="X149" s="36"/>
      <c r="Y149" s="36"/>
      <c r="Z149" s="39"/>
      <c r="AA149" s="38"/>
      <c r="AB149" s="36"/>
      <c r="AC149" s="36"/>
      <c r="AD149" s="39"/>
      <c r="AE149" s="40"/>
      <c r="AF149" s="41"/>
      <c r="AG149" s="41"/>
      <c r="AH149" s="42"/>
      <c r="AI149" s="40"/>
      <c r="AJ149" s="41"/>
      <c r="AK149" s="41"/>
      <c r="AL149" s="42"/>
      <c r="AM149" s="40"/>
      <c r="AN149" s="41"/>
      <c r="AO149" s="41"/>
      <c r="AP149" s="42"/>
      <c r="AQ149" s="40"/>
      <c r="AR149" s="41"/>
      <c r="AS149" s="41"/>
      <c r="AT149" s="42"/>
      <c r="AU149" s="40"/>
      <c r="AV149" s="41"/>
      <c r="AW149" s="41"/>
      <c r="AX149" s="42"/>
      <c r="AY149" s="38"/>
      <c r="AZ149" s="36"/>
      <c r="BA149" s="36"/>
      <c r="BB149" s="39"/>
      <c r="BC149" s="38"/>
      <c r="BD149" s="36"/>
      <c r="BE149" s="36"/>
      <c r="BF149" s="39"/>
      <c r="BG149" s="38"/>
      <c r="BH149" s="36"/>
      <c r="BI149" s="36"/>
      <c r="BJ149" s="43"/>
      <c r="BK149" s="199">
        <f t="shared" si="8"/>
        <v>0</v>
      </c>
      <c r="BL149" s="200">
        <f t="shared" si="9"/>
        <v>0</v>
      </c>
      <c r="BM149" s="521" t="s">
        <v>485</v>
      </c>
      <c r="BN149" s="209" t="s">
        <v>33</v>
      </c>
    </row>
    <row r="150" spans="1:66" x14ac:dyDescent="0.25">
      <c r="A150" s="54" t="s">
        <v>82</v>
      </c>
      <c r="B150" s="55" t="s">
        <v>86</v>
      </c>
      <c r="C150" s="47" t="s">
        <v>84</v>
      </c>
      <c r="D150" s="47" t="s">
        <v>87</v>
      </c>
      <c r="E150" s="48" t="s">
        <v>32</v>
      </c>
      <c r="F150" s="150" t="s">
        <v>60</v>
      </c>
      <c r="G150" s="151" t="s">
        <v>33</v>
      </c>
      <c r="H150" s="151" t="s">
        <v>56</v>
      </c>
      <c r="I150" s="46" t="s">
        <v>55</v>
      </c>
      <c r="J150" s="57" t="s">
        <v>116</v>
      </c>
      <c r="K150" s="45">
        <v>6</v>
      </c>
      <c r="L150" s="46">
        <v>0</v>
      </c>
      <c r="M150" s="49" t="s">
        <v>484</v>
      </c>
      <c r="N150" s="50" t="s">
        <v>33</v>
      </c>
      <c r="O150" s="35" t="s">
        <v>129</v>
      </c>
      <c r="P150" s="36"/>
      <c r="Q150" s="36"/>
      <c r="R150" s="37"/>
      <c r="S150" s="38"/>
      <c r="T150" s="36"/>
      <c r="U150" s="36"/>
      <c r="V150" s="39"/>
      <c r="W150" s="38"/>
      <c r="X150" s="36"/>
      <c r="Y150" s="36"/>
      <c r="Z150" s="39"/>
      <c r="AA150" s="38"/>
      <c r="AB150" s="36"/>
      <c r="AC150" s="36"/>
      <c r="AD150" s="39"/>
      <c r="AE150" s="40"/>
      <c r="AF150" s="41"/>
      <c r="AG150" s="41"/>
      <c r="AH150" s="42"/>
      <c r="AI150" s="40"/>
      <c r="AJ150" s="41"/>
      <c r="AK150" s="41"/>
      <c r="AL150" s="42"/>
      <c r="AM150" s="40"/>
      <c r="AN150" s="41"/>
      <c r="AO150" s="41"/>
      <c r="AP150" s="42"/>
      <c r="AQ150" s="40"/>
      <c r="AR150" s="41"/>
      <c r="AS150" s="41"/>
      <c r="AT150" s="42"/>
      <c r="AU150" s="40"/>
      <c r="AV150" s="41"/>
      <c r="AW150" s="41"/>
      <c r="AX150" s="42"/>
      <c r="AY150" s="38"/>
      <c r="AZ150" s="36"/>
      <c r="BA150" s="36"/>
      <c r="BB150" s="39"/>
      <c r="BC150" s="38"/>
      <c r="BD150" s="36"/>
      <c r="BE150" s="36"/>
      <c r="BF150" s="39"/>
      <c r="BG150" s="38"/>
      <c r="BH150" s="36"/>
      <c r="BI150" s="36"/>
      <c r="BJ150" s="43"/>
      <c r="BK150" s="199">
        <f t="shared" ref="BK150:BK175" si="22">SUM(O150:BJ150)</f>
        <v>0</v>
      </c>
      <c r="BL150" s="200">
        <f t="shared" si="9"/>
        <v>0</v>
      </c>
      <c r="BM150" s="521" t="s">
        <v>485</v>
      </c>
      <c r="BN150" s="209" t="s">
        <v>33</v>
      </c>
    </row>
    <row r="151" spans="1:66" x14ac:dyDescent="0.25">
      <c r="A151" s="54" t="s">
        <v>82</v>
      </c>
      <c r="B151" s="55" t="s">
        <v>86</v>
      </c>
      <c r="C151" s="47" t="s">
        <v>113</v>
      </c>
      <c r="D151" s="47" t="s">
        <v>87</v>
      </c>
      <c r="E151" s="48" t="s">
        <v>32</v>
      </c>
      <c r="F151" s="150" t="s">
        <v>61</v>
      </c>
      <c r="G151" s="151" t="s">
        <v>33</v>
      </c>
      <c r="H151" s="151" t="s">
        <v>56</v>
      </c>
      <c r="I151" s="46" t="s">
        <v>55</v>
      </c>
      <c r="J151" s="56" t="s">
        <v>70</v>
      </c>
      <c r="K151" s="45">
        <v>1</v>
      </c>
      <c r="L151" s="46">
        <v>1</v>
      </c>
      <c r="M151" s="49" t="s">
        <v>123</v>
      </c>
      <c r="N151" s="50" t="s">
        <v>33</v>
      </c>
      <c r="O151" s="35"/>
      <c r="P151" s="36"/>
      <c r="Q151" s="36"/>
      <c r="R151" s="37"/>
      <c r="S151" s="38"/>
      <c r="T151" s="36"/>
      <c r="U151" s="36"/>
      <c r="V151" s="39"/>
      <c r="W151" s="38"/>
      <c r="X151" s="36"/>
      <c r="Y151" s="36"/>
      <c r="Z151" s="39"/>
      <c r="AA151" s="38"/>
      <c r="AB151" s="36"/>
      <c r="AC151" s="36">
        <v>1</v>
      </c>
      <c r="AD151" s="39"/>
      <c r="AE151" s="40"/>
      <c r="AF151" s="41"/>
      <c r="AG151" s="41"/>
      <c r="AH151" s="42"/>
      <c r="AI151" s="40"/>
      <c r="AJ151" s="41"/>
      <c r="AK151" s="41"/>
      <c r="AL151" s="42"/>
      <c r="AM151" s="40"/>
      <c r="AN151" s="41"/>
      <c r="AO151" s="41"/>
      <c r="AP151" s="42"/>
      <c r="AQ151" s="40"/>
      <c r="AR151" s="41"/>
      <c r="AS151" s="41"/>
      <c r="AT151" s="42"/>
      <c r="AU151" s="40"/>
      <c r="AV151" s="41"/>
      <c r="AW151" s="41"/>
      <c r="AX151" s="42"/>
      <c r="AY151" s="38"/>
      <c r="AZ151" s="36"/>
      <c r="BA151" s="36"/>
      <c r="BB151" s="39"/>
      <c r="BC151" s="38"/>
      <c r="BD151" s="36"/>
      <c r="BE151" s="36"/>
      <c r="BF151" s="39"/>
      <c r="BG151" s="38"/>
      <c r="BH151" s="36"/>
      <c r="BI151" s="36"/>
      <c r="BJ151" s="43"/>
      <c r="BK151" s="199">
        <f t="shared" si="22"/>
        <v>1</v>
      </c>
      <c r="BL151" s="200">
        <f t="shared" ref="BL151:BL175" si="23">IF(J151="Pictures",(IF(SUM(O151:BJ151)&gt;L151,0,L151-BK151)),L151-BK151)</f>
        <v>0</v>
      </c>
      <c r="BM151" s="44"/>
      <c r="BN151" s="209" t="s">
        <v>368</v>
      </c>
    </row>
    <row r="152" spans="1:66" x14ac:dyDescent="0.25">
      <c r="A152" s="54" t="s">
        <v>82</v>
      </c>
      <c r="B152" s="55" t="s">
        <v>86</v>
      </c>
      <c r="C152" s="47" t="s">
        <v>113</v>
      </c>
      <c r="D152" s="47" t="s">
        <v>87</v>
      </c>
      <c r="E152" s="48" t="s">
        <v>32</v>
      </c>
      <c r="F152" s="150" t="s">
        <v>61</v>
      </c>
      <c r="G152" s="151" t="s">
        <v>33</v>
      </c>
      <c r="H152" s="151" t="s">
        <v>56</v>
      </c>
      <c r="I152" s="46" t="s">
        <v>55</v>
      </c>
      <c r="J152" s="56" t="s">
        <v>63</v>
      </c>
      <c r="K152" s="45">
        <v>1</v>
      </c>
      <c r="L152" s="46">
        <v>1</v>
      </c>
      <c r="M152" s="49" t="s">
        <v>274</v>
      </c>
      <c r="N152" s="50" t="s">
        <v>33</v>
      </c>
      <c r="O152" s="35"/>
      <c r="P152" s="36"/>
      <c r="Q152" s="36"/>
      <c r="R152" s="37"/>
      <c r="S152" s="38"/>
      <c r="T152" s="36"/>
      <c r="U152" s="36"/>
      <c r="V152" s="39"/>
      <c r="W152" s="38"/>
      <c r="X152" s="36"/>
      <c r="Y152" s="36"/>
      <c r="Z152" s="39"/>
      <c r="AA152" s="38"/>
      <c r="AB152" s="36"/>
      <c r="AC152" s="36">
        <v>1</v>
      </c>
      <c r="AD152" s="39"/>
      <c r="AE152" s="40"/>
      <c r="AF152" s="41"/>
      <c r="AG152" s="41"/>
      <c r="AH152" s="42"/>
      <c r="AI152" s="40"/>
      <c r="AJ152" s="41"/>
      <c r="AK152" s="41"/>
      <c r="AL152" s="42"/>
      <c r="AM152" s="40"/>
      <c r="AN152" s="41"/>
      <c r="AO152" s="41"/>
      <c r="AP152" s="42"/>
      <c r="AQ152" s="40"/>
      <c r="AR152" s="41"/>
      <c r="AS152" s="41"/>
      <c r="AT152" s="42"/>
      <c r="AU152" s="40"/>
      <c r="AV152" s="41"/>
      <c r="AW152" s="41"/>
      <c r="AX152" s="42"/>
      <c r="AY152" s="38"/>
      <c r="AZ152" s="36"/>
      <c r="BA152" s="36"/>
      <c r="BB152" s="39"/>
      <c r="BC152" s="38"/>
      <c r="BD152" s="36"/>
      <c r="BE152" s="36"/>
      <c r="BF152" s="39"/>
      <c r="BG152" s="38"/>
      <c r="BH152" s="36"/>
      <c r="BI152" s="36"/>
      <c r="BJ152" s="43"/>
      <c r="BK152" s="199">
        <f t="shared" si="22"/>
        <v>1</v>
      </c>
      <c r="BL152" s="200">
        <f t="shared" si="23"/>
        <v>0</v>
      </c>
      <c r="BM152" s="44"/>
      <c r="BN152" s="209" t="s">
        <v>368</v>
      </c>
    </row>
    <row r="153" spans="1:66" x14ac:dyDescent="0.25">
      <c r="A153" s="54" t="s">
        <v>82</v>
      </c>
      <c r="B153" s="55" t="s">
        <v>86</v>
      </c>
      <c r="C153" s="47" t="s">
        <v>113</v>
      </c>
      <c r="D153" s="47" t="s">
        <v>87</v>
      </c>
      <c r="E153" s="48" t="s">
        <v>32</v>
      </c>
      <c r="F153" s="150" t="s">
        <v>61</v>
      </c>
      <c r="G153" s="151" t="s">
        <v>33</v>
      </c>
      <c r="H153" s="151" t="s">
        <v>56</v>
      </c>
      <c r="I153" s="46" t="s">
        <v>55</v>
      </c>
      <c r="J153" s="56" t="s">
        <v>64</v>
      </c>
      <c r="K153" s="45">
        <v>1</v>
      </c>
      <c r="L153" s="46">
        <v>1</v>
      </c>
      <c r="M153" s="49" t="s">
        <v>123</v>
      </c>
      <c r="N153" s="50" t="s">
        <v>33</v>
      </c>
      <c r="O153" s="35"/>
      <c r="P153" s="36"/>
      <c r="Q153" s="36"/>
      <c r="R153" s="37"/>
      <c r="S153" s="38"/>
      <c r="T153" s="36"/>
      <c r="U153" s="36"/>
      <c r="V153" s="39"/>
      <c r="W153" s="38"/>
      <c r="X153" s="36"/>
      <c r="Y153" s="36"/>
      <c r="Z153" s="39"/>
      <c r="AA153" s="38"/>
      <c r="AB153" s="36"/>
      <c r="AC153" s="36">
        <v>1</v>
      </c>
      <c r="AD153" s="39"/>
      <c r="AE153" s="40"/>
      <c r="AF153" s="41"/>
      <c r="AG153" s="41"/>
      <c r="AH153" s="42"/>
      <c r="AI153" s="40"/>
      <c r="AJ153" s="41"/>
      <c r="AK153" s="41"/>
      <c r="AL153" s="42"/>
      <c r="AM153" s="40"/>
      <c r="AN153" s="41"/>
      <c r="AO153" s="41"/>
      <c r="AP153" s="42"/>
      <c r="AQ153" s="40"/>
      <c r="AR153" s="41"/>
      <c r="AS153" s="41"/>
      <c r="AT153" s="42"/>
      <c r="AU153" s="40"/>
      <c r="AV153" s="41"/>
      <c r="AW153" s="41"/>
      <c r="AX153" s="42"/>
      <c r="AY153" s="38"/>
      <c r="AZ153" s="36"/>
      <c r="BA153" s="36"/>
      <c r="BB153" s="39"/>
      <c r="BC153" s="38"/>
      <c r="BD153" s="36"/>
      <c r="BE153" s="36"/>
      <c r="BF153" s="39"/>
      <c r="BG153" s="38"/>
      <c r="BH153" s="36"/>
      <c r="BI153" s="36"/>
      <c r="BJ153" s="43"/>
      <c r="BK153" s="199">
        <f t="shared" si="22"/>
        <v>1</v>
      </c>
      <c r="BL153" s="200">
        <f t="shared" si="23"/>
        <v>0</v>
      </c>
      <c r="BM153" s="44"/>
      <c r="BN153" s="209" t="s">
        <v>368</v>
      </c>
    </row>
    <row r="154" spans="1:66" x14ac:dyDescent="0.25">
      <c r="A154" s="202" t="s">
        <v>82</v>
      </c>
      <c r="B154" s="202" t="s">
        <v>86</v>
      </c>
      <c r="C154" s="203" t="s">
        <v>113</v>
      </c>
      <c r="D154" s="204" t="s">
        <v>87</v>
      </c>
      <c r="E154" s="48" t="s">
        <v>32</v>
      </c>
      <c r="F154" s="150" t="s">
        <v>61</v>
      </c>
      <c r="G154" s="151" t="s">
        <v>33</v>
      </c>
      <c r="H154" s="151" t="s">
        <v>56</v>
      </c>
      <c r="I154" s="46" t="s">
        <v>55</v>
      </c>
      <c r="J154" s="56" t="s">
        <v>67</v>
      </c>
      <c r="K154" s="45">
        <v>1</v>
      </c>
      <c r="L154" s="46">
        <v>1</v>
      </c>
      <c r="M154" s="49" t="s">
        <v>123</v>
      </c>
      <c r="N154" s="50" t="s">
        <v>33</v>
      </c>
      <c r="O154" s="35"/>
      <c r="P154" s="36"/>
      <c r="Q154" s="36"/>
      <c r="R154" s="37"/>
      <c r="S154" s="38"/>
      <c r="T154" s="36"/>
      <c r="U154" s="36"/>
      <c r="V154" s="39"/>
      <c r="W154" s="38"/>
      <c r="X154" s="36"/>
      <c r="Y154" s="36"/>
      <c r="Z154" s="39"/>
      <c r="AA154" s="38"/>
      <c r="AB154" s="36"/>
      <c r="AC154" s="36">
        <v>1</v>
      </c>
      <c r="AD154" s="39"/>
      <c r="AE154" s="40"/>
      <c r="AF154" s="41"/>
      <c r="AG154" s="41"/>
      <c r="AH154" s="42"/>
      <c r="AI154" s="40"/>
      <c r="AJ154" s="41"/>
      <c r="AK154" s="41"/>
      <c r="AL154" s="42"/>
      <c r="AM154" s="40"/>
      <c r="AN154" s="41"/>
      <c r="AO154" s="41"/>
      <c r="AP154" s="42"/>
      <c r="AQ154" s="40"/>
      <c r="AR154" s="41"/>
      <c r="AS154" s="41"/>
      <c r="AT154" s="42"/>
      <c r="AU154" s="40"/>
      <c r="AV154" s="41"/>
      <c r="AW154" s="41"/>
      <c r="AX154" s="42"/>
      <c r="AY154" s="38"/>
      <c r="AZ154" s="36"/>
      <c r="BA154" s="36"/>
      <c r="BB154" s="39"/>
      <c r="BC154" s="38"/>
      <c r="BD154" s="36"/>
      <c r="BE154" s="36"/>
      <c r="BF154" s="39"/>
      <c r="BG154" s="38"/>
      <c r="BH154" s="36"/>
      <c r="BI154" s="36"/>
      <c r="BJ154" s="43"/>
      <c r="BK154" s="199">
        <f t="shared" si="22"/>
        <v>1</v>
      </c>
      <c r="BL154" s="200">
        <f t="shared" si="23"/>
        <v>0</v>
      </c>
      <c r="BM154" s="44"/>
      <c r="BN154" s="209" t="s">
        <v>368</v>
      </c>
    </row>
    <row r="155" spans="1:66" x14ac:dyDescent="0.25">
      <c r="A155" s="202" t="s">
        <v>82</v>
      </c>
      <c r="B155" s="202" t="s">
        <v>86</v>
      </c>
      <c r="C155" s="203" t="s">
        <v>113</v>
      </c>
      <c r="D155" s="204" t="s">
        <v>87</v>
      </c>
      <c r="E155" s="48" t="s">
        <v>32</v>
      </c>
      <c r="F155" s="150" t="s">
        <v>61</v>
      </c>
      <c r="G155" s="151" t="s">
        <v>33</v>
      </c>
      <c r="H155" s="151" t="s">
        <v>56</v>
      </c>
      <c r="I155" s="46" t="s">
        <v>55</v>
      </c>
      <c r="J155" s="56" t="s">
        <v>65</v>
      </c>
      <c r="K155" s="45">
        <v>1</v>
      </c>
      <c r="L155" s="46">
        <v>1</v>
      </c>
      <c r="M155" s="49" t="s">
        <v>123</v>
      </c>
      <c r="N155" s="50" t="s">
        <v>33</v>
      </c>
      <c r="O155" s="35"/>
      <c r="P155" s="36"/>
      <c r="Q155" s="36"/>
      <c r="R155" s="37"/>
      <c r="S155" s="38"/>
      <c r="T155" s="36"/>
      <c r="U155" s="36"/>
      <c r="V155" s="39"/>
      <c r="W155" s="38"/>
      <c r="X155" s="36"/>
      <c r="Y155" s="36"/>
      <c r="Z155" s="39"/>
      <c r="AA155" s="38"/>
      <c r="AB155" s="36"/>
      <c r="AC155" s="36">
        <v>1</v>
      </c>
      <c r="AD155" s="39"/>
      <c r="AE155" s="40"/>
      <c r="AF155" s="41"/>
      <c r="AG155" s="41"/>
      <c r="AH155" s="42"/>
      <c r="AI155" s="40"/>
      <c r="AJ155" s="41"/>
      <c r="AK155" s="41"/>
      <c r="AL155" s="42"/>
      <c r="AM155" s="40"/>
      <c r="AN155" s="41"/>
      <c r="AO155" s="41"/>
      <c r="AP155" s="42"/>
      <c r="AQ155" s="40"/>
      <c r="AR155" s="41"/>
      <c r="AS155" s="41"/>
      <c r="AT155" s="42"/>
      <c r="AU155" s="40"/>
      <c r="AV155" s="41"/>
      <c r="AW155" s="41"/>
      <c r="AX155" s="42"/>
      <c r="AY155" s="38"/>
      <c r="AZ155" s="36"/>
      <c r="BA155" s="36"/>
      <c r="BB155" s="39"/>
      <c r="BC155" s="38"/>
      <c r="BD155" s="36"/>
      <c r="BE155" s="36"/>
      <c r="BF155" s="39"/>
      <c r="BG155" s="38"/>
      <c r="BH155" s="36"/>
      <c r="BI155" s="36"/>
      <c r="BJ155" s="43"/>
      <c r="BK155" s="199">
        <f t="shared" si="22"/>
        <v>1</v>
      </c>
      <c r="BL155" s="200">
        <f t="shared" si="23"/>
        <v>0</v>
      </c>
      <c r="BM155" s="44"/>
      <c r="BN155" s="209" t="s">
        <v>368</v>
      </c>
    </row>
    <row r="156" spans="1:66" x14ac:dyDescent="0.25">
      <c r="A156" s="202" t="s">
        <v>82</v>
      </c>
      <c r="B156" s="202" t="s">
        <v>86</v>
      </c>
      <c r="C156" s="203" t="s">
        <v>113</v>
      </c>
      <c r="D156" s="204" t="s">
        <v>87</v>
      </c>
      <c r="E156" s="48" t="s">
        <v>32</v>
      </c>
      <c r="F156" s="150" t="s">
        <v>61</v>
      </c>
      <c r="G156" s="151" t="s">
        <v>33</v>
      </c>
      <c r="H156" s="151" t="s">
        <v>56</v>
      </c>
      <c r="I156" s="46" t="s">
        <v>55</v>
      </c>
      <c r="J156" s="56" t="s">
        <v>66</v>
      </c>
      <c r="K156" s="45">
        <v>1</v>
      </c>
      <c r="L156" s="46">
        <v>1</v>
      </c>
      <c r="M156" s="49" t="s">
        <v>123</v>
      </c>
      <c r="N156" s="50" t="s">
        <v>33</v>
      </c>
      <c r="O156" s="35"/>
      <c r="P156" s="36"/>
      <c r="Q156" s="36"/>
      <c r="R156" s="37"/>
      <c r="S156" s="38"/>
      <c r="T156" s="36"/>
      <c r="U156" s="36"/>
      <c r="V156" s="39"/>
      <c r="W156" s="38"/>
      <c r="X156" s="36"/>
      <c r="Y156" s="36"/>
      <c r="Z156" s="39"/>
      <c r="AA156" s="38"/>
      <c r="AB156" s="36"/>
      <c r="AC156" s="36">
        <v>1</v>
      </c>
      <c r="AD156" s="39"/>
      <c r="AE156" s="40"/>
      <c r="AF156" s="41"/>
      <c r="AG156" s="41"/>
      <c r="AH156" s="42"/>
      <c r="AI156" s="40"/>
      <c r="AJ156" s="41"/>
      <c r="AK156" s="41"/>
      <c r="AL156" s="42"/>
      <c r="AM156" s="40"/>
      <c r="AN156" s="41"/>
      <c r="AO156" s="41"/>
      <c r="AP156" s="42"/>
      <c r="AQ156" s="40"/>
      <c r="AR156" s="41"/>
      <c r="AS156" s="41"/>
      <c r="AT156" s="42"/>
      <c r="AU156" s="40"/>
      <c r="AV156" s="41"/>
      <c r="AW156" s="41"/>
      <c r="AX156" s="42"/>
      <c r="AY156" s="38"/>
      <c r="AZ156" s="36"/>
      <c r="BA156" s="36"/>
      <c r="BB156" s="39"/>
      <c r="BC156" s="38"/>
      <c r="BD156" s="36"/>
      <c r="BE156" s="36"/>
      <c r="BF156" s="39"/>
      <c r="BG156" s="38"/>
      <c r="BH156" s="36"/>
      <c r="BI156" s="36"/>
      <c r="BJ156" s="43"/>
      <c r="BK156" s="199">
        <f t="shared" si="22"/>
        <v>1</v>
      </c>
      <c r="BL156" s="200">
        <f t="shared" si="23"/>
        <v>0</v>
      </c>
      <c r="BM156" s="44"/>
      <c r="BN156" s="209" t="s">
        <v>368</v>
      </c>
    </row>
    <row r="157" spans="1:66" x14ac:dyDescent="0.25">
      <c r="A157" s="54" t="s">
        <v>82</v>
      </c>
      <c r="B157" s="55" t="s">
        <v>86</v>
      </c>
      <c r="C157" s="47" t="s">
        <v>113</v>
      </c>
      <c r="D157" s="47" t="s">
        <v>87</v>
      </c>
      <c r="E157" s="48" t="s">
        <v>32</v>
      </c>
      <c r="F157" s="150" t="s">
        <v>61</v>
      </c>
      <c r="G157" s="151" t="s">
        <v>33</v>
      </c>
      <c r="H157" s="151" t="s">
        <v>56</v>
      </c>
      <c r="I157" s="46" t="s">
        <v>55</v>
      </c>
      <c r="J157" s="57" t="s">
        <v>116</v>
      </c>
      <c r="K157" s="45">
        <v>6</v>
      </c>
      <c r="L157" s="46">
        <v>6</v>
      </c>
      <c r="M157" s="49" t="s">
        <v>120</v>
      </c>
      <c r="N157" s="58" t="s">
        <v>118</v>
      </c>
      <c r="O157" s="35" t="s">
        <v>129</v>
      </c>
      <c r="P157" s="36"/>
      <c r="Q157" s="36"/>
      <c r="R157" s="37"/>
      <c r="S157" s="38"/>
      <c r="T157" s="36"/>
      <c r="U157" s="36"/>
      <c r="V157" s="39"/>
      <c r="W157" s="38"/>
      <c r="X157" s="36"/>
      <c r="Y157" s="36"/>
      <c r="Z157" s="39"/>
      <c r="AA157" s="38"/>
      <c r="AB157" s="36"/>
      <c r="AC157" s="36">
        <v>6</v>
      </c>
      <c r="AD157" s="39"/>
      <c r="AE157" s="40"/>
      <c r="AF157" s="41"/>
      <c r="AG157" s="41"/>
      <c r="AH157" s="42"/>
      <c r="AI157" s="40"/>
      <c r="AJ157" s="41"/>
      <c r="AK157" s="41"/>
      <c r="AL157" s="42"/>
      <c r="AM157" s="40"/>
      <c r="AN157" s="41"/>
      <c r="AO157" s="41"/>
      <c r="AP157" s="42"/>
      <c r="AQ157" s="40"/>
      <c r="AR157" s="41"/>
      <c r="AS157" s="41"/>
      <c r="AT157" s="42"/>
      <c r="AU157" s="40"/>
      <c r="AV157" s="41"/>
      <c r="AW157" s="41"/>
      <c r="AX157" s="42"/>
      <c r="AY157" s="38"/>
      <c r="AZ157" s="36"/>
      <c r="BA157" s="36"/>
      <c r="BB157" s="39"/>
      <c r="BC157" s="38"/>
      <c r="BD157" s="36"/>
      <c r="BE157" s="36"/>
      <c r="BF157" s="39"/>
      <c r="BG157" s="38"/>
      <c r="BH157" s="36"/>
      <c r="BI157" s="36"/>
      <c r="BJ157" s="43"/>
      <c r="BK157" s="199">
        <f t="shared" si="22"/>
        <v>6</v>
      </c>
      <c r="BL157" s="200">
        <f t="shared" si="23"/>
        <v>0</v>
      </c>
      <c r="BM157" s="44"/>
      <c r="BN157" s="209" t="s">
        <v>368</v>
      </c>
    </row>
    <row r="158" spans="1:66" x14ac:dyDescent="0.25">
      <c r="A158" s="54" t="s">
        <v>82</v>
      </c>
      <c r="B158" s="55" t="s">
        <v>86</v>
      </c>
      <c r="C158" s="47" t="s">
        <v>115</v>
      </c>
      <c r="D158" s="47" t="s">
        <v>99</v>
      </c>
      <c r="E158" s="48" t="s">
        <v>32</v>
      </c>
      <c r="F158" s="150" t="s">
        <v>69</v>
      </c>
      <c r="G158" s="151" t="s">
        <v>33</v>
      </c>
      <c r="H158" s="151" t="s">
        <v>56</v>
      </c>
      <c r="I158" s="46" t="s">
        <v>55</v>
      </c>
      <c r="J158" s="56" t="s">
        <v>70</v>
      </c>
      <c r="K158" s="45">
        <v>5</v>
      </c>
      <c r="L158" s="46">
        <v>5</v>
      </c>
      <c r="M158" s="49" t="s">
        <v>124</v>
      </c>
      <c r="N158" s="50" t="s">
        <v>33</v>
      </c>
      <c r="O158" s="35"/>
      <c r="P158" s="36"/>
      <c r="Q158" s="36"/>
      <c r="R158" s="37"/>
      <c r="S158" s="38"/>
      <c r="T158" s="36"/>
      <c r="U158" s="36"/>
      <c r="V158" s="39">
        <v>1</v>
      </c>
      <c r="W158" s="38"/>
      <c r="X158" s="36"/>
      <c r="Y158" s="36"/>
      <c r="Z158" s="39"/>
      <c r="AA158" s="38">
        <v>1</v>
      </c>
      <c r="AB158" s="36"/>
      <c r="AC158" s="36"/>
      <c r="AD158" s="39"/>
      <c r="AE158" s="40"/>
      <c r="AF158" s="41"/>
      <c r="AG158" s="41"/>
      <c r="AH158" s="42">
        <v>1</v>
      </c>
      <c r="AI158" s="40"/>
      <c r="AJ158" s="41"/>
      <c r="AK158" s="41"/>
      <c r="AL158" s="42"/>
      <c r="AM158" s="40"/>
      <c r="AN158" s="41"/>
      <c r="AO158" s="41"/>
      <c r="AP158" s="42"/>
      <c r="AQ158" s="40"/>
      <c r="AR158" s="41"/>
      <c r="AS158" s="41"/>
      <c r="AT158" s="42"/>
      <c r="AU158" s="40"/>
      <c r="AV158" s="41"/>
      <c r="AW158" s="41"/>
      <c r="AX158" s="42"/>
      <c r="AY158" s="38">
        <v>1</v>
      </c>
      <c r="AZ158" s="36"/>
      <c r="BA158" s="36"/>
      <c r="BB158" s="39"/>
      <c r="BC158" s="38"/>
      <c r="BD158" s="36"/>
      <c r="BE158" s="36"/>
      <c r="BF158" s="39"/>
      <c r="BG158" s="38"/>
      <c r="BH158" s="36">
        <v>1</v>
      </c>
      <c r="BI158" s="36"/>
      <c r="BJ158" s="43"/>
      <c r="BK158" s="199">
        <f t="shared" si="22"/>
        <v>5</v>
      </c>
      <c r="BL158" s="200">
        <f t="shared" si="23"/>
        <v>0</v>
      </c>
      <c r="BM158" s="44"/>
      <c r="BN158" s="209" t="s">
        <v>357</v>
      </c>
    </row>
    <row r="159" spans="1:66" x14ac:dyDescent="0.25">
      <c r="A159" s="54" t="s">
        <v>82</v>
      </c>
      <c r="B159" s="55" t="s">
        <v>86</v>
      </c>
      <c r="C159" s="47" t="s">
        <v>115</v>
      </c>
      <c r="D159" s="47" t="s">
        <v>99</v>
      </c>
      <c r="E159" s="48" t="s">
        <v>32</v>
      </c>
      <c r="F159" s="150" t="s">
        <v>69</v>
      </c>
      <c r="G159" s="151" t="s">
        <v>33</v>
      </c>
      <c r="H159" s="151" t="s">
        <v>56</v>
      </c>
      <c r="I159" s="46" t="s">
        <v>55</v>
      </c>
      <c r="J159" s="57" t="s">
        <v>116</v>
      </c>
      <c r="K159" s="45">
        <v>6</v>
      </c>
      <c r="L159" s="46">
        <v>6</v>
      </c>
      <c r="M159" s="49" t="s">
        <v>120</v>
      </c>
      <c r="N159" s="58" t="s">
        <v>118</v>
      </c>
      <c r="O159" s="35" t="s">
        <v>129</v>
      </c>
      <c r="P159" s="36"/>
      <c r="Q159" s="36"/>
      <c r="R159" s="37"/>
      <c r="S159" s="38"/>
      <c r="T159" s="36"/>
      <c r="U159" s="36"/>
      <c r="V159" s="39"/>
      <c r="W159" s="38"/>
      <c r="X159" s="36"/>
      <c r="Y159" s="36"/>
      <c r="Z159" s="39"/>
      <c r="AA159" s="38"/>
      <c r="AB159" s="36"/>
      <c r="AC159" s="36"/>
      <c r="AD159" s="39"/>
      <c r="AE159" s="40"/>
      <c r="AF159" s="41"/>
      <c r="AG159" s="41"/>
      <c r="AH159" s="42"/>
      <c r="AI159" s="40"/>
      <c r="AJ159" s="41"/>
      <c r="AK159" s="41"/>
      <c r="AL159" s="42"/>
      <c r="AM159" s="40"/>
      <c r="AN159" s="41"/>
      <c r="AO159" s="41"/>
      <c r="AP159" s="42"/>
      <c r="AQ159" s="40"/>
      <c r="AR159" s="41"/>
      <c r="AS159" s="41"/>
      <c r="AT159" s="42"/>
      <c r="AU159" s="40"/>
      <c r="AV159" s="41"/>
      <c r="AW159" s="41"/>
      <c r="AX159" s="42"/>
      <c r="AY159" s="38"/>
      <c r="AZ159" s="36"/>
      <c r="BA159" s="36"/>
      <c r="BB159" s="39"/>
      <c r="BC159" s="38"/>
      <c r="BD159" s="36"/>
      <c r="BE159" s="36"/>
      <c r="BF159" s="39"/>
      <c r="BG159" s="38"/>
      <c r="BH159" s="36"/>
      <c r="BI159" s="36"/>
      <c r="BJ159" s="43"/>
      <c r="BK159" s="199">
        <f t="shared" si="22"/>
        <v>0</v>
      </c>
      <c r="BL159" s="200">
        <f t="shared" si="23"/>
        <v>6</v>
      </c>
      <c r="BM159" s="44"/>
      <c r="BN159" s="209" t="s">
        <v>357</v>
      </c>
    </row>
    <row r="160" spans="1:66" x14ac:dyDescent="0.25">
      <c r="A160" s="54" t="s">
        <v>82</v>
      </c>
      <c r="B160" s="55" t="s">
        <v>86</v>
      </c>
      <c r="C160" s="47" t="s">
        <v>358</v>
      </c>
      <c r="D160" s="47" t="s">
        <v>359</v>
      </c>
      <c r="E160" s="48" t="s">
        <v>32</v>
      </c>
      <c r="F160" s="150" t="s">
        <v>360</v>
      </c>
      <c r="G160" s="151" t="s">
        <v>33</v>
      </c>
      <c r="H160" s="151" t="s">
        <v>56</v>
      </c>
      <c r="I160" s="46" t="s">
        <v>55</v>
      </c>
      <c r="J160" s="56" t="s">
        <v>53</v>
      </c>
      <c r="K160" s="45">
        <v>5</v>
      </c>
      <c r="L160" s="46">
        <v>7</v>
      </c>
      <c r="M160" s="49" t="s">
        <v>122</v>
      </c>
      <c r="N160" s="50" t="s">
        <v>33</v>
      </c>
      <c r="O160" s="35"/>
      <c r="P160" s="36"/>
      <c r="Q160" s="36"/>
      <c r="R160" s="37"/>
      <c r="S160" s="38"/>
      <c r="T160" s="36"/>
      <c r="U160" s="36"/>
      <c r="V160" s="39">
        <v>1</v>
      </c>
      <c r="W160" s="38"/>
      <c r="X160" s="36"/>
      <c r="Y160" s="36"/>
      <c r="Z160" s="39"/>
      <c r="AA160" s="38">
        <v>1</v>
      </c>
      <c r="AB160" s="36"/>
      <c r="AC160" s="36"/>
      <c r="AD160" s="39"/>
      <c r="AE160" s="40"/>
      <c r="AF160" s="41"/>
      <c r="AG160" s="41"/>
      <c r="AH160" s="42">
        <v>1</v>
      </c>
      <c r="AI160" s="40"/>
      <c r="AJ160" s="41"/>
      <c r="AK160" s="41"/>
      <c r="AL160" s="42">
        <v>1</v>
      </c>
      <c r="AM160" s="40"/>
      <c r="AN160" s="41"/>
      <c r="AO160" s="41"/>
      <c r="AP160" s="42"/>
      <c r="AQ160" s="40"/>
      <c r="AR160" s="41"/>
      <c r="AS160" s="41"/>
      <c r="AT160" s="42"/>
      <c r="AU160" s="40"/>
      <c r="AV160" s="41"/>
      <c r="AW160" s="41"/>
      <c r="AX160" s="42"/>
      <c r="AY160" s="38">
        <v>1</v>
      </c>
      <c r="AZ160" s="36"/>
      <c r="BA160" s="36"/>
      <c r="BB160" s="39"/>
      <c r="BC160" s="38"/>
      <c r="BD160" s="36"/>
      <c r="BE160" s="36">
        <v>1</v>
      </c>
      <c r="BF160" s="39"/>
      <c r="BG160" s="38"/>
      <c r="BH160" s="36">
        <v>1</v>
      </c>
      <c r="BI160" s="36"/>
      <c r="BJ160" s="43"/>
      <c r="BK160" s="199">
        <f t="shared" si="22"/>
        <v>7</v>
      </c>
      <c r="BL160" s="200">
        <f t="shared" si="23"/>
        <v>0</v>
      </c>
      <c r="BM160" s="44"/>
      <c r="BN160" s="209" t="s">
        <v>357</v>
      </c>
    </row>
    <row r="161" spans="1:66" x14ac:dyDescent="0.25">
      <c r="A161" s="54" t="s">
        <v>82</v>
      </c>
      <c r="B161" s="55" t="s">
        <v>86</v>
      </c>
      <c r="C161" s="47" t="s">
        <v>358</v>
      </c>
      <c r="D161" s="47" t="s">
        <v>359</v>
      </c>
      <c r="E161" s="48" t="s">
        <v>32</v>
      </c>
      <c r="F161" s="150" t="s">
        <v>360</v>
      </c>
      <c r="G161" s="151" t="s">
        <v>33</v>
      </c>
      <c r="H161" s="151" t="s">
        <v>56</v>
      </c>
      <c r="I161" s="46" t="s">
        <v>55</v>
      </c>
      <c r="J161" s="56" t="s">
        <v>59</v>
      </c>
      <c r="K161" s="45">
        <v>4</v>
      </c>
      <c r="L161" s="46">
        <v>5</v>
      </c>
      <c r="M161" s="49" t="s">
        <v>125</v>
      </c>
      <c r="N161" s="50" t="s">
        <v>33</v>
      </c>
      <c r="O161" s="35"/>
      <c r="P161" s="36"/>
      <c r="Q161" s="36"/>
      <c r="R161" s="37"/>
      <c r="S161" s="38"/>
      <c r="T161" s="36"/>
      <c r="U161" s="36"/>
      <c r="V161" s="39">
        <v>1</v>
      </c>
      <c r="W161" s="38"/>
      <c r="X161" s="36"/>
      <c r="Y161" s="36"/>
      <c r="Z161" s="39"/>
      <c r="AA161" s="38">
        <v>1</v>
      </c>
      <c r="AB161" s="36"/>
      <c r="AC161" s="36"/>
      <c r="AD161" s="39"/>
      <c r="AE161" s="40"/>
      <c r="AF161" s="41"/>
      <c r="AG161" s="41"/>
      <c r="AH161" s="42">
        <v>1</v>
      </c>
      <c r="AI161" s="40"/>
      <c r="AJ161" s="41"/>
      <c r="AK161" s="41"/>
      <c r="AL161" s="42"/>
      <c r="AM161" s="40"/>
      <c r="AN161" s="41"/>
      <c r="AO161" s="41"/>
      <c r="AP161" s="42"/>
      <c r="AQ161" s="40"/>
      <c r="AR161" s="41"/>
      <c r="AS161" s="41"/>
      <c r="AT161" s="42"/>
      <c r="AU161" s="40"/>
      <c r="AV161" s="41"/>
      <c r="AW161" s="41"/>
      <c r="AX161" s="42"/>
      <c r="AY161" s="38">
        <v>1</v>
      </c>
      <c r="AZ161" s="36"/>
      <c r="BA161" s="36"/>
      <c r="BB161" s="39"/>
      <c r="BC161" s="38"/>
      <c r="BD161" s="36"/>
      <c r="BE161" s="36"/>
      <c r="BF161" s="39"/>
      <c r="BG161" s="38"/>
      <c r="BH161" s="36">
        <v>1</v>
      </c>
      <c r="BI161" s="36"/>
      <c r="BJ161" s="43"/>
      <c r="BK161" s="199">
        <f t="shared" si="22"/>
        <v>5</v>
      </c>
      <c r="BL161" s="200">
        <f t="shared" si="23"/>
        <v>0</v>
      </c>
      <c r="BM161" s="44"/>
      <c r="BN161" s="209" t="s">
        <v>357</v>
      </c>
    </row>
    <row r="162" spans="1:66" x14ac:dyDescent="0.25">
      <c r="A162" s="54" t="s">
        <v>82</v>
      </c>
      <c r="B162" s="55" t="s">
        <v>86</v>
      </c>
      <c r="C162" s="47" t="s">
        <v>358</v>
      </c>
      <c r="D162" s="47" t="s">
        <v>359</v>
      </c>
      <c r="E162" s="48" t="s">
        <v>32</v>
      </c>
      <c r="F162" s="150" t="s">
        <v>360</v>
      </c>
      <c r="G162" s="151" t="s">
        <v>33</v>
      </c>
      <c r="H162" s="151" t="s">
        <v>56</v>
      </c>
      <c r="I162" s="46" t="s">
        <v>55</v>
      </c>
      <c r="J162" s="56" t="s">
        <v>77</v>
      </c>
      <c r="K162" s="45">
        <v>0</v>
      </c>
      <c r="L162" s="46">
        <v>1</v>
      </c>
      <c r="M162" s="49" t="s">
        <v>484</v>
      </c>
      <c r="N162" s="50" t="s">
        <v>33</v>
      </c>
      <c r="O162" s="35"/>
      <c r="P162" s="36"/>
      <c r="Q162" s="36"/>
      <c r="R162" s="37"/>
      <c r="S162" s="38"/>
      <c r="T162" s="36"/>
      <c r="U162" s="36"/>
      <c r="V162" s="39"/>
      <c r="W162" s="38"/>
      <c r="X162" s="36"/>
      <c r="Y162" s="36"/>
      <c r="Z162" s="39"/>
      <c r="AA162" s="38"/>
      <c r="AB162" s="36"/>
      <c r="AC162" s="36"/>
      <c r="AD162" s="39"/>
      <c r="AE162" s="40"/>
      <c r="AF162" s="41"/>
      <c r="AG162" s="41"/>
      <c r="AH162" s="42">
        <v>1</v>
      </c>
      <c r="AI162" s="40"/>
      <c r="AJ162" s="41"/>
      <c r="AK162" s="41"/>
      <c r="AL162" s="42"/>
      <c r="AM162" s="40"/>
      <c r="AN162" s="41"/>
      <c r="AO162" s="41"/>
      <c r="AP162" s="42"/>
      <c r="AQ162" s="40"/>
      <c r="AR162" s="41"/>
      <c r="AS162" s="41"/>
      <c r="AT162" s="42"/>
      <c r="AU162" s="40"/>
      <c r="AV162" s="41"/>
      <c r="AW162" s="41"/>
      <c r="AX162" s="42"/>
      <c r="AY162" s="38"/>
      <c r="AZ162" s="36"/>
      <c r="BA162" s="36"/>
      <c r="BB162" s="39"/>
      <c r="BC162" s="38"/>
      <c r="BD162" s="36"/>
      <c r="BE162" s="36"/>
      <c r="BF162" s="39"/>
      <c r="BG162" s="38"/>
      <c r="BH162" s="36"/>
      <c r="BI162" s="36"/>
      <c r="BJ162" s="43"/>
      <c r="BK162" s="199">
        <f t="shared" ref="BK162" si="24">SUM(O162:BJ162)</f>
        <v>1</v>
      </c>
      <c r="BL162" s="200">
        <f t="shared" ref="BL162" si="25">IF(J162="Pictures",(IF(SUM(O162:BJ162)&gt;L162,0,L162-BK162)),L162-BK162)</f>
        <v>0</v>
      </c>
      <c r="BM162" s="44"/>
      <c r="BN162" s="209" t="s">
        <v>357</v>
      </c>
    </row>
    <row r="163" spans="1:66" x14ac:dyDescent="0.25">
      <c r="A163" s="54" t="s">
        <v>82</v>
      </c>
      <c r="B163" s="55" t="s">
        <v>86</v>
      </c>
      <c r="C163" s="47" t="s">
        <v>358</v>
      </c>
      <c r="D163" s="47" t="s">
        <v>359</v>
      </c>
      <c r="E163" s="48" t="s">
        <v>32</v>
      </c>
      <c r="F163" s="150" t="s">
        <v>360</v>
      </c>
      <c r="G163" s="151" t="s">
        <v>33</v>
      </c>
      <c r="H163" s="151" t="s">
        <v>56</v>
      </c>
      <c r="I163" s="46" t="s">
        <v>55</v>
      </c>
      <c r="J163" s="56" t="s">
        <v>70</v>
      </c>
      <c r="K163" s="45">
        <v>5</v>
      </c>
      <c r="L163" s="46">
        <v>6</v>
      </c>
      <c r="M163" s="49" t="s">
        <v>124</v>
      </c>
      <c r="N163" s="50" t="s">
        <v>33</v>
      </c>
      <c r="O163" s="35"/>
      <c r="P163" s="36"/>
      <c r="Q163" s="36"/>
      <c r="R163" s="37"/>
      <c r="S163" s="38"/>
      <c r="T163" s="36"/>
      <c r="U163" s="36"/>
      <c r="V163" s="39">
        <v>1</v>
      </c>
      <c r="W163" s="38"/>
      <c r="X163" s="36"/>
      <c r="Y163" s="36"/>
      <c r="Z163" s="39">
        <v>1</v>
      </c>
      <c r="AA163" s="38">
        <v>1</v>
      </c>
      <c r="AB163" s="36"/>
      <c r="AC163" s="36"/>
      <c r="AD163" s="39"/>
      <c r="AE163" s="40"/>
      <c r="AF163" s="41"/>
      <c r="AG163" s="41"/>
      <c r="AH163" s="42">
        <v>1</v>
      </c>
      <c r="AI163" s="40"/>
      <c r="AJ163" s="41"/>
      <c r="AK163" s="41"/>
      <c r="AL163" s="42">
        <v>1</v>
      </c>
      <c r="AM163" s="40"/>
      <c r="AN163" s="41"/>
      <c r="AO163" s="41"/>
      <c r="AP163" s="42"/>
      <c r="AQ163" s="40"/>
      <c r="AR163" s="41"/>
      <c r="AS163" s="41"/>
      <c r="AT163" s="42"/>
      <c r="AU163" s="40"/>
      <c r="AV163" s="41"/>
      <c r="AW163" s="41"/>
      <c r="AX163" s="42"/>
      <c r="AY163" s="38">
        <v>1</v>
      </c>
      <c r="AZ163" s="36"/>
      <c r="BA163" s="36"/>
      <c r="BB163" s="39"/>
      <c r="BC163" s="38"/>
      <c r="BD163" s="36"/>
      <c r="BE163" s="36"/>
      <c r="BF163" s="39"/>
      <c r="BG163" s="38"/>
      <c r="BH163" s="36"/>
      <c r="BI163" s="36"/>
      <c r="BJ163" s="43"/>
      <c r="BK163" s="199">
        <f t="shared" si="22"/>
        <v>6</v>
      </c>
      <c r="BL163" s="200">
        <f t="shared" si="23"/>
        <v>0</v>
      </c>
      <c r="BM163" s="44"/>
      <c r="BN163" s="209" t="s">
        <v>357</v>
      </c>
    </row>
    <row r="164" spans="1:66" x14ac:dyDescent="0.25">
      <c r="A164" s="54" t="s">
        <v>82</v>
      </c>
      <c r="B164" s="55" t="s">
        <v>86</v>
      </c>
      <c r="C164" s="47" t="s">
        <v>358</v>
      </c>
      <c r="D164" s="47" t="s">
        <v>359</v>
      </c>
      <c r="E164" s="48" t="s">
        <v>32</v>
      </c>
      <c r="F164" s="150" t="s">
        <v>360</v>
      </c>
      <c r="G164" s="151" t="s">
        <v>33</v>
      </c>
      <c r="H164" s="151" t="s">
        <v>56</v>
      </c>
      <c r="I164" s="46" t="s">
        <v>55</v>
      </c>
      <c r="J164" s="56" t="s">
        <v>63</v>
      </c>
      <c r="K164" s="45">
        <v>1</v>
      </c>
      <c r="L164" s="46">
        <v>1</v>
      </c>
      <c r="M164" s="49" t="s">
        <v>274</v>
      </c>
      <c r="N164" s="50" t="s">
        <v>33</v>
      </c>
      <c r="O164" s="35"/>
      <c r="P164" s="36"/>
      <c r="Q164" s="36"/>
      <c r="R164" s="37"/>
      <c r="S164" s="38"/>
      <c r="T164" s="36"/>
      <c r="U164" s="36"/>
      <c r="V164" s="39"/>
      <c r="W164" s="38"/>
      <c r="X164" s="36"/>
      <c r="Y164" s="36"/>
      <c r="Z164" s="39">
        <v>1</v>
      </c>
      <c r="AA164" s="38"/>
      <c r="AB164" s="36"/>
      <c r="AC164" s="36"/>
      <c r="AD164" s="39"/>
      <c r="AE164" s="40"/>
      <c r="AF164" s="41"/>
      <c r="AG164" s="41"/>
      <c r="AH164" s="42"/>
      <c r="AI164" s="40"/>
      <c r="AJ164" s="41"/>
      <c r="AK164" s="41"/>
      <c r="AL164" s="42"/>
      <c r="AM164" s="40"/>
      <c r="AN164" s="41"/>
      <c r="AO164" s="41"/>
      <c r="AP164" s="42"/>
      <c r="AQ164" s="40"/>
      <c r="AR164" s="41"/>
      <c r="AS164" s="41"/>
      <c r="AT164" s="42"/>
      <c r="AU164" s="40"/>
      <c r="AV164" s="41"/>
      <c r="AW164" s="41"/>
      <c r="AX164" s="42"/>
      <c r="AY164" s="38"/>
      <c r="AZ164" s="36"/>
      <c r="BA164" s="36"/>
      <c r="BB164" s="39"/>
      <c r="BC164" s="38"/>
      <c r="BD164" s="36"/>
      <c r="BE164" s="36"/>
      <c r="BF164" s="39"/>
      <c r="BG164" s="38"/>
      <c r="BH164" s="36"/>
      <c r="BI164" s="36"/>
      <c r="BJ164" s="43"/>
      <c r="BK164" s="199">
        <f t="shared" si="22"/>
        <v>1</v>
      </c>
      <c r="BL164" s="200">
        <f t="shared" si="23"/>
        <v>0</v>
      </c>
      <c r="BM164" s="44"/>
      <c r="BN164" s="209" t="s">
        <v>575</v>
      </c>
    </row>
    <row r="165" spans="1:66" x14ac:dyDescent="0.25">
      <c r="A165" s="54" t="s">
        <v>82</v>
      </c>
      <c r="B165" s="55" t="s">
        <v>86</v>
      </c>
      <c r="C165" s="47" t="s">
        <v>358</v>
      </c>
      <c r="D165" s="47" t="s">
        <v>359</v>
      </c>
      <c r="E165" s="48" t="s">
        <v>32</v>
      </c>
      <c r="F165" s="150" t="s">
        <v>360</v>
      </c>
      <c r="G165" s="151" t="s">
        <v>33</v>
      </c>
      <c r="H165" s="151" t="s">
        <v>56</v>
      </c>
      <c r="I165" s="46" t="s">
        <v>55</v>
      </c>
      <c r="J165" s="56" t="s">
        <v>64</v>
      </c>
      <c r="K165" s="45">
        <v>1</v>
      </c>
      <c r="L165" s="46">
        <v>1</v>
      </c>
      <c r="M165" s="49" t="s">
        <v>123</v>
      </c>
      <c r="N165" s="50" t="s">
        <v>33</v>
      </c>
      <c r="O165" s="35"/>
      <c r="P165" s="36"/>
      <c r="Q165" s="36"/>
      <c r="R165" s="37"/>
      <c r="S165" s="38"/>
      <c r="T165" s="36"/>
      <c r="U165" s="36"/>
      <c r="V165" s="39"/>
      <c r="W165" s="38"/>
      <c r="X165" s="36"/>
      <c r="Y165" s="36"/>
      <c r="Z165" s="39">
        <v>1</v>
      </c>
      <c r="AA165" s="38"/>
      <c r="AB165" s="36"/>
      <c r="AC165" s="36"/>
      <c r="AD165" s="39"/>
      <c r="AE165" s="40"/>
      <c r="AF165" s="41"/>
      <c r="AG165" s="41"/>
      <c r="AH165" s="42"/>
      <c r="AI165" s="40"/>
      <c r="AJ165" s="41"/>
      <c r="AK165" s="41"/>
      <c r="AL165" s="42"/>
      <c r="AM165" s="40"/>
      <c r="AN165" s="41"/>
      <c r="AO165" s="41"/>
      <c r="AP165" s="42"/>
      <c r="AQ165" s="40"/>
      <c r="AR165" s="41"/>
      <c r="AS165" s="41"/>
      <c r="AT165" s="42"/>
      <c r="AU165" s="40"/>
      <c r="AV165" s="41"/>
      <c r="AW165" s="41"/>
      <c r="AX165" s="42"/>
      <c r="AY165" s="38"/>
      <c r="AZ165" s="36"/>
      <c r="BA165" s="36"/>
      <c r="BB165" s="39"/>
      <c r="BC165" s="38"/>
      <c r="BD165" s="36"/>
      <c r="BE165" s="36"/>
      <c r="BF165" s="39"/>
      <c r="BG165" s="38"/>
      <c r="BH165" s="36"/>
      <c r="BI165" s="36"/>
      <c r="BJ165" s="43"/>
      <c r="BK165" s="199">
        <f t="shared" si="22"/>
        <v>1</v>
      </c>
      <c r="BL165" s="200">
        <f t="shared" si="23"/>
        <v>0</v>
      </c>
      <c r="BM165" s="44"/>
      <c r="BN165" s="209" t="s">
        <v>575</v>
      </c>
    </row>
    <row r="166" spans="1:66" x14ac:dyDescent="0.25">
      <c r="A166" s="54" t="s">
        <v>82</v>
      </c>
      <c r="B166" s="55" t="s">
        <v>86</v>
      </c>
      <c r="C166" s="47" t="s">
        <v>358</v>
      </c>
      <c r="D166" s="47" t="s">
        <v>359</v>
      </c>
      <c r="E166" s="48" t="s">
        <v>32</v>
      </c>
      <c r="F166" s="150" t="s">
        <v>360</v>
      </c>
      <c r="G166" s="151" t="s">
        <v>33</v>
      </c>
      <c r="H166" s="151" t="s">
        <v>56</v>
      </c>
      <c r="I166" s="46" t="s">
        <v>55</v>
      </c>
      <c r="J166" s="56" t="s">
        <v>67</v>
      </c>
      <c r="K166" s="45">
        <v>2</v>
      </c>
      <c r="L166" s="46">
        <v>2</v>
      </c>
      <c r="M166" s="49" t="s">
        <v>127</v>
      </c>
      <c r="N166" s="50" t="s">
        <v>33</v>
      </c>
      <c r="O166" s="35"/>
      <c r="P166" s="36"/>
      <c r="Q166" s="36"/>
      <c r="R166" s="37"/>
      <c r="S166" s="38"/>
      <c r="T166" s="36"/>
      <c r="U166" s="36"/>
      <c r="V166" s="39"/>
      <c r="W166" s="38"/>
      <c r="X166" s="36"/>
      <c r="Y166" s="36"/>
      <c r="Z166" s="39">
        <v>1</v>
      </c>
      <c r="AA166" s="38"/>
      <c r="AB166" s="36"/>
      <c r="AC166" s="36"/>
      <c r="AD166" s="39"/>
      <c r="AE166" s="40"/>
      <c r="AF166" s="41"/>
      <c r="AG166" s="41"/>
      <c r="AH166" s="42"/>
      <c r="AI166" s="40"/>
      <c r="AJ166" s="41"/>
      <c r="AK166" s="41"/>
      <c r="AL166" s="42"/>
      <c r="AM166" s="40"/>
      <c r="AN166" s="41"/>
      <c r="AO166" s="41"/>
      <c r="AP166" s="42"/>
      <c r="AQ166" s="40"/>
      <c r="AR166" s="41"/>
      <c r="AS166" s="41"/>
      <c r="AT166" s="42"/>
      <c r="AU166" s="40"/>
      <c r="AV166" s="41"/>
      <c r="AW166" s="41"/>
      <c r="AX166" s="42"/>
      <c r="AY166" s="38">
        <v>1</v>
      </c>
      <c r="AZ166" s="36"/>
      <c r="BA166" s="36"/>
      <c r="BB166" s="39"/>
      <c r="BC166" s="38"/>
      <c r="BD166" s="36"/>
      <c r="BE166" s="36"/>
      <c r="BF166" s="39"/>
      <c r="BG166" s="38"/>
      <c r="BH166" s="36"/>
      <c r="BI166" s="36"/>
      <c r="BJ166" s="43"/>
      <c r="BK166" s="199">
        <f t="shared" si="22"/>
        <v>2</v>
      </c>
      <c r="BL166" s="200">
        <f t="shared" si="23"/>
        <v>0</v>
      </c>
      <c r="BM166" s="44"/>
      <c r="BN166" s="209" t="s">
        <v>575</v>
      </c>
    </row>
    <row r="167" spans="1:66" x14ac:dyDescent="0.25">
      <c r="A167" s="54" t="s">
        <v>82</v>
      </c>
      <c r="B167" s="55" t="s">
        <v>86</v>
      </c>
      <c r="C167" s="47" t="s">
        <v>358</v>
      </c>
      <c r="D167" s="47" t="s">
        <v>359</v>
      </c>
      <c r="E167" s="48" t="s">
        <v>32</v>
      </c>
      <c r="F167" s="150" t="s">
        <v>360</v>
      </c>
      <c r="G167" s="151" t="s">
        <v>33</v>
      </c>
      <c r="H167" s="151" t="s">
        <v>56</v>
      </c>
      <c r="I167" s="46" t="s">
        <v>55</v>
      </c>
      <c r="J167" s="56" t="s">
        <v>65</v>
      </c>
      <c r="K167" s="45">
        <v>2</v>
      </c>
      <c r="L167" s="46">
        <v>2</v>
      </c>
      <c r="M167" s="49" t="s">
        <v>127</v>
      </c>
      <c r="N167" s="50" t="s">
        <v>33</v>
      </c>
      <c r="O167" s="35"/>
      <c r="P167" s="36"/>
      <c r="Q167" s="36"/>
      <c r="R167" s="37"/>
      <c r="S167" s="38"/>
      <c r="T167" s="36"/>
      <c r="U167" s="36"/>
      <c r="V167" s="39"/>
      <c r="W167" s="38"/>
      <c r="X167" s="36"/>
      <c r="Y167" s="36"/>
      <c r="Z167" s="39">
        <v>1</v>
      </c>
      <c r="AA167" s="38"/>
      <c r="AB167" s="36"/>
      <c r="AC167" s="36"/>
      <c r="AD167" s="39"/>
      <c r="AE167" s="40"/>
      <c r="AF167" s="41"/>
      <c r="AG167" s="41"/>
      <c r="AH167" s="42"/>
      <c r="AI167" s="40"/>
      <c r="AJ167" s="41"/>
      <c r="AK167" s="41"/>
      <c r="AL167" s="42"/>
      <c r="AM167" s="40"/>
      <c r="AN167" s="41"/>
      <c r="AO167" s="41"/>
      <c r="AP167" s="42"/>
      <c r="AQ167" s="40"/>
      <c r="AR167" s="41"/>
      <c r="AS167" s="41"/>
      <c r="AT167" s="42"/>
      <c r="AU167" s="40"/>
      <c r="AV167" s="41"/>
      <c r="AW167" s="41"/>
      <c r="AX167" s="42"/>
      <c r="AY167" s="38">
        <v>1</v>
      </c>
      <c r="AZ167" s="36"/>
      <c r="BA167" s="36"/>
      <c r="BB167" s="39"/>
      <c r="BC167" s="38"/>
      <c r="BD167" s="36"/>
      <c r="BE167" s="36"/>
      <c r="BF167" s="39"/>
      <c r="BG167" s="38"/>
      <c r="BH167" s="36"/>
      <c r="BI167" s="36"/>
      <c r="BJ167" s="43"/>
      <c r="BK167" s="199">
        <f t="shared" si="22"/>
        <v>2</v>
      </c>
      <c r="BL167" s="200">
        <f t="shared" si="23"/>
        <v>0</v>
      </c>
      <c r="BM167" s="44"/>
      <c r="BN167" s="209" t="s">
        <v>357</v>
      </c>
    </row>
    <row r="168" spans="1:66" x14ac:dyDescent="0.25">
      <c r="A168" s="54" t="s">
        <v>82</v>
      </c>
      <c r="B168" s="55" t="s">
        <v>86</v>
      </c>
      <c r="C168" s="47" t="s">
        <v>358</v>
      </c>
      <c r="D168" s="47" t="s">
        <v>359</v>
      </c>
      <c r="E168" s="48" t="s">
        <v>32</v>
      </c>
      <c r="F168" s="150" t="s">
        <v>360</v>
      </c>
      <c r="G168" s="151" t="s">
        <v>33</v>
      </c>
      <c r="H168" s="151" t="s">
        <v>56</v>
      </c>
      <c r="I168" s="46" t="s">
        <v>55</v>
      </c>
      <c r="J168" s="56" t="s">
        <v>66</v>
      </c>
      <c r="K168" s="45">
        <v>2</v>
      </c>
      <c r="L168" s="46">
        <v>2</v>
      </c>
      <c r="M168" s="49" t="s">
        <v>127</v>
      </c>
      <c r="N168" s="50" t="s">
        <v>33</v>
      </c>
      <c r="O168" s="35"/>
      <c r="P168" s="36"/>
      <c r="Q168" s="36"/>
      <c r="R168" s="37"/>
      <c r="S168" s="38"/>
      <c r="T168" s="36"/>
      <c r="U168" s="36"/>
      <c r="V168" s="39"/>
      <c r="W168" s="38"/>
      <c r="X168" s="36"/>
      <c r="Y168" s="36"/>
      <c r="Z168" s="39">
        <v>1</v>
      </c>
      <c r="AA168" s="38"/>
      <c r="AB168" s="36"/>
      <c r="AC168" s="36"/>
      <c r="AD168" s="39"/>
      <c r="AE168" s="40"/>
      <c r="AF168" s="41"/>
      <c r="AG168" s="41"/>
      <c r="AH168" s="42"/>
      <c r="AI168" s="40"/>
      <c r="AJ168" s="41"/>
      <c r="AK168" s="41"/>
      <c r="AL168" s="42"/>
      <c r="AM168" s="40"/>
      <c r="AN168" s="41"/>
      <c r="AO168" s="41"/>
      <c r="AP168" s="42"/>
      <c r="AQ168" s="40"/>
      <c r="AR168" s="41"/>
      <c r="AS168" s="41"/>
      <c r="AT168" s="42"/>
      <c r="AU168" s="40"/>
      <c r="AV168" s="41"/>
      <c r="AW168" s="41"/>
      <c r="AX168" s="42"/>
      <c r="AY168" s="38">
        <v>1</v>
      </c>
      <c r="AZ168" s="36"/>
      <c r="BA168" s="36"/>
      <c r="BB168" s="39"/>
      <c r="BC168" s="38"/>
      <c r="BD168" s="36"/>
      <c r="BE168" s="36"/>
      <c r="BF168" s="39"/>
      <c r="BG168" s="38"/>
      <c r="BH168" s="36"/>
      <c r="BI168" s="36"/>
      <c r="BJ168" s="43"/>
      <c r="BK168" s="199">
        <f t="shared" si="22"/>
        <v>2</v>
      </c>
      <c r="BL168" s="200">
        <f t="shared" si="23"/>
        <v>0</v>
      </c>
      <c r="BM168" s="44"/>
      <c r="BN168" s="209" t="s">
        <v>575</v>
      </c>
    </row>
    <row r="169" spans="1:66" x14ac:dyDescent="0.25">
      <c r="A169" s="54" t="s">
        <v>82</v>
      </c>
      <c r="B169" s="55" t="s">
        <v>86</v>
      </c>
      <c r="C169" s="47" t="s">
        <v>358</v>
      </c>
      <c r="D169" s="47" t="s">
        <v>359</v>
      </c>
      <c r="E169" s="48" t="s">
        <v>32</v>
      </c>
      <c r="F169" s="150" t="s">
        <v>360</v>
      </c>
      <c r="G169" s="151" t="s">
        <v>33</v>
      </c>
      <c r="H169" s="151" t="s">
        <v>56</v>
      </c>
      <c r="I169" s="46" t="s">
        <v>55</v>
      </c>
      <c r="J169" s="56" t="s">
        <v>75</v>
      </c>
      <c r="K169" s="45">
        <v>0</v>
      </c>
      <c r="L169" s="46">
        <v>2</v>
      </c>
      <c r="M169" s="49" t="s">
        <v>484</v>
      </c>
      <c r="N169" s="50" t="s">
        <v>33</v>
      </c>
      <c r="O169" s="35"/>
      <c r="P169" s="36"/>
      <c r="Q169" s="36"/>
      <c r="R169" s="37"/>
      <c r="S169" s="38"/>
      <c r="T169" s="36"/>
      <c r="U169" s="36"/>
      <c r="V169" s="39"/>
      <c r="W169" s="38"/>
      <c r="X169" s="36"/>
      <c r="Y169" s="36"/>
      <c r="Z169" s="39"/>
      <c r="AA169" s="38"/>
      <c r="AB169" s="36"/>
      <c r="AC169" s="36"/>
      <c r="AD169" s="39"/>
      <c r="AE169" s="40"/>
      <c r="AF169" s="41"/>
      <c r="AG169" s="41"/>
      <c r="AH169" s="42"/>
      <c r="AI169" s="40"/>
      <c r="AJ169" s="41"/>
      <c r="AK169" s="41"/>
      <c r="AL169" s="42">
        <v>1</v>
      </c>
      <c r="AM169" s="40"/>
      <c r="AN169" s="41"/>
      <c r="AO169" s="41"/>
      <c r="AP169" s="42"/>
      <c r="AQ169" s="40"/>
      <c r="AR169" s="41"/>
      <c r="AS169" s="41"/>
      <c r="AT169" s="42"/>
      <c r="AU169" s="40"/>
      <c r="AV169" s="41"/>
      <c r="AW169" s="41"/>
      <c r="AX169" s="42"/>
      <c r="AY169" s="38"/>
      <c r="AZ169" s="36"/>
      <c r="BA169" s="36"/>
      <c r="BB169" s="39"/>
      <c r="BC169" s="38"/>
      <c r="BD169" s="36"/>
      <c r="BE169" s="36">
        <v>1</v>
      </c>
      <c r="BF169" s="39"/>
      <c r="BG169" s="38"/>
      <c r="BH169" s="36"/>
      <c r="BI169" s="36"/>
      <c r="BJ169" s="43"/>
      <c r="BK169" s="199">
        <f t="shared" ref="BK169:BK171" si="26">SUM(O169:BJ169)</f>
        <v>2</v>
      </c>
      <c r="BL169" s="200">
        <f t="shared" ref="BL169:BL171" si="27">IF(J169="Pictures",(IF(SUM(O169:BJ169)&gt;L169,0,L169-BK169)),L169-BK169)</f>
        <v>0</v>
      </c>
      <c r="BM169" s="44"/>
      <c r="BN169" s="209" t="s">
        <v>357</v>
      </c>
    </row>
    <row r="170" spans="1:66" x14ac:dyDescent="0.25">
      <c r="A170" s="54" t="s">
        <v>82</v>
      </c>
      <c r="B170" s="55" t="s">
        <v>86</v>
      </c>
      <c r="C170" s="47" t="s">
        <v>358</v>
      </c>
      <c r="D170" s="47" t="s">
        <v>359</v>
      </c>
      <c r="E170" s="48" t="s">
        <v>32</v>
      </c>
      <c r="F170" s="150" t="s">
        <v>360</v>
      </c>
      <c r="G170" s="151" t="s">
        <v>33</v>
      </c>
      <c r="H170" s="151" t="s">
        <v>56</v>
      </c>
      <c r="I170" s="46" t="s">
        <v>55</v>
      </c>
      <c r="J170" s="56" t="s">
        <v>76</v>
      </c>
      <c r="K170" s="45">
        <v>0</v>
      </c>
      <c r="L170" s="46">
        <v>2</v>
      </c>
      <c r="M170" s="49" t="s">
        <v>484</v>
      </c>
      <c r="N170" s="50" t="s">
        <v>33</v>
      </c>
      <c r="O170" s="35"/>
      <c r="P170" s="36"/>
      <c r="Q170" s="36"/>
      <c r="R170" s="37"/>
      <c r="S170" s="38"/>
      <c r="T170" s="36"/>
      <c r="U170" s="36"/>
      <c r="V170" s="39"/>
      <c r="W170" s="38"/>
      <c r="X170" s="36"/>
      <c r="Y170" s="36"/>
      <c r="Z170" s="39"/>
      <c r="AA170" s="38"/>
      <c r="AB170" s="36"/>
      <c r="AC170" s="36"/>
      <c r="AD170" s="39"/>
      <c r="AE170" s="40"/>
      <c r="AF170" s="41"/>
      <c r="AG170" s="41"/>
      <c r="AH170" s="42"/>
      <c r="AI170" s="40"/>
      <c r="AJ170" s="41"/>
      <c r="AK170" s="41"/>
      <c r="AL170" s="42">
        <v>1</v>
      </c>
      <c r="AM170" s="40"/>
      <c r="AN170" s="41"/>
      <c r="AO170" s="41"/>
      <c r="AP170" s="42"/>
      <c r="AQ170" s="40"/>
      <c r="AR170" s="41"/>
      <c r="AS170" s="41"/>
      <c r="AT170" s="42"/>
      <c r="AU170" s="40"/>
      <c r="AV170" s="41"/>
      <c r="AW170" s="41"/>
      <c r="AX170" s="42"/>
      <c r="AY170" s="38"/>
      <c r="AZ170" s="36"/>
      <c r="BA170" s="36"/>
      <c r="BB170" s="39"/>
      <c r="BC170" s="38"/>
      <c r="BD170" s="36"/>
      <c r="BE170" s="36">
        <v>1</v>
      </c>
      <c r="BF170" s="39"/>
      <c r="BG170" s="38"/>
      <c r="BH170" s="36"/>
      <c r="BI170" s="36"/>
      <c r="BJ170" s="43"/>
      <c r="BK170" s="199">
        <f t="shared" si="26"/>
        <v>2</v>
      </c>
      <c r="BL170" s="200">
        <f t="shared" si="27"/>
        <v>0</v>
      </c>
      <c r="BM170" s="44"/>
      <c r="BN170" s="209" t="s">
        <v>357</v>
      </c>
    </row>
    <row r="171" spans="1:66" x14ac:dyDescent="0.25">
      <c r="A171" s="54" t="s">
        <v>82</v>
      </c>
      <c r="B171" s="55" t="s">
        <v>86</v>
      </c>
      <c r="C171" s="47" t="s">
        <v>358</v>
      </c>
      <c r="D171" s="47" t="s">
        <v>359</v>
      </c>
      <c r="E171" s="48" t="s">
        <v>32</v>
      </c>
      <c r="F171" s="150" t="s">
        <v>360</v>
      </c>
      <c r="G171" s="151" t="s">
        <v>33</v>
      </c>
      <c r="H171" s="151" t="s">
        <v>56</v>
      </c>
      <c r="I171" s="46" t="s">
        <v>55</v>
      </c>
      <c r="J171" s="56" t="s">
        <v>73</v>
      </c>
      <c r="K171" s="45">
        <v>0</v>
      </c>
      <c r="L171" s="46">
        <v>3</v>
      </c>
      <c r="M171" s="49" t="s">
        <v>484</v>
      </c>
      <c r="N171" s="50" t="s">
        <v>33</v>
      </c>
      <c r="O171" s="35"/>
      <c r="P171" s="36"/>
      <c r="Q171" s="36"/>
      <c r="R171" s="37"/>
      <c r="S171" s="38"/>
      <c r="T171" s="36"/>
      <c r="U171" s="36"/>
      <c r="V171" s="39"/>
      <c r="W171" s="38"/>
      <c r="X171" s="36"/>
      <c r="Y171" s="36"/>
      <c r="Z171" s="39"/>
      <c r="AA171" s="38"/>
      <c r="AB171" s="36"/>
      <c r="AC171" s="36"/>
      <c r="AD171" s="39"/>
      <c r="AE171" s="40"/>
      <c r="AF171" s="41"/>
      <c r="AG171" s="41"/>
      <c r="AH171" s="42"/>
      <c r="AI171" s="40"/>
      <c r="AJ171" s="41"/>
      <c r="AK171" s="41"/>
      <c r="AL171" s="42">
        <v>1</v>
      </c>
      <c r="AM171" s="40"/>
      <c r="AN171" s="41"/>
      <c r="AO171" s="41"/>
      <c r="AP171" s="42"/>
      <c r="AQ171" s="40"/>
      <c r="AR171" s="41"/>
      <c r="AS171" s="41"/>
      <c r="AT171" s="42"/>
      <c r="AU171" s="40"/>
      <c r="AV171" s="41"/>
      <c r="AW171" s="41"/>
      <c r="AX171" s="42"/>
      <c r="AY171" s="38"/>
      <c r="AZ171" s="36"/>
      <c r="BA171" s="36"/>
      <c r="BB171" s="39"/>
      <c r="BC171" s="38"/>
      <c r="BD171" s="36"/>
      <c r="BE171" s="36">
        <v>1</v>
      </c>
      <c r="BF171" s="39"/>
      <c r="BG171" s="38"/>
      <c r="BH171" s="36">
        <v>1</v>
      </c>
      <c r="BI171" s="36"/>
      <c r="BJ171" s="43"/>
      <c r="BK171" s="199">
        <f t="shared" si="26"/>
        <v>3</v>
      </c>
      <c r="BL171" s="200">
        <f t="shared" si="27"/>
        <v>0</v>
      </c>
      <c r="BM171" s="44"/>
      <c r="BN171" s="209" t="s">
        <v>357</v>
      </c>
    </row>
    <row r="172" spans="1:66" x14ac:dyDescent="0.25">
      <c r="A172" s="54" t="s">
        <v>82</v>
      </c>
      <c r="B172" s="55" t="s">
        <v>86</v>
      </c>
      <c r="C172" s="47" t="s">
        <v>358</v>
      </c>
      <c r="D172" s="47" t="s">
        <v>359</v>
      </c>
      <c r="E172" s="48" t="s">
        <v>32</v>
      </c>
      <c r="F172" s="150" t="s">
        <v>360</v>
      </c>
      <c r="G172" s="151" t="s">
        <v>33</v>
      </c>
      <c r="H172" s="151" t="s">
        <v>56</v>
      </c>
      <c r="I172" s="46" t="s">
        <v>55</v>
      </c>
      <c r="J172" s="57" t="s">
        <v>116</v>
      </c>
      <c r="K172" s="45">
        <v>6</v>
      </c>
      <c r="L172" s="46">
        <v>6</v>
      </c>
      <c r="M172" s="49" t="s">
        <v>120</v>
      </c>
      <c r="N172" s="58" t="s">
        <v>118</v>
      </c>
      <c r="O172" s="35" t="s">
        <v>129</v>
      </c>
      <c r="P172" s="36"/>
      <c r="Q172" s="36"/>
      <c r="R172" s="37"/>
      <c r="S172" s="38"/>
      <c r="T172" s="36"/>
      <c r="U172" s="36"/>
      <c r="V172" s="39"/>
      <c r="W172" s="38"/>
      <c r="X172" s="36"/>
      <c r="Y172" s="36"/>
      <c r="Z172" s="39">
        <v>6</v>
      </c>
      <c r="AA172" s="38"/>
      <c r="AB172" s="36"/>
      <c r="AC172" s="36"/>
      <c r="AD172" s="39"/>
      <c r="AE172" s="40"/>
      <c r="AF172" s="41"/>
      <c r="AG172" s="41"/>
      <c r="AH172" s="42"/>
      <c r="AI172" s="40"/>
      <c r="AJ172" s="41"/>
      <c r="AK172" s="41"/>
      <c r="AL172" s="42"/>
      <c r="AM172" s="40"/>
      <c r="AN172" s="41"/>
      <c r="AO172" s="41"/>
      <c r="AP172" s="42"/>
      <c r="AQ172" s="40"/>
      <c r="AR172" s="41"/>
      <c r="AS172" s="41"/>
      <c r="AT172" s="42"/>
      <c r="AU172" s="40"/>
      <c r="AV172" s="41"/>
      <c r="AW172" s="41"/>
      <c r="AX172" s="42"/>
      <c r="AY172" s="38"/>
      <c r="AZ172" s="36"/>
      <c r="BA172" s="36"/>
      <c r="BB172" s="39"/>
      <c r="BC172" s="38"/>
      <c r="BD172" s="36"/>
      <c r="BE172" s="36"/>
      <c r="BF172" s="39"/>
      <c r="BG172" s="38"/>
      <c r="BH172" s="36"/>
      <c r="BI172" s="36"/>
      <c r="BJ172" s="43"/>
      <c r="BK172" s="199">
        <f t="shared" si="22"/>
        <v>6</v>
      </c>
      <c r="BL172" s="200">
        <f t="shared" si="23"/>
        <v>0</v>
      </c>
      <c r="BM172" s="44"/>
      <c r="BN172" s="209" t="s">
        <v>357</v>
      </c>
    </row>
    <row r="173" spans="1:66" x14ac:dyDescent="0.25">
      <c r="A173" s="54" t="s">
        <v>29</v>
      </c>
      <c r="B173" s="55" t="s">
        <v>30</v>
      </c>
      <c r="C173" s="47" t="s">
        <v>405</v>
      </c>
      <c r="D173" s="47" t="s">
        <v>97</v>
      </c>
      <c r="E173" s="48" t="s">
        <v>32</v>
      </c>
      <c r="F173" s="150" t="s">
        <v>401</v>
      </c>
      <c r="G173" s="151" t="s">
        <v>33</v>
      </c>
      <c r="H173" s="151" t="s">
        <v>56</v>
      </c>
      <c r="I173" s="46" t="s">
        <v>55</v>
      </c>
      <c r="J173" s="56" t="s">
        <v>53</v>
      </c>
      <c r="K173" s="45">
        <v>5</v>
      </c>
      <c r="L173" s="46">
        <v>2</v>
      </c>
      <c r="M173" s="49" t="s">
        <v>484</v>
      </c>
      <c r="N173" s="50" t="s">
        <v>33</v>
      </c>
      <c r="O173" s="35"/>
      <c r="P173" s="36"/>
      <c r="Q173" s="36"/>
      <c r="R173" s="37"/>
      <c r="S173" s="38"/>
      <c r="T173" s="36">
        <v>1</v>
      </c>
      <c r="U173" s="36"/>
      <c r="V173" s="39"/>
      <c r="W173" s="38"/>
      <c r="X173" s="36"/>
      <c r="Y173" s="36">
        <v>1</v>
      </c>
      <c r="Z173" s="39"/>
      <c r="AA173" s="38"/>
      <c r="AB173" s="36"/>
      <c r="AC173" s="36"/>
      <c r="AD173" s="39"/>
      <c r="AE173" s="40"/>
      <c r="AF173" s="41"/>
      <c r="AG173" s="41"/>
      <c r="AH173" s="42"/>
      <c r="AI173" s="40"/>
      <c r="AJ173" s="41"/>
      <c r="AK173" s="41"/>
      <c r="AL173" s="42"/>
      <c r="AM173" s="40"/>
      <c r="AN173" s="41"/>
      <c r="AO173" s="41"/>
      <c r="AP173" s="42"/>
      <c r="AQ173" s="40"/>
      <c r="AR173" s="41"/>
      <c r="AS173" s="41"/>
      <c r="AT173" s="42"/>
      <c r="AU173" s="40"/>
      <c r="AV173" s="41"/>
      <c r="AW173" s="41"/>
      <c r="AX173" s="42"/>
      <c r="AY173" s="38"/>
      <c r="AZ173" s="36"/>
      <c r="BA173" s="36"/>
      <c r="BB173" s="39"/>
      <c r="BC173" s="38"/>
      <c r="BD173" s="36"/>
      <c r="BE173" s="36"/>
      <c r="BF173" s="39"/>
      <c r="BG173" s="38"/>
      <c r="BH173" s="36"/>
      <c r="BI173" s="36"/>
      <c r="BJ173" s="43"/>
      <c r="BK173" s="199">
        <f t="shared" si="22"/>
        <v>2</v>
      </c>
      <c r="BL173" s="200">
        <f t="shared" si="23"/>
        <v>0</v>
      </c>
      <c r="BM173" s="44"/>
      <c r="BN173" s="209" t="s">
        <v>484</v>
      </c>
    </row>
    <row r="174" spans="1:66" x14ac:dyDescent="0.25">
      <c r="A174" s="54" t="s">
        <v>29</v>
      </c>
      <c r="B174" s="55" t="s">
        <v>30</v>
      </c>
      <c r="C174" s="47" t="s">
        <v>405</v>
      </c>
      <c r="D174" s="47" t="s">
        <v>97</v>
      </c>
      <c r="E174" s="48" t="s">
        <v>32</v>
      </c>
      <c r="F174" s="150" t="s">
        <v>401</v>
      </c>
      <c r="G174" s="151" t="s">
        <v>33</v>
      </c>
      <c r="H174" s="151" t="s">
        <v>56</v>
      </c>
      <c r="I174" s="46" t="s">
        <v>55</v>
      </c>
      <c r="J174" s="56" t="s">
        <v>59</v>
      </c>
      <c r="K174" s="45">
        <v>0</v>
      </c>
      <c r="L174" s="46">
        <v>1</v>
      </c>
      <c r="M174" s="49" t="s">
        <v>484</v>
      </c>
      <c r="N174" s="50" t="s">
        <v>33</v>
      </c>
      <c r="O174" s="35"/>
      <c r="P174" s="36"/>
      <c r="Q174" s="36"/>
      <c r="R174" s="37"/>
      <c r="S174" s="38"/>
      <c r="T174" s="36"/>
      <c r="U174" s="36"/>
      <c r="V174" s="39"/>
      <c r="W174" s="38"/>
      <c r="X174" s="36"/>
      <c r="Y174" s="36">
        <v>1</v>
      </c>
      <c r="Z174" s="39"/>
      <c r="AA174" s="38"/>
      <c r="AB174" s="36"/>
      <c r="AC174" s="36"/>
      <c r="AD174" s="39"/>
      <c r="AE174" s="40"/>
      <c r="AF174" s="41"/>
      <c r="AG174" s="41"/>
      <c r="AH174" s="42"/>
      <c r="AI174" s="40"/>
      <c r="AJ174" s="41"/>
      <c r="AK174" s="41"/>
      <c r="AL174" s="42"/>
      <c r="AM174" s="40"/>
      <c r="AN174" s="41"/>
      <c r="AO174" s="41"/>
      <c r="AP174" s="42"/>
      <c r="AQ174" s="40"/>
      <c r="AR174" s="41"/>
      <c r="AS174" s="41"/>
      <c r="AT174" s="42"/>
      <c r="AU174" s="40"/>
      <c r="AV174" s="41"/>
      <c r="AW174" s="41"/>
      <c r="AX174" s="42"/>
      <c r="AY174" s="38"/>
      <c r="AZ174" s="36"/>
      <c r="BA174" s="36"/>
      <c r="BB174" s="39"/>
      <c r="BC174" s="38"/>
      <c r="BD174" s="36"/>
      <c r="BE174" s="36"/>
      <c r="BF174" s="39"/>
      <c r="BG174" s="38"/>
      <c r="BH174" s="36"/>
      <c r="BI174" s="36"/>
      <c r="BJ174" s="43"/>
      <c r="BK174" s="199">
        <f t="shared" ref="BK174" si="28">SUM(O174:BJ174)</f>
        <v>1</v>
      </c>
      <c r="BL174" s="200">
        <f t="shared" ref="BL174" si="29">IF(J174="Pictures",(IF(SUM(O174:BJ174)&gt;L174,0,L174-BK174)),L174-BK174)</f>
        <v>0</v>
      </c>
      <c r="BM174" s="44"/>
      <c r="BN174" s="209" t="s">
        <v>354</v>
      </c>
    </row>
    <row r="175" spans="1:66" x14ac:dyDescent="0.25">
      <c r="A175" s="54" t="s">
        <v>29</v>
      </c>
      <c r="B175" s="55" t="s">
        <v>30</v>
      </c>
      <c r="C175" s="47" t="s">
        <v>405</v>
      </c>
      <c r="D175" s="47" t="s">
        <v>97</v>
      </c>
      <c r="E175" s="48" t="s">
        <v>32</v>
      </c>
      <c r="F175" s="150" t="s">
        <v>401</v>
      </c>
      <c r="G175" s="151" t="s">
        <v>33</v>
      </c>
      <c r="H175" s="151" t="s">
        <v>56</v>
      </c>
      <c r="I175" s="46" t="s">
        <v>55</v>
      </c>
      <c r="J175" s="56" t="s">
        <v>70</v>
      </c>
      <c r="K175" s="45">
        <v>5</v>
      </c>
      <c r="L175" s="46">
        <v>2</v>
      </c>
      <c r="M175" s="49" t="s">
        <v>484</v>
      </c>
      <c r="N175" s="50" t="s">
        <v>33</v>
      </c>
      <c r="O175" s="35"/>
      <c r="P175" s="36"/>
      <c r="Q175" s="36"/>
      <c r="R175" s="37"/>
      <c r="S175" s="38"/>
      <c r="T175" s="36">
        <v>1</v>
      </c>
      <c r="U175" s="36"/>
      <c r="V175" s="39"/>
      <c r="W175" s="38"/>
      <c r="X175" s="36"/>
      <c r="Y175" s="36">
        <v>1</v>
      </c>
      <c r="Z175" s="39"/>
      <c r="AA175" s="38"/>
      <c r="AB175" s="36"/>
      <c r="AC175" s="36"/>
      <c r="AD175" s="39"/>
      <c r="AE175" s="40"/>
      <c r="AF175" s="41"/>
      <c r="AG175" s="41"/>
      <c r="AH175" s="42"/>
      <c r="AI175" s="40"/>
      <c r="AJ175" s="41"/>
      <c r="AK175" s="41"/>
      <c r="AL175" s="42"/>
      <c r="AM175" s="40"/>
      <c r="AN175" s="41"/>
      <c r="AO175" s="41"/>
      <c r="AP175" s="42"/>
      <c r="AQ175" s="40"/>
      <c r="AR175" s="41"/>
      <c r="AS175" s="41"/>
      <c r="AT175" s="42"/>
      <c r="AU175" s="40"/>
      <c r="AV175" s="41"/>
      <c r="AW175" s="41"/>
      <c r="AX175" s="42"/>
      <c r="AY175" s="38"/>
      <c r="AZ175" s="36"/>
      <c r="BA175" s="36"/>
      <c r="BB175" s="39"/>
      <c r="BC175" s="38"/>
      <c r="BD175" s="36"/>
      <c r="BE175" s="36"/>
      <c r="BF175" s="39"/>
      <c r="BG175" s="38"/>
      <c r="BH175" s="36"/>
      <c r="BI175" s="36"/>
      <c r="BJ175" s="43"/>
      <c r="BK175" s="199">
        <f t="shared" si="22"/>
        <v>2</v>
      </c>
      <c r="BL175" s="200">
        <f t="shared" si="23"/>
        <v>0</v>
      </c>
      <c r="BM175" s="44"/>
      <c r="BN175" s="209" t="s">
        <v>484</v>
      </c>
    </row>
    <row r="176" spans="1:66" x14ac:dyDescent="0.25">
      <c r="A176" s="54" t="s">
        <v>29</v>
      </c>
      <c r="B176" s="55" t="s">
        <v>30</v>
      </c>
      <c r="C176" s="47" t="s">
        <v>405</v>
      </c>
      <c r="D176" s="47" t="s">
        <v>97</v>
      </c>
      <c r="E176" s="48" t="s">
        <v>32</v>
      </c>
      <c r="F176" s="150" t="s">
        <v>401</v>
      </c>
      <c r="G176" s="151" t="s">
        <v>33</v>
      </c>
      <c r="H176" s="151" t="s">
        <v>56</v>
      </c>
      <c r="I176" s="46" t="s">
        <v>55</v>
      </c>
      <c r="J176" s="57" t="s">
        <v>116</v>
      </c>
      <c r="K176" s="45">
        <v>6</v>
      </c>
      <c r="L176" s="46">
        <v>6</v>
      </c>
      <c r="M176" s="49" t="s">
        <v>120</v>
      </c>
      <c r="N176" s="58" t="s">
        <v>118</v>
      </c>
      <c r="O176" s="35" t="s">
        <v>129</v>
      </c>
      <c r="P176" s="36"/>
      <c r="Q176" s="36"/>
      <c r="R176" s="37"/>
      <c r="S176" s="38"/>
      <c r="T176" s="36">
        <v>6</v>
      </c>
      <c r="U176" s="36"/>
      <c r="V176" s="39"/>
      <c r="W176" s="38"/>
      <c r="X176" s="36"/>
      <c r="Y176" s="36"/>
      <c r="Z176" s="39"/>
      <c r="AA176" s="38"/>
      <c r="AB176" s="36"/>
      <c r="AC176" s="36"/>
      <c r="AD176" s="39"/>
      <c r="AE176" s="40"/>
      <c r="AF176" s="41"/>
      <c r="AG176" s="41"/>
      <c r="AH176" s="42"/>
      <c r="AI176" s="40"/>
      <c r="AJ176" s="41"/>
      <c r="AK176" s="41"/>
      <c r="AL176" s="42"/>
      <c r="AM176" s="40"/>
      <c r="AN176" s="41"/>
      <c r="AO176" s="41"/>
      <c r="AP176" s="42"/>
      <c r="AQ176" s="40"/>
      <c r="AR176" s="41"/>
      <c r="AS176" s="41"/>
      <c r="AT176" s="42"/>
      <c r="AU176" s="40"/>
      <c r="AV176" s="41"/>
      <c r="AW176" s="41"/>
      <c r="AX176" s="42"/>
      <c r="AY176" s="38"/>
      <c r="AZ176" s="36"/>
      <c r="BA176" s="36"/>
      <c r="BB176" s="39"/>
      <c r="BC176" s="38"/>
      <c r="BD176" s="36"/>
      <c r="BE176" s="36"/>
      <c r="BF176" s="39"/>
      <c r="BG176" s="38"/>
      <c r="BH176" s="36"/>
      <c r="BI176" s="36"/>
      <c r="BJ176" s="43"/>
      <c r="BK176" s="199">
        <f t="shared" ref="BK176:BK183" si="30">SUM(O176:BJ176)</f>
        <v>6</v>
      </c>
      <c r="BL176" s="200">
        <f t="shared" ref="BL176:BL183" si="31">IF(J176="Pictures",(IF(SUM(O176:BJ176)&gt;L176,0,L176-BK176)),L176-BK176)</f>
        <v>0</v>
      </c>
      <c r="BM176" s="44"/>
      <c r="BN176" s="209" t="s">
        <v>354</v>
      </c>
    </row>
    <row r="177" spans="1:66" x14ac:dyDescent="0.25">
      <c r="A177" s="54" t="s">
        <v>82</v>
      </c>
      <c r="B177" s="55" t="s">
        <v>86</v>
      </c>
      <c r="C177" s="47" t="s">
        <v>569</v>
      </c>
      <c r="D177" s="47" t="s">
        <v>87</v>
      </c>
      <c r="E177" s="48" t="s">
        <v>32</v>
      </c>
      <c r="F177" s="150" t="s">
        <v>553</v>
      </c>
      <c r="G177" s="151" t="s">
        <v>33</v>
      </c>
      <c r="H177" s="151" t="s">
        <v>56</v>
      </c>
      <c r="I177" s="46" t="s">
        <v>55</v>
      </c>
      <c r="J177" s="57" t="s">
        <v>64</v>
      </c>
      <c r="K177" s="45">
        <v>0</v>
      </c>
      <c r="L177" s="46">
        <v>1</v>
      </c>
      <c r="M177" s="49" t="s">
        <v>123</v>
      </c>
      <c r="N177" s="58" t="s">
        <v>33</v>
      </c>
      <c r="O177" s="35"/>
      <c r="P177" s="36"/>
      <c r="Q177" s="36"/>
      <c r="R177" s="37"/>
      <c r="S177" s="38"/>
      <c r="T177" s="36"/>
      <c r="U177" s="36"/>
      <c r="V177" s="39"/>
      <c r="W177" s="38"/>
      <c r="X177" s="36"/>
      <c r="Y177" s="36"/>
      <c r="Z177" s="39"/>
      <c r="AA177" s="38"/>
      <c r="AB177" s="36"/>
      <c r="AC177" s="36"/>
      <c r="AD177" s="39"/>
      <c r="AE177" s="40"/>
      <c r="AF177" s="41"/>
      <c r="AG177" s="41"/>
      <c r="AH177" s="42"/>
      <c r="AI177" s="40"/>
      <c r="AJ177" s="41"/>
      <c r="AK177" s="41"/>
      <c r="AL177" s="42">
        <v>1</v>
      </c>
      <c r="AM177" s="40"/>
      <c r="AN177" s="41"/>
      <c r="AO177" s="41"/>
      <c r="AP177" s="42"/>
      <c r="AQ177" s="40"/>
      <c r="AR177" s="41"/>
      <c r="AS177" s="41"/>
      <c r="AT177" s="42"/>
      <c r="AU177" s="40"/>
      <c r="AV177" s="41"/>
      <c r="AW177" s="41"/>
      <c r="AX177" s="42"/>
      <c r="AY177" s="38"/>
      <c r="AZ177" s="36"/>
      <c r="BA177" s="36"/>
      <c r="BB177" s="39"/>
      <c r="BC177" s="38"/>
      <c r="BD177" s="36"/>
      <c r="BE177" s="36"/>
      <c r="BF177" s="39"/>
      <c r="BG177" s="38"/>
      <c r="BH177" s="36"/>
      <c r="BI177" s="36"/>
      <c r="BJ177" s="43"/>
      <c r="BK177" s="199">
        <f t="shared" si="30"/>
        <v>1</v>
      </c>
      <c r="BL177" s="200">
        <f t="shared" si="31"/>
        <v>0</v>
      </c>
      <c r="BM177" s="44"/>
      <c r="BN177" s="209" t="s">
        <v>494</v>
      </c>
    </row>
    <row r="178" spans="1:66" x14ac:dyDescent="0.25">
      <c r="A178" s="54" t="s">
        <v>82</v>
      </c>
      <c r="B178" s="55" t="s">
        <v>86</v>
      </c>
      <c r="C178" s="47" t="s">
        <v>569</v>
      </c>
      <c r="D178" s="47" t="s">
        <v>87</v>
      </c>
      <c r="E178" s="48" t="s">
        <v>32</v>
      </c>
      <c r="F178" s="150" t="s">
        <v>553</v>
      </c>
      <c r="G178" s="151" t="s">
        <v>33</v>
      </c>
      <c r="H178" s="151" t="s">
        <v>56</v>
      </c>
      <c r="I178" s="46" t="s">
        <v>55</v>
      </c>
      <c r="J178" s="57" t="s">
        <v>63</v>
      </c>
      <c r="K178" s="45">
        <v>0</v>
      </c>
      <c r="L178" s="46">
        <v>1</v>
      </c>
      <c r="M178" s="49" t="s">
        <v>123</v>
      </c>
      <c r="N178" s="58" t="s">
        <v>33</v>
      </c>
      <c r="O178" s="35"/>
      <c r="P178" s="36"/>
      <c r="Q178" s="36"/>
      <c r="R178" s="37"/>
      <c r="S178" s="38"/>
      <c r="T178" s="36"/>
      <c r="U178" s="36"/>
      <c r="V178" s="39"/>
      <c r="W178" s="38"/>
      <c r="X178" s="36"/>
      <c r="Y178" s="36"/>
      <c r="Z178" s="39"/>
      <c r="AA178" s="38"/>
      <c r="AB178" s="36"/>
      <c r="AC178" s="36"/>
      <c r="AD178" s="39"/>
      <c r="AE178" s="40"/>
      <c r="AF178" s="41"/>
      <c r="AG178" s="41"/>
      <c r="AH178" s="42"/>
      <c r="AI178" s="40"/>
      <c r="AJ178" s="41"/>
      <c r="AK178" s="41"/>
      <c r="AL178" s="42">
        <v>1</v>
      </c>
      <c r="AM178" s="40"/>
      <c r="AN178" s="41"/>
      <c r="AO178" s="41"/>
      <c r="AP178" s="42"/>
      <c r="AQ178" s="40"/>
      <c r="AR178" s="41"/>
      <c r="AS178" s="41"/>
      <c r="AT178" s="42"/>
      <c r="AU178" s="40"/>
      <c r="AV178" s="41"/>
      <c r="AW178" s="41"/>
      <c r="AX178" s="42"/>
      <c r="AY178" s="38"/>
      <c r="AZ178" s="36"/>
      <c r="BA178" s="36"/>
      <c r="BB178" s="39"/>
      <c r="BC178" s="38"/>
      <c r="BD178" s="36"/>
      <c r="BE178" s="36"/>
      <c r="BF178" s="39"/>
      <c r="BG178" s="38"/>
      <c r="BH178" s="36"/>
      <c r="BI178" s="36"/>
      <c r="BJ178" s="43"/>
      <c r="BK178" s="199">
        <f t="shared" si="30"/>
        <v>1</v>
      </c>
      <c r="BL178" s="200">
        <f t="shared" si="31"/>
        <v>0</v>
      </c>
      <c r="BM178" s="44"/>
      <c r="BN178" s="209" t="s">
        <v>494</v>
      </c>
    </row>
    <row r="179" spans="1:66" x14ac:dyDescent="0.25">
      <c r="A179" s="54" t="s">
        <v>82</v>
      </c>
      <c r="B179" s="55" t="s">
        <v>86</v>
      </c>
      <c r="C179" s="47" t="s">
        <v>569</v>
      </c>
      <c r="D179" s="47" t="s">
        <v>87</v>
      </c>
      <c r="E179" s="48" t="s">
        <v>32</v>
      </c>
      <c r="F179" s="150" t="s">
        <v>553</v>
      </c>
      <c r="G179" s="151" t="s">
        <v>33</v>
      </c>
      <c r="H179" s="151" t="s">
        <v>56</v>
      </c>
      <c r="I179" s="46" t="s">
        <v>55</v>
      </c>
      <c r="J179" s="57" t="s">
        <v>70</v>
      </c>
      <c r="K179" s="45">
        <v>0</v>
      </c>
      <c r="L179" s="46">
        <v>1</v>
      </c>
      <c r="M179" s="49" t="s">
        <v>123</v>
      </c>
      <c r="N179" s="58" t="s">
        <v>33</v>
      </c>
      <c r="O179" s="35"/>
      <c r="P179" s="36"/>
      <c r="Q179" s="36"/>
      <c r="R179" s="37"/>
      <c r="S179" s="38"/>
      <c r="T179" s="36"/>
      <c r="U179" s="36"/>
      <c r="V179" s="39"/>
      <c r="W179" s="38"/>
      <c r="X179" s="36"/>
      <c r="Y179" s="36"/>
      <c r="Z179" s="39"/>
      <c r="AA179" s="38"/>
      <c r="AB179" s="36"/>
      <c r="AC179" s="36"/>
      <c r="AD179" s="39"/>
      <c r="AE179" s="40"/>
      <c r="AF179" s="41"/>
      <c r="AG179" s="41"/>
      <c r="AH179" s="42"/>
      <c r="AI179" s="40"/>
      <c r="AJ179" s="41"/>
      <c r="AK179" s="41"/>
      <c r="AL179" s="42">
        <v>1</v>
      </c>
      <c r="AM179" s="40"/>
      <c r="AN179" s="41"/>
      <c r="AO179" s="41"/>
      <c r="AP179" s="42"/>
      <c r="AQ179" s="40"/>
      <c r="AR179" s="41"/>
      <c r="AS179" s="41"/>
      <c r="AT179" s="42"/>
      <c r="AU179" s="40"/>
      <c r="AV179" s="41"/>
      <c r="AW179" s="41"/>
      <c r="AX179" s="42"/>
      <c r="AY179" s="38"/>
      <c r="AZ179" s="36"/>
      <c r="BA179" s="36"/>
      <c r="BB179" s="39"/>
      <c r="BC179" s="38"/>
      <c r="BD179" s="36"/>
      <c r="BE179" s="36"/>
      <c r="BF179" s="39"/>
      <c r="BG179" s="38"/>
      <c r="BH179" s="36"/>
      <c r="BI179" s="36"/>
      <c r="BJ179" s="43"/>
      <c r="BK179" s="199">
        <f t="shared" si="30"/>
        <v>1</v>
      </c>
      <c r="BL179" s="200">
        <f t="shared" si="31"/>
        <v>0</v>
      </c>
      <c r="BM179" s="44"/>
      <c r="BN179" s="209" t="s">
        <v>494</v>
      </c>
    </row>
    <row r="180" spans="1:66" x14ac:dyDescent="0.25">
      <c r="A180" s="54" t="s">
        <v>82</v>
      </c>
      <c r="B180" s="55" t="s">
        <v>86</v>
      </c>
      <c r="C180" s="47" t="s">
        <v>569</v>
      </c>
      <c r="D180" s="47" t="s">
        <v>87</v>
      </c>
      <c r="E180" s="48" t="s">
        <v>32</v>
      </c>
      <c r="F180" s="150" t="s">
        <v>553</v>
      </c>
      <c r="G180" s="151" t="s">
        <v>33</v>
      </c>
      <c r="H180" s="151" t="s">
        <v>56</v>
      </c>
      <c r="I180" s="46" t="s">
        <v>55</v>
      </c>
      <c r="J180" s="57" t="s">
        <v>65</v>
      </c>
      <c r="K180" s="45">
        <v>0</v>
      </c>
      <c r="L180" s="46">
        <v>1</v>
      </c>
      <c r="M180" s="49" t="s">
        <v>571</v>
      </c>
      <c r="N180" s="58" t="s">
        <v>33</v>
      </c>
      <c r="O180" s="35"/>
      <c r="P180" s="36"/>
      <c r="Q180" s="36"/>
      <c r="R180" s="37"/>
      <c r="S180" s="38"/>
      <c r="T180" s="36"/>
      <c r="U180" s="36"/>
      <c r="V180" s="39"/>
      <c r="W180" s="38"/>
      <c r="X180" s="36"/>
      <c r="Y180" s="36"/>
      <c r="Z180" s="39"/>
      <c r="AA180" s="38"/>
      <c r="AB180" s="36"/>
      <c r="AC180" s="36"/>
      <c r="AD180" s="39"/>
      <c r="AE180" s="40"/>
      <c r="AF180" s="41"/>
      <c r="AG180" s="41"/>
      <c r="AH180" s="42"/>
      <c r="AI180" s="40"/>
      <c r="AJ180" s="41"/>
      <c r="AK180" s="41"/>
      <c r="AL180" s="42">
        <v>1</v>
      </c>
      <c r="AM180" s="40"/>
      <c r="AN180" s="41"/>
      <c r="AO180" s="41"/>
      <c r="AP180" s="42"/>
      <c r="AQ180" s="40"/>
      <c r="AR180" s="41"/>
      <c r="AS180" s="41"/>
      <c r="AT180" s="42"/>
      <c r="AU180" s="40"/>
      <c r="AV180" s="41"/>
      <c r="AW180" s="41"/>
      <c r="AX180" s="42"/>
      <c r="AY180" s="38"/>
      <c r="AZ180" s="36"/>
      <c r="BA180" s="36"/>
      <c r="BB180" s="39"/>
      <c r="BC180" s="38"/>
      <c r="BD180" s="36"/>
      <c r="BE180" s="36"/>
      <c r="BF180" s="39"/>
      <c r="BG180" s="38"/>
      <c r="BH180" s="36"/>
      <c r="BI180" s="36"/>
      <c r="BJ180" s="43"/>
      <c r="BK180" s="199">
        <f t="shared" si="30"/>
        <v>1</v>
      </c>
      <c r="BL180" s="200">
        <f t="shared" si="31"/>
        <v>0</v>
      </c>
      <c r="BM180" s="44"/>
      <c r="BN180" s="209" t="s">
        <v>494</v>
      </c>
    </row>
    <row r="181" spans="1:66" x14ac:dyDescent="0.25">
      <c r="A181" s="54" t="s">
        <v>82</v>
      </c>
      <c r="B181" s="55" t="s">
        <v>86</v>
      </c>
      <c r="C181" s="47" t="s">
        <v>569</v>
      </c>
      <c r="D181" s="47" t="s">
        <v>87</v>
      </c>
      <c r="E181" s="48" t="s">
        <v>32</v>
      </c>
      <c r="F181" s="150" t="s">
        <v>553</v>
      </c>
      <c r="G181" s="151" t="s">
        <v>33</v>
      </c>
      <c r="H181" s="151" t="s">
        <v>56</v>
      </c>
      <c r="I181" s="46" t="s">
        <v>55</v>
      </c>
      <c r="J181" s="57" t="s">
        <v>66</v>
      </c>
      <c r="K181" s="45">
        <v>0</v>
      </c>
      <c r="L181" s="46">
        <v>1</v>
      </c>
      <c r="M181" s="49" t="s">
        <v>572</v>
      </c>
      <c r="N181" s="58" t="s">
        <v>33</v>
      </c>
      <c r="O181" s="35"/>
      <c r="P181" s="36"/>
      <c r="Q181" s="36"/>
      <c r="R181" s="37"/>
      <c r="S181" s="38"/>
      <c r="T181" s="36"/>
      <c r="U181" s="36"/>
      <c r="V181" s="39"/>
      <c r="W181" s="38"/>
      <c r="X181" s="36"/>
      <c r="Y181" s="36"/>
      <c r="Z181" s="39"/>
      <c r="AA181" s="38"/>
      <c r="AB181" s="36"/>
      <c r="AC181" s="36"/>
      <c r="AD181" s="39"/>
      <c r="AE181" s="40"/>
      <c r="AF181" s="41"/>
      <c r="AG181" s="41"/>
      <c r="AH181" s="42"/>
      <c r="AI181" s="40"/>
      <c r="AJ181" s="41"/>
      <c r="AK181" s="41"/>
      <c r="AL181" s="42">
        <v>1</v>
      </c>
      <c r="AM181" s="40"/>
      <c r="AN181" s="41"/>
      <c r="AO181" s="41"/>
      <c r="AP181" s="42"/>
      <c r="AQ181" s="40"/>
      <c r="AR181" s="41"/>
      <c r="AS181" s="41"/>
      <c r="AT181" s="42"/>
      <c r="AU181" s="40"/>
      <c r="AV181" s="41"/>
      <c r="AW181" s="41"/>
      <c r="AX181" s="42"/>
      <c r="AY181" s="38"/>
      <c r="AZ181" s="36"/>
      <c r="BA181" s="36"/>
      <c r="BB181" s="39"/>
      <c r="BC181" s="38"/>
      <c r="BD181" s="36"/>
      <c r="BE181" s="36"/>
      <c r="BF181" s="39"/>
      <c r="BG181" s="38"/>
      <c r="BH181" s="36"/>
      <c r="BI181" s="36"/>
      <c r="BJ181" s="43"/>
      <c r="BK181" s="199">
        <f t="shared" si="30"/>
        <v>1</v>
      </c>
      <c r="BL181" s="200">
        <f t="shared" si="31"/>
        <v>0</v>
      </c>
      <c r="BM181" s="44"/>
      <c r="BN181" s="209" t="s">
        <v>494</v>
      </c>
    </row>
    <row r="182" spans="1:66" x14ac:dyDescent="0.25">
      <c r="A182" s="54" t="s">
        <v>82</v>
      </c>
      <c r="B182" s="55" t="s">
        <v>86</v>
      </c>
      <c r="C182" s="47" t="s">
        <v>569</v>
      </c>
      <c r="D182" s="47" t="s">
        <v>87</v>
      </c>
      <c r="E182" s="48" t="s">
        <v>32</v>
      </c>
      <c r="F182" s="150" t="s">
        <v>553</v>
      </c>
      <c r="G182" s="151" t="s">
        <v>33</v>
      </c>
      <c r="H182" s="151" t="s">
        <v>56</v>
      </c>
      <c r="I182" s="46" t="s">
        <v>55</v>
      </c>
      <c r="J182" s="57" t="s">
        <v>67</v>
      </c>
      <c r="K182" s="45">
        <v>0</v>
      </c>
      <c r="L182" s="46">
        <v>1</v>
      </c>
      <c r="M182" s="49" t="s">
        <v>570</v>
      </c>
      <c r="N182" s="58" t="s">
        <v>33</v>
      </c>
      <c r="O182" s="35"/>
      <c r="P182" s="36"/>
      <c r="Q182" s="36"/>
      <c r="R182" s="37"/>
      <c r="S182" s="38"/>
      <c r="T182" s="36"/>
      <c r="U182" s="36"/>
      <c r="V182" s="39"/>
      <c r="W182" s="38"/>
      <c r="X182" s="36"/>
      <c r="Y182" s="36"/>
      <c r="Z182" s="39"/>
      <c r="AA182" s="38"/>
      <c r="AB182" s="36"/>
      <c r="AC182" s="36"/>
      <c r="AD182" s="39"/>
      <c r="AE182" s="40"/>
      <c r="AF182" s="41"/>
      <c r="AG182" s="41"/>
      <c r="AH182" s="42"/>
      <c r="AI182" s="40"/>
      <c r="AJ182" s="41"/>
      <c r="AK182" s="41"/>
      <c r="AL182" s="42">
        <v>1</v>
      </c>
      <c r="AM182" s="40"/>
      <c r="AN182" s="41"/>
      <c r="AO182" s="41"/>
      <c r="AP182" s="42"/>
      <c r="AQ182" s="40"/>
      <c r="AR182" s="41"/>
      <c r="AS182" s="41"/>
      <c r="AT182" s="42"/>
      <c r="AU182" s="40"/>
      <c r="AV182" s="41"/>
      <c r="AW182" s="41"/>
      <c r="AX182" s="42"/>
      <c r="AY182" s="38"/>
      <c r="AZ182" s="36"/>
      <c r="BA182" s="36"/>
      <c r="BB182" s="39"/>
      <c r="BC182" s="38"/>
      <c r="BD182" s="36"/>
      <c r="BE182" s="36"/>
      <c r="BF182" s="39"/>
      <c r="BG182" s="38"/>
      <c r="BH182" s="36"/>
      <c r="BI182" s="36"/>
      <c r="BJ182" s="43"/>
      <c r="BK182" s="199">
        <f t="shared" si="30"/>
        <v>1</v>
      </c>
      <c r="BL182" s="200">
        <f t="shared" si="31"/>
        <v>0</v>
      </c>
      <c r="BM182" s="44"/>
      <c r="BN182" s="209" t="s">
        <v>494</v>
      </c>
    </row>
    <row r="183" spans="1:66" x14ac:dyDescent="0.25">
      <c r="A183" s="54" t="s">
        <v>82</v>
      </c>
      <c r="B183" s="55" t="s">
        <v>86</v>
      </c>
      <c r="C183" s="47" t="s">
        <v>569</v>
      </c>
      <c r="D183" s="47" t="s">
        <v>87</v>
      </c>
      <c r="E183" s="48" t="s">
        <v>32</v>
      </c>
      <c r="F183" s="150" t="s">
        <v>553</v>
      </c>
      <c r="G183" s="151" t="s">
        <v>33</v>
      </c>
      <c r="H183" s="151" t="s">
        <v>56</v>
      </c>
      <c r="I183" s="46" t="s">
        <v>55</v>
      </c>
      <c r="J183" s="57" t="s">
        <v>116</v>
      </c>
      <c r="K183" s="45">
        <v>0</v>
      </c>
      <c r="L183" s="46">
        <v>6</v>
      </c>
      <c r="M183" s="49" t="s">
        <v>570</v>
      </c>
      <c r="N183" s="58"/>
      <c r="O183" s="35"/>
      <c r="P183" s="36"/>
      <c r="Q183" s="36"/>
      <c r="R183" s="37"/>
      <c r="S183" s="38"/>
      <c r="T183" s="36"/>
      <c r="U183" s="36"/>
      <c r="V183" s="39"/>
      <c r="W183" s="38"/>
      <c r="X183" s="36"/>
      <c r="Y183" s="36"/>
      <c r="Z183" s="39"/>
      <c r="AA183" s="38"/>
      <c r="AB183" s="36"/>
      <c r="AC183" s="36"/>
      <c r="AD183" s="39"/>
      <c r="AE183" s="40"/>
      <c r="AF183" s="41"/>
      <c r="AG183" s="41"/>
      <c r="AH183" s="42"/>
      <c r="AI183" s="40"/>
      <c r="AJ183" s="41"/>
      <c r="AK183" s="41"/>
      <c r="AL183" s="42">
        <v>6</v>
      </c>
      <c r="AM183" s="40"/>
      <c r="AN183" s="41"/>
      <c r="AO183" s="41"/>
      <c r="AP183" s="42"/>
      <c r="AQ183" s="40"/>
      <c r="AR183" s="41"/>
      <c r="AS183" s="41"/>
      <c r="AT183" s="42"/>
      <c r="AU183" s="40"/>
      <c r="AV183" s="41"/>
      <c r="AW183" s="41"/>
      <c r="AX183" s="42"/>
      <c r="AY183" s="38"/>
      <c r="AZ183" s="36"/>
      <c r="BA183" s="36"/>
      <c r="BB183" s="39"/>
      <c r="BC183" s="38"/>
      <c r="BD183" s="36"/>
      <c r="BE183" s="36"/>
      <c r="BF183" s="39"/>
      <c r="BG183" s="38"/>
      <c r="BH183" s="36"/>
      <c r="BI183" s="36"/>
      <c r="BJ183" s="43"/>
      <c r="BK183" s="199">
        <f t="shared" si="30"/>
        <v>6</v>
      </c>
      <c r="BL183" s="200">
        <f t="shared" si="31"/>
        <v>0</v>
      </c>
      <c r="BM183" s="44"/>
      <c r="BN183" s="209" t="s">
        <v>494</v>
      </c>
    </row>
    <row r="184" spans="1:66" x14ac:dyDescent="0.25">
      <c r="A184" s="54" t="s">
        <v>82</v>
      </c>
      <c r="B184" s="55" t="s">
        <v>86</v>
      </c>
      <c r="C184" s="47" t="s">
        <v>567</v>
      </c>
      <c r="D184" s="47" t="s">
        <v>91</v>
      </c>
      <c r="E184" s="48" t="s">
        <v>32</v>
      </c>
      <c r="F184" s="150" t="s">
        <v>550</v>
      </c>
      <c r="G184" s="151" t="s">
        <v>33</v>
      </c>
      <c r="H184" s="151" t="s">
        <v>56</v>
      </c>
      <c r="I184" s="46" t="s">
        <v>55</v>
      </c>
      <c r="J184" s="56" t="s">
        <v>70</v>
      </c>
      <c r="K184" s="45">
        <v>0</v>
      </c>
      <c r="L184" s="46">
        <v>1</v>
      </c>
      <c r="M184" s="49" t="s">
        <v>123</v>
      </c>
      <c r="N184" s="58" t="s">
        <v>33</v>
      </c>
      <c r="O184" s="35" t="s">
        <v>129</v>
      </c>
      <c r="P184" s="36"/>
      <c r="Q184" s="36"/>
      <c r="R184" s="37"/>
      <c r="S184" s="38"/>
      <c r="T184" s="36"/>
      <c r="U184" s="36"/>
      <c r="V184" s="39"/>
      <c r="W184" s="38"/>
      <c r="X184" s="36"/>
      <c r="Y184" s="36"/>
      <c r="Z184" s="39"/>
      <c r="AA184" s="38"/>
      <c r="AB184" s="36"/>
      <c r="AC184" s="36"/>
      <c r="AD184" s="39"/>
      <c r="AE184" s="40"/>
      <c r="AF184" s="41"/>
      <c r="AG184" s="41"/>
      <c r="AH184" s="42"/>
      <c r="AI184" s="40"/>
      <c r="AJ184" s="41"/>
      <c r="AK184" s="41">
        <v>1</v>
      </c>
      <c r="AL184" s="42"/>
      <c r="AM184" s="40"/>
      <c r="AN184" s="41"/>
      <c r="AO184" s="41"/>
      <c r="AP184" s="42"/>
      <c r="AQ184" s="40"/>
      <c r="AR184" s="41"/>
      <c r="AS184" s="41"/>
      <c r="AT184" s="42"/>
      <c r="AU184" s="40"/>
      <c r="AV184" s="41"/>
      <c r="AW184" s="41"/>
      <c r="AX184" s="42"/>
      <c r="AY184" s="38"/>
      <c r="AZ184" s="36"/>
      <c r="BA184" s="36"/>
      <c r="BB184" s="39"/>
      <c r="BC184" s="38"/>
      <c r="BD184" s="36"/>
      <c r="BE184" s="36"/>
      <c r="BF184" s="39"/>
      <c r="BG184" s="38"/>
      <c r="BH184" s="36"/>
      <c r="BI184" s="36"/>
      <c r="BJ184" s="43"/>
      <c r="BK184" s="199">
        <f t="shared" ref="BK184" si="32">SUM(O184:BJ184)</f>
        <v>1</v>
      </c>
      <c r="BL184" s="200">
        <f t="shared" ref="BL184" si="33">IF(J184="Pictures",(IF(SUM(O184:BJ184)&gt;L184,0,L184-BK184)),L184-BK184)</f>
        <v>0</v>
      </c>
      <c r="BM184" s="44"/>
      <c r="BN184" s="209" t="s">
        <v>555</v>
      </c>
    </row>
    <row r="185" spans="1:66" x14ac:dyDescent="0.25">
      <c r="A185" s="54" t="s">
        <v>82</v>
      </c>
      <c r="B185" s="55" t="s">
        <v>86</v>
      </c>
      <c r="C185" s="47" t="s">
        <v>567</v>
      </c>
      <c r="D185" s="47" t="s">
        <v>91</v>
      </c>
      <c r="E185" s="48" t="s">
        <v>32</v>
      </c>
      <c r="F185" s="150" t="s">
        <v>550</v>
      </c>
      <c r="G185" s="151" t="s">
        <v>33</v>
      </c>
      <c r="H185" s="151" t="s">
        <v>56</v>
      </c>
      <c r="I185" s="46" t="s">
        <v>55</v>
      </c>
      <c r="J185" s="56" t="s">
        <v>63</v>
      </c>
      <c r="K185" s="45">
        <v>0</v>
      </c>
      <c r="L185" s="46">
        <v>1</v>
      </c>
      <c r="M185" s="49" t="s">
        <v>123</v>
      </c>
      <c r="N185" s="58" t="s">
        <v>33</v>
      </c>
      <c r="O185" s="35" t="s">
        <v>129</v>
      </c>
      <c r="P185" s="36"/>
      <c r="Q185" s="36"/>
      <c r="R185" s="37"/>
      <c r="S185" s="38"/>
      <c r="T185" s="36"/>
      <c r="U185" s="36"/>
      <c r="V185" s="39"/>
      <c r="W185" s="38"/>
      <c r="X185" s="36"/>
      <c r="Y185" s="36"/>
      <c r="Z185" s="39"/>
      <c r="AA185" s="38"/>
      <c r="AB185" s="36"/>
      <c r="AC185" s="36"/>
      <c r="AD185" s="39"/>
      <c r="AE185" s="40"/>
      <c r="AF185" s="41"/>
      <c r="AG185" s="41"/>
      <c r="AH185" s="42"/>
      <c r="AI185" s="40"/>
      <c r="AJ185" s="41"/>
      <c r="AK185" s="41">
        <v>1</v>
      </c>
      <c r="AL185" s="42"/>
      <c r="AM185" s="40"/>
      <c r="AN185" s="41"/>
      <c r="AO185" s="41"/>
      <c r="AP185" s="42"/>
      <c r="AQ185" s="40"/>
      <c r="AR185" s="41"/>
      <c r="AS185" s="41"/>
      <c r="AT185" s="42"/>
      <c r="AU185" s="40"/>
      <c r="AV185" s="41"/>
      <c r="AW185" s="41"/>
      <c r="AX185" s="42"/>
      <c r="AY185" s="38"/>
      <c r="AZ185" s="36"/>
      <c r="BA185" s="36"/>
      <c r="BB185" s="39"/>
      <c r="BC185" s="38"/>
      <c r="BD185" s="36"/>
      <c r="BE185" s="36"/>
      <c r="BF185" s="39"/>
      <c r="BG185" s="38"/>
      <c r="BH185" s="36"/>
      <c r="BI185" s="36"/>
      <c r="BJ185" s="43"/>
      <c r="BK185" s="199">
        <f t="shared" ref="BK185:BK190" si="34">SUM(O185:BJ185)</f>
        <v>1</v>
      </c>
      <c r="BL185" s="200">
        <f t="shared" ref="BL185:BL190" si="35">IF(J185="Pictures",(IF(SUM(O185:BJ185)&gt;L185,0,L185-BK185)),L185-BK185)</f>
        <v>0</v>
      </c>
      <c r="BM185" s="44"/>
      <c r="BN185" s="209" t="s">
        <v>555</v>
      </c>
    </row>
    <row r="186" spans="1:66" x14ac:dyDescent="0.25">
      <c r="A186" s="54" t="s">
        <v>82</v>
      </c>
      <c r="B186" s="55" t="s">
        <v>86</v>
      </c>
      <c r="C186" s="47" t="s">
        <v>567</v>
      </c>
      <c r="D186" s="47" t="s">
        <v>91</v>
      </c>
      <c r="E186" s="48" t="s">
        <v>32</v>
      </c>
      <c r="F186" s="150" t="s">
        <v>550</v>
      </c>
      <c r="G186" s="151" t="s">
        <v>33</v>
      </c>
      <c r="H186" s="151" t="s">
        <v>56</v>
      </c>
      <c r="I186" s="46" t="s">
        <v>55</v>
      </c>
      <c r="J186" s="56" t="s">
        <v>64</v>
      </c>
      <c r="K186" s="45">
        <v>0</v>
      </c>
      <c r="L186" s="46">
        <v>1</v>
      </c>
      <c r="M186" s="49" t="s">
        <v>123</v>
      </c>
      <c r="N186" s="58" t="s">
        <v>33</v>
      </c>
      <c r="O186" s="35" t="s">
        <v>129</v>
      </c>
      <c r="P186" s="36"/>
      <c r="Q186" s="36"/>
      <c r="R186" s="37"/>
      <c r="S186" s="38"/>
      <c r="T186" s="36"/>
      <c r="U186" s="36"/>
      <c r="V186" s="39"/>
      <c r="W186" s="38"/>
      <c r="X186" s="36"/>
      <c r="Y186" s="36"/>
      <c r="Z186" s="39"/>
      <c r="AA186" s="38"/>
      <c r="AB186" s="36"/>
      <c r="AC186" s="36"/>
      <c r="AD186" s="39"/>
      <c r="AE186" s="40"/>
      <c r="AF186" s="41"/>
      <c r="AG186" s="41"/>
      <c r="AH186" s="42"/>
      <c r="AI186" s="40"/>
      <c r="AJ186" s="41"/>
      <c r="AK186" s="41">
        <v>1</v>
      </c>
      <c r="AL186" s="42"/>
      <c r="AM186" s="40"/>
      <c r="AN186" s="41"/>
      <c r="AO186" s="41"/>
      <c r="AP186" s="42"/>
      <c r="AQ186" s="40"/>
      <c r="AR186" s="41"/>
      <c r="AS186" s="41"/>
      <c r="AT186" s="42"/>
      <c r="AU186" s="40"/>
      <c r="AV186" s="41"/>
      <c r="AW186" s="41"/>
      <c r="AX186" s="42"/>
      <c r="AY186" s="38"/>
      <c r="AZ186" s="36"/>
      <c r="BA186" s="36"/>
      <c r="BB186" s="39"/>
      <c r="BC186" s="38"/>
      <c r="BD186" s="36"/>
      <c r="BE186" s="36"/>
      <c r="BF186" s="39"/>
      <c r="BG186" s="38"/>
      <c r="BH186" s="36"/>
      <c r="BI186" s="36"/>
      <c r="BJ186" s="43"/>
      <c r="BK186" s="199">
        <f t="shared" si="34"/>
        <v>1</v>
      </c>
      <c r="BL186" s="200">
        <f t="shared" si="35"/>
        <v>0</v>
      </c>
      <c r="BM186" s="44"/>
      <c r="BN186" s="209" t="s">
        <v>555</v>
      </c>
    </row>
    <row r="187" spans="1:66" x14ac:dyDescent="0.25">
      <c r="A187" s="54" t="s">
        <v>82</v>
      </c>
      <c r="B187" s="55" t="s">
        <v>86</v>
      </c>
      <c r="C187" s="47" t="s">
        <v>567</v>
      </c>
      <c r="D187" s="47" t="s">
        <v>91</v>
      </c>
      <c r="E187" s="48" t="s">
        <v>32</v>
      </c>
      <c r="F187" s="150" t="s">
        <v>550</v>
      </c>
      <c r="G187" s="151" t="s">
        <v>33</v>
      </c>
      <c r="H187" s="151" t="s">
        <v>56</v>
      </c>
      <c r="I187" s="46" t="s">
        <v>55</v>
      </c>
      <c r="J187" s="56" t="s">
        <v>67</v>
      </c>
      <c r="K187" s="45">
        <v>0</v>
      </c>
      <c r="L187" s="46">
        <v>1</v>
      </c>
      <c r="M187" s="49" t="s">
        <v>123</v>
      </c>
      <c r="N187" s="58" t="s">
        <v>33</v>
      </c>
      <c r="O187" s="35" t="s">
        <v>129</v>
      </c>
      <c r="P187" s="36"/>
      <c r="Q187" s="36"/>
      <c r="R187" s="37"/>
      <c r="S187" s="38"/>
      <c r="T187" s="36"/>
      <c r="U187" s="36"/>
      <c r="V187" s="39"/>
      <c r="W187" s="38"/>
      <c r="X187" s="36"/>
      <c r="Y187" s="36"/>
      <c r="Z187" s="39"/>
      <c r="AA187" s="38"/>
      <c r="AB187" s="36"/>
      <c r="AC187" s="36"/>
      <c r="AD187" s="39"/>
      <c r="AE187" s="40"/>
      <c r="AF187" s="41"/>
      <c r="AG187" s="41"/>
      <c r="AH187" s="42"/>
      <c r="AI187" s="40"/>
      <c r="AJ187" s="41"/>
      <c r="AK187" s="41">
        <v>1</v>
      </c>
      <c r="AL187" s="42"/>
      <c r="AM187" s="40"/>
      <c r="AN187" s="41"/>
      <c r="AO187" s="41"/>
      <c r="AP187" s="42"/>
      <c r="AQ187" s="40"/>
      <c r="AR187" s="41"/>
      <c r="AS187" s="41"/>
      <c r="AT187" s="42"/>
      <c r="AU187" s="40"/>
      <c r="AV187" s="41"/>
      <c r="AW187" s="41"/>
      <c r="AX187" s="42"/>
      <c r="AY187" s="38"/>
      <c r="AZ187" s="36"/>
      <c r="BA187" s="36"/>
      <c r="BB187" s="39"/>
      <c r="BC187" s="38"/>
      <c r="BD187" s="36"/>
      <c r="BE187" s="36"/>
      <c r="BF187" s="39"/>
      <c r="BG187" s="38"/>
      <c r="BH187" s="36"/>
      <c r="BI187" s="36"/>
      <c r="BJ187" s="43"/>
      <c r="BK187" s="199">
        <f t="shared" si="34"/>
        <v>1</v>
      </c>
      <c r="BL187" s="200">
        <f t="shared" si="35"/>
        <v>0</v>
      </c>
      <c r="BM187" s="44"/>
      <c r="BN187" s="209" t="s">
        <v>555</v>
      </c>
    </row>
    <row r="188" spans="1:66" x14ac:dyDescent="0.25">
      <c r="A188" s="54" t="s">
        <v>82</v>
      </c>
      <c r="B188" s="55" t="s">
        <v>86</v>
      </c>
      <c r="C188" s="47" t="s">
        <v>567</v>
      </c>
      <c r="D188" s="47" t="s">
        <v>91</v>
      </c>
      <c r="E188" s="48" t="s">
        <v>32</v>
      </c>
      <c r="F188" s="150" t="s">
        <v>550</v>
      </c>
      <c r="G188" s="151" t="s">
        <v>33</v>
      </c>
      <c r="H188" s="151" t="s">
        <v>56</v>
      </c>
      <c r="I188" s="46" t="s">
        <v>55</v>
      </c>
      <c r="J188" s="56" t="s">
        <v>65</v>
      </c>
      <c r="K188" s="45">
        <v>0</v>
      </c>
      <c r="L188" s="46">
        <v>1</v>
      </c>
      <c r="M188" s="49" t="s">
        <v>123</v>
      </c>
      <c r="N188" s="58" t="s">
        <v>33</v>
      </c>
      <c r="O188" s="35" t="s">
        <v>129</v>
      </c>
      <c r="P188" s="36"/>
      <c r="Q188" s="36"/>
      <c r="R188" s="37"/>
      <c r="S188" s="38"/>
      <c r="T188" s="36"/>
      <c r="U188" s="36"/>
      <c r="V188" s="39"/>
      <c r="W188" s="38"/>
      <c r="X188" s="36"/>
      <c r="Y188" s="36"/>
      <c r="Z188" s="39"/>
      <c r="AA188" s="38"/>
      <c r="AB188" s="36"/>
      <c r="AC188" s="36"/>
      <c r="AD188" s="39"/>
      <c r="AE188" s="40"/>
      <c r="AF188" s="41"/>
      <c r="AG188" s="41"/>
      <c r="AH188" s="42"/>
      <c r="AI188" s="40"/>
      <c r="AJ188" s="41"/>
      <c r="AK188" s="41">
        <v>1</v>
      </c>
      <c r="AL188" s="42"/>
      <c r="AM188" s="40"/>
      <c r="AN188" s="41"/>
      <c r="AO188" s="41"/>
      <c r="AP188" s="42"/>
      <c r="AQ188" s="40"/>
      <c r="AR188" s="41"/>
      <c r="AS188" s="41"/>
      <c r="AT188" s="42"/>
      <c r="AU188" s="40"/>
      <c r="AV188" s="41"/>
      <c r="AW188" s="41"/>
      <c r="AX188" s="42"/>
      <c r="AY188" s="38"/>
      <c r="AZ188" s="36"/>
      <c r="BA188" s="36"/>
      <c r="BB188" s="39"/>
      <c r="BC188" s="38"/>
      <c r="BD188" s="36"/>
      <c r="BE188" s="36"/>
      <c r="BF188" s="39"/>
      <c r="BG188" s="38"/>
      <c r="BH188" s="36"/>
      <c r="BI188" s="36"/>
      <c r="BJ188" s="43"/>
      <c r="BK188" s="199">
        <f t="shared" si="34"/>
        <v>1</v>
      </c>
      <c r="BL188" s="200">
        <f t="shared" si="35"/>
        <v>0</v>
      </c>
      <c r="BM188" s="44"/>
      <c r="BN188" s="209" t="s">
        <v>555</v>
      </c>
    </row>
    <row r="189" spans="1:66" x14ac:dyDescent="0.25">
      <c r="A189" s="54" t="s">
        <v>82</v>
      </c>
      <c r="B189" s="55" t="s">
        <v>86</v>
      </c>
      <c r="C189" s="47" t="s">
        <v>567</v>
      </c>
      <c r="D189" s="47" t="s">
        <v>91</v>
      </c>
      <c r="E189" s="48" t="s">
        <v>32</v>
      </c>
      <c r="F189" s="150" t="s">
        <v>550</v>
      </c>
      <c r="G189" s="151" t="s">
        <v>33</v>
      </c>
      <c r="H189" s="151" t="s">
        <v>56</v>
      </c>
      <c r="I189" s="46" t="s">
        <v>55</v>
      </c>
      <c r="J189" s="56" t="s">
        <v>66</v>
      </c>
      <c r="K189" s="45">
        <v>0</v>
      </c>
      <c r="L189" s="46">
        <v>1</v>
      </c>
      <c r="M189" s="49" t="s">
        <v>123</v>
      </c>
      <c r="N189" s="58" t="s">
        <v>33</v>
      </c>
      <c r="O189" s="35" t="s">
        <v>129</v>
      </c>
      <c r="P189" s="36"/>
      <c r="Q189" s="36"/>
      <c r="R189" s="37"/>
      <c r="S189" s="38"/>
      <c r="T189" s="36"/>
      <c r="U189" s="36"/>
      <c r="V189" s="39"/>
      <c r="W189" s="38"/>
      <c r="X189" s="36"/>
      <c r="Y189" s="36"/>
      <c r="Z189" s="39"/>
      <c r="AA189" s="38"/>
      <c r="AB189" s="36"/>
      <c r="AC189" s="36"/>
      <c r="AD189" s="39"/>
      <c r="AE189" s="40"/>
      <c r="AF189" s="41"/>
      <c r="AG189" s="41"/>
      <c r="AH189" s="42"/>
      <c r="AI189" s="40"/>
      <c r="AJ189" s="41"/>
      <c r="AK189" s="41">
        <v>1</v>
      </c>
      <c r="AL189" s="42"/>
      <c r="AM189" s="40"/>
      <c r="AN189" s="41"/>
      <c r="AO189" s="41"/>
      <c r="AP189" s="42"/>
      <c r="AQ189" s="40"/>
      <c r="AR189" s="41"/>
      <c r="AS189" s="41"/>
      <c r="AT189" s="42"/>
      <c r="AU189" s="40"/>
      <c r="AV189" s="41"/>
      <c r="AW189" s="41"/>
      <c r="AX189" s="42"/>
      <c r="AY189" s="38"/>
      <c r="AZ189" s="36"/>
      <c r="BA189" s="36"/>
      <c r="BB189" s="39"/>
      <c r="BC189" s="38"/>
      <c r="BD189" s="36"/>
      <c r="BE189" s="36"/>
      <c r="BF189" s="39"/>
      <c r="BG189" s="38"/>
      <c r="BH189" s="36"/>
      <c r="BI189" s="36"/>
      <c r="BJ189" s="43"/>
      <c r="BK189" s="199">
        <f t="shared" si="34"/>
        <v>1</v>
      </c>
      <c r="BL189" s="200">
        <f t="shared" si="35"/>
        <v>0</v>
      </c>
      <c r="BM189" s="44"/>
      <c r="BN189" s="209" t="s">
        <v>555</v>
      </c>
    </row>
    <row r="190" spans="1:66" x14ac:dyDescent="0.25">
      <c r="A190" s="54" t="s">
        <v>82</v>
      </c>
      <c r="B190" s="55" t="s">
        <v>86</v>
      </c>
      <c r="C190" s="47" t="s">
        <v>567</v>
      </c>
      <c r="D190" s="47" t="s">
        <v>91</v>
      </c>
      <c r="E190" s="48" t="s">
        <v>32</v>
      </c>
      <c r="F190" s="150" t="s">
        <v>550</v>
      </c>
      <c r="G190" s="151" t="s">
        <v>33</v>
      </c>
      <c r="H190" s="151" t="s">
        <v>56</v>
      </c>
      <c r="I190" s="46" t="s">
        <v>55</v>
      </c>
      <c r="J190" s="57" t="s">
        <v>116</v>
      </c>
      <c r="K190" s="45">
        <v>0</v>
      </c>
      <c r="L190" s="46">
        <v>6</v>
      </c>
      <c r="M190" s="49" t="s">
        <v>123</v>
      </c>
      <c r="N190" s="58" t="s">
        <v>33</v>
      </c>
      <c r="O190" s="35" t="s">
        <v>129</v>
      </c>
      <c r="P190" s="36"/>
      <c r="Q190" s="36"/>
      <c r="R190" s="37"/>
      <c r="S190" s="38"/>
      <c r="T190" s="36"/>
      <c r="U190" s="36"/>
      <c r="V190" s="39"/>
      <c r="W190" s="38"/>
      <c r="X190" s="36"/>
      <c r="Y190" s="36"/>
      <c r="Z190" s="39"/>
      <c r="AA190" s="38"/>
      <c r="AB190" s="36"/>
      <c r="AC190" s="36"/>
      <c r="AD190" s="39"/>
      <c r="AE190" s="40"/>
      <c r="AF190" s="41"/>
      <c r="AG190" s="41"/>
      <c r="AH190" s="42"/>
      <c r="AI190" s="40"/>
      <c r="AJ190" s="41"/>
      <c r="AK190" s="41"/>
      <c r="AL190" s="42"/>
      <c r="AM190" s="40"/>
      <c r="AN190" s="41"/>
      <c r="AO190" s="41"/>
      <c r="AP190" s="42"/>
      <c r="AQ190" s="40"/>
      <c r="AR190" s="41"/>
      <c r="AS190" s="41"/>
      <c r="AT190" s="42"/>
      <c r="AU190" s="40"/>
      <c r="AV190" s="41"/>
      <c r="AW190" s="41"/>
      <c r="AX190" s="42"/>
      <c r="AY190" s="38"/>
      <c r="AZ190" s="36"/>
      <c r="BA190" s="36"/>
      <c r="BB190" s="39"/>
      <c r="BC190" s="38"/>
      <c r="BD190" s="36"/>
      <c r="BE190" s="36"/>
      <c r="BF190" s="39"/>
      <c r="BG190" s="38"/>
      <c r="BH190" s="36"/>
      <c r="BI190" s="36"/>
      <c r="BJ190" s="43"/>
      <c r="BK190" s="199">
        <f t="shared" si="34"/>
        <v>0</v>
      </c>
      <c r="BL190" s="200">
        <f t="shared" si="35"/>
        <v>6</v>
      </c>
      <c r="BM190" s="44"/>
      <c r="BN190" s="209" t="s">
        <v>555</v>
      </c>
    </row>
    <row r="191" spans="1:66" x14ac:dyDescent="0.25">
      <c r="A191" s="54" t="s">
        <v>29</v>
      </c>
      <c r="B191" s="55" t="s">
        <v>30</v>
      </c>
      <c r="C191" s="47" t="s">
        <v>610</v>
      </c>
      <c r="D191" s="47" t="s">
        <v>87</v>
      </c>
      <c r="E191" s="48" t="s">
        <v>32</v>
      </c>
      <c r="F191" s="150" t="s">
        <v>611</v>
      </c>
      <c r="G191" s="151" t="s">
        <v>33</v>
      </c>
      <c r="H191" s="151" t="s">
        <v>56</v>
      </c>
      <c r="I191" s="46" t="s">
        <v>55</v>
      </c>
      <c r="J191" s="57" t="s">
        <v>63</v>
      </c>
      <c r="K191" s="45">
        <v>0</v>
      </c>
      <c r="L191" s="46">
        <v>1</v>
      </c>
      <c r="M191" s="49" t="s">
        <v>123</v>
      </c>
      <c r="N191" s="58" t="s">
        <v>33</v>
      </c>
      <c r="O191" s="35"/>
      <c r="P191" s="36"/>
      <c r="Q191" s="36"/>
      <c r="R191" s="37"/>
      <c r="S191" s="38"/>
      <c r="T191" s="36"/>
      <c r="U191" s="36"/>
      <c r="V191" s="39"/>
      <c r="W191" s="38"/>
      <c r="X191" s="36"/>
      <c r="Y191" s="36"/>
      <c r="Z191" s="39"/>
      <c r="AA191" s="38"/>
      <c r="AB191" s="36"/>
      <c r="AC191" s="36"/>
      <c r="AD191" s="39"/>
      <c r="AE191" s="40"/>
      <c r="AF191" s="41"/>
      <c r="AG191" s="41"/>
      <c r="AH191" s="42"/>
      <c r="AI191" s="40"/>
      <c r="AJ191" s="41"/>
      <c r="AK191" s="41"/>
      <c r="AL191" s="42"/>
      <c r="AM191" s="40"/>
      <c r="AN191" s="41"/>
      <c r="AO191" s="41"/>
      <c r="AP191" s="42"/>
      <c r="AQ191" s="40">
        <v>1</v>
      </c>
      <c r="AR191" s="41"/>
      <c r="AS191" s="41"/>
      <c r="AT191" s="42"/>
      <c r="AU191" s="40"/>
      <c r="AV191" s="41"/>
      <c r="AW191" s="41"/>
      <c r="AX191" s="42"/>
      <c r="AY191" s="38"/>
      <c r="AZ191" s="36"/>
      <c r="BA191" s="36"/>
      <c r="BB191" s="39"/>
      <c r="BC191" s="38"/>
      <c r="BD191" s="36"/>
      <c r="BE191" s="36"/>
      <c r="BF191" s="39"/>
      <c r="BG191" s="38"/>
      <c r="BH191" s="36"/>
      <c r="BI191" s="36"/>
      <c r="BJ191" s="43"/>
      <c r="BK191" s="199">
        <f t="shared" ref="BK191:BK199" si="36">SUM(O191:BJ191)</f>
        <v>1</v>
      </c>
      <c r="BL191" s="200">
        <f t="shared" ref="BL191:BL199" si="37">IF(J191="Pictures",(IF(SUM(O191:BJ191)&gt;L191,0,L191-BK191)),L191-BK191)</f>
        <v>0</v>
      </c>
      <c r="BM191" s="44"/>
      <c r="BN191" s="209"/>
    </row>
    <row r="192" spans="1:66" x14ac:dyDescent="0.25">
      <c r="A192" s="54" t="s">
        <v>29</v>
      </c>
      <c r="B192" s="55" t="s">
        <v>30</v>
      </c>
      <c r="C192" s="47" t="s">
        <v>610</v>
      </c>
      <c r="D192" s="47" t="s">
        <v>87</v>
      </c>
      <c r="E192" s="48" t="s">
        <v>32</v>
      </c>
      <c r="F192" s="150" t="s">
        <v>611</v>
      </c>
      <c r="G192" s="151" t="s">
        <v>33</v>
      </c>
      <c r="H192" s="151" t="s">
        <v>56</v>
      </c>
      <c r="I192" s="46" t="s">
        <v>55</v>
      </c>
      <c r="J192" s="57" t="s">
        <v>64</v>
      </c>
      <c r="K192" s="45">
        <v>0</v>
      </c>
      <c r="L192" s="46">
        <v>1</v>
      </c>
      <c r="M192" s="49" t="s">
        <v>123</v>
      </c>
      <c r="N192" s="58" t="s">
        <v>33</v>
      </c>
      <c r="O192" s="35"/>
      <c r="P192" s="36"/>
      <c r="Q192" s="36"/>
      <c r="R192" s="37"/>
      <c r="S192" s="38"/>
      <c r="T192" s="36"/>
      <c r="U192" s="36"/>
      <c r="V192" s="39"/>
      <c r="W192" s="38"/>
      <c r="X192" s="36"/>
      <c r="Y192" s="36"/>
      <c r="Z192" s="39"/>
      <c r="AA192" s="38"/>
      <c r="AB192" s="36"/>
      <c r="AC192" s="36"/>
      <c r="AD192" s="39"/>
      <c r="AE192" s="40"/>
      <c r="AF192" s="41"/>
      <c r="AG192" s="41"/>
      <c r="AH192" s="42"/>
      <c r="AI192" s="40"/>
      <c r="AJ192" s="41"/>
      <c r="AK192" s="41"/>
      <c r="AL192" s="42"/>
      <c r="AM192" s="40"/>
      <c r="AN192" s="41"/>
      <c r="AO192" s="41"/>
      <c r="AP192" s="42"/>
      <c r="AQ192" s="40">
        <v>1</v>
      </c>
      <c r="AR192" s="41"/>
      <c r="AS192" s="41"/>
      <c r="AT192" s="42"/>
      <c r="AU192" s="40"/>
      <c r="AV192" s="41"/>
      <c r="AW192" s="41"/>
      <c r="AX192" s="42"/>
      <c r="AY192" s="38"/>
      <c r="AZ192" s="36"/>
      <c r="BA192" s="36"/>
      <c r="BB192" s="39"/>
      <c r="BC192" s="38"/>
      <c r="BD192" s="36"/>
      <c r="BE192" s="36"/>
      <c r="BF192" s="39"/>
      <c r="BG192" s="38"/>
      <c r="BH192" s="36"/>
      <c r="BI192" s="36"/>
      <c r="BJ192" s="43"/>
      <c r="BK192" s="199">
        <f t="shared" si="36"/>
        <v>1</v>
      </c>
      <c r="BL192" s="200">
        <f t="shared" si="37"/>
        <v>0</v>
      </c>
      <c r="BM192" s="44"/>
      <c r="BN192" s="209"/>
    </row>
    <row r="193" spans="1:66" x14ac:dyDescent="0.25">
      <c r="A193" s="54" t="s">
        <v>29</v>
      </c>
      <c r="B193" s="55" t="s">
        <v>30</v>
      </c>
      <c r="C193" s="47" t="s">
        <v>610</v>
      </c>
      <c r="D193" s="47" t="s">
        <v>87</v>
      </c>
      <c r="E193" s="48" t="s">
        <v>32</v>
      </c>
      <c r="F193" s="150" t="s">
        <v>611</v>
      </c>
      <c r="G193" s="151" t="s">
        <v>33</v>
      </c>
      <c r="H193" s="151" t="s">
        <v>56</v>
      </c>
      <c r="I193" s="46" t="s">
        <v>55</v>
      </c>
      <c r="J193" s="57" t="s">
        <v>67</v>
      </c>
      <c r="K193" s="45">
        <v>0</v>
      </c>
      <c r="L193" s="46">
        <v>1</v>
      </c>
      <c r="M193" s="49" t="s">
        <v>123</v>
      </c>
      <c r="N193" s="58" t="s">
        <v>33</v>
      </c>
      <c r="O193" s="35"/>
      <c r="P193" s="36"/>
      <c r="Q193" s="36"/>
      <c r="R193" s="37"/>
      <c r="S193" s="38"/>
      <c r="T193" s="36"/>
      <c r="U193" s="36"/>
      <c r="V193" s="39"/>
      <c r="W193" s="38"/>
      <c r="X193" s="36"/>
      <c r="Y193" s="36"/>
      <c r="Z193" s="39"/>
      <c r="AA193" s="38"/>
      <c r="AB193" s="36"/>
      <c r="AC193" s="36"/>
      <c r="AD193" s="39"/>
      <c r="AE193" s="40"/>
      <c r="AF193" s="41"/>
      <c r="AG193" s="41"/>
      <c r="AH193" s="42"/>
      <c r="AI193" s="40"/>
      <c r="AJ193" s="41"/>
      <c r="AK193" s="41"/>
      <c r="AL193" s="42"/>
      <c r="AM193" s="40"/>
      <c r="AN193" s="41"/>
      <c r="AO193" s="41"/>
      <c r="AP193" s="42"/>
      <c r="AQ193" s="40">
        <v>1</v>
      </c>
      <c r="AR193" s="41"/>
      <c r="AS193" s="41"/>
      <c r="AT193" s="42"/>
      <c r="AU193" s="40"/>
      <c r="AV193" s="41"/>
      <c r="AW193" s="41"/>
      <c r="AX193" s="42"/>
      <c r="AY193" s="38"/>
      <c r="AZ193" s="36"/>
      <c r="BA193" s="36"/>
      <c r="BB193" s="39"/>
      <c r="BC193" s="38"/>
      <c r="BD193" s="36"/>
      <c r="BE193" s="36"/>
      <c r="BF193" s="39"/>
      <c r="BG193" s="38"/>
      <c r="BH193" s="36"/>
      <c r="BI193" s="36"/>
      <c r="BJ193" s="43"/>
      <c r="BK193" s="199">
        <f t="shared" si="36"/>
        <v>1</v>
      </c>
      <c r="BL193" s="200">
        <f t="shared" si="37"/>
        <v>0</v>
      </c>
      <c r="BM193" s="44"/>
      <c r="BN193" s="209"/>
    </row>
    <row r="194" spans="1:66" x14ac:dyDescent="0.25">
      <c r="A194" s="54" t="s">
        <v>29</v>
      </c>
      <c r="B194" s="55" t="s">
        <v>30</v>
      </c>
      <c r="C194" s="47" t="s">
        <v>610</v>
      </c>
      <c r="D194" s="47" t="s">
        <v>87</v>
      </c>
      <c r="E194" s="48" t="s">
        <v>32</v>
      </c>
      <c r="F194" s="150" t="s">
        <v>611</v>
      </c>
      <c r="G194" s="151" t="s">
        <v>33</v>
      </c>
      <c r="H194" s="151" t="s">
        <v>56</v>
      </c>
      <c r="I194" s="46" t="s">
        <v>55</v>
      </c>
      <c r="J194" s="57" t="s">
        <v>65</v>
      </c>
      <c r="K194" s="45">
        <v>0</v>
      </c>
      <c r="L194" s="46">
        <v>1</v>
      </c>
      <c r="M194" s="49" t="s">
        <v>123</v>
      </c>
      <c r="N194" s="58" t="s">
        <v>33</v>
      </c>
      <c r="O194" s="35"/>
      <c r="P194" s="36"/>
      <c r="Q194" s="36"/>
      <c r="R194" s="37"/>
      <c r="S194" s="38"/>
      <c r="T194" s="36"/>
      <c r="U194" s="36"/>
      <c r="V194" s="39"/>
      <c r="W194" s="38"/>
      <c r="X194" s="36"/>
      <c r="Y194" s="36"/>
      <c r="Z194" s="39"/>
      <c r="AA194" s="38"/>
      <c r="AB194" s="36"/>
      <c r="AC194" s="36"/>
      <c r="AD194" s="39"/>
      <c r="AE194" s="40"/>
      <c r="AF194" s="41"/>
      <c r="AG194" s="41"/>
      <c r="AH194" s="42"/>
      <c r="AI194" s="40"/>
      <c r="AJ194" s="41"/>
      <c r="AK194" s="41"/>
      <c r="AL194" s="42"/>
      <c r="AM194" s="40"/>
      <c r="AN194" s="41"/>
      <c r="AO194" s="41"/>
      <c r="AP194" s="42"/>
      <c r="AQ194" s="40">
        <v>1</v>
      </c>
      <c r="AR194" s="41"/>
      <c r="AS194" s="41"/>
      <c r="AT194" s="42"/>
      <c r="AU194" s="40"/>
      <c r="AV194" s="41"/>
      <c r="AW194" s="41"/>
      <c r="AX194" s="42"/>
      <c r="AY194" s="38"/>
      <c r="AZ194" s="36"/>
      <c r="BA194" s="36"/>
      <c r="BB194" s="39"/>
      <c r="BC194" s="38"/>
      <c r="BD194" s="36"/>
      <c r="BE194" s="36"/>
      <c r="BF194" s="39"/>
      <c r="BG194" s="38"/>
      <c r="BH194" s="36"/>
      <c r="BI194" s="36"/>
      <c r="BJ194" s="43"/>
      <c r="BK194" s="199">
        <f t="shared" si="36"/>
        <v>1</v>
      </c>
      <c r="BL194" s="200">
        <f t="shared" si="37"/>
        <v>0</v>
      </c>
      <c r="BM194" s="44"/>
      <c r="BN194" s="209"/>
    </row>
    <row r="195" spans="1:66" x14ac:dyDescent="0.25">
      <c r="A195" s="54" t="s">
        <v>29</v>
      </c>
      <c r="B195" s="55" t="s">
        <v>30</v>
      </c>
      <c r="C195" s="47" t="s">
        <v>610</v>
      </c>
      <c r="D195" s="47" t="s">
        <v>87</v>
      </c>
      <c r="E195" s="48" t="s">
        <v>32</v>
      </c>
      <c r="F195" s="150" t="s">
        <v>611</v>
      </c>
      <c r="G195" s="151" t="s">
        <v>33</v>
      </c>
      <c r="H195" s="151" t="s">
        <v>56</v>
      </c>
      <c r="I195" s="46" t="s">
        <v>55</v>
      </c>
      <c r="J195" s="57" t="s">
        <v>66</v>
      </c>
      <c r="K195" s="45">
        <v>0</v>
      </c>
      <c r="L195" s="46">
        <v>1</v>
      </c>
      <c r="M195" s="49" t="s">
        <v>123</v>
      </c>
      <c r="N195" s="58" t="s">
        <v>33</v>
      </c>
      <c r="O195" s="35"/>
      <c r="P195" s="36"/>
      <c r="Q195" s="36"/>
      <c r="R195" s="37"/>
      <c r="S195" s="38"/>
      <c r="T195" s="36"/>
      <c r="U195" s="36"/>
      <c r="V195" s="39"/>
      <c r="W195" s="38"/>
      <c r="X195" s="36"/>
      <c r="Y195" s="36"/>
      <c r="Z195" s="39"/>
      <c r="AA195" s="38"/>
      <c r="AB195" s="36"/>
      <c r="AC195" s="36"/>
      <c r="AD195" s="39"/>
      <c r="AE195" s="40"/>
      <c r="AF195" s="41"/>
      <c r="AG195" s="41"/>
      <c r="AH195" s="42"/>
      <c r="AI195" s="40"/>
      <c r="AJ195" s="41"/>
      <c r="AK195" s="41"/>
      <c r="AL195" s="42"/>
      <c r="AM195" s="40"/>
      <c r="AN195" s="41"/>
      <c r="AO195" s="41"/>
      <c r="AP195" s="42"/>
      <c r="AQ195" s="40">
        <v>1</v>
      </c>
      <c r="AR195" s="41"/>
      <c r="AS195" s="41"/>
      <c r="AT195" s="42"/>
      <c r="AU195" s="40"/>
      <c r="AV195" s="41"/>
      <c r="AW195" s="41"/>
      <c r="AX195" s="42"/>
      <c r="AY195" s="38"/>
      <c r="AZ195" s="36"/>
      <c r="BA195" s="36"/>
      <c r="BB195" s="39"/>
      <c r="BC195" s="38"/>
      <c r="BD195" s="36"/>
      <c r="BE195" s="36"/>
      <c r="BF195" s="39"/>
      <c r="BG195" s="38"/>
      <c r="BH195" s="36"/>
      <c r="BI195" s="36"/>
      <c r="BJ195" s="43"/>
      <c r="BK195" s="199">
        <f t="shared" si="36"/>
        <v>1</v>
      </c>
      <c r="BL195" s="200">
        <f t="shared" si="37"/>
        <v>0</v>
      </c>
      <c r="BM195" s="44"/>
      <c r="BN195" s="209"/>
    </row>
    <row r="196" spans="1:66" x14ac:dyDescent="0.25">
      <c r="A196" s="54" t="s">
        <v>29</v>
      </c>
      <c r="B196" s="55" t="s">
        <v>30</v>
      </c>
      <c r="C196" s="47" t="s">
        <v>610</v>
      </c>
      <c r="D196" s="47" t="s">
        <v>87</v>
      </c>
      <c r="E196" s="48" t="s">
        <v>32</v>
      </c>
      <c r="F196" s="150" t="s">
        <v>611</v>
      </c>
      <c r="G196" s="151" t="s">
        <v>33</v>
      </c>
      <c r="H196" s="151" t="s">
        <v>56</v>
      </c>
      <c r="I196" s="46" t="s">
        <v>55</v>
      </c>
      <c r="J196" s="57" t="s">
        <v>70</v>
      </c>
      <c r="K196" s="45">
        <v>0</v>
      </c>
      <c r="L196" s="46">
        <v>1</v>
      </c>
      <c r="M196" s="49" t="s">
        <v>123</v>
      </c>
      <c r="N196" s="58" t="s">
        <v>33</v>
      </c>
      <c r="O196" s="35"/>
      <c r="P196" s="36"/>
      <c r="Q196" s="36"/>
      <c r="R196" s="37"/>
      <c r="S196" s="38"/>
      <c r="T196" s="36"/>
      <c r="U196" s="36"/>
      <c r="V196" s="39"/>
      <c r="W196" s="38"/>
      <c r="X196" s="36"/>
      <c r="Y196" s="36"/>
      <c r="Z196" s="39"/>
      <c r="AA196" s="38"/>
      <c r="AB196" s="36"/>
      <c r="AC196" s="36"/>
      <c r="AD196" s="39"/>
      <c r="AE196" s="40"/>
      <c r="AF196" s="41"/>
      <c r="AG196" s="41"/>
      <c r="AH196" s="42"/>
      <c r="AI196" s="40"/>
      <c r="AJ196" s="41"/>
      <c r="AK196" s="41"/>
      <c r="AL196" s="42"/>
      <c r="AM196" s="40"/>
      <c r="AN196" s="41"/>
      <c r="AO196" s="41"/>
      <c r="AP196" s="42"/>
      <c r="AQ196" s="40">
        <v>1</v>
      </c>
      <c r="AR196" s="41"/>
      <c r="AS196" s="41"/>
      <c r="AT196" s="42"/>
      <c r="AU196" s="40"/>
      <c r="AV196" s="41"/>
      <c r="AW196" s="41"/>
      <c r="AX196" s="42"/>
      <c r="AY196" s="38"/>
      <c r="AZ196" s="36"/>
      <c r="BA196" s="36"/>
      <c r="BB196" s="39"/>
      <c r="BC196" s="38"/>
      <c r="BD196" s="36"/>
      <c r="BE196" s="36"/>
      <c r="BF196" s="39"/>
      <c r="BG196" s="38"/>
      <c r="BH196" s="36"/>
      <c r="BI196" s="36"/>
      <c r="BJ196" s="43"/>
      <c r="BK196" s="199">
        <f t="shared" si="36"/>
        <v>1</v>
      </c>
      <c r="BL196" s="200">
        <f t="shared" si="37"/>
        <v>0</v>
      </c>
      <c r="BM196" s="44"/>
      <c r="BN196" s="209"/>
    </row>
    <row r="197" spans="1:66" x14ac:dyDescent="0.25">
      <c r="A197" s="54" t="s">
        <v>29</v>
      </c>
      <c r="B197" s="55" t="s">
        <v>30</v>
      </c>
      <c r="C197" s="47" t="s">
        <v>635</v>
      </c>
      <c r="D197" s="47" t="s">
        <v>97</v>
      </c>
      <c r="E197" s="48" t="s">
        <v>32</v>
      </c>
      <c r="F197" s="150" t="s">
        <v>613</v>
      </c>
      <c r="G197" s="151" t="s">
        <v>33</v>
      </c>
      <c r="H197" s="151" t="s">
        <v>54</v>
      </c>
      <c r="I197" s="46" t="s">
        <v>55</v>
      </c>
      <c r="J197" s="56" t="s">
        <v>53</v>
      </c>
      <c r="K197" s="45">
        <v>0</v>
      </c>
      <c r="L197" s="46">
        <v>12</v>
      </c>
      <c r="M197" s="49" t="s">
        <v>636</v>
      </c>
      <c r="N197" s="58" t="s">
        <v>33</v>
      </c>
      <c r="O197" s="35"/>
      <c r="P197" s="36"/>
      <c r="Q197" s="36"/>
      <c r="R197" s="37"/>
      <c r="S197" s="38"/>
      <c r="T197" s="36"/>
      <c r="U197" s="36"/>
      <c r="V197" s="39"/>
      <c r="W197" s="38"/>
      <c r="X197" s="36"/>
      <c r="Y197" s="36"/>
      <c r="Z197" s="39"/>
      <c r="AA197" s="38"/>
      <c r="AB197" s="36"/>
      <c r="AC197" s="36"/>
      <c r="AD197" s="39"/>
      <c r="AE197" s="40"/>
      <c r="AF197" s="41"/>
      <c r="AG197" s="41"/>
      <c r="AH197" s="42"/>
      <c r="AI197" s="40"/>
      <c r="AJ197" s="41"/>
      <c r="AK197" s="41"/>
      <c r="AL197" s="42"/>
      <c r="AM197" s="40"/>
      <c r="AN197" s="41"/>
      <c r="AO197" s="41"/>
      <c r="AP197" s="42"/>
      <c r="AQ197" s="40"/>
      <c r="AR197" s="41"/>
      <c r="AS197" s="41"/>
      <c r="AT197" s="42"/>
      <c r="AU197" s="40"/>
      <c r="AV197" s="41"/>
      <c r="AW197" s="41">
        <v>3</v>
      </c>
      <c r="AX197" s="42">
        <v>3</v>
      </c>
      <c r="AY197" s="38"/>
      <c r="AZ197" s="36">
        <v>3</v>
      </c>
      <c r="BA197" s="36"/>
      <c r="BB197" s="39"/>
      <c r="BC197" s="38"/>
      <c r="BD197" s="36">
        <v>3</v>
      </c>
      <c r="BE197" s="36"/>
      <c r="BF197" s="39"/>
      <c r="BG197" s="38"/>
      <c r="BH197" s="36"/>
      <c r="BI197" s="36"/>
      <c r="BJ197" s="43"/>
      <c r="BK197" s="199">
        <f t="shared" si="36"/>
        <v>12</v>
      </c>
      <c r="BL197" s="200">
        <f t="shared" si="37"/>
        <v>0</v>
      </c>
      <c r="BM197" s="44"/>
      <c r="BN197" s="209" t="s">
        <v>615</v>
      </c>
    </row>
    <row r="198" spans="1:66" x14ac:dyDescent="0.25">
      <c r="A198" s="54" t="s">
        <v>29</v>
      </c>
      <c r="B198" s="55" t="s">
        <v>30</v>
      </c>
      <c r="C198" s="47" t="s">
        <v>635</v>
      </c>
      <c r="D198" s="47" t="s">
        <v>97</v>
      </c>
      <c r="E198" s="48" t="s">
        <v>32</v>
      </c>
      <c r="F198" s="150" t="s">
        <v>613</v>
      </c>
      <c r="G198" s="151" t="s">
        <v>33</v>
      </c>
      <c r="H198" s="151" t="s">
        <v>54</v>
      </c>
      <c r="I198" s="46" t="s">
        <v>55</v>
      </c>
      <c r="J198" s="56" t="s">
        <v>59</v>
      </c>
      <c r="K198" s="45">
        <v>0</v>
      </c>
      <c r="L198" s="46">
        <v>12</v>
      </c>
      <c r="M198" s="49" t="s">
        <v>636</v>
      </c>
      <c r="N198" s="58" t="s">
        <v>33</v>
      </c>
      <c r="O198" s="35"/>
      <c r="P198" s="36"/>
      <c r="Q198" s="36"/>
      <c r="R198" s="37"/>
      <c r="S198" s="38"/>
      <c r="T198" s="36"/>
      <c r="U198" s="36"/>
      <c r="V198" s="39"/>
      <c r="W198" s="38"/>
      <c r="X198" s="36"/>
      <c r="Y198" s="36"/>
      <c r="Z198" s="39"/>
      <c r="AA198" s="38"/>
      <c r="AB198" s="36"/>
      <c r="AC198" s="36"/>
      <c r="AD198" s="39"/>
      <c r="AE198" s="40"/>
      <c r="AF198" s="41"/>
      <c r="AG198" s="41"/>
      <c r="AH198" s="42"/>
      <c r="AI198" s="40"/>
      <c r="AJ198" s="41"/>
      <c r="AK198" s="41"/>
      <c r="AL198" s="42"/>
      <c r="AM198" s="40"/>
      <c r="AN198" s="41"/>
      <c r="AO198" s="41"/>
      <c r="AP198" s="42"/>
      <c r="AQ198" s="40"/>
      <c r="AR198" s="41"/>
      <c r="AS198" s="41"/>
      <c r="AT198" s="42"/>
      <c r="AU198" s="40"/>
      <c r="AV198" s="41"/>
      <c r="AW198" s="41">
        <v>3</v>
      </c>
      <c r="AX198" s="42">
        <v>3</v>
      </c>
      <c r="AY198" s="38"/>
      <c r="AZ198" s="36">
        <v>3</v>
      </c>
      <c r="BA198" s="36"/>
      <c r="BB198" s="39"/>
      <c r="BC198" s="38"/>
      <c r="BD198" s="36">
        <v>3</v>
      </c>
      <c r="BE198" s="36"/>
      <c r="BF198" s="39"/>
      <c r="BG198" s="38"/>
      <c r="BH198" s="36"/>
      <c r="BI198" s="36"/>
      <c r="BJ198" s="43"/>
      <c r="BK198" s="199">
        <f t="shared" si="36"/>
        <v>12</v>
      </c>
      <c r="BL198" s="200">
        <f t="shared" si="37"/>
        <v>0</v>
      </c>
      <c r="BM198" s="44"/>
      <c r="BN198" s="209" t="s">
        <v>615</v>
      </c>
    </row>
    <row r="199" spans="1:66" x14ac:dyDescent="0.25">
      <c r="A199" s="54" t="s">
        <v>29</v>
      </c>
      <c r="B199" s="55" t="s">
        <v>30</v>
      </c>
      <c r="C199" s="47" t="s">
        <v>635</v>
      </c>
      <c r="D199" s="47" t="s">
        <v>97</v>
      </c>
      <c r="E199" s="48" t="s">
        <v>32</v>
      </c>
      <c r="F199" s="150" t="s">
        <v>613</v>
      </c>
      <c r="G199" s="151" t="s">
        <v>33</v>
      </c>
      <c r="H199" s="151" t="s">
        <v>54</v>
      </c>
      <c r="I199" s="46" t="s">
        <v>55</v>
      </c>
      <c r="J199" s="56" t="s">
        <v>70</v>
      </c>
      <c r="K199" s="45">
        <v>0</v>
      </c>
      <c r="L199" s="46">
        <v>9</v>
      </c>
      <c r="M199" s="49" t="s">
        <v>636</v>
      </c>
      <c r="N199" s="58" t="s">
        <v>33</v>
      </c>
      <c r="O199" s="35"/>
      <c r="P199" s="36"/>
      <c r="Q199" s="36"/>
      <c r="R199" s="37"/>
      <c r="S199" s="38"/>
      <c r="T199" s="36"/>
      <c r="U199" s="36"/>
      <c r="V199" s="39"/>
      <c r="W199" s="38"/>
      <c r="X199" s="36"/>
      <c r="Y199" s="36"/>
      <c r="Z199" s="39"/>
      <c r="AA199" s="38"/>
      <c r="AB199" s="36"/>
      <c r="AC199" s="36"/>
      <c r="AD199" s="39"/>
      <c r="AE199" s="40"/>
      <c r="AF199" s="41"/>
      <c r="AG199" s="41"/>
      <c r="AH199" s="42"/>
      <c r="AI199" s="40"/>
      <c r="AJ199" s="41"/>
      <c r="AK199" s="41"/>
      <c r="AL199" s="42"/>
      <c r="AM199" s="40"/>
      <c r="AN199" s="41"/>
      <c r="AO199" s="41"/>
      <c r="AP199" s="42"/>
      <c r="AQ199" s="40"/>
      <c r="AR199" s="41"/>
      <c r="AS199" s="41"/>
      <c r="AT199" s="42"/>
      <c r="AU199" s="40"/>
      <c r="AV199" s="41"/>
      <c r="AW199" s="41">
        <v>3</v>
      </c>
      <c r="AX199" s="42"/>
      <c r="AY199" s="38"/>
      <c r="AZ199" s="36">
        <v>3</v>
      </c>
      <c r="BA199" s="36"/>
      <c r="BB199" s="39"/>
      <c r="BC199" s="38"/>
      <c r="BD199" s="36">
        <v>3</v>
      </c>
      <c r="BE199" s="36"/>
      <c r="BF199" s="39"/>
      <c r="BG199" s="38"/>
      <c r="BH199" s="36"/>
      <c r="BI199" s="36"/>
      <c r="BJ199" s="43"/>
      <c r="BK199" s="199">
        <f t="shared" si="36"/>
        <v>9</v>
      </c>
      <c r="BL199" s="200">
        <f t="shared" si="37"/>
        <v>0</v>
      </c>
      <c r="BM199" s="44"/>
      <c r="BN199" s="209" t="s">
        <v>615</v>
      </c>
    </row>
    <row r="200" spans="1:66" x14ac:dyDescent="0.25">
      <c r="A200" s="54" t="s">
        <v>29</v>
      </c>
      <c r="B200" s="55" t="s">
        <v>30</v>
      </c>
      <c r="C200" s="47" t="s">
        <v>635</v>
      </c>
      <c r="D200" s="47" t="s">
        <v>97</v>
      </c>
      <c r="E200" s="48" t="s">
        <v>32</v>
      </c>
      <c r="F200" s="150" t="s">
        <v>613</v>
      </c>
      <c r="G200" s="151" t="s">
        <v>33</v>
      </c>
      <c r="H200" s="151" t="s">
        <v>54</v>
      </c>
      <c r="I200" s="46" t="s">
        <v>55</v>
      </c>
      <c r="J200" s="56" t="s">
        <v>73</v>
      </c>
      <c r="K200" s="45">
        <v>0</v>
      </c>
      <c r="L200" s="46">
        <v>3</v>
      </c>
      <c r="M200" s="49" t="s">
        <v>484</v>
      </c>
      <c r="N200" s="58" t="s">
        <v>33</v>
      </c>
      <c r="O200" s="35"/>
      <c r="P200" s="36"/>
      <c r="Q200" s="36"/>
      <c r="R200" s="37"/>
      <c r="S200" s="38"/>
      <c r="T200" s="36"/>
      <c r="U200" s="36"/>
      <c r="V200" s="39"/>
      <c r="W200" s="38"/>
      <c r="X200" s="36"/>
      <c r="Y200" s="36"/>
      <c r="Z200" s="39"/>
      <c r="AA200" s="38"/>
      <c r="AB200" s="36"/>
      <c r="AC200" s="36"/>
      <c r="AD200" s="39"/>
      <c r="AE200" s="40"/>
      <c r="AF200" s="41"/>
      <c r="AG200" s="41"/>
      <c r="AH200" s="42"/>
      <c r="AI200" s="40"/>
      <c r="AJ200" s="41"/>
      <c r="AK200" s="41"/>
      <c r="AL200" s="42"/>
      <c r="AM200" s="40"/>
      <c r="AN200" s="41"/>
      <c r="AO200" s="41"/>
      <c r="AP200" s="42"/>
      <c r="AQ200" s="40"/>
      <c r="AR200" s="41"/>
      <c r="AS200" s="41"/>
      <c r="AT200" s="42"/>
      <c r="AU200" s="40"/>
      <c r="AV200" s="41"/>
      <c r="AW200" s="41"/>
      <c r="AX200" s="42"/>
      <c r="AY200" s="38"/>
      <c r="AZ200" s="36">
        <v>3</v>
      </c>
      <c r="BA200" s="36"/>
      <c r="BB200" s="39"/>
      <c r="BC200" s="38"/>
      <c r="BD200" s="36"/>
      <c r="BE200" s="36"/>
      <c r="BF200" s="39"/>
      <c r="BG200" s="38"/>
      <c r="BH200" s="36"/>
      <c r="BI200" s="36"/>
      <c r="BJ200" s="43"/>
      <c r="BK200" s="199">
        <f t="shared" ref="BK200" si="38">SUM(O200:BJ200)</f>
        <v>3</v>
      </c>
      <c r="BL200" s="200">
        <f t="shared" ref="BL200" si="39">IF(J200="Pictures",(IF(SUM(O200:BJ200)&gt;L200,0,L200-BK200)),L200-BK200)</f>
        <v>0</v>
      </c>
      <c r="BM200" s="44"/>
      <c r="BN200" s="209" t="s">
        <v>615</v>
      </c>
    </row>
    <row r="201" spans="1:66" x14ac:dyDescent="0.25">
      <c r="A201" s="54" t="s">
        <v>29</v>
      </c>
      <c r="B201" s="55" t="s">
        <v>30</v>
      </c>
      <c r="C201" s="47" t="s">
        <v>635</v>
      </c>
      <c r="D201" s="47" t="s">
        <v>97</v>
      </c>
      <c r="E201" s="48" t="s">
        <v>32</v>
      </c>
      <c r="F201" s="150" t="s">
        <v>613</v>
      </c>
      <c r="G201" s="151" t="s">
        <v>33</v>
      </c>
      <c r="H201" s="151" t="s">
        <v>54</v>
      </c>
      <c r="I201" s="46" t="s">
        <v>55</v>
      </c>
      <c r="J201" s="57" t="s">
        <v>116</v>
      </c>
      <c r="K201" s="45">
        <v>0</v>
      </c>
      <c r="L201" s="46">
        <v>12</v>
      </c>
      <c r="M201" s="49" t="s">
        <v>637</v>
      </c>
      <c r="N201" s="58" t="s">
        <v>33</v>
      </c>
      <c r="O201" s="35"/>
      <c r="P201" s="36"/>
      <c r="Q201" s="36"/>
      <c r="R201" s="37"/>
      <c r="S201" s="38"/>
      <c r="T201" s="36"/>
      <c r="U201" s="36"/>
      <c r="V201" s="39"/>
      <c r="W201" s="38"/>
      <c r="X201" s="36"/>
      <c r="Y201" s="36"/>
      <c r="Z201" s="39"/>
      <c r="AA201" s="38"/>
      <c r="AB201" s="36"/>
      <c r="AC201" s="36"/>
      <c r="AD201" s="39"/>
      <c r="AE201" s="40"/>
      <c r="AF201" s="41"/>
      <c r="AG201" s="41"/>
      <c r="AH201" s="42"/>
      <c r="AI201" s="40"/>
      <c r="AJ201" s="41"/>
      <c r="AK201" s="41"/>
      <c r="AL201" s="42"/>
      <c r="AM201" s="40"/>
      <c r="AN201" s="41"/>
      <c r="AO201" s="41"/>
      <c r="AP201" s="42"/>
      <c r="AQ201" s="40"/>
      <c r="AR201" s="41"/>
      <c r="AS201" s="41"/>
      <c r="AT201" s="42"/>
      <c r="AU201" s="40"/>
      <c r="AV201" s="41"/>
      <c r="AW201" s="41"/>
      <c r="AX201" s="42"/>
      <c r="AY201" s="38"/>
      <c r="AZ201" s="36">
        <v>4</v>
      </c>
      <c r="BA201" s="36"/>
      <c r="BB201" s="39"/>
      <c r="BC201" s="38"/>
      <c r="BD201" s="36"/>
      <c r="BE201" s="36"/>
      <c r="BF201" s="39"/>
      <c r="BG201" s="38"/>
      <c r="BH201" s="36"/>
      <c r="BI201" s="36"/>
      <c r="BJ201" s="43"/>
      <c r="BK201" s="199">
        <f t="shared" ref="BK201" si="40">SUM(O201:BJ201)</f>
        <v>4</v>
      </c>
      <c r="BL201" s="200">
        <f t="shared" ref="BL201" si="41">IF(J201="Pictures",(IF(SUM(O201:BJ201)&gt;L201,0,L201-BK201)),L201-BK201)</f>
        <v>8</v>
      </c>
      <c r="BM201" s="44"/>
      <c r="BN201" s="209" t="s">
        <v>615</v>
      </c>
    </row>
    <row r="202" spans="1:66" x14ac:dyDescent="0.25">
      <c r="A202" s="54" t="s">
        <v>29</v>
      </c>
      <c r="B202" s="55" t="s">
        <v>30</v>
      </c>
      <c r="C202" s="47" t="s">
        <v>638</v>
      </c>
      <c r="D202" s="47" t="s">
        <v>93</v>
      </c>
      <c r="E202" s="48" t="s">
        <v>32</v>
      </c>
      <c r="F202" s="150" t="s">
        <v>587</v>
      </c>
      <c r="G202" s="151" t="s">
        <v>33</v>
      </c>
      <c r="H202" s="151" t="s">
        <v>56</v>
      </c>
      <c r="I202" s="46" t="s">
        <v>55</v>
      </c>
      <c r="J202" s="56" t="s">
        <v>53</v>
      </c>
      <c r="K202" s="45">
        <v>0</v>
      </c>
      <c r="L202" s="46">
        <v>5</v>
      </c>
      <c r="M202" s="49" t="s">
        <v>33</v>
      </c>
      <c r="N202" s="58" t="s">
        <v>33</v>
      </c>
      <c r="O202" s="35"/>
      <c r="P202" s="36"/>
      <c r="Q202" s="36"/>
      <c r="R202" s="37"/>
      <c r="S202" s="38"/>
      <c r="T202" s="36"/>
      <c r="U202" s="36"/>
      <c r="V202" s="39"/>
      <c r="W202" s="38"/>
      <c r="X202" s="36"/>
      <c r="Y202" s="36"/>
      <c r="Z202" s="39"/>
      <c r="AA202" s="38"/>
      <c r="AB202" s="36"/>
      <c r="AC202" s="36"/>
      <c r="AD202" s="39"/>
      <c r="AE202" s="40"/>
      <c r="AF202" s="41"/>
      <c r="AG202" s="41"/>
      <c r="AH202" s="42"/>
      <c r="AI202" s="40"/>
      <c r="AJ202" s="41"/>
      <c r="AK202" s="41"/>
      <c r="AL202" s="42"/>
      <c r="AM202" s="40"/>
      <c r="AN202" s="41"/>
      <c r="AO202" s="41"/>
      <c r="AP202" s="42"/>
      <c r="AQ202" s="40"/>
      <c r="AR202" s="41"/>
      <c r="AS202" s="41"/>
      <c r="AT202" s="42"/>
      <c r="AU202" s="40"/>
      <c r="AV202" s="41"/>
      <c r="AW202" s="41">
        <v>1</v>
      </c>
      <c r="AX202" s="42">
        <v>1</v>
      </c>
      <c r="AY202" s="38">
        <v>1</v>
      </c>
      <c r="AZ202" s="36">
        <v>1</v>
      </c>
      <c r="BA202" s="36"/>
      <c r="BB202" s="39"/>
      <c r="BC202" s="38"/>
      <c r="BD202" s="36"/>
      <c r="BE202" s="36"/>
      <c r="BF202" s="39"/>
      <c r="BG202" s="38">
        <v>1</v>
      </c>
      <c r="BH202" s="36"/>
      <c r="BI202" s="36"/>
      <c r="BJ202" s="43"/>
      <c r="BK202" s="199">
        <f t="shared" ref="BK202:BK211" si="42">SUM(O202:BJ202)</f>
        <v>5</v>
      </c>
      <c r="BL202" s="200">
        <f t="shared" ref="BL202:BL211" si="43">IF(J202="Pictures",(IF(SUM(O202:BJ202)&gt;L202,0,L202-BK202)),L202-BK202)</f>
        <v>0</v>
      </c>
      <c r="BM202" s="44"/>
      <c r="BN202" s="209" t="s">
        <v>615</v>
      </c>
    </row>
    <row r="203" spans="1:66" x14ac:dyDescent="0.25">
      <c r="A203" s="54" t="s">
        <v>29</v>
      </c>
      <c r="B203" s="55" t="s">
        <v>30</v>
      </c>
      <c r="C203" s="47" t="s">
        <v>638</v>
      </c>
      <c r="D203" s="47" t="s">
        <v>93</v>
      </c>
      <c r="E203" s="48" t="s">
        <v>32</v>
      </c>
      <c r="F203" s="150" t="s">
        <v>587</v>
      </c>
      <c r="G203" s="151" t="s">
        <v>33</v>
      </c>
      <c r="H203" s="151" t="s">
        <v>56</v>
      </c>
      <c r="I203" s="46" t="s">
        <v>55</v>
      </c>
      <c r="J203" s="56" t="s">
        <v>70</v>
      </c>
      <c r="K203" s="45">
        <v>0</v>
      </c>
      <c r="L203" s="46">
        <v>4</v>
      </c>
      <c r="M203" s="49" t="s">
        <v>33</v>
      </c>
      <c r="N203" s="58" t="s">
        <v>33</v>
      </c>
      <c r="O203" s="35"/>
      <c r="P203" s="36"/>
      <c r="Q203" s="36"/>
      <c r="R203" s="37"/>
      <c r="S203" s="38"/>
      <c r="T203" s="36"/>
      <c r="U203" s="36"/>
      <c r="V203" s="39"/>
      <c r="W203" s="38"/>
      <c r="X203" s="36"/>
      <c r="Y203" s="36"/>
      <c r="Z203" s="39"/>
      <c r="AA203" s="38"/>
      <c r="AB203" s="36"/>
      <c r="AC203" s="36"/>
      <c r="AD203" s="39"/>
      <c r="AE203" s="40"/>
      <c r="AF203" s="41"/>
      <c r="AG203" s="41"/>
      <c r="AH203" s="42"/>
      <c r="AI203" s="40"/>
      <c r="AJ203" s="41"/>
      <c r="AK203" s="41"/>
      <c r="AL203" s="42"/>
      <c r="AM203" s="40"/>
      <c r="AN203" s="41"/>
      <c r="AO203" s="41"/>
      <c r="AP203" s="42"/>
      <c r="AQ203" s="40"/>
      <c r="AR203" s="41"/>
      <c r="AS203" s="41"/>
      <c r="AT203" s="42"/>
      <c r="AU203" s="40"/>
      <c r="AV203" s="41"/>
      <c r="AW203" s="41">
        <v>1</v>
      </c>
      <c r="AX203" s="42"/>
      <c r="AY203" s="38">
        <v>1</v>
      </c>
      <c r="AZ203" s="36">
        <v>1</v>
      </c>
      <c r="BA203" s="36"/>
      <c r="BB203" s="39"/>
      <c r="BC203" s="38"/>
      <c r="BD203" s="36"/>
      <c r="BE203" s="36"/>
      <c r="BF203" s="39"/>
      <c r="BG203" s="38">
        <v>1</v>
      </c>
      <c r="BH203" s="36"/>
      <c r="BI203" s="36"/>
      <c r="BJ203" s="43"/>
      <c r="BK203" s="199">
        <f t="shared" si="42"/>
        <v>4</v>
      </c>
      <c r="BL203" s="200">
        <f t="shared" si="43"/>
        <v>0</v>
      </c>
      <c r="BM203" s="44"/>
      <c r="BN203" s="209" t="s">
        <v>615</v>
      </c>
    </row>
    <row r="204" spans="1:66" x14ac:dyDescent="0.25">
      <c r="A204" s="54" t="s">
        <v>29</v>
      </c>
      <c r="B204" s="55" t="s">
        <v>30</v>
      </c>
      <c r="C204" s="47" t="s">
        <v>638</v>
      </c>
      <c r="D204" s="47" t="s">
        <v>93</v>
      </c>
      <c r="E204" s="48" t="s">
        <v>32</v>
      </c>
      <c r="F204" s="150" t="s">
        <v>587</v>
      </c>
      <c r="G204" s="151" t="s">
        <v>33</v>
      </c>
      <c r="H204" s="151" t="s">
        <v>56</v>
      </c>
      <c r="I204" s="46" t="s">
        <v>55</v>
      </c>
      <c r="J204" s="56" t="s">
        <v>59</v>
      </c>
      <c r="K204" s="45">
        <v>0</v>
      </c>
      <c r="L204" s="46">
        <v>5</v>
      </c>
      <c r="M204" s="49" t="s">
        <v>33</v>
      </c>
      <c r="N204" s="58" t="s">
        <v>33</v>
      </c>
      <c r="O204" s="35"/>
      <c r="P204" s="36"/>
      <c r="Q204" s="36"/>
      <c r="R204" s="37"/>
      <c r="S204" s="38"/>
      <c r="T204" s="36"/>
      <c r="U204" s="36"/>
      <c r="V204" s="39"/>
      <c r="W204" s="38"/>
      <c r="X204" s="36"/>
      <c r="Y204" s="36"/>
      <c r="Z204" s="39"/>
      <c r="AA204" s="38"/>
      <c r="AB204" s="36"/>
      <c r="AC204" s="36"/>
      <c r="AD204" s="39"/>
      <c r="AE204" s="40"/>
      <c r="AF204" s="41"/>
      <c r="AG204" s="41"/>
      <c r="AH204" s="42"/>
      <c r="AI204" s="40"/>
      <c r="AJ204" s="41"/>
      <c r="AK204" s="41"/>
      <c r="AL204" s="42"/>
      <c r="AM204" s="40"/>
      <c r="AN204" s="41"/>
      <c r="AO204" s="41"/>
      <c r="AP204" s="42"/>
      <c r="AQ204" s="40"/>
      <c r="AR204" s="41"/>
      <c r="AS204" s="41"/>
      <c r="AT204" s="42"/>
      <c r="AU204" s="40"/>
      <c r="AV204" s="41"/>
      <c r="AW204" s="41">
        <v>1</v>
      </c>
      <c r="AX204" s="42">
        <v>1</v>
      </c>
      <c r="AY204" s="38">
        <v>1</v>
      </c>
      <c r="AZ204" s="36">
        <v>1</v>
      </c>
      <c r="BA204" s="36"/>
      <c r="BB204" s="39"/>
      <c r="BC204" s="38"/>
      <c r="BD204" s="36"/>
      <c r="BE204" s="36"/>
      <c r="BF204" s="39"/>
      <c r="BG204" s="38">
        <v>1</v>
      </c>
      <c r="BH204" s="36"/>
      <c r="BI204" s="36"/>
      <c r="BJ204" s="43"/>
      <c r="BK204" s="199">
        <f t="shared" si="42"/>
        <v>5</v>
      </c>
      <c r="BL204" s="200">
        <f t="shared" si="43"/>
        <v>0</v>
      </c>
      <c r="BM204" s="44"/>
      <c r="BN204" s="209" t="s">
        <v>615</v>
      </c>
    </row>
    <row r="205" spans="1:66" x14ac:dyDescent="0.25">
      <c r="A205" s="54" t="s">
        <v>29</v>
      </c>
      <c r="B205" s="55" t="s">
        <v>30</v>
      </c>
      <c r="C205" s="47" t="s">
        <v>638</v>
      </c>
      <c r="D205" s="47" t="s">
        <v>93</v>
      </c>
      <c r="E205" s="48" t="s">
        <v>32</v>
      </c>
      <c r="F205" s="150" t="s">
        <v>587</v>
      </c>
      <c r="G205" s="151" t="s">
        <v>33</v>
      </c>
      <c r="H205" s="151" t="s">
        <v>56</v>
      </c>
      <c r="I205" s="46" t="s">
        <v>55</v>
      </c>
      <c r="J205" s="56" t="s">
        <v>73</v>
      </c>
      <c r="K205" s="45">
        <v>0</v>
      </c>
      <c r="L205" s="46">
        <v>1</v>
      </c>
      <c r="M205" s="49" t="s">
        <v>661</v>
      </c>
      <c r="N205" s="58" t="s">
        <v>33</v>
      </c>
      <c r="O205" s="35"/>
      <c r="P205" s="36"/>
      <c r="Q205" s="36"/>
      <c r="R205" s="37"/>
      <c r="S205" s="38"/>
      <c r="T205" s="36"/>
      <c r="U205" s="36"/>
      <c r="V205" s="39"/>
      <c r="W205" s="38"/>
      <c r="X205" s="36"/>
      <c r="Y205" s="36"/>
      <c r="Z205" s="39"/>
      <c r="AA205" s="38"/>
      <c r="AB205" s="36"/>
      <c r="AC205" s="36"/>
      <c r="AD205" s="39"/>
      <c r="AE205" s="40"/>
      <c r="AF205" s="41"/>
      <c r="AG205" s="41"/>
      <c r="AH205" s="42"/>
      <c r="AI205" s="40"/>
      <c r="AJ205" s="41"/>
      <c r="AK205" s="41"/>
      <c r="AL205" s="42"/>
      <c r="AM205" s="40"/>
      <c r="AN205" s="41"/>
      <c r="AO205" s="41"/>
      <c r="AP205" s="42"/>
      <c r="AQ205" s="40"/>
      <c r="AR205" s="41"/>
      <c r="AS205" s="41"/>
      <c r="AT205" s="42"/>
      <c r="AU205" s="40"/>
      <c r="AV205" s="41"/>
      <c r="AW205" s="41"/>
      <c r="AX205" s="42"/>
      <c r="AY205" s="38"/>
      <c r="AZ205" s="36">
        <v>1</v>
      </c>
      <c r="BA205" s="36"/>
      <c r="BB205" s="39"/>
      <c r="BC205" s="38"/>
      <c r="BD205" s="36"/>
      <c r="BE205" s="36"/>
      <c r="BF205" s="39"/>
      <c r="BG205" s="38"/>
      <c r="BH205" s="36"/>
      <c r="BI205" s="36"/>
      <c r="BJ205" s="43"/>
      <c r="BK205" s="199">
        <f t="shared" ref="BK205" si="44">SUM(O205:BJ205)</f>
        <v>1</v>
      </c>
      <c r="BL205" s="200">
        <f t="shared" ref="BL205" si="45">IF(J205="Pictures",(IF(SUM(O205:BJ205)&gt;L205,0,L205-BK205)),L205-BK205)</f>
        <v>0</v>
      </c>
      <c r="BM205" s="44"/>
      <c r="BN205" s="209"/>
    </row>
    <row r="206" spans="1:66" x14ac:dyDescent="0.25">
      <c r="A206" s="54" t="s">
        <v>29</v>
      </c>
      <c r="B206" s="55" t="s">
        <v>30</v>
      </c>
      <c r="C206" s="47" t="s">
        <v>638</v>
      </c>
      <c r="D206" s="47" t="s">
        <v>93</v>
      </c>
      <c r="E206" s="48" t="s">
        <v>32</v>
      </c>
      <c r="F206" s="150" t="s">
        <v>587</v>
      </c>
      <c r="G206" s="151" t="s">
        <v>33</v>
      </c>
      <c r="H206" s="151" t="s">
        <v>56</v>
      </c>
      <c r="I206" s="46" t="s">
        <v>55</v>
      </c>
      <c r="J206" s="56" t="s">
        <v>116</v>
      </c>
      <c r="K206" s="45">
        <v>0</v>
      </c>
      <c r="L206" s="46">
        <v>6</v>
      </c>
      <c r="M206" s="49" t="s">
        <v>33</v>
      </c>
      <c r="N206" s="58" t="s">
        <v>33</v>
      </c>
      <c r="O206" s="35"/>
      <c r="P206" s="36"/>
      <c r="Q206" s="36"/>
      <c r="R206" s="37"/>
      <c r="S206" s="38"/>
      <c r="T206" s="36"/>
      <c r="U206" s="36"/>
      <c r="V206" s="39"/>
      <c r="W206" s="38"/>
      <c r="X206" s="36"/>
      <c r="Y206" s="36"/>
      <c r="Z206" s="39"/>
      <c r="AA206" s="38"/>
      <c r="AB206" s="36"/>
      <c r="AC206" s="36"/>
      <c r="AD206" s="39"/>
      <c r="AE206" s="40"/>
      <c r="AF206" s="41"/>
      <c r="AG206" s="41"/>
      <c r="AH206" s="42"/>
      <c r="AI206" s="40"/>
      <c r="AJ206" s="41"/>
      <c r="AK206" s="41"/>
      <c r="AL206" s="42"/>
      <c r="AM206" s="40"/>
      <c r="AN206" s="41"/>
      <c r="AO206" s="41"/>
      <c r="AP206" s="42"/>
      <c r="AQ206" s="40"/>
      <c r="AR206" s="41"/>
      <c r="AS206" s="41"/>
      <c r="AT206" s="42"/>
      <c r="AU206" s="40"/>
      <c r="AV206" s="41"/>
      <c r="AW206" s="41">
        <v>6</v>
      </c>
      <c r="AX206" s="42"/>
      <c r="AY206" s="38"/>
      <c r="AZ206" s="36"/>
      <c r="BA206" s="36"/>
      <c r="BB206" s="39"/>
      <c r="BC206" s="38"/>
      <c r="BD206" s="36"/>
      <c r="BE206" s="36"/>
      <c r="BF206" s="39"/>
      <c r="BG206" s="38"/>
      <c r="BH206" s="36"/>
      <c r="BI206" s="36"/>
      <c r="BJ206" s="43"/>
      <c r="BK206" s="199">
        <f t="shared" si="42"/>
        <v>6</v>
      </c>
      <c r="BL206" s="200">
        <f t="shared" si="43"/>
        <v>0</v>
      </c>
      <c r="BM206" s="44"/>
      <c r="BN206" s="209"/>
    </row>
    <row r="207" spans="1:66" x14ac:dyDescent="0.25">
      <c r="A207" s="54" t="s">
        <v>29</v>
      </c>
      <c r="B207" s="55" t="s">
        <v>30</v>
      </c>
      <c r="C207" t="s">
        <v>639</v>
      </c>
      <c r="D207" s="47" t="s">
        <v>93</v>
      </c>
      <c r="E207" s="48" t="s">
        <v>32</v>
      </c>
      <c r="F207" s="150" t="s">
        <v>582</v>
      </c>
      <c r="G207" s="151" t="s">
        <v>33</v>
      </c>
      <c r="H207" s="151" t="s">
        <v>56</v>
      </c>
      <c r="I207" s="46" t="s">
        <v>55</v>
      </c>
      <c r="J207" s="56" t="s">
        <v>53</v>
      </c>
      <c r="K207" s="45">
        <v>0</v>
      </c>
      <c r="L207" s="46">
        <v>10</v>
      </c>
      <c r="M207" s="49" t="s">
        <v>33</v>
      </c>
      <c r="N207" s="58" t="s">
        <v>33</v>
      </c>
      <c r="O207" s="35"/>
      <c r="P207" s="36"/>
      <c r="Q207" s="36"/>
      <c r="R207" s="37"/>
      <c r="S207" s="38"/>
      <c r="T207" s="36"/>
      <c r="U207" s="36"/>
      <c r="V207" s="39"/>
      <c r="W207" s="38"/>
      <c r="X207" s="36"/>
      <c r="Y207" s="36"/>
      <c r="Z207" s="39"/>
      <c r="AA207" s="38"/>
      <c r="AB207" s="36"/>
      <c r="AC207" s="36"/>
      <c r="AD207" s="39"/>
      <c r="AE207" s="40"/>
      <c r="AF207" s="41"/>
      <c r="AG207" s="41"/>
      <c r="AH207" s="42"/>
      <c r="AI207" s="40"/>
      <c r="AJ207" s="41"/>
      <c r="AK207" s="41"/>
      <c r="AL207" s="42"/>
      <c r="AM207" s="40"/>
      <c r="AN207" s="41"/>
      <c r="AO207" s="41"/>
      <c r="AP207" s="42"/>
      <c r="AQ207" s="40"/>
      <c r="AR207" s="41"/>
      <c r="AS207" s="41"/>
      <c r="AT207" s="42"/>
      <c r="AU207" s="40"/>
      <c r="AV207" s="41"/>
      <c r="AW207" s="41">
        <v>1</v>
      </c>
      <c r="AX207" s="42">
        <v>3</v>
      </c>
      <c r="AY207" s="38">
        <v>3</v>
      </c>
      <c r="AZ207" s="36">
        <v>1</v>
      </c>
      <c r="BA207" s="36"/>
      <c r="BB207" s="39">
        <v>1</v>
      </c>
      <c r="BC207" s="38"/>
      <c r="BD207" s="36"/>
      <c r="BE207" s="36"/>
      <c r="BF207" s="39"/>
      <c r="BG207" s="38">
        <v>1</v>
      </c>
      <c r="BH207" s="36"/>
      <c r="BI207" s="36"/>
      <c r="BJ207" s="43"/>
      <c r="BK207" s="199">
        <f t="shared" si="42"/>
        <v>10</v>
      </c>
      <c r="BL207" s="200">
        <f t="shared" si="43"/>
        <v>0</v>
      </c>
      <c r="BM207" s="44"/>
      <c r="BN207" s="209"/>
    </row>
    <row r="208" spans="1:66" x14ac:dyDescent="0.25">
      <c r="A208" s="54" t="s">
        <v>29</v>
      </c>
      <c r="B208" s="55" t="s">
        <v>30</v>
      </c>
      <c r="C208" t="s">
        <v>639</v>
      </c>
      <c r="D208" s="47" t="s">
        <v>93</v>
      </c>
      <c r="E208" s="48" t="s">
        <v>32</v>
      </c>
      <c r="F208" s="150" t="s">
        <v>582</v>
      </c>
      <c r="G208" s="151" t="s">
        <v>33</v>
      </c>
      <c r="H208" s="151" t="s">
        <v>56</v>
      </c>
      <c r="I208" s="46" t="s">
        <v>55</v>
      </c>
      <c r="J208" s="56" t="s">
        <v>70</v>
      </c>
      <c r="K208" s="45">
        <v>0</v>
      </c>
      <c r="L208" s="46">
        <v>4</v>
      </c>
      <c r="M208" s="49" t="s">
        <v>33</v>
      </c>
      <c r="N208" s="58" t="s">
        <v>33</v>
      </c>
      <c r="O208" s="35"/>
      <c r="P208" s="36"/>
      <c r="Q208" s="36"/>
      <c r="R208" s="37"/>
      <c r="S208" s="38"/>
      <c r="T208" s="36"/>
      <c r="U208" s="36"/>
      <c r="V208" s="39"/>
      <c r="W208" s="38"/>
      <c r="X208" s="36"/>
      <c r="Y208" s="36"/>
      <c r="Z208" s="39"/>
      <c r="AA208" s="38"/>
      <c r="AB208" s="36"/>
      <c r="AC208" s="36"/>
      <c r="AD208" s="39"/>
      <c r="AE208" s="40"/>
      <c r="AF208" s="41"/>
      <c r="AG208" s="41"/>
      <c r="AH208" s="42"/>
      <c r="AI208" s="40"/>
      <c r="AJ208" s="41"/>
      <c r="AK208" s="41"/>
      <c r="AL208" s="42"/>
      <c r="AM208" s="40"/>
      <c r="AN208" s="41"/>
      <c r="AO208" s="41"/>
      <c r="AP208" s="42"/>
      <c r="AQ208" s="40"/>
      <c r="AR208" s="41"/>
      <c r="AS208" s="41"/>
      <c r="AT208" s="42"/>
      <c r="AU208" s="40"/>
      <c r="AV208" s="41"/>
      <c r="AW208" s="41">
        <v>1</v>
      </c>
      <c r="AX208" s="42"/>
      <c r="AY208" s="38"/>
      <c r="AZ208" s="36">
        <v>1</v>
      </c>
      <c r="BA208" s="36"/>
      <c r="BB208" s="39">
        <v>1</v>
      </c>
      <c r="BC208" s="38"/>
      <c r="BD208" s="36"/>
      <c r="BE208" s="36"/>
      <c r="BF208" s="39"/>
      <c r="BG208" s="38">
        <v>1</v>
      </c>
      <c r="BH208" s="36"/>
      <c r="BI208" s="36"/>
      <c r="BJ208" s="43"/>
      <c r="BK208" s="199">
        <f t="shared" si="42"/>
        <v>4</v>
      </c>
      <c r="BL208" s="200">
        <f t="shared" si="43"/>
        <v>0</v>
      </c>
      <c r="BM208" s="44"/>
      <c r="BN208" s="209"/>
    </row>
    <row r="209" spans="1:66" x14ac:dyDescent="0.25">
      <c r="A209" s="54" t="s">
        <v>29</v>
      </c>
      <c r="B209" s="55" t="s">
        <v>30</v>
      </c>
      <c r="C209" t="s">
        <v>639</v>
      </c>
      <c r="D209" s="47" t="s">
        <v>93</v>
      </c>
      <c r="E209" s="48" t="s">
        <v>32</v>
      </c>
      <c r="F209" s="150" t="s">
        <v>582</v>
      </c>
      <c r="G209" s="151" t="s">
        <v>33</v>
      </c>
      <c r="H209" s="151" t="s">
        <v>56</v>
      </c>
      <c r="I209" s="46" t="s">
        <v>55</v>
      </c>
      <c r="J209" s="56" t="s">
        <v>59</v>
      </c>
      <c r="K209" s="45">
        <v>0</v>
      </c>
      <c r="L209" s="46">
        <v>4</v>
      </c>
      <c r="M209" s="49" t="s">
        <v>33</v>
      </c>
      <c r="N209" s="58" t="s">
        <v>33</v>
      </c>
      <c r="O209" s="35"/>
      <c r="P209" s="36"/>
      <c r="Q209" s="36"/>
      <c r="R209" s="37"/>
      <c r="S209" s="38"/>
      <c r="T209" s="36"/>
      <c r="U209" s="36"/>
      <c r="V209" s="39"/>
      <c r="W209" s="38"/>
      <c r="X209" s="36"/>
      <c r="Y209" s="36"/>
      <c r="Z209" s="39"/>
      <c r="AA209" s="38"/>
      <c r="AB209" s="36"/>
      <c r="AC209" s="36"/>
      <c r="AD209" s="39"/>
      <c r="AE209" s="40"/>
      <c r="AF209" s="41"/>
      <c r="AG209" s="41"/>
      <c r="AH209" s="42"/>
      <c r="AI209" s="40"/>
      <c r="AJ209" s="41"/>
      <c r="AK209" s="41"/>
      <c r="AL209" s="42"/>
      <c r="AM209" s="40"/>
      <c r="AN209" s="41"/>
      <c r="AO209" s="41"/>
      <c r="AP209" s="42"/>
      <c r="AQ209" s="40"/>
      <c r="AR209" s="41"/>
      <c r="AS209" s="41"/>
      <c r="AT209" s="42"/>
      <c r="AU209" s="40"/>
      <c r="AV209" s="41"/>
      <c r="AW209" s="41">
        <v>1</v>
      </c>
      <c r="AX209" s="42"/>
      <c r="AY209" s="38"/>
      <c r="AZ209" s="36">
        <v>1</v>
      </c>
      <c r="BA209" s="36"/>
      <c r="BB209" s="39">
        <v>1</v>
      </c>
      <c r="BC209" s="38"/>
      <c r="BD209" s="36"/>
      <c r="BE209" s="36"/>
      <c r="BF209" s="39"/>
      <c r="BG209" s="38">
        <v>1</v>
      </c>
      <c r="BH209" s="36"/>
      <c r="BI209" s="36"/>
      <c r="BJ209" s="43"/>
      <c r="BK209" s="199">
        <f t="shared" si="42"/>
        <v>4</v>
      </c>
      <c r="BL209" s="200">
        <f t="shared" si="43"/>
        <v>0</v>
      </c>
      <c r="BM209" s="44"/>
      <c r="BN209" s="209"/>
    </row>
    <row r="210" spans="1:66" x14ac:dyDescent="0.25">
      <c r="A210" s="54" t="s">
        <v>29</v>
      </c>
      <c r="B210" s="55" t="s">
        <v>30</v>
      </c>
      <c r="C210" t="s">
        <v>639</v>
      </c>
      <c r="D210" s="47" t="s">
        <v>93</v>
      </c>
      <c r="E210" s="48" t="s">
        <v>32</v>
      </c>
      <c r="F210" s="150" t="s">
        <v>582</v>
      </c>
      <c r="G210" s="151" t="s">
        <v>33</v>
      </c>
      <c r="H210" s="151" t="s">
        <v>56</v>
      </c>
      <c r="I210" s="46" t="s">
        <v>55</v>
      </c>
      <c r="J210" s="56" t="s">
        <v>73</v>
      </c>
      <c r="K210" s="45">
        <v>0</v>
      </c>
      <c r="L210" s="46">
        <v>2</v>
      </c>
      <c r="M210" s="49" t="s">
        <v>484</v>
      </c>
      <c r="N210" s="58" t="s">
        <v>33</v>
      </c>
      <c r="O210" s="35"/>
      <c r="P210" s="36"/>
      <c r="Q210" s="36"/>
      <c r="R210" s="37"/>
      <c r="S210" s="38"/>
      <c r="T210" s="36"/>
      <c r="U210" s="36"/>
      <c r="V210" s="39"/>
      <c r="W210" s="38"/>
      <c r="X210" s="36"/>
      <c r="Y210" s="36"/>
      <c r="Z210" s="39"/>
      <c r="AA210" s="38"/>
      <c r="AB210" s="36"/>
      <c r="AC210" s="36"/>
      <c r="AD210" s="39"/>
      <c r="AE210" s="40"/>
      <c r="AF210" s="41"/>
      <c r="AG210" s="41"/>
      <c r="AH210" s="42"/>
      <c r="AI210" s="40"/>
      <c r="AJ210" s="41"/>
      <c r="AK210" s="41"/>
      <c r="AL210" s="42"/>
      <c r="AM210" s="40"/>
      <c r="AN210" s="41"/>
      <c r="AO210" s="41"/>
      <c r="AP210" s="42"/>
      <c r="AQ210" s="40"/>
      <c r="AR210" s="41"/>
      <c r="AS210" s="41"/>
      <c r="AT210" s="42"/>
      <c r="AU210" s="40"/>
      <c r="AV210" s="41"/>
      <c r="AW210" s="41"/>
      <c r="AX210" s="42"/>
      <c r="AY210" s="38"/>
      <c r="AZ210" s="36">
        <v>1</v>
      </c>
      <c r="BA210" s="36"/>
      <c r="BB210" s="39">
        <v>1</v>
      </c>
      <c r="BC210" s="38"/>
      <c r="BD210" s="36"/>
      <c r="BE210" s="36"/>
      <c r="BF210" s="39"/>
      <c r="BG210" s="38"/>
      <c r="BH210" s="36"/>
      <c r="BI210" s="36"/>
      <c r="BJ210" s="43"/>
      <c r="BK210" s="199">
        <f t="shared" ref="BK210" si="46">SUM(O210:BJ210)</f>
        <v>2</v>
      </c>
      <c r="BL210" s="200">
        <f t="shared" ref="BL210" si="47">IF(J210="Pictures",(IF(SUM(O210:BJ210)&gt;L210,0,L210-BK210)),L210-BK210)</f>
        <v>0</v>
      </c>
      <c r="BM210" s="44"/>
      <c r="BN210" s="209"/>
    </row>
    <row r="211" spans="1:66" x14ac:dyDescent="0.25">
      <c r="A211" s="54" t="s">
        <v>29</v>
      </c>
      <c r="B211" s="55" t="s">
        <v>30</v>
      </c>
      <c r="C211" t="s">
        <v>639</v>
      </c>
      <c r="D211" s="47" t="s">
        <v>93</v>
      </c>
      <c r="E211" s="48" t="s">
        <v>32</v>
      </c>
      <c r="F211" s="150" t="s">
        <v>582</v>
      </c>
      <c r="G211" s="151" t="s">
        <v>33</v>
      </c>
      <c r="H211" s="151" t="s">
        <v>56</v>
      </c>
      <c r="I211" s="46" t="s">
        <v>55</v>
      </c>
      <c r="J211" s="56" t="s">
        <v>116</v>
      </c>
      <c r="K211" s="45">
        <v>0</v>
      </c>
      <c r="L211" s="46">
        <v>6</v>
      </c>
      <c r="M211" s="49" t="s">
        <v>33</v>
      </c>
      <c r="N211" s="58" t="s">
        <v>33</v>
      </c>
      <c r="O211" s="35"/>
      <c r="P211" s="36"/>
      <c r="Q211" s="36"/>
      <c r="R211" s="37"/>
      <c r="S211" s="38"/>
      <c r="T211" s="36"/>
      <c r="U211" s="36"/>
      <c r="V211" s="39"/>
      <c r="W211" s="38"/>
      <c r="X211" s="36"/>
      <c r="Y211" s="36"/>
      <c r="Z211" s="39"/>
      <c r="AA211" s="38"/>
      <c r="AB211" s="36"/>
      <c r="AC211" s="36"/>
      <c r="AD211" s="39"/>
      <c r="AE211" s="40"/>
      <c r="AF211" s="41"/>
      <c r="AG211" s="41"/>
      <c r="AH211" s="42"/>
      <c r="AI211" s="40"/>
      <c r="AJ211" s="41"/>
      <c r="AK211" s="41"/>
      <c r="AL211" s="42"/>
      <c r="AM211" s="40"/>
      <c r="AN211" s="41"/>
      <c r="AO211" s="41"/>
      <c r="AP211" s="42"/>
      <c r="AQ211" s="40"/>
      <c r="AR211" s="41"/>
      <c r="AS211" s="41"/>
      <c r="AT211" s="42"/>
      <c r="AU211" s="40"/>
      <c r="AV211" s="41"/>
      <c r="AW211" s="41">
        <v>6</v>
      </c>
      <c r="AX211" s="42"/>
      <c r="AY211" s="38"/>
      <c r="AZ211" s="36"/>
      <c r="BA211" s="36"/>
      <c r="BB211" s="39">
        <v>6</v>
      </c>
      <c r="BC211" s="38"/>
      <c r="BD211" s="36"/>
      <c r="BE211" s="36"/>
      <c r="BF211" s="39"/>
      <c r="BG211" s="38"/>
      <c r="BH211" s="36"/>
      <c r="BI211" s="36"/>
      <c r="BJ211" s="43"/>
      <c r="BK211" s="199">
        <f t="shared" si="42"/>
        <v>12</v>
      </c>
      <c r="BL211" s="200">
        <f t="shared" si="43"/>
        <v>0</v>
      </c>
      <c r="BM211" s="44"/>
      <c r="BN211" s="209"/>
    </row>
    <row r="212" spans="1:66" x14ac:dyDescent="0.25">
      <c r="A212" s="54" t="s">
        <v>29</v>
      </c>
      <c r="B212" s="55" t="s">
        <v>30</v>
      </c>
      <c r="C212" s="47" t="s">
        <v>690</v>
      </c>
      <c r="D212" s="47" t="s">
        <v>97</v>
      </c>
      <c r="E212" s="48" t="s">
        <v>32</v>
      </c>
      <c r="F212" s="150" t="s">
        <v>694</v>
      </c>
      <c r="G212" s="151" t="s">
        <v>33</v>
      </c>
      <c r="H212" s="151" t="s">
        <v>56</v>
      </c>
      <c r="I212" s="46" t="s">
        <v>55</v>
      </c>
      <c r="J212" s="56" t="s">
        <v>53</v>
      </c>
      <c r="K212" s="45">
        <v>0</v>
      </c>
      <c r="L212" s="46">
        <v>5</v>
      </c>
      <c r="M212" s="49" t="s">
        <v>33</v>
      </c>
      <c r="N212" s="58" t="s">
        <v>33</v>
      </c>
      <c r="O212" s="35"/>
      <c r="P212" s="36"/>
      <c r="Q212" s="36"/>
      <c r="R212" s="37"/>
      <c r="S212" s="38"/>
      <c r="T212" s="36"/>
      <c r="U212" s="36"/>
      <c r="V212" s="39"/>
      <c r="W212" s="38"/>
      <c r="X212" s="36"/>
      <c r="Y212" s="36"/>
      <c r="Z212" s="39"/>
      <c r="AA212" s="38"/>
      <c r="AB212" s="36"/>
      <c r="AC212" s="36"/>
      <c r="AD212" s="39"/>
      <c r="AE212" s="40"/>
      <c r="AF212" s="41"/>
      <c r="AG212" s="41"/>
      <c r="AH212" s="42"/>
      <c r="AI212" s="40"/>
      <c r="AJ212" s="41"/>
      <c r="AK212" s="41"/>
      <c r="AL212" s="42"/>
      <c r="AM212" s="40"/>
      <c r="AN212" s="41"/>
      <c r="AO212" s="41"/>
      <c r="AP212" s="42"/>
      <c r="AQ212" s="40"/>
      <c r="AR212" s="41"/>
      <c r="AS212" s="41"/>
      <c r="AT212" s="42"/>
      <c r="AU212" s="40"/>
      <c r="AV212" s="41"/>
      <c r="AW212" s="41"/>
      <c r="AX212" s="42">
        <v>1</v>
      </c>
      <c r="AY212" s="38"/>
      <c r="AZ212" s="36">
        <v>1</v>
      </c>
      <c r="BA212" s="36"/>
      <c r="BB212" s="39"/>
      <c r="BC212" s="38"/>
      <c r="BD212" s="36"/>
      <c r="BE212" s="36"/>
      <c r="BF212" s="39"/>
      <c r="BG212" s="38">
        <v>1</v>
      </c>
      <c r="BH212" s="36">
        <v>1</v>
      </c>
      <c r="BI212" s="36">
        <v>1</v>
      </c>
      <c r="BJ212" s="43"/>
      <c r="BK212" s="199">
        <f t="shared" ref="BK212:BK214" si="48">SUM(O212:BJ212)</f>
        <v>5</v>
      </c>
      <c r="BL212" s="200">
        <f t="shared" ref="BL212:BL214" si="49">IF(J212="Pictures",(IF(SUM(O212:BJ212)&gt;L212,0,L212-BK212)),L212-BK212)</f>
        <v>0</v>
      </c>
      <c r="BM212" s="44"/>
      <c r="BN212" s="209" t="s">
        <v>33</v>
      </c>
    </row>
    <row r="213" spans="1:66" x14ac:dyDescent="0.25">
      <c r="A213" s="54" t="s">
        <v>29</v>
      </c>
      <c r="B213" s="55" t="s">
        <v>30</v>
      </c>
      <c r="C213" s="47" t="s">
        <v>689</v>
      </c>
      <c r="D213" s="47" t="s">
        <v>97</v>
      </c>
      <c r="E213" s="48" t="s">
        <v>32</v>
      </c>
      <c r="F213" s="150" t="s">
        <v>693</v>
      </c>
      <c r="G213" s="151" t="s">
        <v>33</v>
      </c>
      <c r="H213" s="151" t="s">
        <v>56</v>
      </c>
      <c r="I213" s="46" t="s">
        <v>55</v>
      </c>
      <c r="J213" s="56" t="s">
        <v>53</v>
      </c>
      <c r="K213" s="45">
        <v>0</v>
      </c>
      <c r="L213" s="46">
        <v>5</v>
      </c>
      <c r="M213" s="49" t="s">
        <v>33</v>
      </c>
      <c r="N213" s="58" t="s">
        <v>33</v>
      </c>
      <c r="O213" s="35"/>
      <c r="P213" s="36"/>
      <c r="Q213" s="36"/>
      <c r="R213" s="37"/>
      <c r="S213" s="38"/>
      <c r="T213" s="36"/>
      <c r="U213" s="36"/>
      <c r="V213" s="39"/>
      <c r="W213" s="38"/>
      <c r="X213" s="36"/>
      <c r="Y213" s="36"/>
      <c r="Z213" s="39"/>
      <c r="AA213" s="38"/>
      <c r="AB213" s="36"/>
      <c r="AC213" s="36"/>
      <c r="AD213" s="39"/>
      <c r="AE213" s="40"/>
      <c r="AF213" s="41"/>
      <c r="AG213" s="41"/>
      <c r="AH213" s="42"/>
      <c r="AI213" s="40"/>
      <c r="AJ213" s="41"/>
      <c r="AK213" s="41"/>
      <c r="AL213" s="42"/>
      <c r="AM213" s="40"/>
      <c r="AN213" s="41"/>
      <c r="AO213" s="41"/>
      <c r="AP213" s="42"/>
      <c r="AQ213" s="40"/>
      <c r="AR213" s="41"/>
      <c r="AS213" s="41"/>
      <c r="AT213" s="42"/>
      <c r="AU213" s="40"/>
      <c r="AV213" s="41"/>
      <c r="AW213" s="41"/>
      <c r="AX213" s="42">
        <v>1</v>
      </c>
      <c r="AY213" s="38"/>
      <c r="AZ213" s="36">
        <v>1</v>
      </c>
      <c r="BA213" s="36"/>
      <c r="BB213" s="39"/>
      <c r="BC213" s="38"/>
      <c r="BD213" s="36"/>
      <c r="BE213" s="36"/>
      <c r="BF213" s="39"/>
      <c r="BG213" s="38">
        <v>1</v>
      </c>
      <c r="BH213" s="36">
        <v>1</v>
      </c>
      <c r="BI213" s="36">
        <v>1</v>
      </c>
      <c r="BJ213" s="43"/>
      <c r="BK213" s="199">
        <f t="shared" si="48"/>
        <v>5</v>
      </c>
      <c r="BL213" s="200">
        <f t="shared" si="49"/>
        <v>0</v>
      </c>
      <c r="BM213" s="44"/>
      <c r="BN213" s="209" t="s">
        <v>33</v>
      </c>
    </row>
    <row r="214" spans="1:66" x14ac:dyDescent="0.25">
      <c r="A214" s="54" t="s">
        <v>29</v>
      </c>
      <c r="B214" s="55" t="s">
        <v>30</v>
      </c>
      <c r="C214" s="47" t="s">
        <v>688</v>
      </c>
      <c r="D214" s="47" t="s">
        <v>97</v>
      </c>
      <c r="E214" s="48" t="s">
        <v>32</v>
      </c>
      <c r="F214" s="150" t="s">
        <v>691</v>
      </c>
      <c r="G214" s="151" t="s">
        <v>33</v>
      </c>
      <c r="H214" s="151" t="s">
        <v>56</v>
      </c>
      <c r="I214" s="46" t="s">
        <v>55</v>
      </c>
      <c r="J214" s="56" t="s">
        <v>53</v>
      </c>
      <c r="K214" s="45">
        <v>0</v>
      </c>
      <c r="L214" s="46">
        <v>5</v>
      </c>
      <c r="M214" s="49" t="s">
        <v>33</v>
      </c>
      <c r="N214" s="58" t="s">
        <v>33</v>
      </c>
      <c r="O214" s="35"/>
      <c r="P214" s="36"/>
      <c r="Q214" s="36"/>
      <c r="R214" s="37"/>
      <c r="S214" s="38"/>
      <c r="T214" s="36"/>
      <c r="U214" s="36"/>
      <c r="V214" s="39"/>
      <c r="W214" s="38"/>
      <c r="X214" s="36"/>
      <c r="Y214" s="36"/>
      <c r="Z214" s="39"/>
      <c r="AA214" s="38"/>
      <c r="AB214" s="36"/>
      <c r="AC214" s="36"/>
      <c r="AD214" s="39"/>
      <c r="AE214" s="40"/>
      <c r="AF214" s="41"/>
      <c r="AG214" s="41"/>
      <c r="AH214" s="42"/>
      <c r="AI214" s="40"/>
      <c r="AJ214" s="41"/>
      <c r="AK214" s="41"/>
      <c r="AL214" s="42"/>
      <c r="AM214" s="40"/>
      <c r="AN214" s="41"/>
      <c r="AO214" s="41"/>
      <c r="AP214" s="42"/>
      <c r="AQ214" s="40"/>
      <c r="AR214" s="41"/>
      <c r="AS214" s="41"/>
      <c r="AT214" s="42"/>
      <c r="AU214" s="40"/>
      <c r="AV214" s="41"/>
      <c r="AW214" s="41"/>
      <c r="AX214" s="42">
        <v>1</v>
      </c>
      <c r="AY214" s="38"/>
      <c r="AZ214" s="36">
        <v>1</v>
      </c>
      <c r="BA214" s="36"/>
      <c r="BB214" s="39"/>
      <c r="BC214" s="38"/>
      <c r="BD214" s="36"/>
      <c r="BE214" s="36"/>
      <c r="BF214" s="39"/>
      <c r="BG214" s="38">
        <v>1</v>
      </c>
      <c r="BH214" s="36">
        <v>1</v>
      </c>
      <c r="BI214" s="36">
        <v>1</v>
      </c>
      <c r="BJ214" s="43"/>
      <c r="BK214" s="199">
        <f t="shared" si="48"/>
        <v>5</v>
      </c>
      <c r="BL214" s="200">
        <f t="shared" si="49"/>
        <v>0</v>
      </c>
      <c r="BM214" s="44"/>
      <c r="BN214" s="209" t="s">
        <v>33</v>
      </c>
    </row>
    <row r="215" spans="1:66" x14ac:dyDescent="0.25">
      <c r="A215" s="54" t="s">
        <v>29</v>
      </c>
      <c r="B215" s="55" t="s">
        <v>30</v>
      </c>
      <c r="C215" s="47" t="s">
        <v>690</v>
      </c>
      <c r="D215" s="47" t="s">
        <v>97</v>
      </c>
      <c r="E215" s="48" t="s">
        <v>32</v>
      </c>
      <c r="F215" s="150" t="s">
        <v>694</v>
      </c>
      <c r="G215" s="151" t="s">
        <v>33</v>
      </c>
      <c r="H215" s="151" t="s">
        <v>56</v>
      </c>
      <c r="I215" s="46" t="s">
        <v>55</v>
      </c>
      <c r="J215" s="56" t="s">
        <v>59</v>
      </c>
      <c r="K215" s="45">
        <v>0</v>
      </c>
      <c r="L215" s="46">
        <v>3</v>
      </c>
      <c r="M215" s="49" t="s">
        <v>33</v>
      </c>
      <c r="N215" s="58" t="s">
        <v>33</v>
      </c>
      <c r="O215" s="35"/>
      <c r="P215" s="36"/>
      <c r="Q215" s="36"/>
      <c r="R215" s="37"/>
      <c r="S215" s="38"/>
      <c r="T215" s="36"/>
      <c r="U215" s="36"/>
      <c r="V215" s="39"/>
      <c r="W215" s="38"/>
      <c r="X215" s="36"/>
      <c r="Y215" s="36"/>
      <c r="Z215" s="39"/>
      <c r="AA215" s="38"/>
      <c r="AB215" s="36"/>
      <c r="AC215" s="36"/>
      <c r="AD215" s="39"/>
      <c r="AE215" s="40"/>
      <c r="AF215" s="41"/>
      <c r="AG215" s="41"/>
      <c r="AH215" s="42"/>
      <c r="AI215" s="40"/>
      <c r="AJ215" s="41"/>
      <c r="AK215" s="41"/>
      <c r="AL215" s="42"/>
      <c r="AM215" s="40"/>
      <c r="AN215" s="41"/>
      <c r="AO215" s="41"/>
      <c r="AP215" s="42"/>
      <c r="AQ215" s="40"/>
      <c r="AR215" s="41"/>
      <c r="AS215" s="41"/>
      <c r="AT215" s="42"/>
      <c r="AU215" s="40"/>
      <c r="AV215" s="41"/>
      <c r="AW215" s="41"/>
      <c r="AX215" s="42"/>
      <c r="AY215" s="38"/>
      <c r="AZ215" s="36"/>
      <c r="BA215" s="36"/>
      <c r="BB215" s="39"/>
      <c r="BC215" s="38"/>
      <c r="BD215" s="36"/>
      <c r="BE215" s="36"/>
      <c r="BF215" s="39"/>
      <c r="BG215" s="38">
        <v>1</v>
      </c>
      <c r="BH215" s="36">
        <v>1</v>
      </c>
      <c r="BI215" s="36">
        <v>1</v>
      </c>
      <c r="BJ215" s="43"/>
      <c r="BK215" s="199">
        <f t="shared" ref="BK215:BK217" si="50">SUM(O215:BJ215)</f>
        <v>3</v>
      </c>
      <c r="BL215" s="200">
        <f t="shared" ref="BL215:BL217" si="51">IF(J215="Pictures",(IF(SUM(O215:BJ215)&gt;L215,0,L215-BK215)),L215-BK215)</f>
        <v>0</v>
      </c>
      <c r="BM215" s="44"/>
      <c r="BN215" s="209" t="s">
        <v>33</v>
      </c>
    </row>
    <row r="216" spans="1:66" x14ac:dyDescent="0.25">
      <c r="A216" s="54" t="s">
        <v>29</v>
      </c>
      <c r="B216" s="55" t="s">
        <v>30</v>
      </c>
      <c r="C216" s="47" t="s">
        <v>689</v>
      </c>
      <c r="D216" s="47" t="s">
        <v>97</v>
      </c>
      <c r="E216" s="48" t="s">
        <v>32</v>
      </c>
      <c r="F216" s="150" t="s">
        <v>693</v>
      </c>
      <c r="G216" s="151" t="s">
        <v>33</v>
      </c>
      <c r="H216" s="151" t="s">
        <v>56</v>
      </c>
      <c r="I216" s="46" t="s">
        <v>55</v>
      </c>
      <c r="J216" s="56" t="s">
        <v>59</v>
      </c>
      <c r="K216" s="45">
        <v>0</v>
      </c>
      <c r="L216" s="46">
        <v>3</v>
      </c>
      <c r="M216" s="49" t="s">
        <v>33</v>
      </c>
      <c r="N216" s="58" t="s">
        <v>33</v>
      </c>
      <c r="O216" s="35"/>
      <c r="P216" s="36"/>
      <c r="Q216" s="36"/>
      <c r="R216" s="37"/>
      <c r="S216" s="38"/>
      <c r="T216" s="36"/>
      <c r="U216" s="36"/>
      <c r="V216" s="39"/>
      <c r="W216" s="38"/>
      <c r="X216" s="36"/>
      <c r="Y216" s="36"/>
      <c r="Z216" s="39"/>
      <c r="AA216" s="38"/>
      <c r="AB216" s="36"/>
      <c r="AC216" s="36"/>
      <c r="AD216" s="39"/>
      <c r="AE216" s="40"/>
      <c r="AF216" s="41"/>
      <c r="AG216" s="41"/>
      <c r="AH216" s="42"/>
      <c r="AI216" s="40"/>
      <c r="AJ216" s="41"/>
      <c r="AK216" s="41"/>
      <c r="AL216" s="42"/>
      <c r="AM216" s="40"/>
      <c r="AN216" s="41"/>
      <c r="AO216" s="41"/>
      <c r="AP216" s="42"/>
      <c r="AQ216" s="40"/>
      <c r="AR216" s="41"/>
      <c r="AS216" s="41"/>
      <c r="AT216" s="42"/>
      <c r="AU216" s="40"/>
      <c r="AV216" s="41"/>
      <c r="AW216" s="41"/>
      <c r="AX216" s="42"/>
      <c r="AY216" s="38"/>
      <c r="AZ216" s="36"/>
      <c r="BA216" s="36"/>
      <c r="BB216" s="39"/>
      <c r="BC216" s="38"/>
      <c r="BD216" s="36"/>
      <c r="BE216" s="36"/>
      <c r="BF216" s="39"/>
      <c r="BG216" s="38">
        <v>1</v>
      </c>
      <c r="BH216" s="36">
        <v>1</v>
      </c>
      <c r="BI216" s="36">
        <v>1</v>
      </c>
      <c r="BJ216" s="43"/>
      <c r="BK216" s="199">
        <f t="shared" si="50"/>
        <v>3</v>
      </c>
      <c r="BL216" s="200">
        <f t="shared" si="51"/>
        <v>0</v>
      </c>
      <c r="BM216" s="44"/>
      <c r="BN216" s="209" t="s">
        <v>33</v>
      </c>
    </row>
    <row r="217" spans="1:66" x14ac:dyDescent="0.25">
      <c r="A217" s="54" t="s">
        <v>29</v>
      </c>
      <c r="B217" s="55" t="s">
        <v>30</v>
      </c>
      <c r="C217" s="47" t="s">
        <v>688</v>
      </c>
      <c r="D217" s="47" t="s">
        <v>97</v>
      </c>
      <c r="E217" s="48" t="s">
        <v>32</v>
      </c>
      <c r="F217" s="150" t="s">
        <v>691</v>
      </c>
      <c r="G217" s="151" t="s">
        <v>33</v>
      </c>
      <c r="H217" s="151" t="s">
        <v>56</v>
      </c>
      <c r="I217" s="46" t="s">
        <v>55</v>
      </c>
      <c r="J217" s="56" t="s">
        <v>59</v>
      </c>
      <c r="K217" s="45">
        <v>0</v>
      </c>
      <c r="L217" s="46">
        <v>3</v>
      </c>
      <c r="M217" s="49" t="s">
        <v>33</v>
      </c>
      <c r="N217" s="58" t="s">
        <v>33</v>
      </c>
      <c r="O217" s="35"/>
      <c r="P217" s="36"/>
      <c r="Q217" s="36"/>
      <c r="R217" s="37"/>
      <c r="S217" s="38"/>
      <c r="T217" s="36"/>
      <c r="U217" s="36"/>
      <c r="V217" s="39"/>
      <c r="W217" s="38"/>
      <c r="X217" s="36"/>
      <c r="Y217" s="36"/>
      <c r="Z217" s="39"/>
      <c r="AA217" s="38"/>
      <c r="AB217" s="36"/>
      <c r="AC217" s="36"/>
      <c r="AD217" s="39"/>
      <c r="AE217" s="40"/>
      <c r="AF217" s="41"/>
      <c r="AG217" s="41"/>
      <c r="AH217" s="42"/>
      <c r="AI217" s="40"/>
      <c r="AJ217" s="41"/>
      <c r="AK217" s="41"/>
      <c r="AL217" s="42"/>
      <c r="AM217" s="40"/>
      <c r="AN217" s="41"/>
      <c r="AO217" s="41"/>
      <c r="AP217" s="42"/>
      <c r="AQ217" s="40"/>
      <c r="AR217" s="41"/>
      <c r="AS217" s="41"/>
      <c r="AT217" s="42"/>
      <c r="AU217" s="40"/>
      <c r="AV217" s="41"/>
      <c r="AW217" s="41"/>
      <c r="AX217" s="42"/>
      <c r="AY217" s="38"/>
      <c r="AZ217" s="36"/>
      <c r="BA217" s="36"/>
      <c r="BB217" s="39"/>
      <c r="BC217" s="38"/>
      <c r="BD217" s="36"/>
      <c r="BE217" s="36"/>
      <c r="BF217" s="39"/>
      <c r="BG217" s="38">
        <v>1</v>
      </c>
      <c r="BH217" s="36">
        <v>1</v>
      </c>
      <c r="BI217" s="36">
        <v>1</v>
      </c>
      <c r="BJ217" s="43"/>
      <c r="BK217" s="199">
        <f t="shared" si="50"/>
        <v>3</v>
      </c>
      <c r="BL217" s="200">
        <f t="shared" si="51"/>
        <v>0</v>
      </c>
      <c r="BM217" s="44"/>
      <c r="BN217" s="209" t="s">
        <v>33</v>
      </c>
    </row>
    <row r="218" spans="1:66" x14ac:dyDescent="0.25">
      <c r="A218" s="54" t="s">
        <v>29</v>
      </c>
      <c r="B218" s="55" t="s">
        <v>30</v>
      </c>
      <c r="C218" s="47" t="s">
        <v>690</v>
      </c>
      <c r="D218" s="47" t="s">
        <v>97</v>
      </c>
      <c r="E218" s="48" t="s">
        <v>32</v>
      </c>
      <c r="F218" s="150" t="s">
        <v>694</v>
      </c>
      <c r="G218" s="151" t="s">
        <v>33</v>
      </c>
      <c r="H218" s="151" t="s">
        <v>56</v>
      </c>
      <c r="I218" s="46" t="s">
        <v>55</v>
      </c>
      <c r="J218" s="56" t="s">
        <v>73</v>
      </c>
      <c r="K218" s="45">
        <v>0</v>
      </c>
      <c r="L218" s="46">
        <v>1</v>
      </c>
      <c r="M218" s="49" t="s">
        <v>33</v>
      </c>
      <c r="N218" s="58" t="s">
        <v>33</v>
      </c>
      <c r="O218" s="35"/>
      <c r="P218" s="36"/>
      <c r="Q218" s="36"/>
      <c r="R218" s="37"/>
      <c r="S218" s="38"/>
      <c r="T218" s="36"/>
      <c r="U218" s="36"/>
      <c r="V218" s="39"/>
      <c r="W218" s="38"/>
      <c r="X218" s="36"/>
      <c r="Y218" s="36"/>
      <c r="Z218" s="39"/>
      <c r="AA218" s="38"/>
      <c r="AB218" s="36"/>
      <c r="AC218" s="36"/>
      <c r="AD218" s="39"/>
      <c r="AE218" s="40"/>
      <c r="AF218" s="41"/>
      <c r="AG218" s="41"/>
      <c r="AH218" s="42"/>
      <c r="AI218" s="40"/>
      <c r="AJ218" s="41"/>
      <c r="AK218" s="41"/>
      <c r="AL218" s="42"/>
      <c r="AM218" s="40"/>
      <c r="AN218" s="41"/>
      <c r="AO218" s="41"/>
      <c r="AP218" s="42"/>
      <c r="AQ218" s="40"/>
      <c r="AR218" s="41"/>
      <c r="AS218" s="41"/>
      <c r="AT218" s="42"/>
      <c r="AU218" s="40"/>
      <c r="AV218" s="41"/>
      <c r="AW218" s="41"/>
      <c r="AX218" s="42"/>
      <c r="AY218" s="38"/>
      <c r="AZ218" s="36"/>
      <c r="BA218" s="36"/>
      <c r="BB218" s="39"/>
      <c r="BC218" s="38"/>
      <c r="BD218" s="36"/>
      <c r="BE218" s="36"/>
      <c r="BF218" s="39"/>
      <c r="BG218" s="38">
        <v>1</v>
      </c>
      <c r="BH218" s="36"/>
      <c r="BI218" s="36"/>
      <c r="BJ218" s="43"/>
      <c r="BK218" s="199">
        <f t="shared" ref="BK218:BK220" si="52">SUM(O218:BJ218)</f>
        <v>1</v>
      </c>
      <c r="BL218" s="200">
        <f t="shared" ref="BL218:BL220" si="53">IF(J218="Pictures",(IF(SUM(O218:BJ218)&gt;L218,0,L218-BK218)),L218-BK218)</f>
        <v>0</v>
      </c>
      <c r="BM218" s="44"/>
      <c r="BN218" s="209" t="s">
        <v>33</v>
      </c>
    </row>
    <row r="219" spans="1:66" x14ac:dyDescent="0.25">
      <c r="A219" s="54" t="s">
        <v>29</v>
      </c>
      <c r="B219" s="55" t="s">
        <v>30</v>
      </c>
      <c r="C219" s="47" t="s">
        <v>689</v>
      </c>
      <c r="D219" s="47" t="s">
        <v>97</v>
      </c>
      <c r="E219" s="48" t="s">
        <v>32</v>
      </c>
      <c r="F219" s="150" t="s">
        <v>693</v>
      </c>
      <c r="G219" s="151" t="s">
        <v>33</v>
      </c>
      <c r="H219" s="151" t="s">
        <v>56</v>
      </c>
      <c r="I219" s="46" t="s">
        <v>55</v>
      </c>
      <c r="J219" s="56" t="s">
        <v>73</v>
      </c>
      <c r="K219" s="45">
        <v>0</v>
      </c>
      <c r="L219" s="46">
        <v>1</v>
      </c>
      <c r="M219" s="49" t="s">
        <v>33</v>
      </c>
      <c r="N219" s="58" t="s">
        <v>33</v>
      </c>
      <c r="O219" s="35"/>
      <c r="P219" s="36"/>
      <c r="Q219" s="36"/>
      <c r="R219" s="37"/>
      <c r="S219" s="38"/>
      <c r="T219" s="36"/>
      <c r="U219" s="36"/>
      <c r="V219" s="39"/>
      <c r="W219" s="38"/>
      <c r="X219" s="36"/>
      <c r="Y219" s="36"/>
      <c r="Z219" s="39"/>
      <c r="AA219" s="38"/>
      <c r="AB219" s="36"/>
      <c r="AC219" s="36"/>
      <c r="AD219" s="39"/>
      <c r="AE219" s="40"/>
      <c r="AF219" s="41"/>
      <c r="AG219" s="41"/>
      <c r="AH219" s="42"/>
      <c r="AI219" s="40"/>
      <c r="AJ219" s="41"/>
      <c r="AK219" s="41"/>
      <c r="AL219" s="42"/>
      <c r="AM219" s="40"/>
      <c r="AN219" s="41"/>
      <c r="AO219" s="41"/>
      <c r="AP219" s="42"/>
      <c r="AQ219" s="40"/>
      <c r="AR219" s="41"/>
      <c r="AS219" s="41"/>
      <c r="AT219" s="42"/>
      <c r="AU219" s="40"/>
      <c r="AV219" s="41"/>
      <c r="AW219" s="41"/>
      <c r="AX219" s="42"/>
      <c r="AY219" s="38"/>
      <c r="AZ219" s="36"/>
      <c r="BA219" s="36"/>
      <c r="BB219" s="39"/>
      <c r="BC219" s="38"/>
      <c r="BD219" s="36"/>
      <c r="BE219" s="36"/>
      <c r="BF219" s="39"/>
      <c r="BG219" s="38">
        <v>1</v>
      </c>
      <c r="BH219" s="36"/>
      <c r="BI219" s="36"/>
      <c r="BJ219" s="43"/>
      <c r="BK219" s="199">
        <f t="shared" si="52"/>
        <v>1</v>
      </c>
      <c r="BL219" s="200">
        <f t="shared" si="53"/>
        <v>0</v>
      </c>
      <c r="BM219" s="44"/>
      <c r="BN219" s="209" t="s">
        <v>33</v>
      </c>
    </row>
    <row r="220" spans="1:66" x14ac:dyDescent="0.25">
      <c r="A220" s="54" t="s">
        <v>29</v>
      </c>
      <c r="B220" s="55" t="s">
        <v>30</v>
      </c>
      <c r="C220" s="47" t="s">
        <v>688</v>
      </c>
      <c r="D220" s="47" t="s">
        <v>97</v>
      </c>
      <c r="E220" s="48" t="s">
        <v>32</v>
      </c>
      <c r="F220" s="150" t="s">
        <v>691</v>
      </c>
      <c r="G220" s="151" t="s">
        <v>33</v>
      </c>
      <c r="H220" s="151" t="s">
        <v>56</v>
      </c>
      <c r="I220" s="46" t="s">
        <v>55</v>
      </c>
      <c r="J220" s="56" t="s">
        <v>73</v>
      </c>
      <c r="K220" s="45">
        <v>0</v>
      </c>
      <c r="L220" s="46">
        <v>2</v>
      </c>
      <c r="M220" s="49" t="s">
        <v>33</v>
      </c>
      <c r="N220" s="58" t="s">
        <v>33</v>
      </c>
      <c r="O220" s="35"/>
      <c r="P220" s="36"/>
      <c r="Q220" s="36"/>
      <c r="R220" s="37"/>
      <c r="S220" s="38"/>
      <c r="T220" s="36"/>
      <c r="U220" s="36"/>
      <c r="V220" s="39"/>
      <c r="W220" s="38"/>
      <c r="X220" s="36"/>
      <c r="Y220" s="36"/>
      <c r="Z220" s="39"/>
      <c r="AA220" s="38"/>
      <c r="AB220" s="36"/>
      <c r="AC220" s="36"/>
      <c r="AD220" s="39"/>
      <c r="AE220" s="40"/>
      <c r="AF220" s="41"/>
      <c r="AG220" s="41"/>
      <c r="AH220" s="42"/>
      <c r="AI220" s="40"/>
      <c r="AJ220" s="41"/>
      <c r="AK220" s="41"/>
      <c r="AL220" s="42"/>
      <c r="AM220" s="40"/>
      <c r="AN220" s="41"/>
      <c r="AO220" s="41"/>
      <c r="AP220" s="42"/>
      <c r="AQ220" s="40"/>
      <c r="AR220" s="41"/>
      <c r="AS220" s="41"/>
      <c r="AT220" s="42"/>
      <c r="AU220" s="40"/>
      <c r="AV220" s="41"/>
      <c r="AW220" s="41"/>
      <c r="AX220" s="42"/>
      <c r="AY220" s="38"/>
      <c r="AZ220" s="36"/>
      <c r="BA220" s="36"/>
      <c r="BB220" s="39"/>
      <c r="BC220" s="38"/>
      <c r="BD220" s="36"/>
      <c r="BE220" s="36"/>
      <c r="BF220" s="39"/>
      <c r="BG220" s="38">
        <v>1</v>
      </c>
      <c r="BH220" s="36">
        <v>1</v>
      </c>
      <c r="BI220" s="36"/>
      <c r="BJ220" s="43"/>
      <c r="BK220" s="199">
        <f t="shared" si="52"/>
        <v>2</v>
      </c>
      <c r="BL220" s="200">
        <f t="shared" si="53"/>
        <v>0</v>
      </c>
      <c r="BM220" s="44"/>
      <c r="BN220" s="209" t="s">
        <v>33</v>
      </c>
    </row>
    <row r="221" spans="1:66" x14ac:dyDescent="0.25">
      <c r="A221" s="54" t="s">
        <v>29</v>
      </c>
      <c r="B221" s="55" t="s">
        <v>30</v>
      </c>
      <c r="C221" s="47" t="s">
        <v>690</v>
      </c>
      <c r="D221" s="47" t="s">
        <v>97</v>
      </c>
      <c r="E221" s="48" t="s">
        <v>32</v>
      </c>
      <c r="F221" s="150" t="s">
        <v>694</v>
      </c>
      <c r="G221" s="151" t="s">
        <v>33</v>
      </c>
      <c r="H221" s="151" t="s">
        <v>56</v>
      </c>
      <c r="I221" s="46" t="s">
        <v>55</v>
      </c>
      <c r="J221" s="56" t="s">
        <v>70</v>
      </c>
      <c r="K221" s="45">
        <v>0</v>
      </c>
      <c r="L221" s="46">
        <v>2</v>
      </c>
      <c r="M221" s="49" t="s">
        <v>33</v>
      </c>
      <c r="N221" s="58" t="s">
        <v>33</v>
      </c>
      <c r="O221" s="35"/>
      <c r="P221" s="36"/>
      <c r="Q221" s="36"/>
      <c r="R221" s="37"/>
      <c r="S221" s="38"/>
      <c r="T221" s="36"/>
      <c r="U221" s="36"/>
      <c r="V221" s="39"/>
      <c r="W221" s="38"/>
      <c r="X221" s="36"/>
      <c r="Y221" s="36"/>
      <c r="Z221" s="39"/>
      <c r="AA221" s="38"/>
      <c r="AB221" s="36"/>
      <c r="AC221" s="36"/>
      <c r="AD221" s="39"/>
      <c r="AE221" s="40"/>
      <c r="AF221" s="41"/>
      <c r="AG221" s="41"/>
      <c r="AH221" s="42"/>
      <c r="AI221" s="40"/>
      <c r="AJ221" s="41"/>
      <c r="AK221" s="41"/>
      <c r="AL221" s="42"/>
      <c r="AM221" s="40"/>
      <c r="AN221" s="41"/>
      <c r="AO221" s="41"/>
      <c r="AP221" s="42"/>
      <c r="AQ221" s="40"/>
      <c r="AR221" s="41"/>
      <c r="AS221" s="41"/>
      <c r="AT221" s="42"/>
      <c r="AU221" s="40"/>
      <c r="AV221" s="41"/>
      <c r="AW221" s="41"/>
      <c r="AX221" s="42"/>
      <c r="AY221" s="38"/>
      <c r="AZ221" s="36"/>
      <c r="BA221" s="36"/>
      <c r="BB221" s="39"/>
      <c r="BC221" s="38"/>
      <c r="BD221" s="36"/>
      <c r="BE221" s="36"/>
      <c r="BF221" s="39"/>
      <c r="BG221" s="38"/>
      <c r="BH221" s="36">
        <v>1</v>
      </c>
      <c r="BI221" s="36">
        <v>1</v>
      </c>
      <c r="BJ221" s="43"/>
      <c r="BK221" s="199">
        <f t="shared" ref="BK221:BK226" si="54">SUM(O221:BJ221)</f>
        <v>2</v>
      </c>
      <c r="BL221" s="200">
        <f t="shared" ref="BL221:BL226" si="55">IF(J221="Pictures",(IF(SUM(O221:BJ221)&gt;L221,0,L221-BK221)),L221-BK221)</f>
        <v>0</v>
      </c>
      <c r="BM221" s="44"/>
      <c r="BN221" s="209" t="s">
        <v>33</v>
      </c>
    </row>
    <row r="222" spans="1:66" x14ac:dyDescent="0.25">
      <c r="A222" s="54" t="s">
        <v>29</v>
      </c>
      <c r="B222" s="55" t="s">
        <v>30</v>
      </c>
      <c r="C222" s="47" t="s">
        <v>689</v>
      </c>
      <c r="D222" s="47" t="s">
        <v>97</v>
      </c>
      <c r="E222" s="48" t="s">
        <v>32</v>
      </c>
      <c r="F222" s="150" t="s">
        <v>693</v>
      </c>
      <c r="G222" s="151" t="s">
        <v>33</v>
      </c>
      <c r="H222" s="151" t="s">
        <v>56</v>
      </c>
      <c r="I222" s="46" t="s">
        <v>55</v>
      </c>
      <c r="J222" s="56" t="s">
        <v>70</v>
      </c>
      <c r="K222" s="45">
        <v>0</v>
      </c>
      <c r="L222" s="46">
        <v>2</v>
      </c>
      <c r="M222" s="49" t="s">
        <v>33</v>
      </c>
      <c r="N222" s="58" t="s">
        <v>33</v>
      </c>
      <c r="O222" s="35"/>
      <c r="P222" s="36"/>
      <c r="Q222" s="36"/>
      <c r="R222" s="37"/>
      <c r="S222" s="38"/>
      <c r="T222" s="36"/>
      <c r="U222" s="36"/>
      <c r="V222" s="39"/>
      <c r="W222" s="38"/>
      <c r="X222" s="36"/>
      <c r="Y222" s="36"/>
      <c r="Z222" s="39"/>
      <c r="AA222" s="38"/>
      <c r="AB222" s="36"/>
      <c r="AC222" s="36"/>
      <c r="AD222" s="39"/>
      <c r="AE222" s="40"/>
      <c r="AF222" s="41"/>
      <c r="AG222" s="41"/>
      <c r="AH222" s="42"/>
      <c r="AI222" s="40"/>
      <c r="AJ222" s="41"/>
      <c r="AK222" s="41"/>
      <c r="AL222" s="42"/>
      <c r="AM222" s="40"/>
      <c r="AN222" s="41"/>
      <c r="AO222" s="41"/>
      <c r="AP222" s="42"/>
      <c r="AQ222" s="40"/>
      <c r="AR222" s="41"/>
      <c r="AS222" s="41"/>
      <c r="AT222" s="42"/>
      <c r="AU222" s="40"/>
      <c r="AV222" s="41"/>
      <c r="AW222" s="41"/>
      <c r="AX222" s="42"/>
      <c r="AY222" s="38"/>
      <c r="AZ222" s="36"/>
      <c r="BA222" s="36"/>
      <c r="BB222" s="39"/>
      <c r="BC222" s="38"/>
      <c r="BD222" s="36"/>
      <c r="BE222" s="36"/>
      <c r="BF222" s="39"/>
      <c r="BG222" s="38"/>
      <c r="BH222" s="36">
        <v>1</v>
      </c>
      <c r="BI222" s="36">
        <v>1</v>
      </c>
      <c r="BJ222" s="43"/>
      <c r="BK222" s="199">
        <f t="shared" si="54"/>
        <v>2</v>
      </c>
      <c r="BL222" s="200">
        <f t="shared" si="55"/>
        <v>0</v>
      </c>
      <c r="BM222" s="44"/>
      <c r="BN222" s="209" t="s">
        <v>33</v>
      </c>
    </row>
    <row r="223" spans="1:66" x14ac:dyDescent="0.25">
      <c r="A223" s="54" t="s">
        <v>29</v>
      </c>
      <c r="B223" s="55" t="s">
        <v>30</v>
      </c>
      <c r="C223" s="47" t="s">
        <v>688</v>
      </c>
      <c r="D223" s="47" t="s">
        <v>97</v>
      </c>
      <c r="E223" s="48" t="s">
        <v>32</v>
      </c>
      <c r="F223" s="150" t="s">
        <v>691</v>
      </c>
      <c r="G223" s="151" t="s">
        <v>33</v>
      </c>
      <c r="H223" s="151" t="s">
        <v>56</v>
      </c>
      <c r="I223" s="46" t="s">
        <v>55</v>
      </c>
      <c r="J223" s="56" t="s">
        <v>70</v>
      </c>
      <c r="K223" s="45">
        <v>0</v>
      </c>
      <c r="L223" s="46">
        <v>2</v>
      </c>
      <c r="M223" s="49" t="s">
        <v>33</v>
      </c>
      <c r="N223" s="58" t="s">
        <v>33</v>
      </c>
      <c r="O223" s="35"/>
      <c r="P223" s="36"/>
      <c r="Q223" s="36"/>
      <c r="R223" s="37"/>
      <c r="S223" s="38"/>
      <c r="T223" s="36"/>
      <c r="U223" s="36"/>
      <c r="V223" s="39"/>
      <c r="W223" s="38"/>
      <c r="X223" s="36"/>
      <c r="Y223" s="36"/>
      <c r="Z223" s="39"/>
      <c r="AA223" s="38"/>
      <c r="AB223" s="36"/>
      <c r="AC223" s="36"/>
      <c r="AD223" s="39"/>
      <c r="AE223" s="40"/>
      <c r="AF223" s="41"/>
      <c r="AG223" s="41"/>
      <c r="AH223" s="42"/>
      <c r="AI223" s="40"/>
      <c r="AJ223" s="41"/>
      <c r="AK223" s="41"/>
      <c r="AL223" s="42"/>
      <c r="AM223" s="40"/>
      <c r="AN223" s="41"/>
      <c r="AO223" s="41"/>
      <c r="AP223" s="42"/>
      <c r="AQ223" s="40"/>
      <c r="AR223" s="41"/>
      <c r="AS223" s="41"/>
      <c r="AT223" s="42"/>
      <c r="AU223" s="40"/>
      <c r="AV223" s="41"/>
      <c r="AW223" s="41"/>
      <c r="AX223" s="42"/>
      <c r="AY223" s="38"/>
      <c r="AZ223" s="36"/>
      <c r="BA223" s="36"/>
      <c r="BB223" s="39"/>
      <c r="BC223" s="38"/>
      <c r="BD223" s="36"/>
      <c r="BE223" s="36"/>
      <c r="BF223" s="39"/>
      <c r="BG223" s="38"/>
      <c r="BH223" s="36">
        <v>1</v>
      </c>
      <c r="BI223" s="36">
        <v>1</v>
      </c>
      <c r="BJ223" s="43"/>
      <c r="BK223" s="199">
        <f t="shared" si="54"/>
        <v>2</v>
      </c>
      <c r="BL223" s="200">
        <f t="shared" si="55"/>
        <v>0</v>
      </c>
      <c r="BM223" s="44"/>
      <c r="BN223" s="209" t="s">
        <v>33</v>
      </c>
    </row>
    <row r="224" spans="1:66" x14ac:dyDescent="0.25">
      <c r="A224" s="54" t="s">
        <v>29</v>
      </c>
      <c r="B224" s="55" t="s">
        <v>30</v>
      </c>
      <c r="C224" s="47" t="s">
        <v>688</v>
      </c>
      <c r="D224" s="47" t="s">
        <v>97</v>
      </c>
      <c r="E224" s="48" t="s">
        <v>32</v>
      </c>
      <c r="F224" s="150" t="s">
        <v>691</v>
      </c>
      <c r="G224" s="151" t="s">
        <v>33</v>
      </c>
      <c r="H224" s="151" t="s">
        <v>56</v>
      </c>
      <c r="I224" s="46" t="s">
        <v>55</v>
      </c>
      <c r="J224" s="56" t="s">
        <v>75</v>
      </c>
      <c r="K224" s="45">
        <v>0</v>
      </c>
      <c r="L224" s="46">
        <v>1</v>
      </c>
      <c r="M224" s="49" t="s">
        <v>33</v>
      </c>
      <c r="N224" s="58" t="s">
        <v>33</v>
      </c>
      <c r="O224" s="35"/>
      <c r="P224" s="36"/>
      <c r="Q224" s="36"/>
      <c r="R224" s="37"/>
      <c r="S224" s="38"/>
      <c r="T224" s="36"/>
      <c r="U224" s="36"/>
      <c r="V224" s="39"/>
      <c r="W224" s="38"/>
      <c r="X224" s="36"/>
      <c r="Y224" s="36"/>
      <c r="Z224" s="39"/>
      <c r="AA224" s="38"/>
      <c r="AB224" s="36"/>
      <c r="AC224" s="36"/>
      <c r="AD224" s="39"/>
      <c r="AE224" s="40"/>
      <c r="AF224" s="41"/>
      <c r="AG224" s="41"/>
      <c r="AH224" s="42"/>
      <c r="AI224" s="40"/>
      <c r="AJ224" s="41"/>
      <c r="AK224" s="41"/>
      <c r="AL224" s="42"/>
      <c r="AM224" s="40"/>
      <c r="AN224" s="41"/>
      <c r="AO224" s="41"/>
      <c r="AP224" s="42"/>
      <c r="AQ224" s="40"/>
      <c r="AR224" s="41"/>
      <c r="AS224" s="41"/>
      <c r="AT224" s="42"/>
      <c r="AU224" s="40"/>
      <c r="AV224" s="41"/>
      <c r="AW224" s="41"/>
      <c r="AX224" s="42"/>
      <c r="AY224" s="38"/>
      <c r="AZ224" s="36"/>
      <c r="BA224" s="36"/>
      <c r="BB224" s="39"/>
      <c r="BC224" s="38"/>
      <c r="BD224" s="36"/>
      <c r="BE224" s="36"/>
      <c r="BF224" s="39"/>
      <c r="BG224" s="38"/>
      <c r="BH224" s="36">
        <v>1</v>
      </c>
      <c r="BI224" s="36"/>
      <c r="BJ224" s="43"/>
      <c r="BK224" s="199">
        <f t="shared" si="54"/>
        <v>1</v>
      </c>
      <c r="BL224" s="200">
        <f t="shared" si="55"/>
        <v>0</v>
      </c>
      <c r="BM224" s="44"/>
      <c r="BN224" s="209" t="s">
        <v>33</v>
      </c>
    </row>
    <row r="225" spans="1:66" x14ac:dyDescent="0.25">
      <c r="A225" s="54" t="s">
        <v>29</v>
      </c>
      <c r="B225" s="55" t="s">
        <v>30</v>
      </c>
      <c r="C225" s="47" t="s">
        <v>688</v>
      </c>
      <c r="D225" s="47" t="s">
        <v>97</v>
      </c>
      <c r="E225" s="48" t="s">
        <v>32</v>
      </c>
      <c r="F225" s="150" t="s">
        <v>691</v>
      </c>
      <c r="G225" s="151" t="s">
        <v>33</v>
      </c>
      <c r="H225" s="151" t="s">
        <v>56</v>
      </c>
      <c r="I225" s="46" t="s">
        <v>55</v>
      </c>
      <c r="J225" s="56" t="s">
        <v>76</v>
      </c>
      <c r="K225" s="45">
        <v>0</v>
      </c>
      <c r="L225" s="46">
        <v>1</v>
      </c>
      <c r="M225" s="49" t="s">
        <v>33</v>
      </c>
      <c r="N225" s="58" t="s">
        <v>33</v>
      </c>
      <c r="O225" s="35"/>
      <c r="P225" s="36"/>
      <c r="Q225" s="36"/>
      <c r="R225" s="37"/>
      <c r="S225" s="38"/>
      <c r="T225" s="36"/>
      <c r="U225" s="36"/>
      <c r="V225" s="39"/>
      <c r="W225" s="38"/>
      <c r="X225" s="36"/>
      <c r="Y225" s="36"/>
      <c r="Z225" s="39"/>
      <c r="AA225" s="38"/>
      <c r="AB225" s="36"/>
      <c r="AC225" s="36"/>
      <c r="AD225" s="39"/>
      <c r="AE225" s="40"/>
      <c r="AF225" s="41"/>
      <c r="AG225" s="41"/>
      <c r="AH225" s="42"/>
      <c r="AI225" s="40"/>
      <c r="AJ225" s="41"/>
      <c r="AK225" s="41"/>
      <c r="AL225" s="42"/>
      <c r="AM225" s="40"/>
      <c r="AN225" s="41"/>
      <c r="AO225" s="41"/>
      <c r="AP225" s="42"/>
      <c r="AQ225" s="40"/>
      <c r="AR225" s="41"/>
      <c r="AS225" s="41"/>
      <c r="AT225" s="42"/>
      <c r="AU225" s="40"/>
      <c r="AV225" s="41"/>
      <c r="AW225" s="41"/>
      <c r="AX225" s="42"/>
      <c r="AY225" s="38"/>
      <c r="AZ225" s="36"/>
      <c r="BA225" s="36"/>
      <c r="BB225" s="39"/>
      <c r="BC225" s="38"/>
      <c r="BD225" s="36"/>
      <c r="BE225" s="36"/>
      <c r="BF225" s="39"/>
      <c r="BG225" s="38"/>
      <c r="BH225" s="36">
        <v>1</v>
      </c>
      <c r="BI225" s="36"/>
      <c r="BJ225" s="43"/>
      <c r="BK225" s="199">
        <f t="shared" si="54"/>
        <v>1</v>
      </c>
      <c r="BL225" s="200">
        <f t="shared" si="55"/>
        <v>0</v>
      </c>
      <c r="BM225" s="44"/>
      <c r="BN225" s="209" t="s">
        <v>33</v>
      </c>
    </row>
    <row r="226" spans="1:66" x14ac:dyDescent="0.25">
      <c r="A226" s="54" t="s">
        <v>29</v>
      </c>
      <c r="B226" s="55" t="s">
        <v>30</v>
      </c>
      <c r="C226" s="47" t="s">
        <v>688</v>
      </c>
      <c r="D226" s="47" t="s">
        <v>97</v>
      </c>
      <c r="E226" s="48" t="s">
        <v>32</v>
      </c>
      <c r="F226" s="150" t="s">
        <v>691</v>
      </c>
      <c r="G226" s="151" t="s">
        <v>33</v>
      </c>
      <c r="H226" s="151" t="s">
        <v>56</v>
      </c>
      <c r="I226" s="46" t="s">
        <v>55</v>
      </c>
      <c r="J226" s="56" t="s">
        <v>181</v>
      </c>
      <c r="K226" s="45">
        <v>0</v>
      </c>
      <c r="L226" s="46">
        <v>1</v>
      </c>
      <c r="M226" s="49" t="s">
        <v>33</v>
      </c>
      <c r="N226" s="58" t="s">
        <v>33</v>
      </c>
      <c r="O226" s="35"/>
      <c r="P226" s="36"/>
      <c r="Q226" s="36"/>
      <c r="R226" s="37"/>
      <c r="S226" s="38"/>
      <c r="T226" s="36"/>
      <c r="U226" s="36"/>
      <c r="V226" s="39"/>
      <c r="W226" s="38"/>
      <c r="X226" s="36"/>
      <c r="Y226" s="36"/>
      <c r="Z226" s="39"/>
      <c r="AA226" s="38"/>
      <c r="AB226" s="36"/>
      <c r="AC226" s="36"/>
      <c r="AD226" s="39"/>
      <c r="AE226" s="40"/>
      <c r="AF226" s="41"/>
      <c r="AG226" s="41"/>
      <c r="AH226" s="42"/>
      <c r="AI226" s="40"/>
      <c r="AJ226" s="41"/>
      <c r="AK226" s="41"/>
      <c r="AL226" s="42"/>
      <c r="AM226" s="40"/>
      <c r="AN226" s="41"/>
      <c r="AO226" s="41"/>
      <c r="AP226" s="42"/>
      <c r="AQ226" s="40"/>
      <c r="AR226" s="41"/>
      <c r="AS226" s="41"/>
      <c r="AT226" s="42"/>
      <c r="AU226" s="40"/>
      <c r="AV226" s="41"/>
      <c r="AW226" s="41"/>
      <c r="AX226" s="42"/>
      <c r="AY226" s="38"/>
      <c r="AZ226" s="36"/>
      <c r="BA226" s="36"/>
      <c r="BB226" s="39"/>
      <c r="BC226" s="38"/>
      <c r="BD226" s="36"/>
      <c r="BE226" s="36"/>
      <c r="BF226" s="39"/>
      <c r="BG226" s="38"/>
      <c r="BH226" s="36">
        <v>1</v>
      </c>
      <c r="BI226" s="36"/>
      <c r="BJ226" s="43"/>
      <c r="BK226" s="199">
        <f t="shared" si="54"/>
        <v>1</v>
      </c>
      <c r="BL226" s="200">
        <f t="shared" si="55"/>
        <v>0</v>
      </c>
      <c r="BM226" s="44"/>
      <c r="BN226" s="209" t="s">
        <v>33</v>
      </c>
    </row>
  </sheetData>
  <sheetProtection algorithmName="SHA-512" hashValue="TIG9dhdtNPTkwVsQn1+oA5egQu1ifSOXTKnAj16GCsFq4coEZkkjwO5A6kPeHwjTPvAn7Y4mwJQZ4TYCgQ3N3g==" saltValue="cQQXgeiJ7Cypn/gKQwQ+vg==" spinCount="100000" sheet="1" objects="1" scenarios="1" formatColumns="0" sort="0" autoFilter="0"/>
  <autoFilter ref="A3:BN226" xr:uid="{00000000-0009-0000-0000-000000000000}"/>
  <mergeCells count="12">
    <mergeCell ref="BG2:BJ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3"/>
  <sheetViews>
    <sheetView workbookViewId="0">
      <pane ySplit="1" topLeftCell="A2" activePane="bottomLeft" state="frozenSplit"/>
      <selection pane="bottomLeft" activeCell="D8" sqref="D8"/>
    </sheetView>
  </sheetViews>
  <sheetFormatPr defaultRowHeight="15" x14ac:dyDescent="0.25"/>
  <cols>
    <col min="1" max="1" width="11.140625" customWidth="1"/>
    <col min="2" max="2" width="10" customWidth="1"/>
    <col min="3" max="3" width="19.7109375" bestFit="1" customWidth="1"/>
    <col min="4" max="4" width="29.85546875" customWidth="1"/>
    <col min="5" max="5" width="133.5703125" customWidth="1"/>
  </cols>
  <sheetData>
    <row r="1" spans="1:5" s="87" customFormat="1" ht="15.75" thickBot="1" x14ac:dyDescent="0.3">
      <c r="A1" s="84" t="s">
        <v>131</v>
      </c>
      <c r="B1" s="88" t="s">
        <v>21</v>
      </c>
      <c r="C1" s="85" t="s">
        <v>202</v>
      </c>
      <c r="D1" s="85" t="s">
        <v>201</v>
      </c>
      <c r="E1" s="86" t="s">
        <v>132</v>
      </c>
    </row>
    <row r="2" spans="1:5" x14ac:dyDescent="0.25">
      <c r="A2" s="59" t="s">
        <v>133</v>
      </c>
      <c r="B2" s="60" t="s">
        <v>302</v>
      </c>
      <c r="C2" s="61" t="s">
        <v>134</v>
      </c>
      <c r="D2" s="61" t="s">
        <v>0</v>
      </c>
      <c r="E2" s="62" t="s">
        <v>135</v>
      </c>
    </row>
    <row r="3" spans="1:5" ht="22.5" x14ac:dyDescent="0.25">
      <c r="A3" s="63" t="s">
        <v>133</v>
      </c>
      <c r="B3" s="64" t="s">
        <v>302</v>
      </c>
      <c r="C3" s="65" t="s">
        <v>136</v>
      </c>
      <c r="D3" s="66" t="s">
        <v>137</v>
      </c>
      <c r="E3" s="67" t="s">
        <v>138</v>
      </c>
    </row>
    <row r="4" spans="1:5" x14ac:dyDescent="0.25">
      <c r="A4" s="63" t="s">
        <v>133</v>
      </c>
      <c r="B4" s="64" t="s">
        <v>302</v>
      </c>
      <c r="C4" s="65" t="s">
        <v>139</v>
      </c>
      <c r="D4" s="65" t="s">
        <v>140</v>
      </c>
      <c r="E4" s="67" t="s">
        <v>138</v>
      </c>
    </row>
    <row r="5" spans="1:5" x14ac:dyDescent="0.25">
      <c r="A5" s="63" t="s">
        <v>133</v>
      </c>
      <c r="B5" s="64" t="s">
        <v>302</v>
      </c>
      <c r="C5" s="65" t="s">
        <v>53</v>
      </c>
      <c r="D5" s="65" t="s">
        <v>141</v>
      </c>
      <c r="E5" s="67" t="s">
        <v>142</v>
      </c>
    </row>
    <row r="6" spans="1:5" x14ac:dyDescent="0.25">
      <c r="A6" s="63" t="s">
        <v>133</v>
      </c>
      <c r="B6" s="64" t="s">
        <v>302</v>
      </c>
      <c r="C6" s="65" t="s">
        <v>53</v>
      </c>
      <c r="D6" s="65" t="s">
        <v>143</v>
      </c>
      <c r="E6" s="67" t="s">
        <v>144</v>
      </c>
    </row>
    <row r="7" spans="1:5" x14ac:dyDescent="0.25">
      <c r="A7" s="63" t="s">
        <v>133</v>
      </c>
      <c r="B7" s="64" t="s">
        <v>302</v>
      </c>
      <c r="C7" s="65" t="s">
        <v>53</v>
      </c>
      <c r="D7" s="65" t="s">
        <v>145</v>
      </c>
      <c r="E7" s="67" t="s">
        <v>146</v>
      </c>
    </row>
    <row r="8" spans="1:5" x14ac:dyDescent="0.25">
      <c r="A8" s="63" t="s">
        <v>133</v>
      </c>
      <c r="B8" s="64" t="s">
        <v>302</v>
      </c>
      <c r="C8" s="65" t="s">
        <v>53</v>
      </c>
      <c r="D8" s="65" t="s">
        <v>147</v>
      </c>
      <c r="E8" s="67" t="s">
        <v>148</v>
      </c>
    </row>
    <row r="9" spans="1:5" x14ac:dyDescent="0.25">
      <c r="A9" s="63" t="s">
        <v>133</v>
      </c>
      <c r="B9" s="64" t="s">
        <v>302</v>
      </c>
      <c r="C9" s="65" t="s">
        <v>53</v>
      </c>
      <c r="D9" s="65" t="s">
        <v>149</v>
      </c>
      <c r="E9" s="67" t="s">
        <v>150</v>
      </c>
    </row>
    <row r="10" spans="1:5" x14ac:dyDescent="0.25">
      <c r="A10" s="63" t="s">
        <v>133</v>
      </c>
      <c r="B10" s="64" t="s">
        <v>302</v>
      </c>
      <c r="C10" s="65" t="s">
        <v>53</v>
      </c>
      <c r="D10" s="65" t="s">
        <v>151</v>
      </c>
      <c r="E10" s="67" t="s">
        <v>152</v>
      </c>
    </row>
    <row r="11" spans="1:5" x14ac:dyDescent="0.25">
      <c r="A11" s="63" t="s">
        <v>133</v>
      </c>
      <c r="B11" s="64" t="s">
        <v>302</v>
      </c>
      <c r="C11" s="65" t="s">
        <v>53</v>
      </c>
      <c r="D11" s="65" t="s">
        <v>153</v>
      </c>
      <c r="E11" s="67" t="s">
        <v>154</v>
      </c>
    </row>
    <row r="12" spans="1:5" x14ac:dyDescent="0.25">
      <c r="A12" s="63" t="s">
        <v>133</v>
      </c>
      <c r="B12" s="64" t="s">
        <v>302</v>
      </c>
      <c r="C12" s="65" t="s">
        <v>53</v>
      </c>
      <c r="D12" s="65" t="s">
        <v>155</v>
      </c>
      <c r="E12" s="67" t="s">
        <v>156</v>
      </c>
    </row>
    <row r="13" spans="1:5" x14ac:dyDescent="0.25">
      <c r="A13" s="63" t="s">
        <v>133</v>
      </c>
      <c r="B13" s="64" t="s">
        <v>302</v>
      </c>
      <c r="C13" s="65" t="s">
        <v>53</v>
      </c>
      <c r="D13" s="65" t="s">
        <v>157</v>
      </c>
      <c r="E13" s="67" t="s">
        <v>158</v>
      </c>
    </row>
    <row r="14" spans="1:5" x14ac:dyDescent="0.25">
      <c r="A14" s="63" t="s">
        <v>133</v>
      </c>
      <c r="B14" s="64" t="s">
        <v>302</v>
      </c>
      <c r="C14" s="65" t="s">
        <v>53</v>
      </c>
      <c r="D14" s="65" t="s">
        <v>159</v>
      </c>
      <c r="E14" s="67" t="s">
        <v>160</v>
      </c>
    </row>
    <row r="15" spans="1:5" x14ac:dyDescent="0.25">
      <c r="A15" s="63" t="s">
        <v>133</v>
      </c>
      <c r="B15" s="64" t="s">
        <v>302</v>
      </c>
      <c r="C15" s="65" t="s">
        <v>53</v>
      </c>
      <c r="D15" s="65" t="s">
        <v>161</v>
      </c>
      <c r="E15" s="67" t="s">
        <v>162</v>
      </c>
    </row>
    <row r="16" spans="1:5" x14ac:dyDescent="0.25">
      <c r="A16" s="63" t="s">
        <v>133</v>
      </c>
      <c r="B16" s="64" t="s">
        <v>302</v>
      </c>
      <c r="C16" s="65" t="s">
        <v>53</v>
      </c>
      <c r="D16" s="65" t="s">
        <v>163</v>
      </c>
      <c r="E16" s="67" t="s">
        <v>164</v>
      </c>
    </row>
    <row r="17" spans="1:5" x14ac:dyDescent="0.25">
      <c r="A17" s="63" t="s">
        <v>133</v>
      </c>
      <c r="B17" s="64" t="s">
        <v>302</v>
      </c>
      <c r="C17" s="65" t="s">
        <v>53</v>
      </c>
      <c r="D17" s="65" t="s">
        <v>165</v>
      </c>
      <c r="E17" s="67" t="s">
        <v>166</v>
      </c>
    </row>
    <row r="18" spans="1:5" x14ac:dyDescent="0.25">
      <c r="A18" s="63" t="s">
        <v>133</v>
      </c>
      <c r="B18" s="64" t="s">
        <v>302</v>
      </c>
      <c r="C18" s="65" t="s">
        <v>53</v>
      </c>
      <c r="D18" s="65" t="s">
        <v>167</v>
      </c>
      <c r="E18" s="67" t="s">
        <v>168</v>
      </c>
    </row>
    <row r="19" spans="1:5" x14ac:dyDescent="0.25">
      <c r="A19" s="63" t="s">
        <v>133</v>
      </c>
      <c r="B19" s="64" t="s">
        <v>302</v>
      </c>
      <c r="C19" s="65" t="s">
        <v>53</v>
      </c>
      <c r="D19" s="65" t="s">
        <v>169</v>
      </c>
      <c r="E19" s="67" t="s">
        <v>170</v>
      </c>
    </row>
    <row r="20" spans="1:5" x14ac:dyDescent="0.25">
      <c r="A20" s="63" t="s">
        <v>133</v>
      </c>
      <c r="B20" s="64" t="s">
        <v>302</v>
      </c>
      <c r="C20" s="65" t="s">
        <v>59</v>
      </c>
      <c r="D20" s="65" t="s">
        <v>171</v>
      </c>
      <c r="E20" s="67" t="s">
        <v>350</v>
      </c>
    </row>
    <row r="21" spans="1:5" x14ac:dyDescent="0.25">
      <c r="A21" s="63" t="s">
        <v>133</v>
      </c>
      <c r="B21" s="64" t="s">
        <v>302</v>
      </c>
      <c r="C21" s="65" t="s">
        <v>59</v>
      </c>
      <c r="D21" s="65" t="s">
        <v>172</v>
      </c>
      <c r="E21" s="67" t="s">
        <v>351</v>
      </c>
    </row>
    <row r="22" spans="1:5" ht="22.5" x14ac:dyDescent="0.25">
      <c r="A22" s="63" t="s">
        <v>133</v>
      </c>
      <c r="B22" s="68" t="s">
        <v>302</v>
      </c>
      <c r="C22" s="65" t="s">
        <v>173</v>
      </c>
      <c r="D22" s="65" t="s">
        <v>174</v>
      </c>
      <c r="E22" s="67" t="s">
        <v>296</v>
      </c>
    </row>
    <row r="23" spans="1:5" ht="33.75" x14ac:dyDescent="0.25">
      <c r="A23" s="63" t="s">
        <v>133</v>
      </c>
      <c r="B23" s="68" t="s">
        <v>302</v>
      </c>
      <c r="C23" s="65" t="s">
        <v>173</v>
      </c>
      <c r="D23" s="65" t="s">
        <v>176</v>
      </c>
      <c r="E23" s="67" t="s">
        <v>609</v>
      </c>
    </row>
    <row r="24" spans="1:5" x14ac:dyDescent="0.25">
      <c r="A24" s="63" t="s">
        <v>133</v>
      </c>
      <c r="B24" s="68" t="s">
        <v>302</v>
      </c>
      <c r="C24" s="65" t="s">
        <v>177</v>
      </c>
      <c r="D24" s="65" t="s">
        <v>178</v>
      </c>
      <c r="E24" s="67" t="s">
        <v>179</v>
      </c>
    </row>
    <row r="25" spans="1:5" x14ac:dyDescent="0.25">
      <c r="A25" s="63" t="s">
        <v>133</v>
      </c>
      <c r="B25" s="68" t="s">
        <v>302</v>
      </c>
      <c r="C25" s="65" t="s">
        <v>177</v>
      </c>
      <c r="D25" s="65" t="s">
        <v>74</v>
      </c>
      <c r="E25" s="67" t="s">
        <v>180</v>
      </c>
    </row>
    <row r="26" spans="1:5" x14ac:dyDescent="0.25">
      <c r="A26" s="63" t="s">
        <v>133</v>
      </c>
      <c r="B26" s="68" t="s">
        <v>302</v>
      </c>
      <c r="C26" s="65" t="s">
        <v>177</v>
      </c>
      <c r="D26" s="65" t="s">
        <v>181</v>
      </c>
      <c r="E26" s="67" t="s">
        <v>182</v>
      </c>
    </row>
    <row r="27" spans="1:5" x14ac:dyDescent="0.25">
      <c r="A27" s="63" t="s">
        <v>133</v>
      </c>
      <c r="B27" s="68" t="s">
        <v>302</v>
      </c>
      <c r="C27" s="65" t="s">
        <v>177</v>
      </c>
      <c r="D27" s="65" t="s">
        <v>183</v>
      </c>
      <c r="E27" s="67" t="s">
        <v>184</v>
      </c>
    </row>
    <row r="28" spans="1:5" x14ac:dyDescent="0.25">
      <c r="A28" s="63" t="s">
        <v>133</v>
      </c>
      <c r="B28" s="68" t="s">
        <v>302</v>
      </c>
      <c r="C28" s="65" t="s">
        <v>177</v>
      </c>
      <c r="D28" s="65" t="s">
        <v>185</v>
      </c>
      <c r="E28" s="67" t="s">
        <v>186</v>
      </c>
    </row>
    <row r="29" spans="1:5" x14ac:dyDescent="0.25">
      <c r="A29" s="63" t="s">
        <v>133</v>
      </c>
      <c r="B29" s="68" t="s">
        <v>302</v>
      </c>
      <c r="C29" s="65" t="s">
        <v>177</v>
      </c>
      <c r="D29" s="65" t="s">
        <v>75</v>
      </c>
      <c r="E29" s="67" t="s">
        <v>187</v>
      </c>
    </row>
    <row r="30" spans="1:5" ht="22.5" x14ac:dyDescent="0.25">
      <c r="A30" s="63" t="s">
        <v>133</v>
      </c>
      <c r="B30" s="68" t="s">
        <v>302</v>
      </c>
      <c r="C30" s="65" t="s">
        <v>77</v>
      </c>
      <c r="D30" s="65" t="s">
        <v>188</v>
      </c>
      <c r="E30" s="67" t="s">
        <v>189</v>
      </c>
    </row>
    <row r="31" spans="1:5" ht="22.5" x14ac:dyDescent="0.25">
      <c r="A31" s="63" t="s">
        <v>133</v>
      </c>
      <c r="B31" s="68" t="s">
        <v>302</v>
      </c>
      <c r="C31" s="65" t="s">
        <v>77</v>
      </c>
      <c r="D31" s="65" t="s">
        <v>190</v>
      </c>
      <c r="E31" s="67" t="s">
        <v>191</v>
      </c>
    </row>
    <row r="32" spans="1:5" ht="22.5" x14ac:dyDescent="0.25">
      <c r="A32" s="63" t="s">
        <v>133</v>
      </c>
      <c r="B32" s="68" t="s">
        <v>302</v>
      </c>
      <c r="C32" s="65" t="s">
        <v>77</v>
      </c>
      <c r="D32" s="65" t="s">
        <v>174</v>
      </c>
      <c r="E32" s="67" t="s">
        <v>175</v>
      </c>
    </row>
    <row r="33" spans="1:5" ht="33.75" x14ac:dyDescent="0.25">
      <c r="A33" s="63" t="s">
        <v>133</v>
      </c>
      <c r="B33" s="68" t="s">
        <v>302</v>
      </c>
      <c r="C33" s="65" t="s">
        <v>77</v>
      </c>
      <c r="D33" s="65" t="s">
        <v>176</v>
      </c>
      <c r="E33" s="67" t="s">
        <v>609</v>
      </c>
    </row>
    <row r="34" spans="1:5" ht="45" x14ac:dyDescent="0.25">
      <c r="A34" s="63" t="s">
        <v>133</v>
      </c>
      <c r="B34" s="68" t="s">
        <v>302</v>
      </c>
      <c r="C34" s="65" t="s">
        <v>77</v>
      </c>
      <c r="D34" s="65" t="s">
        <v>192</v>
      </c>
      <c r="E34" s="67" t="s">
        <v>458</v>
      </c>
    </row>
    <row r="35" spans="1:5" ht="57" thickBot="1" x14ac:dyDescent="0.3">
      <c r="A35" s="69" t="s">
        <v>133</v>
      </c>
      <c r="B35" s="70" t="s">
        <v>302</v>
      </c>
      <c r="C35" s="71" t="s">
        <v>77</v>
      </c>
      <c r="D35" s="71" t="s">
        <v>193</v>
      </c>
      <c r="E35" s="72" t="s">
        <v>194</v>
      </c>
    </row>
    <row r="36" spans="1:5" x14ac:dyDescent="0.25">
      <c r="A36" s="73" t="s">
        <v>195</v>
      </c>
      <c r="B36" s="74">
        <v>2</v>
      </c>
      <c r="C36" s="75" t="s">
        <v>134</v>
      </c>
      <c r="D36" s="75" t="s">
        <v>0</v>
      </c>
      <c r="E36" s="76" t="s">
        <v>135</v>
      </c>
    </row>
    <row r="37" spans="1:5" ht="22.5" x14ac:dyDescent="0.25">
      <c r="A37" s="73" t="s">
        <v>195</v>
      </c>
      <c r="B37" s="77">
        <v>2</v>
      </c>
      <c r="C37" s="75" t="s">
        <v>136</v>
      </c>
      <c r="D37" s="78" t="s">
        <v>137</v>
      </c>
      <c r="E37" s="76" t="s">
        <v>196</v>
      </c>
    </row>
    <row r="38" spans="1:5" x14ac:dyDescent="0.25">
      <c r="A38" s="73" t="s">
        <v>195</v>
      </c>
      <c r="B38" s="77">
        <v>2</v>
      </c>
      <c r="C38" s="75" t="s">
        <v>139</v>
      </c>
      <c r="D38" s="75" t="s">
        <v>197</v>
      </c>
      <c r="E38" s="76" t="s">
        <v>196</v>
      </c>
    </row>
    <row r="39" spans="1:5" x14ac:dyDescent="0.25">
      <c r="A39" s="73" t="s">
        <v>195</v>
      </c>
      <c r="B39" s="74">
        <v>2</v>
      </c>
      <c r="C39" s="75" t="s">
        <v>53</v>
      </c>
      <c r="D39" s="75" t="s">
        <v>141</v>
      </c>
      <c r="E39" s="76" t="s">
        <v>142</v>
      </c>
    </row>
    <row r="40" spans="1:5" x14ac:dyDescent="0.25">
      <c r="A40" s="73" t="s">
        <v>195</v>
      </c>
      <c r="B40" s="74">
        <v>2</v>
      </c>
      <c r="C40" s="75" t="s">
        <v>53</v>
      </c>
      <c r="D40" s="75" t="s">
        <v>143</v>
      </c>
      <c r="E40" s="76" t="s">
        <v>144</v>
      </c>
    </row>
    <row r="41" spans="1:5" x14ac:dyDescent="0.25">
      <c r="A41" s="73" t="s">
        <v>195</v>
      </c>
      <c r="B41" s="74">
        <v>2</v>
      </c>
      <c r="C41" s="75" t="s">
        <v>53</v>
      </c>
      <c r="D41" s="75" t="s">
        <v>145</v>
      </c>
      <c r="E41" s="76" t="s">
        <v>146</v>
      </c>
    </row>
    <row r="42" spans="1:5" x14ac:dyDescent="0.25">
      <c r="A42" s="73" t="s">
        <v>195</v>
      </c>
      <c r="B42" s="74">
        <v>2</v>
      </c>
      <c r="C42" s="75" t="s">
        <v>53</v>
      </c>
      <c r="D42" s="75" t="s">
        <v>198</v>
      </c>
      <c r="E42" s="76" t="s">
        <v>199</v>
      </c>
    </row>
    <row r="43" spans="1:5" x14ac:dyDescent="0.25">
      <c r="A43" s="73" t="s">
        <v>195</v>
      </c>
      <c r="B43" s="74">
        <v>2</v>
      </c>
      <c r="C43" s="75" t="s">
        <v>53</v>
      </c>
      <c r="D43" s="75" t="s">
        <v>151</v>
      </c>
      <c r="E43" s="76" t="s">
        <v>152</v>
      </c>
    </row>
    <row r="44" spans="1:5" x14ac:dyDescent="0.25">
      <c r="A44" s="73" t="s">
        <v>195</v>
      </c>
      <c r="B44" s="74">
        <v>2</v>
      </c>
      <c r="C44" s="75" t="s">
        <v>53</v>
      </c>
      <c r="D44" s="75" t="s">
        <v>153</v>
      </c>
      <c r="E44" s="76" t="s">
        <v>154</v>
      </c>
    </row>
    <row r="45" spans="1:5" x14ac:dyDescent="0.25">
      <c r="A45" s="73" t="s">
        <v>195</v>
      </c>
      <c r="B45" s="74">
        <v>2</v>
      </c>
      <c r="C45" s="75" t="s">
        <v>53</v>
      </c>
      <c r="D45" s="75" t="s">
        <v>155</v>
      </c>
      <c r="E45" s="76" t="s">
        <v>156</v>
      </c>
    </row>
    <row r="46" spans="1:5" x14ac:dyDescent="0.25">
      <c r="A46" s="73" t="s">
        <v>195</v>
      </c>
      <c r="B46" s="74">
        <v>2</v>
      </c>
      <c r="C46" s="75" t="s">
        <v>53</v>
      </c>
      <c r="D46" s="75" t="s">
        <v>157</v>
      </c>
      <c r="E46" s="76" t="s">
        <v>158</v>
      </c>
    </row>
    <row r="47" spans="1:5" x14ac:dyDescent="0.25">
      <c r="A47" s="73" t="s">
        <v>195</v>
      </c>
      <c r="B47" s="74">
        <v>2</v>
      </c>
      <c r="C47" s="75" t="s">
        <v>53</v>
      </c>
      <c r="D47" s="75" t="s">
        <v>159</v>
      </c>
      <c r="E47" s="76" t="s">
        <v>160</v>
      </c>
    </row>
    <row r="48" spans="1:5" x14ac:dyDescent="0.25">
      <c r="A48" s="73" t="s">
        <v>195</v>
      </c>
      <c r="B48" s="74">
        <v>2</v>
      </c>
      <c r="C48" s="75" t="s">
        <v>53</v>
      </c>
      <c r="D48" s="75" t="s">
        <v>165</v>
      </c>
      <c r="E48" s="76" t="s">
        <v>166</v>
      </c>
    </row>
    <row r="49" spans="1:5" x14ac:dyDescent="0.25">
      <c r="A49" s="73" t="s">
        <v>195</v>
      </c>
      <c r="B49" s="74">
        <v>2</v>
      </c>
      <c r="C49" s="75" t="s">
        <v>53</v>
      </c>
      <c r="D49" s="75" t="s">
        <v>167</v>
      </c>
      <c r="E49" s="76" t="s">
        <v>168</v>
      </c>
    </row>
    <row r="50" spans="1:5" x14ac:dyDescent="0.25">
      <c r="A50" s="73" t="s">
        <v>195</v>
      </c>
      <c r="B50" s="74">
        <v>2</v>
      </c>
      <c r="C50" s="75" t="s">
        <v>53</v>
      </c>
      <c r="D50" s="75" t="s">
        <v>169</v>
      </c>
      <c r="E50" s="76" t="s">
        <v>170</v>
      </c>
    </row>
    <row r="51" spans="1:5" x14ac:dyDescent="0.25">
      <c r="A51" s="73" t="s">
        <v>195</v>
      </c>
      <c r="B51" s="74">
        <v>2</v>
      </c>
      <c r="C51" s="75" t="s">
        <v>59</v>
      </c>
      <c r="D51" s="75" t="s">
        <v>171</v>
      </c>
      <c r="E51" s="76" t="s">
        <v>352</v>
      </c>
    </row>
    <row r="52" spans="1:5" x14ac:dyDescent="0.25">
      <c r="A52" s="73" t="s">
        <v>195</v>
      </c>
      <c r="B52" s="77">
        <v>2</v>
      </c>
      <c r="C52" s="75" t="s">
        <v>59</v>
      </c>
      <c r="D52" s="75" t="s">
        <v>172</v>
      </c>
      <c r="E52" s="76" t="s">
        <v>353</v>
      </c>
    </row>
    <row r="53" spans="1:5" ht="22.5" x14ac:dyDescent="0.25">
      <c r="A53" s="73" t="s">
        <v>195</v>
      </c>
      <c r="B53" s="77">
        <v>2</v>
      </c>
      <c r="C53" s="75" t="s">
        <v>173</v>
      </c>
      <c r="D53" s="75" t="s">
        <v>174</v>
      </c>
      <c r="E53" s="76" t="s">
        <v>175</v>
      </c>
    </row>
    <row r="54" spans="1:5" ht="33.75" x14ac:dyDescent="0.25">
      <c r="A54" s="73" t="s">
        <v>195</v>
      </c>
      <c r="B54" s="77">
        <v>2</v>
      </c>
      <c r="C54" s="75" t="s">
        <v>173</v>
      </c>
      <c r="D54" s="75" t="s">
        <v>176</v>
      </c>
      <c r="E54" s="76" t="s">
        <v>609</v>
      </c>
    </row>
    <row r="55" spans="1:5" x14ac:dyDescent="0.25">
      <c r="A55" s="73" t="s">
        <v>195</v>
      </c>
      <c r="B55" s="77">
        <v>2</v>
      </c>
      <c r="C55" s="75" t="s">
        <v>177</v>
      </c>
      <c r="D55" s="75" t="s">
        <v>178</v>
      </c>
      <c r="E55" s="76" t="s">
        <v>179</v>
      </c>
    </row>
    <row r="56" spans="1:5" x14ac:dyDescent="0.25">
      <c r="A56" s="73" t="s">
        <v>195</v>
      </c>
      <c r="B56" s="77">
        <v>2</v>
      </c>
      <c r="C56" s="75" t="s">
        <v>177</v>
      </c>
      <c r="D56" s="75" t="s">
        <v>74</v>
      </c>
      <c r="E56" s="76" t="s">
        <v>180</v>
      </c>
    </row>
    <row r="57" spans="1:5" x14ac:dyDescent="0.25">
      <c r="A57" s="73" t="s">
        <v>195</v>
      </c>
      <c r="B57" s="77">
        <v>2</v>
      </c>
      <c r="C57" s="75" t="s">
        <v>177</v>
      </c>
      <c r="D57" s="75" t="s">
        <v>181</v>
      </c>
      <c r="E57" s="76" t="s">
        <v>182</v>
      </c>
    </row>
    <row r="58" spans="1:5" x14ac:dyDescent="0.25">
      <c r="A58" s="73" t="s">
        <v>195</v>
      </c>
      <c r="B58" s="77">
        <v>2</v>
      </c>
      <c r="C58" s="75" t="s">
        <v>177</v>
      </c>
      <c r="D58" s="75" t="s">
        <v>183</v>
      </c>
      <c r="E58" s="76" t="s">
        <v>184</v>
      </c>
    </row>
    <row r="59" spans="1:5" x14ac:dyDescent="0.25">
      <c r="A59" s="73" t="s">
        <v>195</v>
      </c>
      <c r="B59" s="77">
        <v>2</v>
      </c>
      <c r="C59" s="75" t="s">
        <v>177</v>
      </c>
      <c r="D59" s="75" t="s">
        <v>185</v>
      </c>
      <c r="E59" s="76" t="s">
        <v>186</v>
      </c>
    </row>
    <row r="60" spans="1:5" x14ac:dyDescent="0.25">
      <c r="A60" s="73" t="s">
        <v>195</v>
      </c>
      <c r="B60" s="77">
        <v>2</v>
      </c>
      <c r="C60" s="75" t="s">
        <v>177</v>
      </c>
      <c r="D60" s="75" t="s">
        <v>75</v>
      </c>
      <c r="E60" s="76" t="s">
        <v>187</v>
      </c>
    </row>
    <row r="61" spans="1:5" ht="22.5" x14ac:dyDescent="0.25">
      <c r="A61" s="73" t="s">
        <v>195</v>
      </c>
      <c r="B61" s="77">
        <v>2</v>
      </c>
      <c r="C61" s="75" t="s">
        <v>77</v>
      </c>
      <c r="D61" s="75" t="s">
        <v>188</v>
      </c>
      <c r="E61" s="76" t="s">
        <v>189</v>
      </c>
    </row>
    <row r="62" spans="1:5" ht="22.5" x14ac:dyDescent="0.25">
      <c r="A62" s="73" t="s">
        <v>195</v>
      </c>
      <c r="B62" s="77">
        <v>2</v>
      </c>
      <c r="C62" s="75" t="s">
        <v>77</v>
      </c>
      <c r="D62" s="75" t="s">
        <v>190</v>
      </c>
      <c r="E62" s="76" t="s">
        <v>191</v>
      </c>
    </row>
    <row r="63" spans="1:5" ht="22.5" x14ac:dyDescent="0.25">
      <c r="A63" s="73" t="s">
        <v>195</v>
      </c>
      <c r="B63" s="77">
        <v>2</v>
      </c>
      <c r="C63" s="75" t="s">
        <v>77</v>
      </c>
      <c r="D63" s="75" t="s">
        <v>174</v>
      </c>
      <c r="E63" s="76" t="s">
        <v>175</v>
      </c>
    </row>
    <row r="64" spans="1:5" ht="33.75" x14ac:dyDescent="0.25">
      <c r="A64" s="73" t="s">
        <v>195</v>
      </c>
      <c r="B64" s="77">
        <v>2</v>
      </c>
      <c r="C64" s="75" t="s">
        <v>77</v>
      </c>
      <c r="D64" s="75" t="s">
        <v>176</v>
      </c>
      <c r="E64" s="76" t="s">
        <v>609</v>
      </c>
    </row>
    <row r="65" spans="1:5" ht="45" x14ac:dyDescent="0.25">
      <c r="A65" s="73" t="s">
        <v>195</v>
      </c>
      <c r="B65" s="77">
        <v>2</v>
      </c>
      <c r="C65" s="75" t="s">
        <v>77</v>
      </c>
      <c r="D65" s="75" t="s">
        <v>192</v>
      </c>
      <c r="E65" s="76" t="s">
        <v>458</v>
      </c>
    </row>
    <row r="66" spans="1:5" ht="57" thickBot="1" x14ac:dyDescent="0.3">
      <c r="A66" s="79" t="s">
        <v>195</v>
      </c>
      <c r="B66" s="80">
        <v>2</v>
      </c>
      <c r="C66" s="81" t="s">
        <v>77</v>
      </c>
      <c r="D66" s="81" t="s">
        <v>193</v>
      </c>
      <c r="E66" s="82" t="s">
        <v>194</v>
      </c>
    </row>
    <row r="67" spans="1:5" x14ac:dyDescent="0.25">
      <c r="A67" s="63" t="s">
        <v>195</v>
      </c>
      <c r="B67" s="68" t="s">
        <v>57</v>
      </c>
      <c r="C67" s="65" t="s">
        <v>134</v>
      </c>
      <c r="D67" s="65" t="s">
        <v>0</v>
      </c>
      <c r="E67" s="67" t="s">
        <v>135</v>
      </c>
    </row>
    <row r="68" spans="1:5" ht="22.5" x14ac:dyDescent="0.25">
      <c r="A68" s="63" t="s">
        <v>195</v>
      </c>
      <c r="B68" s="68" t="s">
        <v>57</v>
      </c>
      <c r="C68" s="65" t="s">
        <v>136</v>
      </c>
      <c r="D68" s="66" t="s">
        <v>137</v>
      </c>
      <c r="E68" s="67" t="s">
        <v>71</v>
      </c>
    </row>
    <row r="69" spans="1:5" x14ac:dyDescent="0.25">
      <c r="A69" s="63" t="s">
        <v>195</v>
      </c>
      <c r="B69" s="68" t="s">
        <v>57</v>
      </c>
      <c r="C69" s="65" t="s">
        <v>139</v>
      </c>
      <c r="D69" s="65" t="s">
        <v>200</v>
      </c>
      <c r="E69" s="67" t="s">
        <v>71</v>
      </c>
    </row>
    <row r="70" spans="1:5" x14ac:dyDescent="0.25">
      <c r="A70" s="63" t="s">
        <v>195</v>
      </c>
      <c r="B70" s="68" t="s">
        <v>57</v>
      </c>
      <c r="C70" s="65" t="s">
        <v>53</v>
      </c>
      <c r="D70" s="65" t="s">
        <v>141</v>
      </c>
      <c r="E70" s="67" t="s">
        <v>142</v>
      </c>
    </row>
    <row r="71" spans="1:5" x14ac:dyDescent="0.25">
      <c r="A71" s="63" t="s">
        <v>195</v>
      </c>
      <c r="B71" s="68" t="s">
        <v>57</v>
      </c>
      <c r="C71" s="65" t="s">
        <v>53</v>
      </c>
      <c r="D71" s="65" t="s">
        <v>143</v>
      </c>
      <c r="E71" s="67" t="s">
        <v>144</v>
      </c>
    </row>
    <row r="72" spans="1:5" x14ac:dyDescent="0.25">
      <c r="A72" s="63" t="s">
        <v>195</v>
      </c>
      <c r="B72" s="68" t="s">
        <v>57</v>
      </c>
      <c r="C72" s="65" t="s">
        <v>53</v>
      </c>
      <c r="D72" s="65" t="s">
        <v>145</v>
      </c>
      <c r="E72" s="67" t="s">
        <v>146</v>
      </c>
    </row>
    <row r="73" spans="1:5" x14ac:dyDescent="0.25">
      <c r="A73" s="63" t="s">
        <v>195</v>
      </c>
      <c r="B73" s="68" t="s">
        <v>57</v>
      </c>
      <c r="C73" s="65" t="s">
        <v>53</v>
      </c>
      <c r="D73" s="65" t="s">
        <v>198</v>
      </c>
      <c r="E73" s="67" t="s">
        <v>199</v>
      </c>
    </row>
    <row r="74" spans="1:5" x14ac:dyDescent="0.25">
      <c r="A74" s="63" t="s">
        <v>195</v>
      </c>
      <c r="B74" s="68" t="s">
        <v>57</v>
      </c>
      <c r="C74" s="65" t="s">
        <v>53</v>
      </c>
      <c r="D74" s="65" t="s">
        <v>151</v>
      </c>
      <c r="E74" s="67" t="s">
        <v>152</v>
      </c>
    </row>
    <row r="75" spans="1:5" x14ac:dyDescent="0.25">
      <c r="A75" s="63" t="s">
        <v>195</v>
      </c>
      <c r="B75" s="68" t="s">
        <v>57</v>
      </c>
      <c r="C75" s="65" t="s">
        <v>53</v>
      </c>
      <c r="D75" s="65" t="s">
        <v>153</v>
      </c>
      <c r="E75" s="67" t="s">
        <v>154</v>
      </c>
    </row>
    <row r="76" spans="1:5" x14ac:dyDescent="0.25">
      <c r="A76" s="63" t="s">
        <v>195</v>
      </c>
      <c r="B76" s="68" t="s">
        <v>57</v>
      </c>
      <c r="C76" s="65" t="s">
        <v>53</v>
      </c>
      <c r="D76" s="65" t="s">
        <v>155</v>
      </c>
      <c r="E76" s="67" t="s">
        <v>156</v>
      </c>
    </row>
    <row r="77" spans="1:5" x14ac:dyDescent="0.25">
      <c r="A77" s="63" t="s">
        <v>195</v>
      </c>
      <c r="B77" s="68" t="s">
        <v>57</v>
      </c>
      <c r="C77" s="65" t="s">
        <v>53</v>
      </c>
      <c r="D77" s="65" t="s">
        <v>157</v>
      </c>
      <c r="E77" s="67" t="s">
        <v>158</v>
      </c>
    </row>
    <row r="78" spans="1:5" x14ac:dyDescent="0.25">
      <c r="A78" s="63" t="s">
        <v>195</v>
      </c>
      <c r="B78" s="68" t="s">
        <v>57</v>
      </c>
      <c r="C78" s="65" t="s">
        <v>53</v>
      </c>
      <c r="D78" s="65" t="s">
        <v>159</v>
      </c>
      <c r="E78" s="67" t="s">
        <v>160</v>
      </c>
    </row>
    <row r="79" spans="1:5" x14ac:dyDescent="0.25">
      <c r="A79" s="63" t="s">
        <v>195</v>
      </c>
      <c r="B79" s="68" t="s">
        <v>57</v>
      </c>
      <c r="C79" s="65" t="s">
        <v>53</v>
      </c>
      <c r="D79" s="65" t="s">
        <v>165</v>
      </c>
      <c r="E79" s="67" t="s">
        <v>166</v>
      </c>
    </row>
    <row r="80" spans="1:5" x14ac:dyDescent="0.25">
      <c r="A80" s="63" t="s">
        <v>195</v>
      </c>
      <c r="B80" s="68" t="s">
        <v>57</v>
      </c>
      <c r="C80" s="65" t="s">
        <v>53</v>
      </c>
      <c r="D80" s="65" t="s">
        <v>167</v>
      </c>
      <c r="E80" s="67" t="s">
        <v>168</v>
      </c>
    </row>
    <row r="81" spans="1:5" x14ac:dyDescent="0.25">
      <c r="A81" s="63" t="s">
        <v>195</v>
      </c>
      <c r="B81" s="68" t="s">
        <v>57</v>
      </c>
      <c r="C81" s="65" t="s">
        <v>53</v>
      </c>
      <c r="D81" s="65" t="s">
        <v>169</v>
      </c>
      <c r="E81" s="67" t="s">
        <v>170</v>
      </c>
    </row>
    <row r="82" spans="1:5" x14ac:dyDescent="0.25">
      <c r="A82" s="63" t="s">
        <v>195</v>
      </c>
      <c r="B82" s="68" t="s">
        <v>57</v>
      </c>
      <c r="C82" s="65" t="s">
        <v>59</v>
      </c>
      <c r="D82" s="65" t="s">
        <v>171</v>
      </c>
      <c r="E82" s="67" t="s">
        <v>352</v>
      </c>
    </row>
    <row r="83" spans="1:5" x14ac:dyDescent="0.25">
      <c r="A83" s="63" t="s">
        <v>195</v>
      </c>
      <c r="B83" s="68" t="s">
        <v>57</v>
      </c>
      <c r="C83" s="65" t="s">
        <v>59</v>
      </c>
      <c r="D83" s="65" t="s">
        <v>172</v>
      </c>
      <c r="E83" s="67" t="s">
        <v>353</v>
      </c>
    </row>
    <row r="84" spans="1:5" ht="22.5" x14ac:dyDescent="0.25">
      <c r="A84" s="63" t="s">
        <v>195</v>
      </c>
      <c r="B84" s="68" t="s">
        <v>57</v>
      </c>
      <c r="C84" s="65" t="s">
        <v>173</v>
      </c>
      <c r="D84" s="65" t="s">
        <v>174</v>
      </c>
      <c r="E84" s="67" t="s">
        <v>175</v>
      </c>
    </row>
    <row r="85" spans="1:5" ht="33.75" x14ac:dyDescent="0.25">
      <c r="A85" s="63" t="s">
        <v>195</v>
      </c>
      <c r="B85" s="68" t="s">
        <v>57</v>
      </c>
      <c r="C85" s="65" t="s">
        <v>173</v>
      </c>
      <c r="D85" s="65" t="s">
        <v>176</v>
      </c>
      <c r="E85" s="67" t="s">
        <v>609</v>
      </c>
    </row>
    <row r="86" spans="1:5" x14ac:dyDescent="0.25">
      <c r="A86" s="63" t="s">
        <v>195</v>
      </c>
      <c r="B86" s="68" t="s">
        <v>57</v>
      </c>
      <c r="C86" s="65" t="s">
        <v>177</v>
      </c>
      <c r="D86" s="65" t="s">
        <v>178</v>
      </c>
      <c r="E86" s="67" t="s">
        <v>179</v>
      </c>
    </row>
    <row r="87" spans="1:5" x14ac:dyDescent="0.25">
      <c r="A87" s="63" t="s">
        <v>195</v>
      </c>
      <c r="B87" s="68" t="s">
        <v>57</v>
      </c>
      <c r="C87" s="65" t="s">
        <v>177</v>
      </c>
      <c r="D87" s="65" t="s">
        <v>74</v>
      </c>
      <c r="E87" s="67" t="s">
        <v>180</v>
      </c>
    </row>
    <row r="88" spans="1:5" x14ac:dyDescent="0.25">
      <c r="A88" s="63" t="s">
        <v>195</v>
      </c>
      <c r="B88" s="68" t="s">
        <v>57</v>
      </c>
      <c r="C88" s="65" t="s">
        <v>177</v>
      </c>
      <c r="D88" s="65" t="s">
        <v>181</v>
      </c>
      <c r="E88" s="67" t="s">
        <v>182</v>
      </c>
    </row>
    <row r="89" spans="1:5" x14ac:dyDescent="0.25">
      <c r="A89" s="63" t="s">
        <v>195</v>
      </c>
      <c r="B89" s="68" t="s">
        <v>57</v>
      </c>
      <c r="C89" s="65" t="s">
        <v>177</v>
      </c>
      <c r="D89" s="65" t="s">
        <v>183</v>
      </c>
      <c r="E89" s="67" t="s">
        <v>184</v>
      </c>
    </row>
    <row r="90" spans="1:5" x14ac:dyDescent="0.25">
      <c r="A90" s="63" t="s">
        <v>195</v>
      </c>
      <c r="B90" s="68" t="s">
        <v>57</v>
      </c>
      <c r="C90" s="65" t="s">
        <v>177</v>
      </c>
      <c r="D90" s="65" t="s">
        <v>185</v>
      </c>
      <c r="E90" s="67" t="s">
        <v>186</v>
      </c>
    </row>
    <row r="91" spans="1:5" x14ac:dyDescent="0.25">
      <c r="A91" s="63" t="s">
        <v>195</v>
      </c>
      <c r="B91" s="68" t="s">
        <v>57</v>
      </c>
      <c r="C91" s="65" t="s">
        <v>177</v>
      </c>
      <c r="D91" s="65" t="s">
        <v>75</v>
      </c>
      <c r="E91" s="67" t="s">
        <v>187</v>
      </c>
    </row>
    <row r="92" spans="1:5" ht="22.5" x14ac:dyDescent="0.25">
      <c r="A92" s="63" t="s">
        <v>195</v>
      </c>
      <c r="B92" s="68" t="s">
        <v>57</v>
      </c>
      <c r="C92" s="65" t="s">
        <v>77</v>
      </c>
      <c r="D92" s="65" t="s">
        <v>188</v>
      </c>
      <c r="E92" s="67" t="s">
        <v>189</v>
      </c>
    </row>
    <row r="93" spans="1:5" ht="22.5" x14ac:dyDescent="0.25">
      <c r="A93" s="63" t="s">
        <v>195</v>
      </c>
      <c r="B93" s="68" t="s">
        <v>57</v>
      </c>
      <c r="C93" s="65" t="s">
        <v>77</v>
      </c>
      <c r="D93" s="65" t="s">
        <v>190</v>
      </c>
      <c r="E93" s="67" t="s">
        <v>191</v>
      </c>
    </row>
    <row r="94" spans="1:5" ht="22.5" x14ac:dyDescent="0.25">
      <c r="A94" s="63" t="s">
        <v>195</v>
      </c>
      <c r="B94" s="68" t="s">
        <v>57</v>
      </c>
      <c r="C94" s="65" t="s">
        <v>77</v>
      </c>
      <c r="D94" s="65" t="s">
        <v>174</v>
      </c>
      <c r="E94" s="67" t="s">
        <v>175</v>
      </c>
    </row>
    <row r="95" spans="1:5" ht="33.75" x14ac:dyDescent="0.25">
      <c r="A95" s="63" t="s">
        <v>195</v>
      </c>
      <c r="B95" s="68" t="s">
        <v>57</v>
      </c>
      <c r="C95" s="65" t="s">
        <v>77</v>
      </c>
      <c r="D95" s="65" t="s">
        <v>176</v>
      </c>
      <c r="E95" s="67" t="s">
        <v>609</v>
      </c>
    </row>
    <row r="96" spans="1:5" ht="45" x14ac:dyDescent="0.25">
      <c r="A96" s="63" t="s">
        <v>195</v>
      </c>
      <c r="B96" s="68" t="s">
        <v>57</v>
      </c>
      <c r="C96" s="65" t="s">
        <v>77</v>
      </c>
      <c r="D96" s="65" t="s">
        <v>192</v>
      </c>
      <c r="E96" s="67" t="s">
        <v>458</v>
      </c>
    </row>
    <row r="97" spans="1:5" ht="57" thickBot="1" x14ac:dyDescent="0.3">
      <c r="A97" s="69" t="s">
        <v>195</v>
      </c>
      <c r="B97" s="83" t="s">
        <v>57</v>
      </c>
      <c r="C97" s="71" t="s">
        <v>77</v>
      </c>
      <c r="D97" s="71" t="s">
        <v>193</v>
      </c>
      <c r="E97" s="72" t="s">
        <v>194</v>
      </c>
    </row>
    <row r="98" spans="1:5" x14ac:dyDescent="0.25">
      <c r="A98" s="73" t="s">
        <v>133</v>
      </c>
      <c r="B98" s="74" t="s">
        <v>63</v>
      </c>
      <c r="C98" s="75" t="s">
        <v>134</v>
      </c>
      <c r="D98" s="75" t="s">
        <v>0</v>
      </c>
      <c r="E98" s="76" t="s">
        <v>135</v>
      </c>
    </row>
    <row r="99" spans="1:5" x14ac:dyDescent="0.25">
      <c r="A99" s="73" t="s">
        <v>133</v>
      </c>
      <c r="B99" s="74" t="s">
        <v>63</v>
      </c>
      <c r="C99" s="75" t="s">
        <v>297</v>
      </c>
      <c r="D99" s="75" t="s">
        <v>0</v>
      </c>
      <c r="E99" s="76" t="s">
        <v>298</v>
      </c>
    </row>
    <row r="100" spans="1:5" x14ac:dyDescent="0.25">
      <c r="A100" s="73" t="s">
        <v>133</v>
      </c>
      <c r="B100" s="74" t="s">
        <v>63</v>
      </c>
      <c r="C100" s="75" t="s">
        <v>297</v>
      </c>
      <c r="D100" s="75" t="s">
        <v>0</v>
      </c>
      <c r="E100" s="76" t="s">
        <v>299</v>
      </c>
    </row>
    <row r="101" spans="1:5" x14ac:dyDescent="0.25">
      <c r="A101" s="73" t="s">
        <v>133</v>
      </c>
      <c r="B101" s="74" t="s">
        <v>63</v>
      </c>
      <c r="C101" s="75" t="s">
        <v>297</v>
      </c>
      <c r="D101" s="75" t="s">
        <v>0</v>
      </c>
      <c r="E101" s="76" t="s">
        <v>300</v>
      </c>
    </row>
    <row r="102" spans="1:5" x14ac:dyDescent="0.25">
      <c r="A102" s="73" t="s">
        <v>133</v>
      </c>
      <c r="B102" s="74" t="s">
        <v>63</v>
      </c>
      <c r="C102" s="75" t="s">
        <v>297</v>
      </c>
      <c r="D102" s="75" t="s">
        <v>275</v>
      </c>
      <c r="E102" s="76" t="s">
        <v>301</v>
      </c>
    </row>
    <row r="103" spans="1:5" x14ac:dyDescent="0.25">
      <c r="A103" s="73" t="s">
        <v>133</v>
      </c>
      <c r="B103" s="74" t="s">
        <v>63</v>
      </c>
      <c r="C103" s="75" t="s">
        <v>297</v>
      </c>
      <c r="D103" s="75" t="s">
        <v>276</v>
      </c>
      <c r="E103" s="76" t="s">
        <v>277</v>
      </c>
    </row>
    <row r="104" spans="1:5" x14ac:dyDescent="0.25">
      <c r="A104" s="73" t="s">
        <v>133</v>
      </c>
      <c r="B104" s="74" t="s">
        <v>63</v>
      </c>
      <c r="C104" s="75" t="s">
        <v>53</v>
      </c>
      <c r="D104" s="75" t="s">
        <v>141</v>
      </c>
      <c r="E104" s="76" t="s">
        <v>142</v>
      </c>
    </row>
    <row r="105" spans="1:5" x14ac:dyDescent="0.25">
      <c r="A105" s="73" t="s">
        <v>133</v>
      </c>
      <c r="B105" s="74" t="s">
        <v>63</v>
      </c>
      <c r="C105" s="75" t="s">
        <v>53</v>
      </c>
      <c r="D105" s="75" t="s">
        <v>143</v>
      </c>
      <c r="E105" s="76" t="s">
        <v>144</v>
      </c>
    </row>
    <row r="106" spans="1:5" x14ac:dyDescent="0.25">
      <c r="A106" s="73" t="s">
        <v>133</v>
      </c>
      <c r="B106" s="74" t="s">
        <v>63</v>
      </c>
      <c r="C106" s="75" t="s">
        <v>53</v>
      </c>
      <c r="D106" s="75" t="s">
        <v>145</v>
      </c>
      <c r="E106" s="76" t="s">
        <v>146</v>
      </c>
    </row>
    <row r="107" spans="1:5" x14ac:dyDescent="0.25">
      <c r="A107" s="73" t="s">
        <v>133</v>
      </c>
      <c r="B107" s="74" t="s">
        <v>63</v>
      </c>
      <c r="C107" s="75" t="s">
        <v>53</v>
      </c>
      <c r="D107" s="75" t="s">
        <v>147</v>
      </c>
      <c r="E107" s="76" t="s">
        <v>148</v>
      </c>
    </row>
    <row r="108" spans="1:5" x14ac:dyDescent="0.25">
      <c r="A108" s="73" t="s">
        <v>133</v>
      </c>
      <c r="B108" s="74" t="s">
        <v>63</v>
      </c>
      <c r="C108" s="75" t="s">
        <v>53</v>
      </c>
      <c r="D108" s="75" t="s">
        <v>149</v>
      </c>
      <c r="E108" s="76" t="s">
        <v>150</v>
      </c>
    </row>
    <row r="109" spans="1:5" x14ac:dyDescent="0.25">
      <c r="A109" s="73" t="s">
        <v>133</v>
      </c>
      <c r="B109" s="74" t="s">
        <v>63</v>
      </c>
      <c r="C109" s="75" t="s">
        <v>53</v>
      </c>
      <c r="D109" s="75" t="s">
        <v>151</v>
      </c>
      <c r="E109" s="76" t="s">
        <v>152</v>
      </c>
    </row>
    <row r="110" spans="1:5" x14ac:dyDescent="0.25">
      <c r="A110" s="73" t="s">
        <v>133</v>
      </c>
      <c r="B110" s="74" t="s">
        <v>63</v>
      </c>
      <c r="C110" s="75" t="s">
        <v>53</v>
      </c>
      <c r="D110" s="75" t="s">
        <v>153</v>
      </c>
      <c r="E110" s="76" t="s">
        <v>154</v>
      </c>
    </row>
    <row r="111" spans="1:5" x14ac:dyDescent="0.25">
      <c r="A111" s="73" t="s">
        <v>133</v>
      </c>
      <c r="B111" s="74" t="s">
        <v>63</v>
      </c>
      <c r="C111" s="75" t="s">
        <v>53</v>
      </c>
      <c r="D111" s="75" t="s">
        <v>155</v>
      </c>
      <c r="E111" s="76" t="s">
        <v>156</v>
      </c>
    </row>
    <row r="112" spans="1:5" x14ac:dyDescent="0.25">
      <c r="A112" s="73" t="s">
        <v>133</v>
      </c>
      <c r="B112" s="74" t="s">
        <v>63</v>
      </c>
      <c r="C112" s="75" t="s">
        <v>53</v>
      </c>
      <c r="D112" s="75" t="s">
        <v>157</v>
      </c>
      <c r="E112" s="76" t="s">
        <v>158</v>
      </c>
    </row>
    <row r="113" spans="1:5" x14ac:dyDescent="0.25">
      <c r="A113" s="73" t="s">
        <v>133</v>
      </c>
      <c r="B113" s="74" t="s">
        <v>63</v>
      </c>
      <c r="C113" s="75" t="s">
        <v>53</v>
      </c>
      <c r="D113" s="75" t="s">
        <v>159</v>
      </c>
      <c r="E113" s="76" t="s">
        <v>160</v>
      </c>
    </row>
    <row r="114" spans="1:5" x14ac:dyDescent="0.25">
      <c r="A114" s="73" t="s">
        <v>133</v>
      </c>
      <c r="B114" s="74" t="s">
        <v>63</v>
      </c>
      <c r="C114" s="75" t="s">
        <v>53</v>
      </c>
      <c r="D114" s="75" t="s">
        <v>161</v>
      </c>
      <c r="E114" s="76" t="s">
        <v>162</v>
      </c>
    </row>
    <row r="115" spans="1:5" x14ac:dyDescent="0.25">
      <c r="A115" s="73" t="s">
        <v>133</v>
      </c>
      <c r="B115" s="74" t="s">
        <v>63</v>
      </c>
      <c r="C115" s="75" t="s">
        <v>53</v>
      </c>
      <c r="D115" s="75" t="s">
        <v>163</v>
      </c>
      <c r="E115" s="76" t="s">
        <v>164</v>
      </c>
    </row>
    <row r="116" spans="1:5" x14ac:dyDescent="0.25">
      <c r="A116" s="73" t="s">
        <v>133</v>
      </c>
      <c r="B116" s="74" t="s">
        <v>63</v>
      </c>
      <c r="C116" s="75" t="s">
        <v>53</v>
      </c>
      <c r="D116" s="75" t="s">
        <v>165</v>
      </c>
      <c r="E116" s="76" t="s">
        <v>166</v>
      </c>
    </row>
    <row r="117" spans="1:5" x14ac:dyDescent="0.25">
      <c r="A117" s="73" t="s">
        <v>133</v>
      </c>
      <c r="B117" s="74" t="s">
        <v>63</v>
      </c>
      <c r="C117" s="75" t="s">
        <v>53</v>
      </c>
      <c r="D117" s="75" t="s">
        <v>167</v>
      </c>
      <c r="E117" s="76" t="s">
        <v>168</v>
      </c>
    </row>
    <row r="118" spans="1:5" x14ac:dyDescent="0.25">
      <c r="A118" s="73" t="s">
        <v>133</v>
      </c>
      <c r="B118" s="74" t="s">
        <v>63</v>
      </c>
      <c r="C118" s="75" t="s">
        <v>53</v>
      </c>
      <c r="D118" s="75" t="s">
        <v>169</v>
      </c>
      <c r="E118" s="76" t="s">
        <v>170</v>
      </c>
    </row>
    <row r="119" spans="1:5" x14ac:dyDescent="0.25">
      <c r="A119" s="73" t="s">
        <v>133</v>
      </c>
      <c r="B119" s="74" t="s">
        <v>63</v>
      </c>
      <c r="C119" s="75" t="s">
        <v>59</v>
      </c>
      <c r="D119" s="75" t="s">
        <v>171</v>
      </c>
      <c r="E119" s="76" t="s">
        <v>350</v>
      </c>
    </row>
    <row r="120" spans="1:5" x14ac:dyDescent="0.25">
      <c r="A120" s="73" t="s">
        <v>133</v>
      </c>
      <c r="B120" s="74" t="s">
        <v>63</v>
      </c>
      <c r="C120" s="75" t="s">
        <v>59</v>
      </c>
      <c r="D120" s="75" t="s">
        <v>172</v>
      </c>
      <c r="E120" s="76" t="s">
        <v>351</v>
      </c>
    </row>
    <row r="121" spans="1:5" ht="22.5" x14ac:dyDescent="0.25">
      <c r="A121" s="73" t="s">
        <v>133</v>
      </c>
      <c r="B121" s="74" t="s">
        <v>63</v>
      </c>
      <c r="C121" s="75" t="s">
        <v>77</v>
      </c>
      <c r="D121" s="75" t="s">
        <v>174</v>
      </c>
      <c r="E121" s="76" t="s">
        <v>175</v>
      </c>
    </row>
    <row r="122" spans="1:5" ht="33.75" x14ac:dyDescent="0.25">
      <c r="A122" s="73" t="s">
        <v>133</v>
      </c>
      <c r="B122" s="74" t="s">
        <v>63</v>
      </c>
      <c r="C122" s="75" t="s">
        <v>77</v>
      </c>
      <c r="D122" s="75" t="s">
        <v>176</v>
      </c>
      <c r="E122" s="76" t="s">
        <v>609</v>
      </c>
    </row>
    <row r="123" spans="1:5" ht="57" thickBot="1" x14ac:dyDescent="0.3">
      <c r="A123" s="205" t="s">
        <v>133</v>
      </c>
      <c r="B123" s="206" t="s">
        <v>63</v>
      </c>
      <c r="C123" s="207" t="s">
        <v>77</v>
      </c>
      <c r="D123" s="207" t="s">
        <v>193</v>
      </c>
      <c r="E123" s="208" t="s">
        <v>194</v>
      </c>
    </row>
  </sheetData>
  <autoFilter ref="A1:E123" xr:uid="{00000000-0009-0000-0000-000002000000}"/>
  <hyperlinks>
    <hyperlink ref="D3" r:id="rId1" xr:uid="{00000000-0004-0000-0200-000000000000}"/>
    <hyperlink ref="D37" r:id="rId2" xr:uid="{00000000-0004-0000-0200-000001000000}"/>
    <hyperlink ref="D68" r:id="rId3" xr:uid="{00000000-0004-0000-0200-000002000000}"/>
  </hyperlink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7"/>
  <sheetViews>
    <sheetView workbookViewId="0">
      <selection activeCell="U29" sqref="U29"/>
    </sheetView>
  </sheetViews>
  <sheetFormatPr defaultRowHeight="15" x14ac:dyDescent="0.25"/>
  <cols>
    <col min="2" max="2" width="29.42578125" bestFit="1" customWidth="1"/>
  </cols>
  <sheetData>
    <row r="1" spans="2:8" ht="15.75" thickBot="1" x14ac:dyDescent="0.3"/>
    <row r="2" spans="2:8" ht="42.75" thickBot="1" x14ac:dyDescent="0.3">
      <c r="B2" s="89">
        <v>2019</v>
      </c>
      <c r="C2" s="90" t="s">
        <v>203</v>
      </c>
      <c r="D2" s="90" t="s">
        <v>204</v>
      </c>
      <c r="E2" s="91" t="s">
        <v>205</v>
      </c>
      <c r="F2" s="92" t="s">
        <v>206</v>
      </c>
    </row>
    <row r="3" spans="2:8" x14ac:dyDescent="0.25">
      <c r="B3" s="93" t="s">
        <v>207</v>
      </c>
      <c r="C3" s="94">
        <f>SUM(C4:C9)</f>
        <v>283</v>
      </c>
      <c r="D3" s="94">
        <f>SUM(D4:D9)</f>
        <v>306</v>
      </c>
      <c r="E3" s="95">
        <f t="shared" ref="E3:E17" si="0">IFERROR(C3/D3,"-")</f>
        <v>0.92483660130718959</v>
      </c>
      <c r="F3" s="596">
        <f>(C3+C10+C14+C21)/(D3+D10+D14+D21)</f>
        <v>0.91418563922942209</v>
      </c>
    </row>
    <row r="4" spans="2:8" ht="15.75" thickBot="1" x14ac:dyDescent="0.3">
      <c r="B4" s="96" t="s">
        <v>53</v>
      </c>
      <c r="C4" s="97">
        <f>SUMIFS('2019'!BK:BK,'2019'!J:J,Summary!B4)</f>
        <v>139</v>
      </c>
      <c r="D4" s="97">
        <f>SUMIFS('2019'!L:L,'2019'!J:J,Summary!B4)</f>
        <v>148</v>
      </c>
      <c r="E4" s="98">
        <f t="shared" si="0"/>
        <v>0.93918918918918914</v>
      </c>
      <c r="F4" s="597"/>
      <c r="H4" s="201"/>
    </row>
    <row r="5" spans="2:8" x14ac:dyDescent="0.25">
      <c r="B5" s="96" t="s">
        <v>59</v>
      </c>
      <c r="C5" s="97">
        <f>SUMIFS('2019'!BK:BK,'2019'!J:J,Summary!B5)</f>
        <v>72</v>
      </c>
      <c r="D5" s="97">
        <f>SUMIFS('2019'!L:L,'2019'!J:J,Summary!B5)</f>
        <v>75</v>
      </c>
      <c r="E5" s="98">
        <f t="shared" si="0"/>
        <v>0.96</v>
      </c>
      <c r="F5" s="99"/>
    </row>
    <row r="6" spans="2:8" x14ac:dyDescent="0.25">
      <c r="B6" s="96" t="s">
        <v>78</v>
      </c>
      <c r="C6" s="97">
        <f>SUMIFS('2019'!BK:BK,'2019'!J:J,Summary!B6)</f>
        <v>0</v>
      </c>
      <c r="D6" s="97">
        <f>SUMIFS('2019'!L:L,'2019'!J:J,Summary!B6)</f>
        <v>0</v>
      </c>
      <c r="E6" s="100" t="str">
        <f t="shared" si="0"/>
        <v>-</v>
      </c>
      <c r="F6" s="101"/>
    </row>
    <row r="7" spans="2:8" ht="15.75" thickBot="1" x14ac:dyDescent="0.3">
      <c r="B7" s="102" t="s">
        <v>63</v>
      </c>
      <c r="C7" s="97">
        <f>SUMIFS('2019'!BK:BK,'2019'!J:J,Summary!B7)</f>
        <v>12</v>
      </c>
      <c r="D7" s="97">
        <f>SUMIFS('2019'!L:L,'2019'!J:J,Summary!B7)</f>
        <v>13</v>
      </c>
      <c r="E7" s="103">
        <f t="shared" si="0"/>
        <v>0.92307692307692313</v>
      </c>
      <c r="F7" s="101"/>
    </row>
    <row r="8" spans="2:8" x14ac:dyDescent="0.25">
      <c r="B8" s="102" t="s">
        <v>77</v>
      </c>
      <c r="C8" s="97">
        <f>SUMIFS('2019'!BK:BK,'2019'!J:J,Summary!B8)</f>
        <v>21</v>
      </c>
      <c r="D8" s="97">
        <f>SUMIFS('2019'!L:L,'2019'!J:J,Summary!B8)</f>
        <v>24</v>
      </c>
      <c r="E8" s="103">
        <f t="shared" si="0"/>
        <v>0.875</v>
      </c>
      <c r="F8" s="104" t="s">
        <v>208</v>
      </c>
    </row>
    <row r="9" spans="2:8" ht="15.75" thickBot="1" x14ac:dyDescent="0.3">
      <c r="B9" s="102" t="s">
        <v>73</v>
      </c>
      <c r="C9" s="97">
        <f>SUMIFS('2019'!BK:BK,'2019'!J:J,Summary!B9)</f>
        <v>39</v>
      </c>
      <c r="D9" s="97">
        <f>SUMIFS('2019'!L:L,'2019'!J:J,Summary!B9)</f>
        <v>46</v>
      </c>
      <c r="E9" s="103">
        <f t="shared" si="0"/>
        <v>0.84782608695652173</v>
      </c>
      <c r="F9" s="105" t="s">
        <v>209</v>
      </c>
    </row>
    <row r="10" spans="2:8" ht="15.75" thickBot="1" x14ac:dyDescent="0.3">
      <c r="B10" s="106" t="s">
        <v>210</v>
      </c>
      <c r="C10" s="107">
        <f>SUM(C11:C13)</f>
        <v>115</v>
      </c>
      <c r="D10" s="107">
        <f>SUM(D11:D13)</f>
        <v>124</v>
      </c>
      <c r="E10" s="108">
        <f t="shared" si="0"/>
        <v>0.92741935483870963</v>
      </c>
      <c r="F10" s="109">
        <f ca="1">1-((43830-(TODAY()))/365)</f>
        <v>1.0164383561643835</v>
      </c>
    </row>
    <row r="11" spans="2:8" x14ac:dyDescent="0.25">
      <c r="B11" s="110" t="s">
        <v>70</v>
      </c>
      <c r="C11" s="111">
        <f>SUMIFS('2019'!BK:BK,'2019'!J:J,Summary!B11)</f>
        <v>115</v>
      </c>
      <c r="D11" s="111">
        <f>SUMIFS('2019'!L:L,'2019'!J:J,Summary!B11)</f>
        <v>124</v>
      </c>
      <c r="E11" s="112">
        <f t="shared" si="0"/>
        <v>0.92741935483870963</v>
      </c>
      <c r="F11" s="113"/>
    </row>
    <row r="12" spans="2:8" x14ac:dyDescent="0.25">
      <c r="B12" s="114" t="s">
        <v>71</v>
      </c>
      <c r="C12" s="111">
        <f>SUMIFS('2019'!BK:BK,'2019'!J:J,Summary!B12)</f>
        <v>0</v>
      </c>
      <c r="D12" s="111">
        <f>SUMIFS('2019'!L:L,'2019'!J:J,Summary!B12)</f>
        <v>0</v>
      </c>
      <c r="E12" s="115" t="str">
        <f t="shared" si="0"/>
        <v>-</v>
      </c>
      <c r="F12" s="116"/>
      <c r="H12" s="201"/>
    </row>
    <row r="13" spans="2:8" x14ac:dyDescent="0.25">
      <c r="B13" s="114" t="s">
        <v>72</v>
      </c>
      <c r="C13" s="111">
        <f>SUMIFS('2019'!BK:BK,'2019'!J:J,Summary!B13)</f>
        <v>0</v>
      </c>
      <c r="D13" s="111">
        <f>SUMIFS('2019'!L:L,'2019'!J:J,Summary!B13)</f>
        <v>0</v>
      </c>
      <c r="E13" s="115" t="str">
        <f t="shared" si="0"/>
        <v>-</v>
      </c>
      <c r="F13" s="116"/>
    </row>
    <row r="14" spans="2:8" x14ac:dyDescent="0.25">
      <c r="B14" s="117" t="s">
        <v>211</v>
      </c>
      <c r="C14" s="118">
        <f>SUM(C15:C20)</f>
        <v>73</v>
      </c>
      <c r="D14" s="118">
        <f>SUM(D15:D20)</f>
        <v>86</v>
      </c>
      <c r="E14" s="119">
        <f t="shared" si="0"/>
        <v>0.84883720930232553</v>
      </c>
      <c r="F14" s="116"/>
    </row>
    <row r="15" spans="2:8" x14ac:dyDescent="0.25">
      <c r="B15" s="120" t="s">
        <v>74</v>
      </c>
      <c r="C15" s="121">
        <f>SUMIFS('2019'!BK:BK,'2019'!J:J,Summary!B15)</f>
        <v>4</v>
      </c>
      <c r="D15" s="121">
        <f>SUMIFS('2019'!L:L,'2019'!J:J,Summary!B15)</f>
        <v>4</v>
      </c>
      <c r="E15" s="122">
        <f t="shared" si="0"/>
        <v>1</v>
      </c>
    </row>
    <row r="16" spans="2:8" x14ac:dyDescent="0.25">
      <c r="B16" s="120" t="s">
        <v>75</v>
      </c>
      <c r="C16" s="123">
        <f>SUMIFS('2019'!BK:BK,'2019'!J:J,Summary!B16)</f>
        <v>34</v>
      </c>
      <c r="D16" s="123">
        <f>SUMIFS('2019'!L:L,'2019'!J:J,Summary!B16)</f>
        <v>38</v>
      </c>
      <c r="E16" s="122">
        <f t="shared" si="0"/>
        <v>0.89473684210526316</v>
      </c>
    </row>
    <row r="17" spans="2:6" x14ac:dyDescent="0.25">
      <c r="B17" s="120" t="s">
        <v>76</v>
      </c>
      <c r="C17" s="123">
        <f>SUMIFS('2019'!BK:BK,'2019'!J:J,Summary!B17)</f>
        <v>34</v>
      </c>
      <c r="D17" s="123">
        <f>SUMIFS('2019'!L:L,'2019'!J:J,Summary!B17)</f>
        <v>43</v>
      </c>
      <c r="E17" s="122">
        <f t="shared" si="0"/>
        <v>0.79069767441860461</v>
      </c>
    </row>
    <row r="18" spans="2:6" x14ac:dyDescent="0.25">
      <c r="B18" s="120" t="s">
        <v>181</v>
      </c>
      <c r="C18" s="123">
        <f>SUMIFS('2019'!BK:BK,'2019'!J:J,Summary!B18)</f>
        <v>1</v>
      </c>
      <c r="D18" s="123">
        <f>SUMIFS('2019'!L:L,'2019'!J:J,Summary!B18)</f>
        <v>1</v>
      </c>
      <c r="E18" s="122">
        <f>IFERROR(C18/D18,"-")</f>
        <v>1</v>
      </c>
    </row>
    <row r="19" spans="2:6" x14ac:dyDescent="0.25">
      <c r="B19" s="120" t="s">
        <v>185</v>
      </c>
      <c r="C19" s="123">
        <f>SUMIFS('2019'!BK:BK,'2019'!J:J,Summary!B19)</f>
        <v>0</v>
      </c>
      <c r="D19" s="123">
        <f>SUMIFS('2019'!L:L,'2019'!J:J,Summary!B19)</f>
        <v>0</v>
      </c>
      <c r="E19" s="122" t="str">
        <f t="shared" ref="E19:E26" si="1">IFERROR(C19/D19,"-")</f>
        <v>-</v>
      </c>
      <c r="F19" s="124"/>
    </row>
    <row r="20" spans="2:6" x14ac:dyDescent="0.25">
      <c r="B20" s="120" t="s">
        <v>183</v>
      </c>
      <c r="C20" s="123">
        <f>SUMIFS('2019'!BK:BK,'2019'!J:J,Summary!B20)</f>
        <v>0</v>
      </c>
      <c r="D20" s="123">
        <f>SUMIFS('2019'!L:L,'2019'!J:J,Summary!B20)</f>
        <v>0</v>
      </c>
      <c r="E20" s="122" t="str">
        <f t="shared" si="1"/>
        <v>-</v>
      </c>
    </row>
    <row r="21" spans="2:6" x14ac:dyDescent="0.25">
      <c r="B21" s="125" t="s">
        <v>212</v>
      </c>
      <c r="C21" s="126">
        <f>SUM(C22:C26)</f>
        <v>51</v>
      </c>
      <c r="D21" s="126">
        <f>SUM(D22:D26)</f>
        <v>55</v>
      </c>
      <c r="E21" s="127">
        <f t="shared" si="1"/>
        <v>0.92727272727272725</v>
      </c>
      <c r="F21" s="116"/>
    </row>
    <row r="22" spans="2:6" x14ac:dyDescent="0.25">
      <c r="B22" s="128" t="s">
        <v>68</v>
      </c>
      <c r="C22" s="129">
        <f>SUMIFS('2019'!BK:BK,'2019'!J:J,Summary!B22)</f>
        <v>0</v>
      </c>
      <c r="D22" s="129">
        <f>SUMIFS('2019'!L:L,'2019'!J:J,Summary!B22)</f>
        <v>0</v>
      </c>
      <c r="E22" s="130" t="str">
        <f t="shared" si="1"/>
        <v>-</v>
      </c>
      <c r="F22" s="116"/>
    </row>
    <row r="23" spans="2:6" x14ac:dyDescent="0.25">
      <c r="B23" s="128" t="s">
        <v>64</v>
      </c>
      <c r="C23" s="129">
        <f>SUMIFS('2019'!BK:BK,'2019'!J:J,Summary!B23)</f>
        <v>12</v>
      </c>
      <c r="D23" s="129">
        <f>SUMIFS('2019'!L:L,'2019'!J:J,Summary!B23)</f>
        <v>13</v>
      </c>
      <c r="E23" s="130">
        <f t="shared" si="1"/>
        <v>0.92307692307692313</v>
      </c>
      <c r="F23" s="116"/>
    </row>
    <row r="24" spans="2:6" x14ac:dyDescent="0.25">
      <c r="B24" s="128" t="s">
        <v>67</v>
      </c>
      <c r="C24" s="129">
        <f>SUMIFS('2019'!BK:BK,'2019'!J:J,Summary!B24)</f>
        <v>13</v>
      </c>
      <c r="D24" s="129">
        <f>SUMIFS('2019'!L:L,'2019'!J:J,Summary!B24)</f>
        <v>14</v>
      </c>
      <c r="E24" s="130">
        <f t="shared" si="1"/>
        <v>0.9285714285714286</v>
      </c>
      <c r="F24" s="116"/>
    </row>
    <row r="25" spans="2:6" x14ac:dyDescent="0.25">
      <c r="B25" s="128" t="s">
        <v>65</v>
      </c>
      <c r="C25" s="129">
        <f>SUMIFS('2019'!BK:BK,'2019'!J:J,Summary!B25)</f>
        <v>13</v>
      </c>
      <c r="D25" s="129">
        <f>SUMIFS('2019'!L:L,'2019'!J:J,Summary!B25)</f>
        <v>14</v>
      </c>
      <c r="E25" s="130">
        <f t="shared" si="1"/>
        <v>0.9285714285714286</v>
      </c>
      <c r="F25" s="116"/>
    </row>
    <row r="26" spans="2:6" ht="15.75" thickBot="1" x14ac:dyDescent="0.3">
      <c r="B26" s="131" t="s">
        <v>66</v>
      </c>
      <c r="C26" s="132">
        <f>SUMIFS('2019'!BK:BK,'2019'!J:J,Summary!B26)</f>
        <v>13</v>
      </c>
      <c r="D26" s="132">
        <f>SUMIFS('2019'!L:L,'2019'!J:J,Summary!B26)</f>
        <v>14</v>
      </c>
      <c r="E26" s="133">
        <f t="shared" si="1"/>
        <v>0.9285714285714286</v>
      </c>
      <c r="F26" s="116"/>
    </row>
    <row r="27" spans="2:6" x14ac:dyDescent="0.25">
      <c r="B27" s="134"/>
      <c r="C27" s="135"/>
      <c r="D27" s="135"/>
      <c r="E27" s="136"/>
      <c r="F27" s="116"/>
    </row>
  </sheetData>
  <mergeCells count="1">
    <mergeCell ref="F3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70"/>
  <sheetViews>
    <sheetView zoomScale="85" zoomScaleNormal="85" workbookViewId="0">
      <selection activeCell="J19" sqref="J19"/>
    </sheetView>
  </sheetViews>
  <sheetFormatPr defaultRowHeight="15" x14ac:dyDescent="0.25"/>
  <cols>
    <col min="1" max="1" width="11.28515625" bestFit="1" customWidth="1"/>
    <col min="2" max="2" width="14.85546875" customWidth="1"/>
    <col min="3" max="3" width="12.28515625" customWidth="1"/>
    <col min="4" max="4" width="10.42578125" customWidth="1"/>
    <col min="15" max="15" width="5.42578125" customWidth="1"/>
    <col min="16" max="16" width="11.7109375" customWidth="1"/>
    <col min="17" max="17" width="14" customWidth="1"/>
    <col min="18" max="18" width="12.5703125" customWidth="1"/>
    <col min="19" max="19" width="10.7109375" customWidth="1"/>
    <col min="30" max="30" width="14.140625" customWidth="1"/>
  </cols>
  <sheetData>
    <row r="1" spans="1:29" ht="20.25" customHeight="1" x14ac:dyDescent="0.25">
      <c r="A1" s="678" t="s">
        <v>319</v>
      </c>
      <c r="B1" s="679"/>
      <c r="C1" s="682" t="s">
        <v>233</v>
      </c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4"/>
      <c r="O1" s="87"/>
      <c r="P1" s="662" t="s">
        <v>320</v>
      </c>
      <c r="Q1" s="663"/>
      <c r="R1" s="656" t="s">
        <v>234</v>
      </c>
      <c r="S1" s="656"/>
      <c r="T1" s="656"/>
      <c r="U1" s="656"/>
      <c r="V1" s="656"/>
      <c r="W1" s="656"/>
      <c r="X1" s="656"/>
      <c r="Y1" s="656"/>
      <c r="Z1" s="656"/>
      <c r="AA1" s="656"/>
      <c r="AB1" s="656"/>
      <c r="AC1" s="657"/>
    </row>
    <row r="2" spans="1:29" ht="20.25" customHeight="1" thickBot="1" x14ac:dyDescent="0.3">
      <c r="A2" s="680"/>
      <c r="B2" s="681"/>
      <c r="C2" s="193" t="s">
        <v>213</v>
      </c>
      <c r="D2" s="194" t="s">
        <v>214</v>
      </c>
      <c r="E2" s="194" t="s">
        <v>215</v>
      </c>
      <c r="F2" s="194" t="s">
        <v>216</v>
      </c>
      <c r="G2" s="194" t="s">
        <v>217</v>
      </c>
      <c r="H2" s="194" t="s">
        <v>218</v>
      </c>
      <c r="I2" s="194" t="s">
        <v>219</v>
      </c>
      <c r="J2" s="194" t="s">
        <v>220</v>
      </c>
      <c r="K2" s="194" t="s">
        <v>221</v>
      </c>
      <c r="L2" s="194" t="s">
        <v>222</v>
      </c>
      <c r="M2" s="194" t="s">
        <v>223</v>
      </c>
      <c r="N2" s="195" t="s">
        <v>224</v>
      </c>
      <c r="O2" s="87"/>
      <c r="P2" s="664"/>
      <c r="Q2" s="665"/>
      <c r="R2" s="196" t="s">
        <v>213</v>
      </c>
      <c r="S2" s="197" t="s">
        <v>214</v>
      </c>
      <c r="T2" s="197" t="s">
        <v>215</v>
      </c>
      <c r="U2" s="197" t="s">
        <v>216</v>
      </c>
      <c r="V2" s="197" t="s">
        <v>217</v>
      </c>
      <c r="W2" s="197" t="s">
        <v>218</v>
      </c>
      <c r="X2" s="197" t="s">
        <v>219</v>
      </c>
      <c r="Y2" s="197" t="s">
        <v>220</v>
      </c>
      <c r="Z2" s="197" t="s">
        <v>221</v>
      </c>
      <c r="AA2" s="197" t="s">
        <v>222</v>
      </c>
      <c r="AB2" s="197" t="s">
        <v>223</v>
      </c>
      <c r="AC2" s="198" t="s">
        <v>224</v>
      </c>
    </row>
    <row r="3" spans="1:29" x14ac:dyDescent="0.25">
      <c r="A3" s="672" t="s">
        <v>226</v>
      </c>
      <c r="B3" s="673"/>
      <c r="C3" s="146"/>
      <c r="D3" s="137">
        <v>1</v>
      </c>
      <c r="E3" s="137"/>
      <c r="F3" s="137"/>
      <c r="G3" s="137"/>
      <c r="H3" s="137">
        <v>1</v>
      </c>
      <c r="I3" s="137"/>
      <c r="J3" s="137"/>
      <c r="K3" s="137"/>
      <c r="L3" s="137">
        <v>2</v>
      </c>
      <c r="M3" s="137"/>
      <c r="N3" s="138">
        <v>3</v>
      </c>
      <c r="P3" s="672" t="s">
        <v>226</v>
      </c>
      <c r="Q3" s="673"/>
      <c r="R3" s="146"/>
      <c r="S3" s="137">
        <v>1</v>
      </c>
      <c r="T3" s="137"/>
      <c r="U3" s="137"/>
      <c r="V3" s="137"/>
      <c r="W3" s="137">
        <v>1</v>
      </c>
      <c r="X3" s="137"/>
      <c r="Y3" s="137"/>
      <c r="Z3" s="137"/>
      <c r="AA3" s="137">
        <v>2</v>
      </c>
      <c r="AB3" s="137"/>
      <c r="AC3" s="138">
        <v>3</v>
      </c>
    </row>
    <row r="4" spans="1:29" x14ac:dyDescent="0.25">
      <c r="A4" s="651" t="s">
        <v>227</v>
      </c>
      <c r="B4" s="652"/>
      <c r="C4" s="180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2"/>
      <c r="P4" s="651" t="s">
        <v>227</v>
      </c>
      <c r="Q4" s="652"/>
      <c r="R4" s="180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2"/>
    </row>
    <row r="5" spans="1:29" s="191" customFormat="1" x14ac:dyDescent="0.25">
      <c r="A5" s="674" t="s">
        <v>228</v>
      </c>
      <c r="B5" s="675"/>
      <c r="C5" s="188"/>
      <c r="D5" s="189">
        <v>1</v>
      </c>
      <c r="E5" s="189"/>
      <c r="F5" s="189"/>
      <c r="G5" s="189"/>
      <c r="H5" s="189">
        <v>1</v>
      </c>
      <c r="I5" s="189"/>
      <c r="J5" s="189"/>
      <c r="K5" s="189"/>
      <c r="L5" s="189">
        <v>2</v>
      </c>
      <c r="M5" s="189"/>
      <c r="N5" s="190">
        <v>3</v>
      </c>
      <c r="P5" s="674" t="s">
        <v>228</v>
      </c>
      <c r="Q5" s="675"/>
      <c r="R5" s="188"/>
      <c r="S5" s="189">
        <v>1</v>
      </c>
      <c r="T5" s="189"/>
      <c r="U5" s="189"/>
      <c r="V5" s="189"/>
      <c r="W5" s="189">
        <v>1</v>
      </c>
      <c r="X5" s="189"/>
      <c r="Y5" s="189"/>
      <c r="Z5" s="189"/>
      <c r="AA5" s="189">
        <v>2</v>
      </c>
      <c r="AB5" s="189"/>
      <c r="AC5" s="190">
        <v>3</v>
      </c>
    </row>
    <row r="6" spans="1:29" s="191" customFormat="1" x14ac:dyDescent="0.25">
      <c r="A6" s="651" t="s">
        <v>278</v>
      </c>
      <c r="B6" s="652"/>
      <c r="C6" s="180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2"/>
      <c r="P6" s="651" t="s">
        <v>278</v>
      </c>
      <c r="Q6" s="652"/>
      <c r="R6" s="180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2"/>
    </row>
    <row r="7" spans="1:29" x14ac:dyDescent="0.25">
      <c r="A7" s="658" t="s">
        <v>77</v>
      </c>
      <c r="B7" s="659"/>
      <c r="C7" s="139"/>
      <c r="D7" s="140">
        <v>1</v>
      </c>
      <c r="E7" s="140"/>
      <c r="F7" s="140"/>
      <c r="G7" s="140"/>
      <c r="H7" s="140"/>
      <c r="I7" s="140"/>
      <c r="J7" s="140"/>
      <c r="K7" s="140"/>
      <c r="L7" s="140">
        <v>1</v>
      </c>
      <c r="M7" s="140"/>
      <c r="N7" s="141"/>
      <c r="P7" s="658" t="s">
        <v>77</v>
      </c>
      <c r="Q7" s="659"/>
      <c r="R7" s="139"/>
      <c r="S7" s="140">
        <v>1</v>
      </c>
      <c r="T7" s="140"/>
      <c r="U7" s="140"/>
      <c r="V7" s="140"/>
      <c r="W7" s="140"/>
      <c r="X7" s="140"/>
      <c r="Y7" s="140"/>
      <c r="Z7" s="140"/>
      <c r="AA7" s="140">
        <v>1</v>
      </c>
      <c r="AB7" s="140"/>
      <c r="AC7" s="141">
        <v>1</v>
      </c>
    </row>
    <row r="8" spans="1:29" x14ac:dyDescent="0.25">
      <c r="A8" s="651" t="s">
        <v>73</v>
      </c>
      <c r="B8" s="652"/>
      <c r="C8" s="180"/>
      <c r="D8" s="181"/>
      <c r="E8" s="181"/>
      <c r="F8" s="181"/>
      <c r="G8" s="181"/>
      <c r="H8" s="181"/>
      <c r="I8" s="181"/>
      <c r="J8" s="181"/>
      <c r="K8" s="181"/>
      <c r="L8" s="181">
        <v>1</v>
      </c>
      <c r="M8" s="181"/>
      <c r="N8" s="182">
        <v>1</v>
      </c>
      <c r="P8" s="651" t="s">
        <v>73</v>
      </c>
      <c r="Q8" s="652"/>
      <c r="R8" s="180"/>
      <c r="S8" s="181"/>
      <c r="T8" s="181"/>
      <c r="U8" s="181"/>
      <c r="V8" s="181"/>
      <c r="W8" s="181"/>
      <c r="X8" s="181"/>
      <c r="Y8" s="181"/>
      <c r="Z8" s="181"/>
      <c r="AA8" s="181">
        <v>1</v>
      </c>
      <c r="AB8" s="181"/>
      <c r="AC8" s="182"/>
    </row>
    <row r="9" spans="1:29" x14ac:dyDescent="0.25">
      <c r="A9" s="658" t="s">
        <v>63</v>
      </c>
      <c r="B9" s="659"/>
      <c r="C9" s="139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1"/>
      <c r="P9" s="658" t="s">
        <v>63</v>
      </c>
      <c r="Q9" s="659"/>
      <c r="R9" s="139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1"/>
    </row>
    <row r="10" spans="1:29" x14ac:dyDescent="0.25">
      <c r="A10" s="651" t="s">
        <v>70</v>
      </c>
      <c r="B10" s="652"/>
      <c r="C10" s="180"/>
      <c r="D10" s="181">
        <v>1</v>
      </c>
      <c r="E10" s="181"/>
      <c r="F10" s="181"/>
      <c r="G10" s="181"/>
      <c r="H10" s="181"/>
      <c r="I10" s="181"/>
      <c r="J10" s="181"/>
      <c r="K10" s="181"/>
      <c r="L10" s="181">
        <v>2</v>
      </c>
      <c r="M10" s="181"/>
      <c r="N10" s="182"/>
      <c r="P10" s="651" t="s">
        <v>70</v>
      </c>
      <c r="Q10" s="652"/>
      <c r="R10" s="180"/>
      <c r="S10" s="181">
        <v>1</v>
      </c>
      <c r="T10" s="181"/>
      <c r="U10" s="181"/>
      <c r="V10" s="181"/>
      <c r="W10" s="181"/>
      <c r="X10" s="181"/>
      <c r="Y10" s="181"/>
      <c r="Z10" s="181"/>
      <c r="AA10" s="181">
        <v>2</v>
      </c>
      <c r="AB10" s="181"/>
      <c r="AC10" s="182"/>
    </row>
    <row r="11" spans="1:29" x14ac:dyDescent="0.25">
      <c r="A11" s="658" t="s">
        <v>71</v>
      </c>
      <c r="B11" s="659"/>
      <c r="C11" s="139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1"/>
      <c r="P11" s="658" t="s">
        <v>71</v>
      </c>
      <c r="Q11" s="659"/>
      <c r="R11" s="139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1"/>
    </row>
    <row r="12" spans="1:29" x14ac:dyDescent="0.25">
      <c r="A12" s="651" t="s">
        <v>72</v>
      </c>
      <c r="B12" s="652"/>
      <c r="C12" s="180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2"/>
      <c r="P12" s="651" t="s">
        <v>72</v>
      </c>
      <c r="Q12" s="652"/>
      <c r="R12" s="180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2"/>
    </row>
    <row r="13" spans="1:29" x14ac:dyDescent="0.25">
      <c r="A13" s="658" t="s">
        <v>75</v>
      </c>
      <c r="B13" s="659"/>
      <c r="C13" s="139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1"/>
      <c r="P13" s="658" t="s">
        <v>75</v>
      </c>
      <c r="Q13" s="659"/>
      <c r="R13" s="139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1"/>
    </row>
    <row r="14" spans="1:29" x14ac:dyDescent="0.25">
      <c r="A14" s="651" t="s">
        <v>76</v>
      </c>
      <c r="B14" s="652"/>
      <c r="C14" s="180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2"/>
      <c r="P14" s="651" t="s">
        <v>76</v>
      </c>
      <c r="Q14" s="652"/>
      <c r="R14" s="180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2"/>
    </row>
    <row r="15" spans="1:29" x14ac:dyDescent="0.25">
      <c r="A15" s="658" t="s">
        <v>181</v>
      </c>
      <c r="B15" s="659"/>
      <c r="C15" s="139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1"/>
      <c r="P15" s="658" t="s">
        <v>181</v>
      </c>
      <c r="Q15" s="659"/>
      <c r="R15" s="139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1"/>
    </row>
    <row r="16" spans="1:29" x14ac:dyDescent="0.25">
      <c r="A16" s="651" t="s">
        <v>229</v>
      </c>
      <c r="B16" s="652"/>
      <c r="C16" s="180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2"/>
      <c r="P16" s="651" t="s">
        <v>229</v>
      </c>
      <c r="Q16" s="652"/>
      <c r="R16" s="180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2"/>
    </row>
    <row r="17" spans="1:30" ht="15.75" thickBot="1" x14ac:dyDescent="0.3">
      <c r="A17" s="660" t="s">
        <v>183</v>
      </c>
      <c r="B17" s="661"/>
      <c r="C17" s="144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3"/>
      <c r="P17" s="660" t="s">
        <v>183</v>
      </c>
      <c r="Q17" s="661"/>
      <c r="R17" s="19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3"/>
    </row>
    <row r="18" spans="1:30" ht="15.75" thickBot="1" x14ac:dyDescent="0.3">
      <c r="C18" s="145"/>
    </row>
    <row r="19" spans="1:30" ht="75.75" thickBot="1" x14ac:dyDescent="0.3">
      <c r="A19" s="154" t="s">
        <v>202</v>
      </c>
      <c r="B19" s="676" t="s">
        <v>230</v>
      </c>
      <c r="C19" s="677"/>
      <c r="D19" s="167" t="s">
        <v>321</v>
      </c>
      <c r="E19" s="164" t="s">
        <v>279</v>
      </c>
      <c r="F19" s="164" t="s">
        <v>280</v>
      </c>
      <c r="G19" s="164" t="s">
        <v>281</v>
      </c>
      <c r="H19" s="164" t="s">
        <v>231</v>
      </c>
      <c r="I19" s="244" t="s">
        <v>322</v>
      </c>
      <c r="J19" s="245" t="s">
        <v>282</v>
      </c>
      <c r="K19" s="668" t="s">
        <v>232</v>
      </c>
      <c r="L19" s="668"/>
      <c r="M19" s="668"/>
      <c r="N19" s="668"/>
      <c r="P19" s="155" t="s">
        <v>245</v>
      </c>
      <c r="Q19" s="666" t="s">
        <v>230</v>
      </c>
      <c r="R19" s="667"/>
      <c r="S19" s="165" t="s">
        <v>321</v>
      </c>
      <c r="T19" s="166" t="s">
        <v>279</v>
      </c>
      <c r="U19" s="166" t="s">
        <v>280</v>
      </c>
      <c r="V19" s="166" t="s">
        <v>281</v>
      </c>
      <c r="W19" s="166" t="s">
        <v>231</v>
      </c>
      <c r="X19" s="243" t="s">
        <v>322</v>
      </c>
      <c r="Y19" s="246" t="s">
        <v>282</v>
      </c>
      <c r="Z19" s="653" t="s">
        <v>232</v>
      </c>
      <c r="AA19" s="654"/>
      <c r="AB19" s="654"/>
      <c r="AC19" s="655"/>
      <c r="AD19" s="161"/>
    </row>
    <row r="20" spans="1:30" x14ac:dyDescent="0.25">
      <c r="A20" s="158" t="s">
        <v>237</v>
      </c>
      <c r="B20" s="649" t="s">
        <v>237</v>
      </c>
      <c r="C20" s="650"/>
      <c r="D20" s="162">
        <f>SUMIFS('2019'!L:L,'2019'!J:J,"Nutrients")+SUMIFS('2019'!L:L,'2019'!J:J,"SCI Kit")</f>
        <v>161</v>
      </c>
      <c r="E20" s="163">
        <f>D20*0.05</f>
        <v>8.0500000000000007</v>
      </c>
      <c r="F20" s="163">
        <f>E20/4</f>
        <v>2.0125000000000002</v>
      </c>
      <c r="G20" s="163">
        <f>E20/12</f>
        <v>0.67083333333333339</v>
      </c>
      <c r="H20" s="162">
        <f>SUM($C$3:$N$4)+SUM($C$9:$N$9)</f>
        <v>7</v>
      </c>
      <c r="I20" s="230">
        <f>E20-H20</f>
        <v>1.0500000000000007</v>
      </c>
      <c r="J20" s="236">
        <f>IFERROR(H20/E20,"-")</f>
        <v>0.86956521739130432</v>
      </c>
      <c r="K20" s="669" t="s">
        <v>283</v>
      </c>
      <c r="L20" s="670"/>
      <c r="M20" s="670"/>
      <c r="N20" s="671"/>
      <c r="P20" s="212" t="s">
        <v>237</v>
      </c>
      <c r="Q20" s="601" t="s">
        <v>237</v>
      </c>
      <c r="R20" s="601"/>
      <c r="S20" s="213">
        <v>0</v>
      </c>
      <c r="T20" s="214">
        <f>S20*0.05</f>
        <v>0</v>
      </c>
      <c r="U20" s="214">
        <f>T20/4</f>
        <v>0</v>
      </c>
      <c r="V20" s="214">
        <f>T20/12</f>
        <v>0</v>
      </c>
      <c r="W20" s="215">
        <f>SUM($R$3:$AC$4,$R$9:$AC$9)</f>
        <v>7</v>
      </c>
      <c r="X20" s="230">
        <f>T20-W20</f>
        <v>-7</v>
      </c>
      <c r="Y20" s="239" t="str">
        <f>IFERROR(W20/T20,"-")</f>
        <v>-</v>
      </c>
      <c r="Z20" s="601" t="s">
        <v>283</v>
      </c>
      <c r="AA20" s="601"/>
      <c r="AB20" s="601"/>
      <c r="AC20" s="601"/>
      <c r="AD20" t="s">
        <v>315</v>
      </c>
    </row>
    <row r="21" spans="1:30" x14ac:dyDescent="0.25">
      <c r="A21" s="159" t="s">
        <v>53</v>
      </c>
      <c r="B21" s="647" t="s">
        <v>235</v>
      </c>
      <c r="C21" s="648"/>
      <c r="D21" s="171">
        <f>SUMIFS('2019'!L:L,'2019'!J:J,"Nutrients")+SUMIFS('2019'!L:L,'2019'!J:J,"SCI Kit")</f>
        <v>161</v>
      </c>
      <c r="E21" s="172">
        <f t="shared" ref="E21:E69" si="0">D21*0.05</f>
        <v>8.0500000000000007</v>
      </c>
      <c r="F21" s="172">
        <f t="shared" ref="F21:F69" si="1">E21/4</f>
        <v>2.0125000000000002</v>
      </c>
      <c r="G21" s="172">
        <f t="shared" ref="G21:G30" si="2">E21/12</f>
        <v>0.67083333333333339</v>
      </c>
      <c r="H21" s="171">
        <f t="shared" ref="H21:H30" si="3">SUM($C$3:$N$4)+SUM($C$9:$N$9)</f>
        <v>7</v>
      </c>
      <c r="I21" s="231">
        <f t="shared" ref="I21:I31" si="4">E21-H21</f>
        <v>1.0500000000000007</v>
      </c>
      <c r="J21" s="237">
        <f t="shared" ref="J21:J69" si="5">IFERROR(H21/E21,"-")</f>
        <v>0.86956521739130432</v>
      </c>
      <c r="K21" s="605" t="s">
        <v>283</v>
      </c>
      <c r="L21" s="606"/>
      <c r="M21" s="606"/>
      <c r="N21" s="607"/>
      <c r="P21" s="156" t="s">
        <v>53</v>
      </c>
      <c r="Q21" s="610" t="s">
        <v>235</v>
      </c>
      <c r="R21" s="611"/>
      <c r="S21" s="121">
        <f t="shared" ref="S21:S69" si="6">D21</f>
        <v>161</v>
      </c>
      <c r="T21" s="183">
        <f t="shared" ref="T21:T69" si="7">S21*0.05</f>
        <v>8.0500000000000007</v>
      </c>
      <c r="U21" s="183">
        <f t="shared" ref="U21:U69" si="8">T21/4</f>
        <v>2.0125000000000002</v>
      </c>
      <c r="V21" s="183">
        <f t="shared" ref="V21:V30" si="9">T21/12</f>
        <v>0.67083333333333339</v>
      </c>
      <c r="W21" s="121">
        <f t="shared" ref="W21:W30" si="10">SUM($R$3:$AC$4,$R$9:$AC$9)</f>
        <v>7</v>
      </c>
      <c r="X21" s="233">
        <f t="shared" ref="X21:X30" si="11">T21-W21</f>
        <v>1.0500000000000007</v>
      </c>
      <c r="Y21" s="240">
        <f t="shared" ref="Y21:Y69" si="12">IFERROR(W21/T21,"-")</f>
        <v>0.86956521739130432</v>
      </c>
      <c r="Z21" s="602" t="s">
        <v>283</v>
      </c>
      <c r="AA21" s="603"/>
      <c r="AB21" s="603"/>
      <c r="AC21" s="604"/>
    </row>
    <row r="22" spans="1:30" x14ac:dyDescent="0.25">
      <c r="A22" s="159" t="s">
        <v>53</v>
      </c>
      <c r="B22" s="647" t="s">
        <v>236</v>
      </c>
      <c r="C22" s="648"/>
      <c r="D22" s="171">
        <f>SUMIFS('2019'!L:L,'2019'!J:J,"Nutrients")+SUMIFS('2019'!L:L,'2019'!J:J,"SCI Kit")</f>
        <v>161</v>
      </c>
      <c r="E22" s="172">
        <f t="shared" si="0"/>
        <v>8.0500000000000007</v>
      </c>
      <c r="F22" s="172">
        <f t="shared" si="1"/>
        <v>2.0125000000000002</v>
      </c>
      <c r="G22" s="172">
        <f t="shared" si="2"/>
        <v>0.67083333333333339</v>
      </c>
      <c r="H22" s="171">
        <f t="shared" si="3"/>
        <v>7</v>
      </c>
      <c r="I22" s="231">
        <f t="shared" si="4"/>
        <v>1.0500000000000007</v>
      </c>
      <c r="J22" s="237">
        <f t="shared" si="5"/>
        <v>0.86956521739130432</v>
      </c>
      <c r="K22" s="605" t="s">
        <v>283</v>
      </c>
      <c r="L22" s="606"/>
      <c r="M22" s="606"/>
      <c r="N22" s="607"/>
      <c r="P22" s="156" t="s">
        <v>53</v>
      </c>
      <c r="Q22" s="610" t="s">
        <v>236</v>
      </c>
      <c r="R22" s="611"/>
      <c r="S22" s="121">
        <f t="shared" si="6"/>
        <v>161</v>
      </c>
      <c r="T22" s="183">
        <f t="shared" si="7"/>
        <v>8.0500000000000007</v>
      </c>
      <c r="U22" s="183">
        <f t="shared" si="8"/>
        <v>2.0125000000000002</v>
      </c>
      <c r="V22" s="183">
        <f t="shared" si="9"/>
        <v>0.67083333333333339</v>
      </c>
      <c r="W22" s="121">
        <f t="shared" si="10"/>
        <v>7</v>
      </c>
      <c r="X22" s="233">
        <f t="shared" si="11"/>
        <v>1.0500000000000007</v>
      </c>
      <c r="Y22" s="240">
        <f t="shared" si="12"/>
        <v>0.86956521739130432</v>
      </c>
      <c r="Z22" s="602" t="s">
        <v>283</v>
      </c>
      <c r="AA22" s="603"/>
      <c r="AB22" s="603"/>
      <c r="AC22" s="604"/>
    </row>
    <row r="23" spans="1:30" x14ac:dyDescent="0.25">
      <c r="A23" s="159" t="s">
        <v>53</v>
      </c>
      <c r="B23" s="647" t="s">
        <v>152</v>
      </c>
      <c r="C23" s="648"/>
      <c r="D23" s="171">
        <f>SUMIFS('2019'!L:L,'2019'!J:J,"Nutrients")+SUMIFS('2019'!L:L,'2019'!J:J,"SCI Kit")</f>
        <v>161</v>
      </c>
      <c r="E23" s="172">
        <f t="shared" si="0"/>
        <v>8.0500000000000007</v>
      </c>
      <c r="F23" s="172">
        <f t="shared" si="1"/>
        <v>2.0125000000000002</v>
      </c>
      <c r="G23" s="172">
        <f t="shared" si="2"/>
        <v>0.67083333333333339</v>
      </c>
      <c r="H23" s="171">
        <f t="shared" si="3"/>
        <v>7</v>
      </c>
      <c r="I23" s="231">
        <f t="shared" si="4"/>
        <v>1.0500000000000007</v>
      </c>
      <c r="J23" s="237">
        <f t="shared" si="5"/>
        <v>0.86956521739130432</v>
      </c>
      <c r="K23" s="605" t="s">
        <v>283</v>
      </c>
      <c r="L23" s="606"/>
      <c r="M23" s="606"/>
      <c r="N23" s="607"/>
      <c r="P23" s="156" t="s">
        <v>53</v>
      </c>
      <c r="Q23" s="610" t="s">
        <v>152</v>
      </c>
      <c r="R23" s="611"/>
      <c r="S23" s="121">
        <f t="shared" si="6"/>
        <v>161</v>
      </c>
      <c r="T23" s="183">
        <f t="shared" si="7"/>
        <v>8.0500000000000007</v>
      </c>
      <c r="U23" s="183">
        <f t="shared" si="8"/>
        <v>2.0125000000000002</v>
      </c>
      <c r="V23" s="183">
        <f t="shared" si="9"/>
        <v>0.67083333333333339</v>
      </c>
      <c r="W23" s="121">
        <f t="shared" si="10"/>
        <v>7</v>
      </c>
      <c r="X23" s="233">
        <f t="shared" si="11"/>
        <v>1.0500000000000007</v>
      </c>
      <c r="Y23" s="240">
        <f t="shared" si="12"/>
        <v>0.86956521739130432</v>
      </c>
      <c r="Z23" s="602" t="s">
        <v>283</v>
      </c>
      <c r="AA23" s="603"/>
      <c r="AB23" s="603"/>
      <c r="AC23" s="604"/>
    </row>
    <row r="24" spans="1:30" x14ac:dyDescent="0.25">
      <c r="A24" s="159" t="s">
        <v>53</v>
      </c>
      <c r="B24" s="647" t="s">
        <v>238</v>
      </c>
      <c r="C24" s="648"/>
      <c r="D24" s="171">
        <f>SUMIFS('2019'!L:L,'2019'!J:J,"Nutrients")+SUMIFS('2019'!L:L,'2019'!J:J,"SCI Kit")</f>
        <v>161</v>
      </c>
      <c r="E24" s="172">
        <f t="shared" si="0"/>
        <v>8.0500000000000007</v>
      </c>
      <c r="F24" s="172">
        <f t="shared" si="1"/>
        <v>2.0125000000000002</v>
      </c>
      <c r="G24" s="172">
        <f t="shared" si="2"/>
        <v>0.67083333333333339</v>
      </c>
      <c r="H24" s="171">
        <f t="shared" si="3"/>
        <v>7</v>
      </c>
      <c r="I24" s="231">
        <f t="shared" si="4"/>
        <v>1.0500000000000007</v>
      </c>
      <c r="J24" s="237">
        <f t="shared" si="5"/>
        <v>0.86956521739130432</v>
      </c>
      <c r="K24" s="605" t="s">
        <v>283</v>
      </c>
      <c r="L24" s="606"/>
      <c r="M24" s="606"/>
      <c r="N24" s="607"/>
      <c r="P24" s="156" t="s">
        <v>53</v>
      </c>
      <c r="Q24" s="610" t="s">
        <v>238</v>
      </c>
      <c r="R24" s="611"/>
      <c r="S24" s="121">
        <f t="shared" si="6"/>
        <v>161</v>
      </c>
      <c r="T24" s="183">
        <f t="shared" si="7"/>
        <v>8.0500000000000007</v>
      </c>
      <c r="U24" s="183">
        <f t="shared" si="8"/>
        <v>2.0125000000000002</v>
      </c>
      <c r="V24" s="183">
        <f t="shared" si="9"/>
        <v>0.67083333333333339</v>
      </c>
      <c r="W24" s="121">
        <f t="shared" si="10"/>
        <v>7</v>
      </c>
      <c r="X24" s="233">
        <f t="shared" si="11"/>
        <v>1.0500000000000007</v>
      </c>
      <c r="Y24" s="240">
        <f t="shared" si="12"/>
        <v>0.86956521739130432</v>
      </c>
      <c r="Z24" s="602" t="s">
        <v>283</v>
      </c>
      <c r="AA24" s="603"/>
      <c r="AB24" s="603"/>
      <c r="AC24" s="604"/>
    </row>
    <row r="25" spans="1:30" x14ac:dyDescent="0.25">
      <c r="A25" s="159" t="s">
        <v>53</v>
      </c>
      <c r="B25" s="647" t="s">
        <v>239</v>
      </c>
      <c r="C25" s="648"/>
      <c r="D25" s="171">
        <f>SUMIFS('2019'!L:L,'2019'!J:J,"Nutrients")+SUMIFS('2019'!L:L,'2019'!J:J,"SCI Kit")</f>
        <v>161</v>
      </c>
      <c r="E25" s="172">
        <f t="shared" si="0"/>
        <v>8.0500000000000007</v>
      </c>
      <c r="F25" s="172">
        <f t="shared" si="1"/>
        <v>2.0125000000000002</v>
      </c>
      <c r="G25" s="172">
        <f t="shared" si="2"/>
        <v>0.67083333333333339</v>
      </c>
      <c r="H25" s="171">
        <f t="shared" si="3"/>
        <v>7</v>
      </c>
      <c r="I25" s="231">
        <f t="shared" si="4"/>
        <v>1.0500000000000007</v>
      </c>
      <c r="J25" s="237">
        <f t="shared" si="5"/>
        <v>0.86956521739130432</v>
      </c>
      <c r="K25" s="605" t="s">
        <v>283</v>
      </c>
      <c r="L25" s="606"/>
      <c r="M25" s="606"/>
      <c r="N25" s="607"/>
      <c r="P25" s="156" t="s">
        <v>53</v>
      </c>
      <c r="Q25" s="610" t="s">
        <v>239</v>
      </c>
      <c r="R25" s="611"/>
      <c r="S25" s="121">
        <f t="shared" si="6"/>
        <v>161</v>
      </c>
      <c r="T25" s="183">
        <f t="shared" si="7"/>
        <v>8.0500000000000007</v>
      </c>
      <c r="U25" s="183">
        <f t="shared" si="8"/>
        <v>2.0125000000000002</v>
      </c>
      <c r="V25" s="183">
        <f t="shared" si="9"/>
        <v>0.67083333333333339</v>
      </c>
      <c r="W25" s="121">
        <f t="shared" si="10"/>
        <v>7</v>
      </c>
      <c r="X25" s="233">
        <f t="shared" si="11"/>
        <v>1.0500000000000007</v>
      </c>
      <c r="Y25" s="240">
        <f t="shared" si="12"/>
        <v>0.86956521739130432</v>
      </c>
      <c r="Z25" s="602" t="s">
        <v>283</v>
      </c>
      <c r="AA25" s="603"/>
      <c r="AB25" s="603"/>
      <c r="AC25" s="604"/>
    </row>
    <row r="26" spans="1:30" x14ac:dyDescent="0.25">
      <c r="A26" s="159" t="s">
        <v>53</v>
      </c>
      <c r="B26" s="647" t="s">
        <v>240</v>
      </c>
      <c r="C26" s="648"/>
      <c r="D26" s="171">
        <f>SUMIFS('2019'!L:L,'2019'!J:J,"Nutrients")+SUMIFS('2019'!L:L,'2019'!J:J,"SCI Kit")</f>
        <v>161</v>
      </c>
      <c r="E26" s="172">
        <f t="shared" si="0"/>
        <v>8.0500000000000007</v>
      </c>
      <c r="F26" s="172">
        <f t="shared" si="1"/>
        <v>2.0125000000000002</v>
      </c>
      <c r="G26" s="172">
        <f t="shared" si="2"/>
        <v>0.67083333333333339</v>
      </c>
      <c r="H26" s="171">
        <f t="shared" si="3"/>
        <v>7</v>
      </c>
      <c r="I26" s="231">
        <f t="shared" si="4"/>
        <v>1.0500000000000007</v>
      </c>
      <c r="J26" s="237">
        <f t="shared" si="5"/>
        <v>0.86956521739130432</v>
      </c>
      <c r="K26" s="605" t="s">
        <v>283</v>
      </c>
      <c r="L26" s="606"/>
      <c r="M26" s="606"/>
      <c r="N26" s="607"/>
      <c r="P26" s="156" t="s">
        <v>53</v>
      </c>
      <c r="Q26" s="610" t="s">
        <v>240</v>
      </c>
      <c r="R26" s="611"/>
      <c r="S26" s="121">
        <f t="shared" si="6"/>
        <v>161</v>
      </c>
      <c r="T26" s="183">
        <f t="shared" si="7"/>
        <v>8.0500000000000007</v>
      </c>
      <c r="U26" s="183">
        <f t="shared" si="8"/>
        <v>2.0125000000000002</v>
      </c>
      <c r="V26" s="183">
        <f t="shared" si="9"/>
        <v>0.67083333333333339</v>
      </c>
      <c r="W26" s="121">
        <f t="shared" si="10"/>
        <v>7</v>
      </c>
      <c r="X26" s="233">
        <f t="shared" si="11"/>
        <v>1.0500000000000007</v>
      </c>
      <c r="Y26" s="240">
        <f t="shared" si="12"/>
        <v>0.86956521739130432</v>
      </c>
      <c r="Z26" s="602" t="s">
        <v>283</v>
      </c>
      <c r="AA26" s="603"/>
      <c r="AB26" s="603"/>
      <c r="AC26" s="604"/>
    </row>
    <row r="27" spans="1:30" x14ac:dyDescent="0.25">
      <c r="A27" s="159" t="s">
        <v>53</v>
      </c>
      <c r="B27" s="647" t="s">
        <v>241</v>
      </c>
      <c r="C27" s="648"/>
      <c r="D27" s="171">
        <f>SUMIFS('2019'!L:L,'2019'!J:J,"Nutrients")+SUMIFS('2019'!L:L,'2019'!J:J,"SCI Kit")</f>
        <v>161</v>
      </c>
      <c r="E27" s="172">
        <f t="shared" si="0"/>
        <v>8.0500000000000007</v>
      </c>
      <c r="F27" s="172">
        <f t="shared" si="1"/>
        <v>2.0125000000000002</v>
      </c>
      <c r="G27" s="172">
        <f t="shared" si="2"/>
        <v>0.67083333333333339</v>
      </c>
      <c r="H27" s="171">
        <f t="shared" si="3"/>
        <v>7</v>
      </c>
      <c r="I27" s="231">
        <f t="shared" si="4"/>
        <v>1.0500000000000007</v>
      </c>
      <c r="J27" s="237">
        <f t="shared" si="5"/>
        <v>0.86956521739130432</v>
      </c>
      <c r="K27" s="605" t="s">
        <v>283</v>
      </c>
      <c r="L27" s="606"/>
      <c r="M27" s="606"/>
      <c r="N27" s="607"/>
      <c r="P27" s="156" t="s">
        <v>53</v>
      </c>
      <c r="Q27" s="610" t="s">
        <v>241</v>
      </c>
      <c r="R27" s="611"/>
      <c r="S27" s="121">
        <f t="shared" si="6"/>
        <v>161</v>
      </c>
      <c r="T27" s="183">
        <f t="shared" si="7"/>
        <v>8.0500000000000007</v>
      </c>
      <c r="U27" s="183">
        <f t="shared" si="8"/>
        <v>2.0125000000000002</v>
      </c>
      <c r="V27" s="183">
        <f t="shared" si="9"/>
        <v>0.67083333333333339</v>
      </c>
      <c r="W27" s="121">
        <f t="shared" si="10"/>
        <v>7</v>
      </c>
      <c r="X27" s="233">
        <f t="shared" si="11"/>
        <v>1.0500000000000007</v>
      </c>
      <c r="Y27" s="240">
        <f t="shared" si="12"/>
        <v>0.86956521739130432</v>
      </c>
      <c r="Z27" s="602" t="s">
        <v>283</v>
      </c>
      <c r="AA27" s="603"/>
      <c r="AB27" s="603"/>
      <c r="AC27" s="604"/>
    </row>
    <row r="28" spans="1:30" x14ac:dyDescent="0.25">
      <c r="A28" s="159" t="s">
        <v>53</v>
      </c>
      <c r="B28" s="647" t="s">
        <v>242</v>
      </c>
      <c r="C28" s="648"/>
      <c r="D28" s="171">
        <f>SUMIFS('2019'!L:L,'2019'!J:J,"Nutrients")+SUMIFS('2019'!L:L,'2019'!J:J,"SCI Kit")</f>
        <v>161</v>
      </c>
      <c r="E28" s="172">
        <f t="shared" si="0"/>
        <v>8.0500000000000007</v>
      </c>
      <c r="F28" s="172">
        <f t="shared" si="1"/>
        <v>2.0125000000000002</v>
      </c>
      <c r="G28" s="172">
        <f t="shared" si="2"/>
        <v>0.67083333333333339</v>
      </c>
      <c r="H28" s="171">
        <f t="shared" si="3"/>
        <v>7</v>
      </c>
      <c r="I28" s="231">
        <f t="shared" si="4"/>
        <v>1.0500000000000007</v>
      </c>
      <c r="J28" s="237">
        <f t="shared" si="5"/>
        <v>0.86956521739130432</v>
      </c>
      <c r="K28" s="605" t="s">
        <v>283</v>
      </c>
      <c r="L28" s="606"/>
      <c r="M28" s="606"/>
      <c r="N28" s="607"/>
      <c r="P28" s="156" t="s">
        <v>53</v>
      </c>
      <c r="Q28" s="610" t="s">
        <v>242</v>
      </c>
      <c r="R28" s="611"/>
      <c r="S28" s="121">
        <f t="shared" si="6"/>
        <v>161</v>
      </c>
      <c r="T28" s="183">
        <f t="shared" si="7"/>
        <v>8.0500000000000007</v>
      </c>
      <c r="U28" s="183">
        <f t="shared" si="8"/>
        <v>2.0125000000000002</v>
      </c>
      <c r="V28" s="183">
        <f t="shared" si="9"/>
        <v>0.67083333333333339</v>
      </c>
      <c r="W28" s="121">
        <f t="shared" si="10"/>
        <v>7</v>
      </c>
      <c r="X28" s="233">
        <f t="shared" si="11"/>
        <v>1.0500000000000007</v>
      </c>
      <c r="Y28" s="240">
        <f t="shared" si="12"/>
        <v>0.86956521739130432</v>
      </c>
      <c r="Z28" s="602" t="s">
        <v>283</v>
      </c>
      <c r="AA28" s="603"/>
      <c r="AB28" s="603"/>
      <c r="AC28" s="604"/>
    </row>
    <row r="29" spans="1:30" x14ac:dyDescent="0.25">
      <c r="A29" s="159" t="s">
        <v>53</v>
      </c>
      <c r="B29" s="647" t="s">
        <v>243</v>
      </c>
      <c r="C29" s="648"/>
      <c r="D29" s="171">
        <f>SUMIFS('2019'!L:L,'2019'!J:J,"Nutrients")+SUMIFS('2019'!L:L,'2019'!J:J,"SCI Kit")</f>
        <v>161</v>
      </c>
      <c r="E29" s="172">
        <f t="shared" si="0"/>
        <v>8.0500000000000007</v>
      </c>
      <c r="F29" s="172">
        <f t="shared" si="1"/>
        <v>2.0125000000000002</v>
      </c>
      <c r="G29" s="172">
        <f t="shared" si="2"/>
        <v>0.67083333333333339</v>
      </c>
      <c r="H29" s="171">
        <f t="shared" si="3"/>
        <v>7</v>
      </c>
      <c r="I29" s="231">
        <f t="shared" si="4"/>
        <v>1.0500000000000007</v>
      </c>
      <c r="J29" s="237">
        <f t="shared" si="5"/>
        <v>0.86956521739130432</v>
      </c>
      <c r="K29" s="605" t="s">
        <v>283</v>
      </c>
      <c r="L29" s="606"/>
      <c r="M29" s="606"/>
      <c r="N29" s="607"/>
      <c r="P29" s="156" t="s">
        <v>53</v>
      </c>
      <c r="Q29" s="610" t="s">
        <v>243</v>
      </c>
      <c r="R29" s="611"/>
      <c r="S29" s="121">
        <f t="shared" si="6"/>
        <v>161</v>
      </c>
      <c r="T29" s="183">
        <f t="shared" si="7"/>
        <v>8.0500000000000007</v>
      </c>
      <c r="U29" s="183">
        <f t="shared" si="8"/>
        <v>2.0125000000000002</v>
      </c>
      <c r="V29" s="183">
        <f t="shared" si="9"/>
        <v>0.67083333333333339</v>
      </c>
      <c r="W29" s="121">
        <f t="shared" si="10"/>
        <v>7</v>
      </c>
      <c r="X29" s="233">
        <f t="shared" si="11"/>
        <v>1.0500000000000007</v>
      </c>
      <c r="Y29" s="240">
        <f t="shared" si="12"/>
        <v>0.86956521739130432</v>
      </c>
      <c r="Z29" s="602" t="s">
        <v>283</v>
      </c>
      <c r="AA29" s="603"/>
      <c r="AB29" s="603"/>
      <c r="AC29" s="604"/>
    </row>
    <row r="30" spans="1:30" x14ac:dyDescent="0.25">
      <c r="A30" s="159" t="s">
        <v>53</v>
      </c>
      <c r="B30" s="647" t="s">
        <v>146</v>
      </c>
      <c r="C30" s="648"/>
      <c r="D30" s="171">
        <f>SUMIFS('2019'!L:L,'2019'!J:J,"Nutrients")+SUMIFS('2019'!L:L,'2019'!J:J,"SCI Kit")</f>
        <v>161</v>
      </c>
      <c r="E30" s="172">
        <f t="shared" si="0"/>
        <v>8.0500000000000007</v>
      </c>
      <c r="F30" s="172">
        <f t="shared" si="1"/>
        <v>2.0125000000000002</v>
      </c>
      <c r="G30" s="172">
        <f t="shared" si="2"/>
        <v>0.67083333333333339</v>
      </c>
      <c r="H30" s="171">
        <f t="shared" si="3"/>
        <v>7</v>
      </c>
      <c r="I30" s="231">
        <f t="shared" si="4"/>
        <v>1.0500000000000007</v>
      </c>
      <c r="J30" s="237">
        <f t="shared" si="5"/>
        <v>0.86956521739130432</v>
      </c>
      <c r="K30" s="605" t="s">
        <v>283</v>
      </c>
      <c r="L30" s="606"/>
      <c r="M30" s="606"/>
      <c r="N30" s="607"/>
      <c r="P30" s="156" t="s">
        <v>53</v>
      </c>
      <c r="Q30" s="610" t="s">
        <v>146</v>
      </c>
      <c r="R30" s="611"/>
      <c r="S30" s="121">
        <f t="shared" si="6"/>
        <v>161</v>
      </c>
      <c r="T30" s="183">
        <f t="shared" si="7"/>
        <v>8.0500000000000007</v>
      </c>
      <c r="U30" s="183">
        <f t="shared" si="8"/>
        <v>2.0125000000000002</v>
      </c>
      <c r="V30" s="183">
        <f t="shared" si="9"/>
        <v>0.67083333333333339</v>
      </c>
      <c r="W30" s="121">
        <f t="shared" si="10"/>
        <v>7</v>
      </c>
      <c r="X30" s="233">
        <f t="shared" si="11"/>
        <v>1.0500000000000007</v>
      </c>
      <c r="Y30" s="240">
        <f t="shared" si="12"/>
        <v>0.86956521739130432</v>
      </c>
      <c r="Z30" s="602" t="s">
        <v>283</v>
      </c>
      <c r="AA30" s="603"/>
      <c r="AB30" s="603"/>
      <c r="AC30" s="604"/>
    </row>
    <row r="31" spans="1:30" x14ac:dyDescent="0.25">
      <c r="A31" s="168" t="s">
        <v>53</v>
      </c>
      <c r="B31" s="608" t="s">
        <v>148</v>
      </c>
      <c r="C31" s="609"/>
      <c r="D31" s="170">
        <f>SUMIFS('2019'!L:L,'2019'!I:I,"3f",'2019'!J:J,"Nutrients")+SUMIFS('2019'!L:L,'2019'!I:I,"1",'2019'!J:J,"Nutrients")+SUMIFS('2019'!L:L,'2019'!I:I,"3f",'2019'!J:J,"SCI Kit")+SUMIFS('2019'!L:L,'2019'!I:I,"1",'2019'!J:J,"SCI Kit")</f>
        <v>161</v>
      </c>
      <c r="E31" s="163">
        <f t="shared" si="0"/>
        <v>8.0500000000000007</v>
      </c>
      <c r="F31" s="163">
        <f t="shared" si="1"/>
        <v>2.0125000000000002</v>
      </c>
      <c r="G31" s="163">
        <f t="shared" ref="G31" si="13">E31/12</f>
        <v>0.67083333333333339</v>
      </c>
      <c r="H31" s="170">
        <f>SUM($C$3:$N$3,$C$9:$N$9)</f>
        <v>7</v>
      </c>
      <c r="I31" s="230">
        <f t="shared" si="4"/>
        <v>1.0500000000000007</v>
      </c>
      <c r="J31" s="236">
        <f t="shared" si="5"/>
        <v>0.86956521739130432</v>
      </c>
      <c r="K31" s="598" t="s">
        <v>284</v>
      </c>
      <c r="L31" s="599"/>
      <c r="M31" s="599"/>
      <c r="N31" s="600"/>
      <c r="P31" s="168" t="s">
        <v>53</v>
      </c>
      <c r="Q31" s="608" t="s">
        <v>148</v>
      </c>
      <c r="R31" s="609"/>
      <c r="S31" s="170">
        <f t="shared" si="6"/>
        <v>161</v>
      </c>
      <c r="T31" s="178">
        <f t="shared" si="7"/>
        <v>8.0500000000000007</v>
      </c>
      <c r="U31" s="178">
        <f t="shared" si="8"/>
        <v>2.0125000000000002</v>
      </c>
      <c r="V31" s="178">
        <f t="shared" ref="V31:V69" si="14">T31/12</f>
        <v>0.67083333333333339</v>
      </c>
      <c r="W31" s="179">
        <f>SUM($R$3:$AC$3,$R$9:$AC$9)</f>
        <v>7</v>
      </c>
      <c r="X31" s="234">
        <f t="shared" ref="X31:X69" si="15">T31-W31</f>
        <v>1.0500000000000007</v>
      </c>
      <c r="Y31" s="241">
        <f t="shared" si="12"/>
        <v>0.86956521739130432</v>
      </c>
      <c r="Z31" s="598" t="s">
        <v>284</v>
      </c>
      <c r="AA31" s="599"/>
      <c r="AB31" s="599"/>
      <c r="AC31" s="600"/>
    </row>
    <row r="32" spans="1:30" x14ac:dyDescent="0.25">
      <c r="A32" s="168" t="s">
        <v>53</v>
      </c>
      <c r="B32" s="608" t="s">
        <v>244</v>
      </c>
      <c r="C32" s="609"/>
      <c r="D32" s="170">
        <f>SUMIFS('2019'!L:L,'2019'!I:I,"3f",'2019'!J:J,"Nutrients")+SUMIFS('2019'!L:L,'2019'!I:I,"1",'2019'!J:J,"Nutrients")+SUMIFS('2019'!L:L,'2019'!I:I,"3f",'2019'!J:J,"SCI Kit")+SUMIFS('2019'!L:L,'2019'!I:I,"1",'2019'!J:J,"SCI Kit")</f>
        <v>161</v>
      </c>
      <c r="E32" s="163">
        <f t="shared" si="0"/>
        <v>8.0500000000000007</v>
      </c>
      <c r="F32" s="163">
        <f t="shared" si="1"/>
        <v>2.0125000000000002</v>
      </c>
      <c r="G32" s="163">
        <f t="shared" ref="G32:G34" si="16">E32/12</f>
        <v>0.67083333333333339</v>
      </c>
      <c r="H32" s="170">
        <f t="shared" ref="H32:H34" si="17">SUM($C$3:$N$3,$C$9:$N$9)</f>
        <v>7</v>
      </c>
      <c r="I32" s="230">
        <f t="shared" ref="I32:I36" si="18">E32-H32</f>
        <v>1.0500000000000007</v>
      </c>
      <c r="J32" s="236">
        <f t="shared" si="5"/>
        <v>0.86956521739130432</v>
      </c>
      <c r="K32" s="598" t="s">
        <v>284</v>
      </c>
      <c r="L32" s="599"/>
      <c r="M32" s="599"/>
      <c r="N32" s="600"/>
      <c r="P32" s="168" t="s">
        <v>53</v>
      </c>
      <c r="Q32" s="608" t="s">
        <v>244</v>
      </c>
      <c r="R32" s="609"/>
      <c r="S32" s="170">
        <f t="shared" si="6"/>
        <v>161</v>
      </c>
      <c r="T32" s="178">
        <f t="shared" si="7"/>
        <v>8.0500000000000007</v>
      </c>
      <c r="U32" s="178">
        <f t="shared" si="8"/>
        <v>2.0125000000000002</v>
      </c>
      <c r="V32" s="178">
        <f t="shared" si="14"/>
        <v>0.67083333333333339</v>
      </c>
      <c r="W32" s="179">
        <f t="shared" ref="W32:W34" si="19">SUM($R$3:$AC$3,$R$9:$AC$9)</f>
        <v>7</v>
      </c>
      <c r="X32" s="234">
        <f t="shared" si="15"/>
        <v>1.0500000000000007</v>
      </c>
      <c r="Y32" s="241">
        <f t="shared" si="12"/>
        <v>0.86956521739130432</v>
      </c>
      <c r="Z32" s="598" t="s">
        <v>284</v>
      </c>
      <c r="AA32" s="599"/>
      <c r="AB32" s="599"/>
      <c r="AC32" s="600"/>
    </row>
    <row r="33" spans="1:29" x14ac:dyDescent="0.25">
      <c r="A33" s="168" t="s">
        <v>53</v>
      </c>
      <c r="B33" s="608" t="s">
        <v>162</v>
      </c>
      <c r="C33" s="609"/>
      <c r="D33" s="170">
        <f>SUMIFS('2019'!L:L,'2019'!I:I,"3f",'2019'!J:J,"Nutrients")+SUMIFS('2019'!L:L,'2019'!I:I,"1",'2019'!J:J,"Nutrients")+SUMIFS('2019'!L:L,'2019'!I:I,"3f",'2019'!J:J,"SCI Kit")+SUMIFS('2019'!L:L,'2019'!I:I,"1",'2019'!J:J,"SCI Kit")</f>
        <v>161</v>
      </c>
      <c r="E33" s="163">
        <f t="shared" si="0"/>
        <v>8.0500000000000007</v>
      </c>
      <c r="F33" s="163">
        <f t="shared" si="1"/>
        <v>2.0125000000000002</v>
      </c>
      <c r="G33" s="163">
        <f t="shared" si="16"/>
        <v>0.67083333333333339</v>
      </c>
      <c r="H33" s="170">
        <f t="shared" si="17"/>
        <v>7</v>
      </c>
      <c r="I33" s="230">
        <f t="shared" si="18"/>
        <v>1.0500000000000007</v>
      </c>
      <c r="J33" s="236">
        <f t="shared" si="5"/>
        <v>0.86956521739130432</v>
      </c>
      <c r="K33" s="598" t="s">
        <v>284</v>
      </c>
      <c r="L33" s="599"/>
      <c r="M33" s="599"/>
      <c r="N33" s="600"/>
      <c r="P33" s="168" t="s">
        <v>53</v>
      </c>
      <c r="Q33" s="608" t="s">
        <v>162</v>
      </c>
      <c r="R33" s="609"/>
      <c r="S33" s="170">
        <f t="shared" si="6"/>
        <v>161</v>
      </c>
      <c r="T33" s="178">
        <f t="shared" si="7"/>
        <v>8.0500000000000007</v>
      </c>
      <c r="U33" s="178">
        <f t="shared" si="8"/>
        <v>2.0125000000000002</v>
      </c>
      <c r="V33" s="178">
        <f t="shared" si="14"/>
        <v>0.67083333333333339</v>
      </c>
      <c r="W33" s="179">
        <f t="shared" si="19"/>
        <v>7</v>
      </c>
      <c r="X33" s="234">
        <f t="shared" si="15"/>
        <v>1.0500000000000007</v>
      </c>
      <c r="Y33" s="241">
        <f t="shared" si="12"/>
        <v>0.86956521739130432</v>
      </c>
      <c r="Z33" s="598" t="s">
        <v>284</v>
      </c>
      <c r="AA33" s="599"/>
      <c r="AB33" s="599"/>
      <c r="AC33" s="600"/>
    </row>
    <row r="34" spans="1:29" x14ac:dyDescent="0.25">
      <c r="A34" s="168" t="s">
        <v>53</v>
      </c>
      <c r="B34" s="608" t="s">
        <v>164</v>
      </c>
      <c r="C34" s="609"/>
      <c r="D34" s="170">
        <f>SUMIFS('2019'!L:L,'2019'!I:I,"3f",'2019'!J:J,"Nutrients")+SUMIFS('2019'!L:L,'2019'!I:I,"1",'2019'!J:J,"Nutrients")+SUMIFS('2019'!L:L,'2019'!I:I,"3f",'2019'!J:J,"SCI Kit")+SUMIFS('2019'!L:L,'2019'!I:I,"1",'2019'!J:J,"SCI Kit")</f>
        <v>161</v>
      </c>
      <c r="E34" s="163">
        <f t="shared" si="0"/>
        <v>8.0500000000000007</v>
      </c>
      <c r="F34" s="163">
        <f t="shared" si="1"/>
        <v>2.0125000000000002</v>
      </c>
      <c r="G34" s="163">
        <f t="shared" si="16"/>
        <v>0.67083333333333339</v>
      </c>
      <c r="H34" s="170">
        <f t="shared" si="17"/>
        <v>7</v>
      </c>
      <c r="I34" s="230">
        <f t="shared" si="18"/>
        <v>1.0500000000000007</v>
      </c>
      <c r="J34" s="236">
        <f t="shared" si="5"/>
        <v>0.86956521739130432</v>
      </c>
      <c r="K34" s="598" t="s">
        <v>284</v>
      </c>
      <c r="L34" s="599"/>
      <c r="M34" s="599"/>
      <c r="N34" s="600"/>
      <c r="P34" s="168" t="s">
        <v>53</v>
      </c>
      <c r="Q34" s="608" t="s">
        <v>164</v>
      </c>
      <c r="R34" s="609"/>
      <c r="S34" s="170">
        <f t="shared" si="6"/>
        <v>161</v>
      </c>
      <c r="T34" s="178">
        <f t="shared" si="7"/>
        <v>8.0500000000000007</v>
      </c>
      <c r="U34" s="178">
        <f t="shared" si="8"/>
        <v>2.0125000000000002</v>
      </c>
      <c r="V34" s="178">
        <f t="shared" si="14"/>
        <v>0.67083333333333339</v>
      </c>
      <c r="W34" s="179">
        <f t="shared" si="19"/>
        <v>7</v>
      </c>
      <c r="X34" s="234">
        <f t="shared" si="15"/>
        <v>1.0500000000000007</v>
      </c>
      <c r="Y34" s="241">
        <f t="shared" si="12"/>
        <v>0.86956521739130432</v>
      </c>
      <c r="Z34" s="598" t="s">
        <v>284</v>
      </c>
      <c r="AA34" s="599"/>
      <c r="AB34" s="599"/>
      <c r="AC34" s="600"/>
    </row>
    <row r="35" spans="1:29" x14ac:dyDescent="0.25">
      <c r="A35" s="159" t="s">
        <v>53</v>
      </c>
      <c r="B35" s="647" t="s">
        <v>199</v>
      </c>
      <c r="C35" s="648"/>
      <c r="D35" s="173">
        <f>SUMIFS('2019'!L:L,'2019'!I:I,2,'2019'!J:J,"Nutrients")+SUMIFS('2019'!L:L,'2019'!I:I,"3M",'2019'!J:J,"Nutrients")</f>
        <v>0</v>
      </c>
      <c r="E35" s="172">
        <f t="shared" si="0"/>
        <v>0</v>
      </c>
      <c r="F35" s="172">
        <f t="shared" si="1"/>
        <v>0</v>
      </c>
      <c r="G35" s="172">
        <f t="shared" ref="G35:G69" si="20">E35/12</f>
        <v>0</v>
      </c>
      <c r="H35" s="173">
        <f>SUM(C4:N4)</f>
        <v>0</v>
      </c>
      <c r="I35" s="231">
        <f t="shared" si="18"/>
        <v>0</v>
      </c>
      <c r="J35" s="237" t="str">
        <f t="shared" si="5"/>
        <v>-</v>
      </c>
      <c r="K35" s="605" t="s">
        <v>227</v>
      </c>
      <c r="L35" s="606"/>
      <c r="M35" s="606"/>
      <c r="N35" s="607"/>
      <c r="P35" s="156" t="s">
        <v>53</v>
      </c>
      <c r="Q35" s="610" t="s">
        <v>199</v>
      </c>
      <c r="R35" s="611"/>
      <c r="S35" s="121">
        <f t="shared" si="6"/>
        <v>0</v>
      </c>
      <c r="T35" s="183">
        <f t="shared" si="7"/>
        <v>0</v>
      </c>
      <c r="U35" s="183">
        <f t="shared" si="8"/>
        <v>0</v>
      </c>
      <c r="V35" s="183">
        <f t="shared" si="14"/>
        <v>0</v>
      </c>
      <c r="W35" s="121">
        <f>SUM(R4:AC4)</f>
        <v>0</v>
      </c>
      <c r="X35" s="233">
        <f t="shared" si="15"/>
        <v>0</v>
      </c>
      <c r="Y35" s="240" t="str">
        <f t="shared" si="12"/>
        <v>-</v>
      </c>
      <c r="Z35" s="602" t="s">
        <v>227</v>
      </c>
      <c r="AA35" s="603"/>
      <c r="AB35" s="603"/>
      <c r="AC35" s="604"/>
    </row>
    <row r="36" spans="1:29" x14ac:dyDescent="0.25">
      <c r="A36" s="168" t="s">
        <v>246</v>
      </c>
      <c r="B36" s="608" t="s">
        <v>72</v>
      </c>
      <c r="C36" s="609"/>
      <c r="D36" s="170">
        <f>SUMIFS('2019'!L:L,'2019'!J:J,QC_Sample_Tracking!B36)</f>
        <v>0</v>
      </c>
      <c r="E36" s="163">
        <f t="shared" si="0"/>
        <v>0</v>
      </c>
      <c r="F36" s="163">
        <f t="shared" si="1"/>
        <v>0</v>
      </c>
      <c r="G36" s="163">
        <f t="shared" si="20"/>
        <v>0</v>
      </c>
      <c r="H36" s="170">
        <f>SUM(C12:N12)</f>
        <v>0</v>
      </c>
      <c r="I36" s="230">
        <f t="shared" si="18"/>
        <v>0</v>
      </c>
      <c r="J36" s="236" t="str">
        <f t="shared" si="5"/>
        <v>-</v>
      </c>
      <c r="K36" s="598" t="s">
        <v>72</v>
      </c>
      <c r="L36" s="599"/>
      <c r="M36" s="599"/>
      <c r="N36" s="600"/>
      <c r="P36" s="168" t="s">
        <v>246</v>
      </c>
      <c r="Q36" s="608" t="s">
        <v>72</v>
      </c>
      <c r="R36" s="609"/>
      <c r="S36" s="170">
        <f t="shared" si="6"/>
        <v>0</v>
      </c>
      <c r="T36" s="178">
        <f t="shared" si="7"/>
        <v>0</v>
      </c>
      <c r="U36" s="178">
        <f t="shared" si="8"/>
        <v>0</v>
      </c>
      <c r="V36" s="178">
        <f t="shared" si="14"/>
        <v>0</v>
      </c>
      <c r="W36" s="179">
        <f>SUM(R12:AC12)</f>
        <v>0</v>
      </c>
      <c r="X36" s="234">
        <f t="shared" si="15"/>
        <v>0</v>
      </c>
      <c r="Y36" s="241" t="str">
        <f t="shared" si="12"/>
        <v>-</v>
      </c>
      <c r="Z36" s="598" t="s">
        <v>72</v>
      </c>
      <c r="AA36" s="599"/>
      <c r="AB36" s="599"/>
      <c r="AC36" s="600"/>
    </row>
    <row r="37" spans="1:29" x14ac:dyDescent="0.25">
      <c r="A37" s="168" t="s">
        <v>246</v>
      </c>
      <c r="B37" s="608" t="s">
        <v>71</v>
      </c>
      <c r="C37" s="609"/>
      <c r="D37" s="170">
        <f>SUMIFS('2019'!L:L,'2019'!J:J,QC_Sample_Tracking!B37)</f>
        <v>0</v>
      </c>
      <c r="E37" s="163">
        <f t="shared" si="0"/>
        <v>0</v>
      </c>
      <c r="F37" s="163">
        <f t="shared" si="1"/>
        <v>0</v>
      </c>
      <c r="G37" s="163">
        <f t="shared" si="20"/>
        <v>0</v>
      </c>
      <c r="H37" s="170">
        <f>SUM(C11:N11)</f>
        <v>0</v>
      </c>
      <c r="I37" s="230">
        <f t="shared" ref="I37:I69" si="21">E37-H37</f>
        <v>0</v>
      </c>
      <c r="J37" s="236" t="str">
        <f t="shared" si="5"/>
        <v>-</v>
      </c>
      <c r="K37" s="598" t="s">
        <v>285</v>
      </c>
      <c r="L37" s="599"/>
      <c r="M37" s="599"/>
      <c r="N37" s="600"/>
      <c r="P37" s="168" t="s">
        <v>246</v>
      </c>
      <c r="Q37" s="608" t="s">
        <v>71</v>
      </c>
      <c r="R37" s="609"/>
      <c r="S37" s="170">
        <f t="shared" si="6"/>
        <v>0</v>
      </c>
      <c r="T37" s="178">
        <f t="shared" si="7"/>
        <v>0</v>
      </c>
      <c r="U37" s="178">
        <f t="shared" si="8"/>
        <v>0</v>
      </c>
      <c r="V37" s="178">
        <f t="shared" si="14"/>
        <v>0</v>
      </c>
      <c r="W37" s="179">
        <f>SUM(R11:AC11)</f>
        <v>0</v>
      </c>
      <c r="X37" s="234">
        <f t="shared" si="15"/>
        <v>0</v>
      </c>
      <c r="Y37" s="241" t="str">
        <f t="shared" si="12"/>
        <v>-</v>
      </c>
      <c r="Z37" s="598" t="s">
        <v>285</v>
      </c>
      <c r="AA37" s="599"/>
      <c r="AB37" s="599"/>
      <c r="AC37" s="600"/>
    </row>
    <row r="38" spans="1:29" x14ac:dyDescent="0.25">
      <c r="A38" s="168" t="s">
        <v>246</v>
      </c>
      <c r="B38" s="608" t="s">
        <v>70</v>
      </c>
      <c r="C38" s="609"/>
      <c r="D38" s="170">
        <f>SUMIFS('2019'!L:L,'2019'!J:J,QC_Sample_Tracking!B38)</f>
        <v>124</v>
      </c>
      <c r="E38" s="163">
        <f t="shared" si="0"/>
        <v>6.2</v>
      </c>
      <c r="F38" s="163">
        <f t="shared" si="1"/>
        <v>1.55</v>
      </c>
      <c r="G38" s="163">
        <f t="shared" si="20"/>
        <v>0.51666666666666672</v>
      </c>
      <c r="H38" s="170">
        <f>SUM(C10:N10)</f>
        <v>3</v>
      </c>
      <c r="I38" s="230">
        <f t="shared" si="21"/>
        <v>3.2</v>
      </c>
      <c r="J38" s="236">
        <f t="shared" si="5"/>
        <v>0.48387096774193544</v>
      </c>
      <c r="K38" s="598" t="s">
        <v>70</v>
      </c>
      <c r="L38" s="599"/>
      <c r="M38" s="599"/>
      <c r="N38" s="600"/>
      <c r="P38" s="168" t="s">
        <v>246</v>
      </c>
      <c r="Q38" s="608" t="s">
        <v>70</v>
      </c>
      <c r="R38" s="609"/>
      <c r="S38" s="170">
        <f t="shared" si="6"/>
        <v>124</v>
      </c>
      <c r="T38" s="178">
        <f t="shared" si="7"/>
        <v>6.2</v>
      </c>
      <c r="U38" s="178">
        <f t="shared" si="8"/>
        <v>1.55</v>
      </c>
      <c r="V38" s="178">
        <f t="shared" si="14"/>
        <v>0.51666666666666672</v>
      </c>
      <c r="W38" s="179">
        <f>SUM(R10:AC10)</f>
        <v>3</v>
      </c>
      <c r="X38" s="234">
        <f t="shared" si="15"/>
        <v>3.2</v>
      </c>
      <c r="Y38" s="241">
        <f t="shared" si="12"/>
        <v>0.48387096774193544</v>
      </c>
      <c r="Z38" s="598" t="s">
        <v>70</v>
      </c>
      <c r="AA38" s="599"/>
      <c r="AB38" s="599"/>
      <c r="AC38" s="600"/>
    </row>
    <row r="39" spans="1:29" x14ac:dyDescent="0.25">
      <c r="A39" s="159" t="s">
        <v>59</v>
      </c>
      <c r="B39" s="647" t="s">
        <v>250</v>
      </c>
      <c r="C39" s="648"/>
      <c r="D39" s="173">
        <f>SUMIFS('2019'!L:L,'2019'!J:J,"Metals",'2019'!I:I,"3F")+SUMIFS('2019'!L:L,'2019'!J:J,"Metals",'2019'!I:I,"1")</f>
        <v>75</v>
      </c>
      <c r="E39" s="172">
        <f t="shared" si="0"/>
        <v>3.75</v>
      </c>
      <c r="F39" s="172">
        <f t="shared" si="1"/>
        <v>0.9375</v>
      </c>
      <c r="G39" s="172">
        <f t="shared" ref="G39:G63" si="22">E39/12</f>
        <v>0.3125</v>
      </c>
      <c r="H39" s="173">
        <f>SUM($C$5:$N$5,$C$9:$N$9)</f>
        <v>7</v>
      </c>
      <c r="I39" s="231">
        <f t="shared" si="21"/>
        <v>-3.25</v>
      </c>
      <c r="J39" s="237">
        <f t="shared" si="5"/>
        <v>1.8666666666666667</v>
      </c>
      <c r="K39" s="605" t="s">
        <v>294</v>
      </c>
      <c r="L39" s="606"/>
      <c r="M39" s="606"/>
      <c r="N39" s="607"/>
      <c r="P39" s="156" t="s">
        <v>59</v>
      </c>
      <c r="Q39" s="610" t="s">
        <v>250</v>
      </c>
      <c r="R39" s="611"/>
      <c r="S39" s="121">
        <f t="shared" si="6"/>
        <v>75</v>
      </c>
      <c r="T39" s="183">
        <f t="shared" si="7"/>
        <v>3.75</v>
      </c>
      <c r="U39" s="183">
        <f t="shared" si="8"/>
        <v>0.9375</v>
      </c>
      <c r="V39" s="183">
        <f t="shared" si="14"/>
        <v>0.3125</v>
      </c>
      <c r="W39" s="121">
        <f>SUM($R$5:$AC$5,$R$9:$AC$9)</f>
        <v>7</v>
      </c>
      <c r="X39" s="233">
        <f t="shared" si="15"/>
        <v>-3.25</v>
      </c>
      <c r="Y39" s="240">
        <f t="shared" si="12"/>
        <v>1.8666666666666667</v>
      </c>
      <c r="Z39" s="602" t="s">
        <v>294</v>
      </c>
      <c r="AA39" s="603"/>
      <c r="AB39" s="603"/>
      <c r="AC39" s="604"/>
    </row>
    <row r="40" spans="1:29" x14ac:dyDescent="0.25">
      <c r="A40" s="159" t="s">
        <v>59</v>
      </c>
      <c r="B40" s="647" t="s">
        <v>251</v>
      </c>
      <c r="C40" s="648"/>
      <c r="D40" s="173">
        <f>SUMIFS('2019'!L:L,'2019'!J:J,"Metals",'2019'!I:I,"3F")+SUMIFS('2019'!L:L,'2019'!J:J,"Metals",'2019'!I:I,"1")</f>
        <v>75</v>
      </c>
      <c r="E40" s="172">
        <f t="shared" si="0"/>
        <v>3.75</v>
      </c>
      <c r="F40" s="172">
        <f t="shared" si="1"/>
        <v>0.9375</v>
      </c>
      <c r="G40" s="172">
        <f t="shared" si="22"/>
        <v>0.3125</v>
      </c>
      <c r="H40" s="173">
        <f t="shared" ref="H40:H44" si="23">SUM($C$5:$N$5,$C$9:$N$9)</f>
        <v>7</v>
      </c>
      <c r="I40" s="231">
        <f t="shared" si="21"/>
        <v>-3.25</v>
      </c>
      <c r="J40" s="237">
        <f t="shared" si="5"/>
        <v>1.8666666666666667</v>
      </c>
      <c r="K40" s="605" t="s">
        <v>294</v>
      </c>
      <c r="L40" s="606"/>
      <c r="M40" s="606"/>
      <c r="N40" s="607"/>
      <c r="P40" s="156" t="s">
        <v>59</v>
      </c>
      <c r="Q40" s="610" t="s">
        <v>251</v>
      </c>
      <c r="R40" s="611"/>
      <c r="S40" s="121">
        <f t="shared" si="6"/>
        <v>75</v>
      </c>
      <c r="T40" s="183">
        <f t="shared" si="7"/>
        <v>3.75</v>
      </c>
      <c r="U40" s="183">
        <f t="shared" si="8"/>
        <v>0.9375</v>
      </c>
      <c r="V40" s="183">
        <f t="shared" si="14"/>
        <v>0.3125</v>
      </c>
      <c r="W40" s="121">
        <f t="shared" ref="W40:W44" si="24">SUM($R$5:$AC$5,$R$9:$AC$9)</f>
        <v>7</v>
      </c>
      <c r="X40" s="233">
        <f t="shared" si="15"/>
        <v>-3.25</v>
      </c>
      <c r="Y40" s="240">
        <f t="shared" si="12"/>
        <v>1.8666666666666667</v>
      </c>
      <c r="Z40" s="602" t="s">
        <v>294</v>
      </c>
      <c r="AA40" s="603"/>
      <c r="AB40" s="603"/>
      <c r="AC40" s="604"/>
    </row>
    <row r="41" spans="1:29" x14ac:dyDescent="0.25">
      <c r="A41" s="159" t="s">
        <v>59</v>
      </c>
      <c r="B41" s="647" t="s">
        <v>253</v>
      </c>
      <c r="C41" s="648"/>
      <c r="D41" s="173">
        <f>SUMIFS('2019'!L:L,'2019'!J:J,"Metals",'2019'!I:I,"3F")+SUMIFS('2019'!L:L,'2019'!J:J,"Metals",'2019'!I:I,"1")</f>
        <v>75</v>
      </c>
      <c r="E41" s="172">
        <f t="shared" si="0"/>
        <v>3.75</v>
      </c>
      <c r="F41" s="172">
        <f t="shared" si="1"/>
        <v>0.9375</v>
      </c>
      <c r="G41" s="172">
        <f t="shared" si="22"/>
        <v>0.3125</v>
      </c>
      <c r="H41" s="173">
        <f t="shared" si="23"/>
        <v>7</v>
      </c>
      <c r="I41" s="231">
        <f t="shared" si="21"/>
        <v>-3.25</v>
      </c>
      <c r="J41" s="237">
        <f t="shared" si="5"/>
        <v>1.8666666666666667</v>
      </c>
      <c r="K41" s="605" t="s">
        <v>294</v>
      </c>
      <c r="L41" s="606"/>
      <c r="M41" s="606"/>
      <c r="N41" s="607"/>
      <c r="P41" s="156" t="s">
        <v>59</v>
      </c>
      <c r="Q41" s="610" t="s">
        <v>253</v>
      </c>
      <c r="R41" s="611"/>
      <c r="S41" s="121">
        <f t="shared" si="6"/>
        <v>75</v>
      </c>
      <c r="T41" s="183">
        <f t="shared" si="7"/>
        <v>3.75</v>
      </c>
      <c r="U41" s="183">
        <f t="shared" si="8"/>
        <v>0.9375</v>
      </c>
      <c r="V41" s="183">
        <f t="shared" si="14"/>
        <v>0.3125</v>
      </c>
      <c r="W41" s="121">
        <f t="shared" si="24"/>
        <v>7</v>
      </c>
      <c r="X41" s="233">
        <f t="shared" si="15"/>
        <v>-3.25</v>
      </c>
      <c r="Y41" s="240">
        <f t="shared" si="12"/>
        <v>1.8666666666666667</v>
      </c>
      <c r="Z41" s="602" t="s">
        <v>294</v>
      </c>
      <c r="AA41" s="603"/>
      <c r="AB41" s="603"/>
      <c r="AC41" s="604"/>
    </row>
    <row r="42" spans="1:29" x14ac:dyDescent="0.25">
      <c r="A42" s="159" t="s">
        <v>59</v>
      </c>
      <c r="B42" s="647" t="s">
        <v>258</v>
      </c>
      <c r="C42" s="648"/>
      <c r="D42" s="173">
        <f>SUMIFS('2019'!L:L,'2019'!J:J,"Metals",'2019'!I:I,"3F")+SUMIFS('2019'!L:L,'2019'!J:J,"Metals",'2019'!I:I,"1")</f>
        <v>75</v>
      </c>
      <c r="E42" s="172">
        <f t="shared" si="0"/>
        <v>3.75</v>
      </c>
      <c r="F42" s="172">
        <f t="shared" si="1"/>
        <v>0.9375</v>
      </c>
      <c r="G42" s="172">
        <f t="shared" si="22"/>
        <v>0.3125</v>
      </c>
      <c r="H42" s="173">
        <f t="shared" si="23"/>
        <v>7</v>
      </c>
      <c r="I42" s="231">
        <f t="shared" si="21"/>
        <v>-3.25</v>
      </c>
      <c r="J42" s="237">
        <f t="shared" si="5"/>
        <v>1.8666666666666667</v>
      </c>
      <c r="K42" s="605" t="s">
        <v>294</v>
      </c>
      <c r="L42" s="606"/>
      <c r="M42" s="606"/>
      <c r="N42" s="607"/>
      <c r="P42" s="156" t="s">
        <v>59</v>
      </c>
      <c r="Q42" s="610" t="s">
        <v>258</v>
      </c>
      <c r="R42" s="611"/>
      <c r="S42" s="121">
        <f t="shared" si="6"/>
        <v>75</v>
      </c>
      <c r="T42" s="183">
        <f t="shared" si="7"/>
        <v>3.75</v>
      </c>
      <c r="U42" s="183">
        <f t="shared" si="8"/>
        <v>0.9375</v>
      </c>
      <c r="V42" s="183">
        <f t="shared" si="14"/>
        <v>0.3125</v>
      </c>
      <c r="W42" s="121">
        <f t="shared" si="24"/>
        <v>7</v>
      </c>
      <c r="X42" s="233">
        <f t="shared" si="15"/>
        <v>-3.25</v>
      </c>
      <c r="Y42" s="240">
        <f t="shared" si="12"/>
        <v>1.8666666666666667</v>
      </c>
      <c r="Z42" s="602" t="s">
        <v>294</v>
      </c>
      <c r="AA42" s="603"/>
      <c r="AB42" s="603"/>
      <c r="AC42" s="604"/>
    </row>
    <row r="43" spans="1:29" x14ac:dyDescent="0.25">
      <c r="A43" s="159" t="s">
        <v>59</v>
      </c>
      <c r="B43" s="647" t="s">
        <v>261</v>
      </c>
      <c r="C43" s="648"/>
      <c r="D43" s="173">
        <f>SUMIFS('2019'!L:L,'2019'!J:J,"Metals",'2019'!I:I,"3F")+SUMIFS('2019'!L:L,'2019'!J:J,"Metals",'2019'!I:I,"1")</f>
        <v>75</v>
      </c>
      <c r="E43" s="172">
        <f t="shared" si="0"/>
        <v>3.75</v>
      </c>
      <c r="F43" s="172">
        <f t="shared" si="1"/>
        <v>0.9375</v>
      </c>
      <c r="G43" s="172">
        <f t="shared" si="22"/>
        <v>0.3125</v>
      </c>
      <c r="H43" s="173">
        <f t="shared" si="23"/>
        <v>7</v>
      </c>
      <c r="I43" s="231">
        <f t="shared" si="21"/>
        <v>-3.25</v>
      </c>
      <c r="J43" s="237">
        <f t="shared" si="5"/>
        <v>1.8666666666666667</v>
      </c>
      <c r="K43" s="605" t="s">
        <v>294</v>
      </c>
      <c r="L43" s="606"/>
      <c r="M43" s="606"/>
      <c r="N43" s="607"/>
      <c r="P43" s="156" t="s">
        <v>59</v>
      </c>
      <c r="Q43" s="610" t="s">
        <v>261</v>
      </c>
      <c r="R43" s="611"/>
      <c r="S43" s="121">
        <f t="shared" si="6"/>
        <v>75</v>
      </c>
      <c r="T43" s="183">
        <f t="shared" si="7"/>
        <v>3.75</v>
      </c>
      <c r="U43" s="183">
        <f t="shared" si="8"/>
        <v>0.9375</v>
      </c>
      <c r="V43" s="183">
        <f t="shared" si="14"/>
        <v>0.3125</v>
      </c>
      <c r="W43" s="121">
        <f t="shared" si="24"/>
        <v>7</v>
      </c>
      <c r="X43" s="233">
        <f t="shared" si="15"/>
        <v>-3.25</v>
      </c>
      <c r="Y43" s="240">
        <f t="shared" si="12"/>
        <v>1.8666666666666667</v>
      </c>
      <c r="Z43" s="602" t="s">
        <v>294</v>
      </c>
      <c r="AA43" s="603"/>
      <c r="AB43" s="603"/>
      <c r="AC43" s="604"/>
    </row>
    <row r="44" spans="1:29" x14ac:dyDescent="0.25">
      <c r="A44" s="159" t="s">
        <v>59</v>
      </c>
      <c r="B44" s="647" t="s">
        <v>264</v>
      </c>
      <c r="C44" s="648"/>
      <c r="D44" s="173">
        <f>SUMIFS('2019'!L:L,'2019'!J:J,"Metals",'2019'!I:I,"3F")+SUMIFS('2019'!L:L,'2019'!J:J,"Metals",'2019'!I:I,"1")</f>
        <v>75</v>
      </c>
      <c r="E44" s="172">
        <f t="shared" si="0"/>
        <v>3.75</v>
      </c>
      <c r="F44" s="172">
        <f t="shared" si="1"/>
        <v>0.9375</v>
      </c>
      <c r="G44" s="172">
        <f t="shared" si="22"/>
        <v>0.3125</v>
      </c>
      <c r="H44" s="173">
        <f t="shared" si="23"/>
        <v>7</v>
      </c>
      <c r="I44" s="231">
        <f t="shared" si="21"/>
        <v>-3.25</v>
      </c>
      <c r="J44" s="237">
        <f t="shared" si="5"/>
        <v>1.8666666666666667</v>
      </c>
      <c r="K44" s="605" t="s">
        <v>294</v>
      </c>
      <c r="L44" s="606"/>
      <c r="M44" s="606"/>
      <c r="N44" s="607"/>
      <c r="P44" s="156" t="s">
        <v>59</v>
      </c>
      <c r="Q44" s="610" t="s">
        <v>264</v>
      </c>
      <c r="R44" s="611"/>
      <c r="S44" s="121">
        <f t="shared" si="6"/>
        <v>75</v>
      </c>
      <c r="T44" s="183">
        <f t="shared" si="7"/>
        <v>3.75</v>
      </c>
      <c r="U44" s="183">
        <f t="shared" si="8"/>
        <v>0.9375</v>
      </c>
      <c r="V44" s="183">
        <f t="shared" si="14"/>
        <v>0.3125</v>
      </c>
      <c r="W44" s="121">
        <f t="shared" si="24"/>
        <v>7</v>
      </c>
      <c r="X44" s="233">
        <f t="shared" si="15"/>
        <v>-3.25</v>
      </c>
      <c r="Y44" s="240">
        <f t="shared" si="12"/>
        <v>1.8666666666666667</v>
      </c>
      <c r="Z44" s="602" t="s">
        <v>294</v>
      </c>
      <c r="AA44" s="603"/>
      <c r="AB44" s="603"/>
      <c r="AC44" s="604"/>
    </row>
    <row r="45" spans="1:29" x14ac:dyDescent="0.25">
      <c r="A45" s="168" t="s">
        <v>59</v>
      </c>
      <c r="B45" s="608" t="s">
        <v>247</v>
      </c>
      <c r="C45" s="609"/>
      <c r="D45" s="170">
        <f>SUMIFS('2019'!L:L,'2019'!J:J,"Metals")</f>
        <v>75</v>
      </c>
      <c r="E45" s="174">
        <f t="shared" si="0"/>
        <v>3.75</v>
      </c>
      <c r="F45" s="174">
        <f t="shared" si="1"/>
        <v>0.9375</v>
      </c>
      <c r="G45" s="174">
        <f t="shared" si="22"/>
        <v>0.3125</v>
      </c>
      <c r="H45" s="170">
        <f>SUM($C$5:$N$5,$C$9:$N$9,$C$6:$N$6)</f>
        <v>7</v>
      </c>
      <c r="I45" s="230">
        <f t="shared" si="21"/>
        <v>-3.25</v>
      </c>
      <c r="J45" s="236">
        <f t="shared" si="5"/>
        <v>1.8666666666666667</v>
      </c>
      <c r="K45" s="598" t="s">
        <v>295</v>
      </c>
      <c r="L45" s="599"/>
      <c r="M45" s="599"/>
      <c r="N45" s="600"/>
      <c r="P45" s="168" t="s">
        <v>59</v>
      </c>
      <c r="Q45" s="608" t="s">
        <v>247</v>
      </c>
      <c r="R45" s="609"/>
      <c r="S45" s="170">
        <f t="shared" si="6"/>
        <v>75</v>
      </c>
      <c r="T45" s="178">
        <f t="shared" si="7"/>
        <v>3.75</v>
      </c>
      <c r="U45" s="178">
        <f t="shared" si="8"/>
        <v>0.9375</v>
      </c>
      <c r="V45" s="178">
        <f t="shared" si="14"/>
        <v>0.3125</v>
      </c>
      <c r="W45" s="179">
        <f>SUM($R$5:$AC$5,$R$9:$AC$9,$R$6:$AC$6)</f>
        <v>7</v>
      </c>
      <c r="X45" s="234">
        <f t="shared" si="15"/>
        <v>-3.25</v>
      </c>
      <c r="Y45" s="241">
        <f t="shared" si="12"/>
        <v>1.8666666666666667</v>
      </c>
      <c r="Z45" s="598" t="s">
        <v>295</v>
      </c>
      <c r="AA45" s="599"/>
      <c r="AB45" s="599"/>
      <c r="AC45" s="600"/>
    </row>
    <row r="46" spans="1:29" x14ac:dyDescent="0.25">
      <c r="A46" s="168" t="s">
        <v>59</v>
      </c>
      <c r="B46" s="608" t="s">
        <v>248</v>
      </c>
      <c r="C46" s="609"/>
      <c r="D46" s="170">
        <f>SUMIFS('2019'!L:L,'2019'!J:J,"Metals")</f>
        <v>75</v>
      </c>
      <c r="E46" s="163">
        <f t="shared" si="0"/>
        <v>3.75</v>
      </c>
      <c r="F46" s="163">
        <f t="shared" si="1"/>
        <v>0.9375</v>
      </c>
      <c r="G46" s="163">
        <f t="shared" si="22"/>
        <v>0.3125</v>
      </c>
      <c r="H46" s="170">
        <f t="shared" ref="H46:H57" si="25">SUM($C$5:$N$5,$C$9:$N$9,$C$6:$N$6)</f>
        <v>7</v>
      </c>
      <c r="I46" s="230">
        <f t="shared" si="21"/>
        <v>-3.25</v>
      </c>
      <c r="J46" s="236">
        <f t="shared" si="5"/>
        <v>1.8666666666666667</v>
      </c>
      <c r="K46" s="598" t="s">
        <v>295</v>
      </c>
      <c r="L46" s="599"/>
      <c r="M46" s="599"/>
      <c r="N46" s="600"/>
      <c r="P46" s="168" t="s">
        <v>59</v>
      </c>
      <c r="Q46" s="608" t="s">
        <v>248</v>
      </c>
      <c r="R46" s="609"/>
      <c r="S46" s="170">
        <f t="shared" si="6"/>
        <v>75</v>
      </c>
      <c r="T46" s="178">
        <f t="shared" si="7"/>
        <v>3.75</v>
      </c>
      <c r="U46" s="178">
        <f t="shared" si="8"/>
        <v>0.9375</v>
      </c>
      <c r="V46" s="178">
        <f t="shared" si="14"/>
        <v>0.3125</v>
      </c>
      <c r="W46" s="179">
        <f t="shared" ref="W46:W57" si="26">SUM($R$5:$AC$5,$R$9:$AC$9,$R$6:$AC$6)</f>
        <v>7</v>
      </c>
      <c r="X46" s="234">
        <f t="shared" si="15"/>
        <v>-3.25</v>
      </c>
      <c r="Y46" s="241">
        <f t="shared" si="12"/>
        <v>1.8666666666666667</v>
      </c>
      <c r="Z46" s="598" t="s">
        <v>295</v>
      </c>
      <c r="AA46" s="599"/>
      <c r="AB46" s="599"/>
      <c r="AC46" s="600"/>
    </row>
    <row r="47" spans="1:29" x14ac:dyDescent="0.25">
      <c r="A47" s="168" t="s">
        <v>59</v>
      </c>
      <c r="B47" s="608" t="s">
        <v>249</v>
      </c>
      <c r="C47" s="609"/>
      <c r="D47" s="170">
        <f>SUMIFS('2019'!L:L,'2019'!J:J,"Metals")</f>
        <v>75</v>
      </c>
      <c r="E47" s="163">
        <f t="shared" si="0"/>
        <v>3.75</v>
      </c>
      <c r="F47" s="163">
        <f t="shared" si="1"/>
        <v>0.9375</v>
      </c>
      <c r="G47" s="163">
        <f t="shared" si="22"/>
        <v>0.3125</v>
      </c>
      <c r="H47" s="170">
        <f t="shared" si="25"/>
        <v>7</v>
      </c>
      <c r="I47" s="230">
        <f t="shared" si="21"/>
        <v>-3.25</v>
      </c>
      <c r="J47" s="236">
        <f t="shared" si="5"/>
        <v>1.8666666666666667</v>
      </c>
      <c r="K47" s="598" t="s">
        <v>295</v>
      </c>
      <c r="L47" s="599"/>
      <c r="M47" s="599"/>
      <c r="N47" s="600"/>
      <c r="P47" s="168" t="s">
        <v>59</v>
      </c>
      <c r="Q47" s="608" t="s">
        <v>249</v>
      </c>
      <c r="R47" s="609"/>
      <c r="S47" s="170">
        <f t="shared" si="6"/>
        <v>75</v>
      </c>
      <c r="T47" s="178">
        <f t="shared" si="7"/>
        <v>3.75</v>
      </c>
      <c r="U47" s="178">
        <f t="shared" si="8"/>
        <v>0.9375</v>
      </c>
      <c r="V47" s="178">
        <f t="shared" si="14"/>
        <v>0.3125</v>
      </c>
      <c r="W47" s="179">
        <f t="shared" si="26"/>
        <v>7</v>
      </c>
      <c r="X47" s="234">
        <f t="shared" si="15"/>
        <v>-3.25</v>
      </c>
      <c r="Y47" s="241">
        <f t="shared" si="12"/>
        <v>1.8666666666666667</v>
      </c>
      <c r="Z47" s="598" t="s">
        <v>295</v>
      </c>
      <c r="AA47" s="599"/>
      <c r="AB47" s="599"/>
      <c r="AC47" s="600"/>
    </row>
    <row r="48" spans="1:29" x14ac:dyDescent="0.25">
      <c r="A48" s="168" t="s">
        <v>59</v>
      </c>
      <c r="B48" s="608" t="s">
        <v>252</v>
      </c>
      <c r="C48" s="609"/>
      <c r="D48" s="170">
        <f>SUMIFS('2019'!L:L,'2019'!J:J,"Metals")</f>
        <v>75</v>
      </c>
      <c r="E48" s="163">
        <f t="shared" si="0"/>
        <v>3.75</v>
      </c>
      <c r="F48" s="163">
        <f t="shared" si="1"/>
        <v>0.9375</v>
      </c>
      <c r="G48" s="163">
        <f t="shared" si="22"/>
        <v>0.3125</v>
      </c>
      <c r="H48" s="170">
        <f t="shared" si="25"/>
        <v>7</v>
      </c>
      <c r="I48" s="230">
        <f t="shared" si="21"/>
        <v>-3.25</v>
      </c>
      <c r="J48" s="236">
        <f t="shared" si="5"/>
        <v>1.8666666666666667</v>
      </c>
      <c r="K48" s="598" t="s">
        <v>295</v>
      </c>
      <c r="L48" s="599"/>
      <c r="M48" s="599"/>
      <c r="N48" s="600"/>
      <c r="P48" s="168" t="s">
        <v>59</v>
      </c>
      <c r="Q48" s="608" t="s">
        <v>252</v>
      </c>
      <c r="R48" s="609"/>
      <c r="S48" s="170">
        <f t="shared" si="6"/>
        <v>75</v>
      </c>
      <c r="T48" s="178">
        <f t="shared" si="7"/>
        <v>3.75</v>
      </c>
      <c r="U48" s="178">
        <f t="shared" si="8"/>
        <v>0.9375</v>
      </c>
      <c r="V48" s="178">
        <f t="shared" si="14"/>
        <v>0.3125</v>
      </c>
      <c r="W48" s="179">
        <f t="shared" si="26"/>
        <v>7</v>
      </c>
      <c r="X48" s="234">
        <f t="shared" si="15"/>
        <v>-3.25</v>
      </c>
      <c r="Y48" s="241">
        <f t="shared" si="12"/>
        <v>1.8666666666666667</v>
      </c>
      <c r="Z48" s="598" t="s">
        <v>295</v>
      </c>
      <c r="AA48" s="599"/>
      <c r="AB48" s="599"/>
      <c r="AC48" s="600"/>
    </row>
    <row r="49" spans="1:29" x14ac:dyDescent="0.25">
      <c r="A49" s="168" t="s">
        <v>59</v>
      </c>
      <c r="B49" s="608" t="s">
        <v>254</v>
      </c>
      <c r="C49" s="609"/>
      <c r="D49" s="170">
        <f>SUMIFS('2019'!L:L,'2019'!J:J,"Metals")</f>
        <v>75</v>
      </c>
      <c r="E49" s="163">
        <f t="shared" si="0"/>
        <v>3.75</v>
      </c>
      <c r="F49" s="163">
        <f t="shared" si="1"/>
        <v>0.9375</v>
      </c>
      <c r="G49" s="163">
        <f t="shared" si="22"/>
        <v>0.3125</v>
      </c>
      <c r="H49" s="170">
        <f t="shared" si="25"/>
        <v>7</v>
      </c>
      <c r="I49" s="230">
        <f t="shared" si="21"/>
        <v>-3.25</v>
      </c>
      <c r="J49" s="236">
        <f t="shared" si="5"/>
        <v>1.8666666666666667</v>
      </c>
      <c r="K49" s="598" t="s">
        <v>295</v>
      </c>
      <c r="L49" s="599"/>
      <c r="M49" s="599"/>
      <c r="N49" s="600"/>
      <c r="P49" s="168" t="s">
        <v>59</v>
      </c>
      <c r="Q49" s="608" t="s">
        <v>254</v>
      </c>
      <c r="R49" s="609"/>
      <c r="S49" s="170">
        <f t="shared" si="6"/>
        <v>75</v>
      </c>
      <c r="T49" s="178">
        <f t="shared" si="7"/>
        <v>3.75</v>
      </c>
      <c r="U49" s="178">
        <f t="shared" si="8"/>
        <v>0.9375</v>
      </c>
      <c r="V49" s="178">
        <f t="shared" si="14"/>
        <v>0.3125</v>
      </c>
      <c r="W49" s="179">
        <f t="shared" si="26"/>
        <v>7</v>
      </c>
      <c r="X49" s="234">
        <f t="shared" si="15"/>
        <v>-3.25</v>
      </c>
      <c r="Y49" s="241">
        <f t="shared" si="12"/>
        <v>1.8666666666666667</v>
      </c>
      <c r="Z49" s="598" t="s">
        <v>295</v>
      </c>
      <c r="AA49" s="599"/>
      <c r="AB49" s="599"/>
      <c r="AC49" s="600"/>
    </row>
    <row r="50" spans="1:29" x14ac:dyDescent="0.25">
      <c r="A50" s="168" t="s">
        <v>59</v>
      </c>
      <c r="B50" s="608" t="s">
        <v>255</v>
      </c>
      <c r="C50" s="609"/>
      <c r="D50" s="170">
        <f>SUMIFS('2019'!L:L,'2019'!J:J,"Metals")</f>
        <v>75</v>
      </c>
      <c r="E50" s="163">
        <f t="shared" si="0"/>
        <v>3.75</v>
      </c>
      <c r="F50" s="163">
        <f t="shared" si="1"/>
        <v>0.9375</v>
      </c>
      <c r="G50" s="163">
        <f t="shared" si="22"/>
        <v>0.3125</v>
      </c>
      <c r="H50" s="170">
        <f t="shared" si="25"/>
        <v>7</v>
      </c>
      <c r="I50" s="230">
        <f t="shared" si="21"/>
        <v>-3.25</v>
      </c>
      <c r="J50" s="236">
        <f t="shared" si="5"/>
        <v>1.8666666666666667</v>
      </c>
      <c r="K50" s="598" t="s">
        <v>295</v>
      </c>
      <c r="L50" s="599"/>
      <c r="M50" s="599"/>
      <c r="N50" s="600"/>
      <c r="P50" s="168" t="s">
        <v>59</v>
      </c>
      <c r="Q50" s="608" t="s">
        <v>255</v>
      </c>
      <c r="R50" s="609"/>
      <c r="S50" s="170">
        <f t="shared" si="6"/>
        <v>75</v>
      </c>
      <c r="T50" s="178">
        <f t="shared" si="7"/>
        <v>3.75</v>
      </c>
      <c r="U50" s="178">
        <f t="shared" si="8"/>
        <v>0.9375</v>
      </c>
      <c r="V50" s="178">
        <f t="shared" si="14"/>
        <v>0.3125</v>
      </c>
      <c r="W50" s="179">
        <f t="shared" si="26"/>
        <v>7</v>
      </c>
      <c r="X50" s="234">
        <f t="shared" si="15"/>
        <v>-3.25</v>
      </c>
      <c r="Y50" s="241">
        <f t="shared" si="12"/>
        <v>1.8666666666666667</v>
      </c>
      <c r="Z50" s="598" t="s">
        <v>295</v>
      </c>
      <c r="AA50" s="599"/>
      <c r="AB50" s="599"/>
      <c r="AC50" s="600"/>
    </row>
    <row r="51" spans="1:29" x14ac:dyDescent="0.25">
      <c r="A51" s="168" t="s">
        <v>59</v>
      </c>
      <c r="B51" s="608" t="s">
        <v>256</v>
      </c>
      <c r="C51" s="609"/>
      <c r="D51" s="170">
        <f>SUMIFS('2019'!L:L,'2019'!J:J,"Metals")</f>
        <v>75</v>
      </c>
      <c r="E51" s="163">
        <f t="shared" si="0"/>
        <v>3.75</v>
      </c>
      <c r="F51" s="163">
        <f t="shared" si="1"/>
        <v>0.9375</v>
      </c>
      <c r="G51" s="163">
        <f t="shared" si="22"/>
        <v>0.3125</v>
      </c>
      <c r="H51" s="170">
        <f t="shared" si="25"/>
        <v>7</v>
      </c>
      <c r="I51" s="230">
        <f t="shared" si="21"/>
        <v>-3.25</v>
      </c>
      <c r="J51" s="236">
        <f t="shared" si="5"/>
        <v>1.8666666666666667</v>
      </c>
      <c r="K51" s="598" t="s">
        <v>295</v>
      </c>
      <c r="L51" s="599"/>
      <c r="M51" s="599"/>
      <c r="N51" s="600"/>
      <c r="P51" s="168" t="s">
        <v>59</v>
      </c>
      <c r="Q51" s="608" t="s">
        <v>256</v>
      </c>
      <c r="R51" s="609"/>
      <c r="S51" s="170">
        <f t="shared" si="6"/>
        <v>75</v>
      </c>
      <c r="T51" s="178">
        <f t="shared" si="7"/>
        <v>3.75</v>
      </c>
      <c r="U51" s="178">
        <f t="shared" si="8"/>
        <v>0.9375</v>
      </c>
      <c r="V51" s="178">
        <f t="shared" si="14"/>
        <v>0.3125</v>
      </c>
      <c r="W51" s="179">
        <f t="shared" si="26"/>
        <v>7</v>
      </c>
      <c r="X51" s="234">
        <f t="shared" si="15"/>
        <v>-3.25</v>
      </c>
      <c r="Y51" s="241">
        <f t="shared" si="12"/>
        <v>1.8666666666666667</v>
      </c>
      <c r="Z51" s="598" t="s">
        <v>295</v>
      </c>
      <c r="AA51" s="599"/>
      <c r="AB51" s="599"/>
      <c r="AC51" s="600"/>
    </row>
    <row r="52" spans="1:29" x14ac:dyDescent="0.25">
      <c r="A52" s="168" t="s">
        <v>59</v>
      </c>
      <c r="B52" s="608" t="s">
        <v>257</v>
      </c>
      <c r="C52" s="609"/>
      <c r="D52" s="170">
        <f>SUMIFS('2019'!L:L,'2019'!J:J,"Metals")</f>
        <v>75</v>
      </c>
      <c r="E52" s="163">
        <f t="shared" si="0"/>
        <v>3.75</v>
      </c>
      <c r="F52" s="163">
        <f t="shared" si="1"/>
        <v>0.9375</v>
      </c>
      <c r="G52" s="163">
        <f t="shared" si="22"/>
        <v>0.3125</v>
      </c>
      <c r="H52" s="170">
        <f t="shared" si="25"/>
        <v>7</v>
      </c>
      <c r="I52" s="230">
        <f t="shared" si="21"/>
        <v>-3.25</v>
      </c>
      <c r="J52" s="236">
        <f t="shared" si="5"/>
        <v>1.8666666666666667</v>
      </c>
      <c r="K52" s="598" t="s">
        <v>295</v>
      </c>
      <c r="L52" s="599"/>
      <c r="M52" s="599"/>
      <c r="N52" s="600"/>
      <c r="P52" s="168" t="s">
        <v>59</v>
      </c>
      <c r="Q52" s="608" t="s">
        <v>257</v>
      </c>
      <c r="R52" s="609"/>
      <c r="S52" s="170">
        <f t="shared" si="6"/>
        <v>75</v>
      </c>
      <c r="T52" s="178">
        <f t="shared" si="7"/>
        <v>3.75</v>
      </c>
      <c r="U52" s="178">
        <f t="shared" si="8"/>
        <v>0.9375</v>
      </c>
      <c r="V52" s="178">
        <f t="shared" si="14"/>
        <v>0.3125</v>
      </c>
      <c r="W52" s="179">
        <f t="shared" si="26"/>
        <v>7</v>
      </c>
      <c r="X52" s="234">
        <f t="shared" si="15"/>
        <v>-3.25</v>
      </c>
      <c r="Y52" s="241">
        <f t="shared" si="12"/>
        <v>1.8666666666666667</v>
      </c>
      <c r="Z52" s="598" t="s">
        <v>295</v>
      </c>
      <c r="AA52" s="599"/>
      <c r="AB52" s="599"/>
      <c r="AC52" s="600"/>
    </row>
    <row r="53" spans="1:29" x14ac:dyDescent="0.25">
      <c r="A53" s="168" t="s">
        <v>59</v>
      </c>
      <c r="B53" s="608" t="s">
        <v>260</v>
      </c>
      <c r="C53" s="609"/>
      <c r="D53" s="170">
        <f>SUMIFS('2019'!L:L,'2019'!J:J,"Metals")</f>
        <v>75</v>
      </c>
      <c r="E53" s="163">
        <f t="shared" si="0"/>
        <v>3.75</v>
      </c>
      <c r="F53" s="163">
        <f t="shared" si="1"/>
        <v>0.9375</v>
      </c>
      <c r="G53" s="163">
        <f t="shared" si="22"/>
        <v>0.3125</v>
      </c>
      <c r="H53" s="170">
        <f t="shared" si="25"/>
        <v>7</v>
      </c>
      <c r="I53" s="230">
        <f t="shared" si="21"/>
        <v>-3.25</v>
      </c>
      <c r="J53" s="236">
        <f t="shared" si="5"/>
        <v>1.8666666666666667</v>
      </c>
      <c r="K53" s="598" t="s">
        <v>295</v>
      </c>
      <c r="L53" s="599"/>
      <c r="M53" s="599"/>
      <c r="N53" s="600"/>
      <c r="P53" s="168" t="s">
        <v>59</v>
      </c>
      <c r="Q53" s="608" t="s">
        <v>260</v>
      </c>
      <c r="R53" s="609"/>
      <c r="S53" s="170">
        <f t="shared" si="6"/>
        <v>75</v>
      </c>
      <c r="T53" s="178">
        <f t="shared" si="7"/>
        <v>3.75</v>
      </c>
      <c r="U53" s="178">
        <f t="shared" si="8"/>
        <v>0.9375</v>
      </c>
      <c r="V53" s="178">
        <f t="shared" si="14"/>
        <v>0.3125</v>
      </c>
      <c r="W53" s="179">
        <f t="shared" si="26"/>
        <v>7</v>
      </c>
      <c r="X53" s="234">
        <f t="shared" si="15"/>
        <v>-3.25</v>
      </c>
      <c r="Y53" s="241">
        <f t="shared" si="12"/>
        <v>1.8666666666666667</v>
      </c>
      <c r="Z53" s="598" t="s">
        <v>295</v>
      </c>
      <c r="AA53" s="599"/>
      <c r="AB53" s="599"/>
      <c r="AC53" s="600"/>
    </row>
    <row r="54" spans="1:29" x14ac:dyDescent="0.25">
      <c r="A54" s="168" t="s">
        <v>59</v>
      </c>
      <c r="B54" s="608" t="s">
        <v>262</v>
      </c>
      <c r="C54" s="609"/>
      <c r="D54" s="170">
        <f>SUMIFS('2019'!L:L,'2019'!J:J,"Metals")</f>
        <v>75</v>
      </c>
      <c r="E54" s="163">
        <f t="shared" si="0"/>
        <v>3.75</v>
      </c>
      <c r="F54" s="163">
        <f t="shared" si="1"/>
        <v>0.9375</v>
      </c>
      <c r="G54" s="163">
        <f t="shared" si="22"/>
        <v>0.3125</v>
      </c>
      <c r="H54" s="170">
        <f t="shared" si="25"/>
        <v>7</v>
      </c>
      <c r="I54" s="230">
        <f t="shared" si="21"/>
        <v>-3.25</v>
      </c>
      <c r="J54" s="236">
        <f t="shared" si="5"/>
        <v>1.8666666666666667</v>
      </c>
      <c r="K54" s="598" t="s">
        <v>295</v>
      </c>
      <c r="L54" s="599"/>
      <c r="M54" s="599"/>
      <c r="N54" s="600"/>
      <c r="P54" s="168" t="s">
        <v>59</v>
      </c>
      <c r="Q54" s="608" t="s">
        <v>262</v>
      </c>
      <c r="R54" s="609"/>
      <c r="S54" s="170">
        <f t="shared" si="6"/>
        <v>75</v>
      </c>
      <c r="T54" s="178">
        <f t="shared" si="7"/>
        <v>3.75</v>
      </c>
      <c r="U54" s="178">
        <f t="shared" si="8"/>
        <v>0.9375</v>
      </c>
      <c r="V54" s="178">
        <f t="shared" si="14"/>
        <v>0.3125</v>
      </c>
      <c r="W54" s="179">
        <f t="shared" si="26"/>
        <v>7</v>
      </c>
      <c r="X54" s="234">
        <f t="shared" si="15"/>
        <v>-3.25</v>
      </c>
      <c r="Y54" s="241">
        <f t="shared" si="12"/>
        <v>1.8666666666666667</v>
      </c>
      <c r="Z54" s="598" t="s">
        <v>295</v>
      </c>
      <c r="AA54" s="599"/>
      <c r="AB54" s="599"/>
      <c r="AC54" s="600"/>
    </row>
    <row r="55" spans="1:29" x14ac:dyDescent="0.25">
      <c r="A55" s="168" t="s">
        <v>59</v>
      </c>
      <c r="B55" s="608" t="s">
        <v>263</v>
      </c>
      <c r="C55" s="609"/>
      <c r="D55" s="170">
        <f>SUMIFS('2019'!L:L,'2019'!J:J,"Metals")</f>
        <v>75</v>
      </c>
      <c r="E55" s="163">
        <f t="shared" si="0"/>
        <v>3.75</v>
      </c>
      <c r="F55" s="163">
        <f t="shared" si="1"/>
        <v>0.9375</v>
      </c>
      <c r="G55" s="163">
        <f t="shared" si="22"/>
        <v>0.3125</v>
      </c>
      <c r="H55" s="170">
        <f t="shared" si="25"/>
        <v>7</v>
      </c>
      <c r="I55" s="230">
        <f t="shared" si="21"/>
        <v>-3.25</v>
      </c>
      <c r="J55" s="236">
        <f t="shared" si="5"/>
        <v>1.8666666666666667</v>
      </c>
      <c r="K55" s="598" t="s">
        <v>295</v>
      </c>
      <c r="L55" s="599"/>
      <c r="M55" s="599"/>
      <c r="N55" s="600"/>
      <c r="P55" s="168" t="s">
        <v>59</v>
      </c>
      <c r="Q55" s="608" t="s">
        <v>263</v>
      </c>
      <c r="R55" s="609"/>
      <c r="S55" s="170">
        <f t="shared" si="6"/>
        <v>75</v>
      </c>
      <c r="T55" s="178">
        <f t="shared" si="7"/>
        <v>3.75</v>
      </c>
      <c r="U55" s="178">
        <f t="shared" si="8"/>
        <v>0.9375</v>
      </c>
      <c r="V55" s="178">
        <f t="shared" si="14"/>
        <v>0.3125</v>
      </c>
      <c r="W55" s="179">
        <f t="shared" si="26"/>
        <v>7</v>
      </c>
      <c r="X55" s="234">
        <f t="shared" si="15"/>
        <v>-3.25</v>
      </c>
      <c r="Y55" s="241">
        <f t="shared" si="12"/>
        <v>1.8666666666666667</v>
      </c>
      <c r="Z55" s="598" t="s">
        <v>295</v>
      </c>
      <c r="AA55" s="599"/>
      <c r="AB55" s="599"/>
      <c r="AC55" s="600"/>
    </row>
    <row r="56" spans="1:29" x14ac:dyDescent="0.25">
      <c r="A56" s="168" t="s">
        <v>59</v>
      </c>
      <c r="B56" s="608" t="s">
        <v>265</v>
      </c>
      <c r="C56" s="609"/>
      <c r="D56" s="170">
        <f>SUMIFS('2019'!L:L,'2019'!J:J,"Metals")</f>
        <v>75</v>
      </c>
      <c r="E56" s="163">
        <f t="shared" si="0"/>
        <v>3.75</v>
      </c>
      <c r="F56" s="163">
        <f t="shared" si="1"/>
        <v>0.9375</v>
      </c>
      <c r="G56" s="163">
        <f t="shared" si="22"/>
        <v>0.3125</v>
      </c>
      <c r="H56" s="170">
        <f t="shared" si="25"/>
        <v>7</v>
      </c>
      <c r="I56" s="230">
        <f t="shared" si="21"/>
        <v>-3.25</v>
      </c>
      <c r="J56" s="236">
        <f t="shared" si="5"/>
        <v>1.8666666666666667</v>
      </c>
      <c r="K56" s="598" t="s">
        <v>295</v>
      </c>
      <c r="L56" s="599"/>
      <c r="M56" s="599"/>
      <c r="N56" s="600"/>
      <c r="P56" s="168" t="s">
        <v>59</v>
      </c>
      <c r="Q56" s="608" t="s">
        <v>265</v>
      </c>
      <c r="R56" s="609"/>
      <c r="S56" s="170">
        <f t="shared" si="6"/>
        <v>75</v>
      </c>
      <c r="T56" s="178">
        <f t="shared" si="7"/>
        <v>3.75</v>
      </c>
      <c r="U56" s="178">
        <f t="shared" si="8"/>
        <v>0.9375</v>
      </c>
      <c r="V56" s="178">
        <f t="shared" si="14"/>
        <v>0.3125</v>
      </c>
      <c r="W56" s="179">
        <f t="shared" si="26"/>
        <v>7</v>
      </c>
      <c r="X56" s="234">
        <f t="shared" si="15"/>
        <v>-3.25</v>
      </c>
      <c r="Y56" s="241">
        <f t="shared" si="12"/>
        <v>1.8666666666666667</v>
      </c>
      <c r="Z56" s="598" t="s">
        <v>295</v>
      </c>
      <c r="AA56" s="599"/>
      <c r="AB56" s="599"/>
      <c r="AC56" s="600"/>
    </row>
    <row r="57" spans="1:29" x14ac:dyDescent="0.25">
      <c r="A57" s="168" t="s">
        <v>59</v>
      </c>
      <c r="B57" s="608" t="s">
        <v>266</v>
      </c>
      <c r="C57" s="609"/>
      <c r="D57" s="170">
        <f>SUMIFS('2019'!L:L,'2019'!J:J,"Metals")</f>
        <v>75</v>
      </c>
      <c r="E57" s="163">
        <f t="shared" si="0"/>
        <v>3.75</v>
      </c>
      <c r="F57" s="163">
        <f t="shared" si="1"/>
        <v>0.9375</v>
      </c>
      <c r="G57" s="163">
        <f t="shared" si="22"/>
        <v>0.3125</v>
      </c>
      <c r="H57" s="170">
        <f t="shared" si="25"/>
        <v>7</v>
      </c>
      <c r="I57" s="230">
        <f t="shared" si="21"/>
        <v>-3.25</v>
      </c>
      <c r="J57" s="236">
        <f t="shared" si="5"/>
        <v>1.8666666666666667</v>
      </c>
      <c r="K57" s="598" t="s">
        <v>295</v>
      </c>
      <c r="L57" s="599"/>
      <c r="M57" s="599"/>
      <c r="N57" s="600"/>
      <c r="P57" s="168" t="s">
        <v>59</v>
      </c>
      <c r="Q57" s="608" t="s">
        <v>266</v>
      </c>
      <c r="R57" s="609"/>
      <c r="S57" s="170">
        <f t="shared" si="6"/>
        <v>75</v>
      </c>
      <c r="T57" s="178">
        <f t="shared" si="7"/>
        <v>3.75</v>
      </c>
      <c r="U57" s="178">
        <f t="shared" si="8"/>
        <v>0.9375</v>
      </c>
      <c r="V57" s="178">
        <f t="shared" si="14"/>
        <v>0.3125</v>
      </c>
      <c r="W57" s="179">
        <f t="shared" si="26"/>
        <v>7</v>
      </c>
      <c r="X57" s="234">
        <f t="shared" si="15"/>
        <v>-3.25</v>
      </c>
      <c r="Y57" s="241">
        <f t="shared" si="12"/>
        <v>1.8666666666666667</v>
      </c>
      <c r="Z57" s="598" t="s">
        <v>295</v>
      </c>
      <c r="AA57" s="599"/>
      <c r="AB57" s="599"/>
      <c r="AC57" s="600"/>
    </row>
    <row r="58" spans="1:29" x14ac:dyDescent="0.25">
      <c r="A58" s="159" t="s">
        <v>59</v>
      </c>
      <c r="B58" s="647" t="s">
        <v>259</v>
      </c>
      <c r="C58" s="648"/>
      <c r="D58" s="173">
        <f>SUMIFS('2019'!L:L,'2019'!J:J,"Metals",'2019'!I:I,"3M")+SUMIFS('2019'!L:L,'2019'!J:J,"Metals",'2019'!I:I,"2")</f>
        <v>0</v>
      </c>
      <c r="E58" s="172">
        <f t="shared" si="0"/>
        <v>0</v>
      </c>
      <c r="F58" s="172">
        <f t="shared" si="1"/>
        <v>0</v>
      </c>
      <c r="G58" s="172">
        <f t="shared" si="22"/>
        <v>0</v>
      </c>
      <c r="H58" s="173">
        <f>SUM(C6:N6)</f>
        <v>0</v>
      </c>
      <c r="I58" s="231">
        <f t="shared" si="21"/>
        <v>0</v>
      </c>
      <c r="J58" s="237" t="str">
        <f t="shared" si="5"/>
        <v>-</v>
      </c>
      <c r="K58" s="605" t="s">
        <v>278</v>
      </c>
      <c r="L58" s="606"/>
      <c r="M58" s="606"/>
      <c r="N58" s="607"/>
      <c r="P58" s="156" t="s">
        <v>59</v>
      </c>
      <c r="Q58" s="610" t="s">
        <v>259</v>
      </c>
      <c r="R58" s="611"/>
      <c r="S58" s="121">
        <f t="shared" si="6"/>
        <v>0</v>
      </c>
      <c r="T58" s="183">
        <f t="shared" si="7"/>
        <v>0</v>
      </c>
      <c r="U58" s="183">
        <f t="shared" si="8"/>
        <v>0</v>
      </c>
      <c r="V58" s="183">
        <f t="shared" si="14"/>
        <v>0</v>
      </c>
      <c r="W58" s="121">
        <f>SUM(R6:AC6)</f>
        <v>0</v>
      </c>
      <c r="X58" s="233">
        <f t="shared" si="15"/>
        <v>0</v>
      </c>
      <c r="Y58" s="240" t="str">
        <f t="shared" si="12"/>
        <v>-</v>
      </c>
      <c r="Z58" s="602" t="s">
        <v>278</v>
      </c>
      <c r="AA58" s="603"/>
      <c r="AB58" s="603"/>
      <c r="AC58" s="604"/>
    </row>
    <row r="59" spans="1:29" x14ac:dyDescent="0.25">
      <c r="A59" s="168" t="s">
        <v>225</v>
      </c>
      <c r="B59" s="608" t="s">
        <v>75</v>
      </c>
      <c r="C59" s="609"/>
      <c r="D59" s="170">
        <f>SUMIFS('2019'!L:L,'2019'!J:J,QC_Sample_Tracking!B59)</f>
        <v>38</v>
      </c>
      <c r="E59" s="163">
        <f t="shared" si="0"/>
        <v>1.9000000000000001</v>
      </c>
      <c r="F59" s="163">
        <f t="shared" si="1"/>
        <v>0.47500000000000003</v>
      </c>
      <c r="G59" s="163">
        <f t="shared" si="22"/>
        <v>0.15833333333333335</v>
      </c>
      <c r="H59" s="170">
        <f>SUM(C13:N13)</f>
        <v>0</v>
      </c>
      <c r="I59" s="230">
        <f t="shared" si="21"/>
        <v>1.9000000000000001</v>
      </c>
      <c r="J59" s="236">
        <f t="shared" si="5"/>
        <v>0</v>
      </c>
      <c r="K59" s="598" t="s">
        <v>75</v>
      </c>
      <c r="L59" s="599"/>
      <c r="M59" s="599"/>
      <c r="N59" s="600"/>
      <c r="P59" s="168" t="s">
        <v>225</v>
      </c>
      <c r="Q59" s="608" t="s">
        <v>75</v>
      </c>
      <c r="R59" s="609"/>
      <c r="S59" s="170">
        <f t="shared" si="6"/>
        <v>38</v>
      </c>
      <c r="T59" s="178">
        <f t="shared" si="7"/>
        <v>1.9000000000000001</v>
      </c>
      <c r="U59" s="178">
        <f t="shared" si="8"/>
        <v>0.47500000000000003</v>
      </c>
      <c r="V59" s="178">
        <f t="shared" si="14"/>
        <v>0.15833333333333335</v>
      </c>
      <c r="W59" s="179">
        <f>SUM(R13:AC13)</f>
        <v>0</v>
      </c>
      <c r="X59" s="234">
        <f t="shared" si="15"/>
        <v>1.9000000000000001</v>
      </c>
      <c r="Y59" s="241">
        <f t="shared" si="12"/>
        <v>0</v>
      </c>
      <c r="Z59" s="598" t="s">
        <v>75</v>
      </c>
      <c r="AA59" s="599"/>
      <c r="AB59" s="599"/>
      <c r="AC59" s="600"/>
    </row>
    <row r="60" spans="1:29" x14ac:dyDescent="0.25">
      <c r="A60" s="168" t="s">
        <v>225</v>
      </c>
      <c r="B60" s="608" t="s">
        <v>76</v>
      </c>
      <c r="C60" s="609"/>
      <c r="D60" s="170">
        <f>SUMIFS('2019'!L:L,'2019'!J:J,QC_Sample_Tracking!B60)</f>
        <v>43</v>
      </c>
      <c r="E60" s="163">
        <f t="shared" si="0"/>
        <v>2.15</v>
      </c>
      <c r="F60" s="163">
        <f t="shared" si="1"/>
        <v>0.53749999999999998</v>
      </c>
      <c r="G60" s="163">
        <f t="shared" si="22"/>
        <v>0.17916666666666667</v>
      </c>
      <c r="H60" s="170">
        <f t="shared" ref="H60:H63" si="27">SUM(C14:N14)</f>
        <v>0</v>
      </c>
      <c r="I60" s="230">
        <f t="shared" si="21"/>
        <v>2.15</v>
      </c>
      <c r="J60" s="236">
        <f t="shared" si="5"/>
        <v>0</v>
      </c>
      <c r="K60" s="598" t="s">
        <v>76</v>
      </c>
      <c r="L60" s="599"/>
      <c r="M60" s="599"/>
      <c r="N60" s="600"/>
      <c r="P60" s="168" t="s">
        <v>225</v>
      </c>
      <c r="Q60" s="608" t="s">
        <v>76</v>
      </c>
      <c r="R60" s="609"/>
      <c r="S60" s="170">
        <f t="shared" si="6"/>
        <v>43</v>
      </c>
      <c r="T60" s="178">
        <f t="shared" si="7"/>
        <v>2.15</v>
      </c>
      <c r="U60" s="178">
        <f t="shared" si="8"/>
        <v>0.53749999999999998</v>
      </c>
      <c r="V60" s="178">
        <f t="shared" si="14"/>
        <v>0.17916666666666667</v>
      </c>
      <c r="W60" s="179">
        <f t="shared" ref="W60:W63" si="28">SUM(R14:AC14)</f>
        <v>0</v>
      </c>
      <c r="X60" s="234">
        <f t="shared" si="15"/>
        <v>2.15</v>
      </c>
      <c r="Y60" s="241">
        <f t="shared" si="12"/>
        <v>0</v>
      </c>
      <c r="Z60" s="598" t="s">
        <v>76</v>
      </c>
      <c r="AA60" s="599"/>
      <c r="AB60" s="599"/>
      <c r="AC60" s="600"/>
    </row>
    <row r="61" spans="1:29" x14ac:dyDescent="0.25">
      <c r="A61" s="168" t="s">
        <v>225</v>
      </c>
      <c r="B61" s="608" t="s">
        <v>181</v>
      </c>
      <c r="C61" s="609"/>
      <c r="D61" s="170">
        <f>SUMIFS('2019'!L:L,'2019'!J:J,QC_Sample_Tracking!B61)</f>
        <v>1</v>
      </c>
      <c r="E61" s="163">
        <f t="shared" si="0"/>
        <v>0.05</v>
      </c>
      <c r="F61" s="163">
        <f t="shared" si="1"/>
        <v>1.2500000000000001E-2</v>
      </c>
      <c r="G61" s="163">
        <f t="shared" si="22"/>
        <v>4.1666666666666666E-3</v>
      </c>
      <c r="H61" s="170">
        <f t="shared" si="27"/>
        <v>0</v>
      </c>
      <c r="I61" s="230">
        <f t="shared" si="21"/>
        <v>0.05</v>
      </c>
      <c r="J61" s="236">
        <f t="shared" si="5"/>
        <v>0</v>
      </c>
      <c r="K61" s="598" t="s">
        <v>181</v>
      </c>
      <c r="L61" s="599"/>
      <c r="M61" s="599"/>
      <c r="N61" s="600"/>
      <c r="P61" s="168" t="s">
        <v>225</v>
      </c>
      <c r="Q61" s="608" t="s">
        <v>181</v>
      </c>
      <c r="R61" s="609"/>
      <c r="S61" s="170">
        <f t="shared" si="6"/>
        <v>1</v>
      </c>
      <c r="T61" s="178">
        <f t="shared" si="7"/>
        <v>0.05</v>
      </c>
      <c r="U61" s="178">
        <f t="shared" si="8"/>
        <v>1.2500000000000001E-2</v>
      </c>
      <c r="V61" s="178">
        <f t="shared" si="14"/>
        <v>4.1666666666666666E-3</v>
      </c>
      <c r="W61" s="179">
        <f t="shared" si="28"/>
        <v>0</v>
      </c>
      <c r="X61" s="234">
        <f t="shared" si="15"/>
        <v>0.05</v>
      </c>
      <c r="Y61" s="241">
        <f t="shared" si="12"/>
        <v>0</v>
      </c>
      <c r="Z61" s="598" t="s">
        <v>181</v>
      </c>
      <c r="AA61" s="599"/>
      <c r="AB61" s="599"/>
      <c r="AC61" s="600"/>
    </row>
    <row r="62" spans="1:29" x14ac:dyDescent="0.25">
      <c r="A62" s="168" t="s">
        <v>225</v>
      </c>
      <c r="B62" s="608" t="s">
        <v>229</v>
      </c>
      <c r="C62" s="609"/>
      <c r="D62" s="170">
        <f>SUMIFS('2019'!L:L,'2019'!J:J,QC_Sample_Tracking!B62)</f>
        <v>0</v>
      </c>
      <c r="E62" s="163">
        <f t="shared" si="0"/>
        <v>0</v>
      </c>
      <c r="F62" s="163">
        <f t="shared" si="1"/>
        <v>0</v>
      </c>
      <c r="G62" s="163">
        <f t="shared" si="22"/>
        <v>0</v>
      </c>
      <c r="H62" s="170">
        <f t="shared" si="27"/>
        <v>0</v>
      </c>
      <c r="I62" s="230">
        <f t="shared" si="21"/>
        <v>0</v>
      </c>
      <c r="J62" s="236" t="str">
        <f t="shared" si="5"/>
        <v>-</v>
      </c>
      <c r="K62" s="598" t="s">
        <v>229</v>
      </c>
      <c r="L62" s="599"/>
      <c r="M62" s="599"/>
      <c r="N62" s="600"/>
      <c r="P62" s="168" t="s">
        <v>225</v>
      </c>
      <c r="Q62" s="608" t="s">
        <v>229</v>
      </c>
      <c r="R62" s="609"/>
      <c r="S62" s="170">
        <f t="shared" si="6"/>
        <v>0</v>
      </c>
      <c r="T62" s="178">
        <f t="shared" si="7"/>
        <v>0</v>
      </c>
      <c r="U62" s="178">
        <f t="shared" si="8"/>
        <v>0</v>
      </c>
      <c r="V62" s="178">
        <f t="shared" si="14"/>
        <v>0</v>
      </c>
      <c r="W62" s="179">
        <f t="shared" si="28"/>
        <v>0</v>
      </c>
      <c r="X62" s="234">
        <f t="shared" si="15"/>
        <v>0</v>
      </c>
      <c r="Y62" s="241" t="str">
        <f t="shared" si="12"/>
        <v>-</v>
      </c>
      <c r="Z62" s="598" t="s">
        <v>229</v>
      </c>
      <c r="AA62" s="599"/>
      <c r="AB62" s="599"/>
      <c r="AC62" s="600"/>
    </row>
    <row r="63" spans="1:29" x14ac:dyDescent="0.25">
      <c r="A63" s="168" t="s">
        <v>225</v>
      </c>
      <c r="B63" s="608" t="s">
        <v>183</v>
      </c>
      <c r="C63" s="609"/>
      <c r="D63" s="170">
        <f>SUMIFS('2019'!L:L,'2019'!J:J,QC_Sample_Tracking!B63)</f>
        <v>0</v>
      </c>
      <c r="E63" s="163">
        <f t="shared" si="0"/>
        <v>0</v>
      </c>
      <c r="F63" s="163">
        <f t="shared" si="1"/>
        <v>0</v>
      </c>
      <c r="G63" s="163">
        <f t="shared" si="22"/>
        <v>0</v>
      </c>
      <c r="H63" s="170">
        <f t="shared" si="27"/>
        <v>0</v>
      </c>
      <c r="I63" s="230">
        <f t="shared" si="21"/>
        <v>0</v>
      </c>
      <c r="J63" s="236" t="str">
        <f t="shared" si="5"/>
        <v>-</v>
      </c>
      <c r="K63" s="598" t="s">
        <v>183</v>
      </c>
      <c r="L63" s="599"/>
      <c r="M63" s="599"/>
      <c r="N63" s="600"/>
      <c r="P63" s="168" t="s">
        <v>225</v>
      </c>
      <c r="Q63" s="608" t="s">
        <v>183</v>
      </c>
      <c r="R63" s="609"/>
      <c r="S63" s="170">
        <f t="shared" si="6"/>
        <v>0</v>
      </c>
      <c r="T63" s="178">
        <f t="shared" si="7"/>
        <v>0</v>
      </c>
      <c r="U63" s="178">
        <f t="shared" si="8"/>
        <v>0</v>
      </c>
      <c r="V63" s="178">
        <f t="shared" si="14"/>
        <v>0</v>
      </c>
      <c r="W63" s="179">
        <f t="shared" si="28"/>
        <v>0</v>
      </c>
      <c r="X63" s="234">
        <f t="shared" si="15"/>
        <v>0</v>
      </c>
      <c r="Y63" s="241" t="str">
        <f t="shared" si="12"/>
        <v>-</v>
      </c>
      <c r="Z63" s="598" t="s">
        <v>183</v>
      </c>
      <c r="AA63" s="599"/>
      <c r="AB63" s="599"/>
      <c r="AC63" s="600"/>
    </row>
    <row r="64" spans="1:29" s="147" customFormat="1" ht="87" customHeight="1" x14ac:dyDescent="0.25">
      <c r="A64" s="160" t="s">
        <v>286</v>
      </c>
      <c r="B64" s="634" t="s">
        <v>267</v>
      </c>
      <c r="C64" s="635"/>
      <c r="D64" s="173">
        <f>SUMIFS('2019'!L:L,'2019'!J:J,"Tracers")+SUMIFS('2019'!L:L,'2019'!J:J,"SCI Kit")+SUMIFS('2019'!L:L,'2019'!J:J,"Pesticides")</f>
        <v>83</v>
      </c>
      <c r="E64" s="172">
        <f t="shared" si="0"/>
        <v>4.1500000000000004</v>
      </c>
      <c r="F64" s="172">
        <f t="shared" si="1"/>
        <v>1.0375000000000001</v>
      </c>
      <c r="G64" s="172">
        <f t="shared" si="20"/>
        <v>0.34583333333333338</v>
      </c>
      <c r="H64" s="173">
        <f>SUM($C$7:$N$9)</f>
        <v>4</v>
      </c>
      <c r="I64" s="231">
        <f t="shared" si="21"/>
        <v>0.15000000000000036</v>
      </c>
      <c r="J64" s="237">
        <f t="shared" si="5"/>
        <v>0.96385542168674687</v>
      </c>
      <c r="K64" s="638" t="s">
        <v>287</v>
      </c>
      <c r="L64" s="639"/>
      <c r="M64" s="639"/>
      <c r="N64" s="640"/>
      <c r="P64" s="157" t="s">
        <v>286</v>
      </c>
      <c r="Q64" s="616" t="s">
        <v>267</v>
      </c>
      <c r="R64" s="617"/>
      <c r="S64" s="121">
        <f t="shared" si="6"/>
        <v>83</v>
      </c>
      <c r="T64" s="183">
        <f t="shared" si="7"/>
        <v>4.1500000000000004</v>
      </c>
      <c r="U64" s="183">
        <f t="shared" si="8"/>
        <v>1.0375000000000001</v>
      </c>
      <c r="V64" s="183">
        <f t="shared" si="14"/>
        <v>0.34583333333333338</v>
      </c>
      <c r="W64" s="121">
        <f>SUM($R$7:$AC$9)</f>
        <v>4</v>
      </c>
      <c r="X64" s="233">
        <f t="shared" si="15"/>
        <v>0.15000000000000036</v>
      </c>
      <c r="Y64" s="240">
        <f t="shared" si="12"/>
        <v>0.96385542168674687</v>
      </c>
      <c r="Z64" s="620" t="s">
        <v>287</v>
      </c>
      <c r="AA64" s="621"/>
      <c r="AB64" s="621"/>
      <c r="AC64" s="622"/>
    </row>
    <row r="65" spans="1:29" s="147" customFormat="1" ht="48.75" customHeight="1" x14ac:dyDescent="0.25">
      <c r="A65" s="160" t="s">
        <v>286</v>
      </c>
      <c r="B65" s="634" t="s">
        <v>272</v>
      </c>
      <c r="C65" s="635"/>
      <c r="D65" s="173">
        <f>SUMIFS('2019'!L:L,'2019'!J:J,"Tracers")+SUMIFS('2019'!L:L,'2019'!J:J,"SCI Kit")+SUMIFS('2019'!L:L,'2019'!J:J,"Pesticides")</f>
        <v>83</v>
      </c>
      <c r="E65" s="172">
        <f t="shared" si="0"/>
        <v>4.1500000000000004</v>
      </c>
      <c r="F65" s="172">
        <f t="shared" si="1"/>
        <v>1.0375000000000001</v>
      </c>
      <c r="G65" s="172">
        <f t="shared" si="20"/>
        <v>0.34583333333333338</v>
      </c>
      <c r="H65" s="173">
        <f>SUM($C$7:$N$9)</f>
        <v>4</v>
      </c>
      <c r="I65" s="231">
        <f t="shared" si="21"/>
        <v>0.15000000000000036</v>
      </c>
      <c r="J65" s="237">
        <f t="shared" si="5"/>
        <v>0.96385542168674687</v>
      </c>
      <c r="K65" s="638" t="s">
        <v>288</v>
      </c>
      <c r="L65" s="639"/>
      <c r="M65" s="639"/>
      <c r="N65" s="640"/>
      <c r="P65" s="157" t="s">
        <v>286</v>
      </c>
      <c r="Q65" s="616" t="s">
        <v>272</v>
      </c>
      <c r="R65" s="617"/>
      <c r="S65" s="121">
        <f t="shared" si="6"/>
        <v>83</v>
      </c>
      <c r="T65" s="183">
        <f t="shared" si="7"/>
        <v>4.1500000000000004</v>
      </c>
      <c r="U65" s="183">
        <f t="shared" si="8"/>
        <v>1.0375000000000001</v>
      </c>
      <c r="V65" s="183">
        <f t="shared" si="14"/>
        <v>0.34583333333333338</v>
      </c>
      <c r="W65" s="121">
        <f>SUM($R$7:$AC$9)</f>
        <v>4</v>
      </c>
      <c r="X65" s="233">
        <f t="shared" si="15"/>
        <v>0.15000000000000036</v>
      </c>
      <c r="Y65" s="240">
        <f t="shared" si="12"/>
        <v>0.96385542168674687</v>
      </c>
      <c r="Z65" s="620" t="s">
        <v>288</v>
      </c>
      <c r="AA65" s="621"/>
      <c r="AB65" s="621"/>
      <c r="AC65" s="622"/>
    </row>
    <row r="66" spans="1:29" ht="138.75" customHeight="1" x14ac:dyDescent="0.25">
      <c r="A66" s="169" t="s">
        <v>293</v>
      </c>
      <c r="B66" s="618" t="s">
        <v>268</v>
      </c>
      <c r="C66" s="619"/>
      <c r="D66" s="170">
        <f>SUMIFS('2019'!L:L,'2019'!J:J,"SCI Kit")+SUMIFS('2019'!L:L,'2019'!J:J,"Pesticides")</f>
        <v>37</v>
      </c>
      <c r="E66" s="163">
        <f t="shared" si="0"/>
        <v>1.85</v>
      </c>
      <c r="F66" s="163">
        <f t="shared" si="1"/>
        <v>0.46250000000000002</v>
      </c>
      <c r="G66" s="163">
        <f t="shared" si="20"/>
        <v>0.15416666666666667</v>
      </c>
      <c r="H66" s="170">
        <f>SUM($C$7:$N$7,$C$9:$N$9)</f>
        <v>2</v>
      </c>
      <c r="I66" s="230">
        <f t="shared" si="21"/>
        <v>-0.14999999999999991</v>
      </c>
      <c r="J66" s="236">
        <f t="shared" si="5"/>
        <v>1.0810810810810809</v>
      </c>
      <c r="K66" s="623" t="s">
        <v>289</v>
      </c>
      <c r="L66" s="624"/>
      <c r="M66" s="624"/>
      <c r="N66" s="625"/>
      <c r="P66" s="169" t="s">
        <v>293</v>
      </c>
      <c r="Q66" s="618" t="s">
        <v>268</v>
      </c>
      <c r="R66" s="619"/>
      <c r="S66" s="170">
        <f t="shared" si="6"/>
        <v>37</v>
      </c>
      <c r="T66" s="178">
        <f t="shared" si="7"/>
        <v>1.85</v>
      </c>
      <c r="U66" s="178">
        <f t="shared" si="8"/>
        <v>0.46250000000000002</v>
      </c>
      <c r="V66" s="178">
        <f t="shared" si="14"/>
        <v>0.15416666666666667</v>
      </c>
      <c r="W66" s="179">
        <f>SUM($R$7:$AC$7,$R$9:$AC$9)</f>
        <v>3</v>
      </c>
      <c r="X66" s="234">
        <f t="shared" si="15"/>
        <v>-1.1499999999999999</v>
      </c>
      <c r="Y66" s="241">
        <f t="shared" si="12"/>
        <v>1.6216216216216215</v>
      </c>
      <c r="Z66" s="623" t="s">
        <v>289</v>
      </c>
      <c r="AA66" s="624"/>
      <c r="AB66" s="624"/>
      <c r="AC66" s="625"/>
    </row>
    <row r="67" spans="1:29" ht="51.75" customHeight="1" x14ac:dyDescent="0.25">
      <c r="A67" s="160" t="s">
        <v>269</v>
      </c>
      <c r="B67" s="632" t="s">
        <v>270</v>
      </c>
      <c r="C67" s="633"/>
      <c r="D67" s="173">
        <f>SUMIFS('2019'!L:L,'2019'!J:J,"Pesticides")</f>
        <v>24</v>
      </c>
      <c r="E67" s="172">
        <f t="shared" si="0"/>
        <v>1.2000000000000002</v>
      </c>
      <c r="F67" s="172">
        <f t="shared" si="1"/>
        <v>0.30000000000000004</v>
      </c>
      <c r="G67" s="172">
        <f t="shared" si="20"/>
        <v>0.10000000000000002</v>
      </c>
      <c r="H67" s="173">
        <f>SUM($C$7:$N$7)</f>
        <v>2</v>
      </c>
      <c r="I67" s="231">
        <f t="shared" si="21"/>
        <v>-0.79999999999999982</v>
      </c>
      <c r="J67" s="237">
        <f t="shared" si="5"/>
        <v>1.6666666666666665</v>
      </c>
      <c r="K67" s="638" t="s">
        <v>290</v>
      </c>
      <c r="L67" s="639"/>
      <c r="M67" s="639"/>
      <c r="N67" s="640"/>
      <c r="P67" s="157" t="s">
        <v>269</v>
      </c>
      <c r="Q67" s="612" t="s">
        <v>270</v>
      </c>
      <c r="R67" s="613"/>
      <c r="S67" s="121">
        <f t="shared" si="6"/>
        <v>24</v>
      </c>
      <c r="T67" s="183">
        <f t="shared" si="7"/>
        <v>1.2000000000000002</v>
      </c>
      <c r="U67" s="183">
        <f t="shared" si="8"/>
        <v>0.30000000000000004</v>
      </c>
      <c r="V67" s="183">
        <f t="shared" si="14"/>
        <v>0.10000000000000002</v>
      </c>
      <c r="W67" s="121">
        <f>SUM($R$7:$AC$7)</f>
        <v>3</v>
      </c>
      <c r="X67" s="233">
        <f t="shared" si="15"/>
        <v>-1.7999999999999998</v>
      </c>
      <c r="Y67" s="240">
        <f t="shared" si="12"/>
        <v>2.4999999999999996</v>
      </c>
      <c r="Z67" s="620" t="s">
        <v>290</v>
      </c>
      <c r="AA67" s="621"/>
      <c r="AB67" s="621"/>
      <c r="AC67" s="622"/>
    </row>
    <row r="68" spans="1:29" ht="127.5" customHeight="1" x14ac:dyDescent="0.25">
      <c r="A68" s="160" t="s">
        <v>269</v>
      </c>
      <c r="B68" s="632" t="s">
        <v>271</v>
      </c>
      <c r="C68" s="633"/>
      <c r="D68" s="173">
        <f>SUMIFS('2019'!L:L,'2019'!J:J,"Pesticides")</f>
        <v>24</v>
      </c>
      <c r="E68" s="172">
        <f t="shared" si="0"/>
        <v>1.2000000000000002</v>
      </c>
      <c r="F68" s="172">
        <f t="shared" si="1"/>
        <v>0.30000000000000004</v>
      </c>
      <c r="G68" s="172">
        <f t="shared" si="20"/>
        <v>0.10000000000000002</v>
      </c>
      <c r="H68" s="173">
        <f t="shared" ref="H68:H69" si="29">SUM($C$7:$N$7)</f>
        <v>2</v>
      </c>
      <c r="I68" s="231">
        <f t="shared" si="21"/>
        <v>-0.79999999999999982</v>
      </c>
      <c r="J68" s="237">
        <f t="shared" si="5"/>
        <v>1.6666666666666665</v>
      </c>
      <c r="K68" s="641" t="s">
        <v>291</v>
      </c>
      <c r="L68" s="642"/>
      <c r="M68" s="642"/>
      <c r="N68" s="643"/>
      <c r="P68" s="157" t="s">
        <v>269</v>
      </c>
      <c r="Q68" s="612" t="s">
        <v>271</v>
      </c>
      <c r="R68" s="613"/>
      <c r="S68" s="121">
        <f t="shared" si="6"/>
        <v>24</v>
      </c>
      <c r="T68" s="183">
        <f t="shared" si="7"/>
        <v>1.2000000000000002</v>
      </c>
      <c r="U68" s="183">
        <f t="shared" si="8"/>
        <v>0.30000000000000004</v>
      </c>
      <c r="V68" s="183">
        <f t="shared" si="14"/>
        <v>0.10000000000000002</v>
      </c>
      <c r="W68" s="121">
        <f t="shared" ref="W68:W69" si="30">SUM($R$7:$AC$7)</f>
        <v>3</v>
      </c>
      <c r="X68" s="233">
        <f t="shared" si="15"/>
        <v>-1.7999999999999998</v>
      </c>
      <c r="Y68" s="240">
        <f t="shared" si="12"/>
        <v>2.4999999999999996</v>
      </c>
      <c r="Z68" s="626" t="s">
        <v>291</v>
      </c>
      <c r="AA68" s="627"/>
      <c r="AB68" s="627"/>
      <c r="AC68" s="628"/>
    </row>
    <row r="69" spans="1:29" ht="29.25" customHeight="1" thickBot="1" x14ac:dyDescent="0.3">
      <c r="A69" s="175" t="s">
        <v>269</v>
      </c>
      <c r="B69" s="636" t="s">
        <v>273</v>
      </c>
      <c r="C69" s="637"/>
      <c r="D69" s="176">
        <f>SUMIFS('2019'!L:L,'2019'!J:J,"Pesticides")</f>
        <v>24</v>
      </c>
      <c r="E69" s="177">
        <f t="shared" si="0"/>
        <v>1.2000000000000002</v>
      </c>
      <c r="F69" s="177">
        <f t="shared" si="1"/>
        <v>0.30000000000000004</v>
      </c>
      <c r="G69" s="177">
        <f t="shared" si="20"/>
        <v>0.10000000000000002</v>
      </c>
      <c r="H69" s="176">
        <f t="shared" si="29"/>
        <v>2</v>
      </c>
      <c r="I69" s="232">
        <f t="shared" si="21"/>
        <v>-0.79999999999999982</v>
      </c>
      <c r="J69" s="238">
        <f t="shared" si="5"/>
        <v>1.6666666666666665</v>
      </c>
      <c r="K69" s="644" t="s">
        <v>292</v>
      </c>
      <c r="L69" s="645"/>
      <c r="M69" s="645"/>
      <c r="N69" s="646"/>
      <c r="P69" s="184" t="s">
        <v>269</v>
      </c>
      <c r="Q69" s="614" t="s">
        <v>273</v>
      </c>
      <c r="R69" s="615"/>
      <c r="S69" s="185">
        <f t="shared" si="6"/>
        <v>24</v>
      </c>
      <c r="T69" s="186">
        <f t="shared" si="7"/>
        <v>1.2000000000000002</v>
      </c>
      <c r="U69" s="186">
        <f t="shared" si="8"/>
        <v>0.30000000000000004</v>
      </c>
      <c r="V69" s="186">
        <f t="shared" si="14"/>
        <v>0.10000000000000002</v>
      </c>
      <c r="W69" s="187">
        <f t="shared" si="30"/>
        <v>3</v>
      </c>
      <c r="X69" s="235">
        <f t="shared" si="15"/>
        <v>-1.7999999999999998</v>
      </c>
      <c r="Y69" s="242">
        <f t="shared" si="12"/>
        <v>2.4999999999999996</v>
      </c>
      <c r="Z69" s="629" t="s">
        <v>292</v>
      </c>
      <c r="AA69" s="630"/>
      <c r="AB69" s="630"/>
      <c r="AC69" s="631"/>
    </row>
    <row r="70" spans="1:29" x14ac:dyDescent="0.25">
      <c r="I70" s="145"/>
      <c r="S70" s="145"/>
      <c r="Y70" s="145"/>
    </row>
  </sheetData>
  <autoFilter ref="A19:AD69" xr:uid="{00000000-0009-0000-0000-000004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38">
    <mergeCell ref="B22:C22"/>
    <mergeCell ref="B23:C23"/>
    <mergeCell ref="B24:C24"/>
    <mergeCell ref="B25:C25"/>
    <mergeCell ref="B26:C26"/>
    <mergeCell ref="B19:C19"/>
    <mergeCell ref="A1:B2"/>
    <mergeCell ref="C1:N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22:N22"/>
    <mergeCell ref="K19:N19"/>
    <mergeCell ref="K20:N20"/>
    <mergeCell ref="K21:N21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R1:AC1"/>
    <mergeCell ref="P13:Q13"/>
    <mergeCell ref="P14:Q14"/>
    <mergeCell ref="P15:Q15"/>
    <mergeCell ref="P16:Q16"/>
    <mergeCell ref="P17:Q17"/>
    <mergeCell ref="P1:Q2"/>
    <mergeCell ref="Q19:R19"/>
    <mergeCell ref="Q21:R21"/>
    <mergeCell ref="Q28:R28"/>
    <mergeCell ref="Q29:R29"/>
    <mergeCell ref="Q24:R24"/>
    <mergeCell ref="Q25:R25"/>
    <mergeCell ref="Z29:AC29"/>
    <mergeCell ref="P12:Q12"/>
    <mergeCell ref="Q22:R22"/>
    <mergeCell ref="Q23:R23"/>
    <mergeCell ref="Z23:AC23"/>
    <mergeCell ref="Z24:AC24"/>
    <mergeCell ref="Z25:AC25"/>
    <mergeCell ref="Z26:AC26"/>
    <mergeCell ref="Z27:AC27"/>
    <mergeCell ref="Z28:AC28"/>
    <mergeCell ref="Z19:AC19"/>
    <mergeCell ref="B32:C32"/>
    <mergeCell ref="K32:N32"/>
    <mergeCell ref="K33:N33"/>
    <mergeCell ref="K34:N34"/>
    <mergeCell ref="K35:N35"/>
    <mergeCell ref="B39:C39"/>
    <mergeCell ref="B38:C38"/>
    <mergeCell ref="Q36:R36"/>
    <mergeCell ref="Q37:R37"/>
    <mergeCell ref="Q38:R38"/>
    <mergeCell ref="K36:N36"/>
    <mergeCell ref="K37:N37"/>
    <mergeCell ref="K38:N38"/>
    <mergeCell ref="K39:N39"/>
    <mergeCell ref="B44:C44"/>
    <mergeCell ref="B45:C45"/>
    <mergeCell ref="B40:C40"/>
    <mergeCell ref="B41:C41"/>
    <mergeCell ref="B42:C42"/>
    <mergeCell ref="B20:C20"/>
    <mergeCell ref="Q20:R20"/>
    <mergeCell ref="Q32:R32"/>
    <mergeCell ref="Q33:R33"/>
    <mergeCell ref="Q34:R34"/>
    <mergeCell ref="B35:C35"/>
    <mergeCell ref="Q35:R35"/>
    <mergeCell ref="B21:C21"/>
    <mergeCell ref="Q30:R30"/>
    <mergeCell ref="Q31:R31"/>
    <mergeCell ref="B33:C33"/>
    <mergeCell ref="B36:C36"/>
    <mergeCell ref="B37:C37"/>
    <mergeCell ref="B34:C34"/>
    <mergeCell ref="B27:C27"/>
    <mergeCell ref="B28:C28"/>
    <mergeCell ref="B29:C29"/>
    <mergeCell ref="B30:C30"/>
    <mergeCell ref="B31:C31"/>
    <mergeCell ref="B58:C58"/>
    <mergeCell ref="Q39:R39"/>
    <mergeCell ref="Q40:R40"/>
    <mergeCell ref="Q41:R41"/>
    <mergeCell ref="Q42:R42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K49:N49"/>
    <mergeCell ref="K50:N50"/>
    <mergeCell ref="K51:N51"/>
    <mergeCell ref="K52:N52"/>
    <mergeCell ref="K53:N53"/>
    <mergeCell ref="K54:N54"/>
    <mergeCell ref="B46:C46"/>
    <mergeCell ref="B47:C47"/>
    <mergeCell ref="B48:C48"/>
    <mergeCell ref="B43:C43"/>
    <mergeCell ref="Z52:AC52"/>
    <mergeCell ref="Z53:AC53"/>
    <mergeCell ref="Z54:AC54"/>
    <mergeCell ref="Z55:AC55"/>
    <mergeCell ref="Z56:AC56"/>
    <mergeCell ref="Z57:AC57"/>
    <mergeCell ref="Q49:R49"/>
    <mergeCell ref="Q50:R50"/>
    <mergeCell ref="Q51:R51"/>
    <mergeCell ref="Q55:R55"/>
    <mergeCell ref="Q56:R56"/>
    <mergeCell ref="Q57:R57"/>
    <mergeCell ref="Q52:R52"/>
    <mergeCell ref="Q53:R53"/>
    <mergeCell ref="Q54:R54"/>
    <mergeCell ref="Z49:AC49"/>
    <mergeCell ref="Z50:AC50"/>
    <mergeCell ref="Z51:AC51"/>
    <mergeCell ref="Q58:R58"/>
    <mergeCell ref="Q59:R59"/>
    <mergeCell ref="Q60:R60"/>
    <mergeCell ref="Z58:AC58"/>
    <mergeCell ref="Z59:AC59"/>
    <mergeCell ref="Z60:AC60"/>
    <mergeCell ref="Z61:AC61"/>
    <mergeCell ref="Z62:AC62"/>
    <mergeCell ref="Z63:AC63"/>
    <mergeCell ref="B62:C62"/>
    <mergeCell ref="B63:C63"/>
    <mergeCell ref="B64:C64"/>
    <mergeCell ref="B66:C66"/>
    <mergeCell ref="B59:C59"/>
    <mergeCell ref="B60:C60"/>
    <mergeCell ref="B61:C61"/>
    <mergeCell ref="Q61:R61"/>
    <mergeCell ref="Q62:R62"/>
    <mergeCell ref="Q63:R63"/>
    <mergeCell ref="B67:C67"/>
    <mergeCell ref="B68:C68"/>
    <mergeCell ref="B65:C65"/>
    <mergeCell ref="B69:C69"/>
    <mergeCell ref="K64:N64"/>
    <mergeCell ref="K65:N65"/>
    <mergeCell ref="K66:N66"/>
    <mergeCell ref="K67:N67"/>
    <mergeCell ref="K68:N68"/>
    <mergeCell ref="K69:N69"/>
    <mergeCell ref="Q67:R67"/>
    <mergeCell ref="Q68:R68"/>
    <mergeCell ref="Q69:R69"/>
    <mergeCell ref="Q64:R64"/>
    <mergeCell ref="Q65:R65"/>
    <mergeCell ref="Q66:R66"/>
    <mergeCell ref="Z64:AC64"/>
    <mergeCell ref="Z65:AC65"/>
    <mergeCell ref="Z66:AC66"/>
    <mergeCell ref="Z67:AC67"/>
    <mergeCell ref="Z68:AC68"/>
    <mergeCell ref="Z69:AC69"/>
    <mergeCell ref="K58:N58"/>
    <mergeCell ref="K59:N59"/>
    <mergeCell ref="K60:N60"/>
    <mergeCell ref="K61:N61"/>
    <mergeCell ref="K62:N62"/>
    <mergeCell ref="K63:N63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55:N55"/>
    <mergeCell ref="K56:N56"/>
    <mergeCell ref="K57:N57"/>
    <mergeCell ref="Z43:AC43"/>
    <mergeCell ref="Z44:AC44"/>
    <mergeCell ref="Z45:AC45"/>
    <mergeCell ref="Z46:AC46"/>
    <mergeCell ref="Z47:AC47"/>
    <mergeCell ref="Z48:AC48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Q46:R46"/>
    <mergeCell ref="Q47:R47"/>
    <mergeCell ref="Q48:R48"/>
    <mergeCell ref="Q43:R43"/>
    <mergeCell ref="Q44:R44"/>
    <mergeCell ref="Q45:R45"/>
    <mergeCell ref="Z39:AC39"/>
    <mergeCell ref="Q26:R26"/>
    <mergeCell ref="Q27:R27"/>
    <mergeCell ref="Z36:AC36"/>
    <mergeCell ref="Z37:AC37"/>
    <mergeCell ref="Z38:AC38"/>
    <mergeCell ref="Z20:AC20"/>
    <mergeCell ref="Z21:AC21"/>
    <mergeCell ref="Z22:AC22"/>
    <mergeCell ref="Z40:AC40"/>
    <mergeCell ref="Z41:AC41"/>
    <mergeCell ref="Z42:AC42"/>
    <mergeCell ref="Z30:AC30"/>
    <mergeCell ref="Z31:AC31"/>
    <mergeCell ref="Z32:AC32"/>
    <mergeCell ref="Z33:AC33"/>
    <mergeCell ref="Z34:AC34"/>
    <mergeCell ref="Z35:AC35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AZ42"/>
  <sheetViews>
    <sheetView workbookViewId="0">
      <selection activeCell="AE45" sqref="AE45"/>
    </sheetView>
  </sheetViews>
  <sheetFormatPr defaultRowHeight="15" x14ac:dyDescent="0.25"/>
  <cols>
    <col min="3" max="3" width="15.7109375" bestFit="1" customWidth="1"/>
    <col min="4" max="4" width="10.28515625" customWidth="1"/>
    <col min="5" max="5" width="14" customWidth="1"/>
    <col min="6" max="6" width="16.42578125" bestFit="1" customWidth="1"/>
    <col min="7" max="7" width="15.7109375" bestFit="1" customWidth="1"/>
    <col min="8" max="8" width="15.85546875" customWidth="1"/>
    <col min="9" max="9" width="15.7109375" bestFit="1" customWidth="1"/>
    <col min="10" max="10" width="9.28515625" hidden="1" customWidth="1"/>
    <col min="11" max="13" width="15.7109375" hidden="1" customWidth="1"/>
    <col min="14" max="14" width="18" hidden="1" customWidth="1"/>
    <col min="15" max="19" width="15.7109375" hidden="1" customWidth="1"/>
    <col min="20" max="20" width="11.28515625" hidden="1" customWidth="1"/>
    <col min="21" max="22" width="15.7109375" hidden="1" customWidth="1"/>
    <col min="23" max="24" width="11.28515625" hidden="1" customWidth="1"/>
    <col min="25" max="26" width="15.7109375" hidden="1" customWidth="1"/>
    <col min="27" max="52" width="11.28515625" customWidth="1"/>
  </cols>
  <sheetData>
    <row r="1" spans="1:52" s="249" customFormat="1" ht="25.5" customHeight="1" thickBot="1" x14ac:dyDescent="0.3">
      <c r="A1" s="247" t="s">
        <v>323</v>
      </c>
      <c r="B1" s="247"/>
      <c r="C1" s="247"/>
      <c r="D1" s="247"/>
      <c r="E1" s="247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7"/>
      <c r="R1" s="247"/>
      <c r="S1" s="247"/>
      <c r="T1" s="247"/>
      <c r="U1" s="247"/>
      <c r="V1" s="247"/>
      <c r="W1" s="247"/>
      <c r="X1" s="247"/>
      <c r="Y1" s="247"/>
      <c r="Z1" s="247"/>
    </row>
    <row r="2" spans="1:52" s="87" customFormat="1" ht="16.5" thickTop="1" thickBot="1" x14ac:dyDescent="0.3">
      <c r="A2" s="688" t="s">
        <v>213</v>
      </c>
      <c r="B2" s="689"/>
      <c r="C2" s="689"/>
      <c r="D2" s="689"/>
      <c r="E2" s="690"/>
      <c r="F2" s="691" t="s">
        <v>214</v>
      </c>
      <c r="G2" s="686"/>
      <c r="H2" s="686"/>
      <c r="I2" s="692"/>
      <c r="J2" s="691" t="s">
        <v>215</v>
      </c>
      <c r="K2" s="686"/>
      <c r="L2" s="686"/>
      <c r="M2" s="692"/>
      <c r="N2" s="691" t="s">
        <v>216</v>
      </c>
      <c r="O2" s="686"/>
      <c r="P2" s="686"/>
      <c r="Q2" s="692"/>
      <c r="R2" s="693" t="s">
        <v>217</v>
      </c>
      <c r="S2" s="694"/>
      <c r="T2" s="694"/>
      <c r="U2" s="694"/>
      <c r="V2" s="695"/>
      <c r="W2" s="693" t="s">
        <v>218</v>
      </c>
      <c r="X2" s="694"/>
      <c r="Y2" s="694"/>
      <c r="Z2" s="694"/>
      <c r="AA2" s="696" t="s">
        <v>219</v>
      </c>
      <c r="AB2" s="694"/>
      <c r="AC2" s="694"/>
      <c r="AD2" s="694"/>
      <c r="AE2" s="695"/>
      <c r="AF2" s="696" t="s">
        <v>303</v>
      </c>
      <c r="AG2" s="694"/>
      <c r="AH2" s="694"/>
      <c r="AI2" s="694"/>
      <c r="AJ2" s="697" t="s">
        <v>221</v>
      </c>
      <c r="AK2" s="698"/>
      <c r="AL2" s="698"/>
      <c r="AM2" s="698"/>
      <c r="AN2" s="685" t="s">
        <v>222</v>
      </c>
      <c r="AO2" s="686"/>
      <c r="AP2" s="686"/>
      <c r="AQ2" s="686"/>
      <c r="AR2" s="692"/>
      <c r="AS2" s="685" t="s">
        <v>223</v>
      </c>
      <c r="AT2" s="686"/>
      <c r="AU2" s="686"/>
      <c r="AV2" s="686"/>
      <c r="AW2" s="685" t="s">
        <v>224</v>
      </c>
      <c r="AX2" s="686"/>
      <c r="AY2" s="686"/>
      <c r="AZ2" s="687"/>
    </row>
    <row r="3" spans="1:52" ht="15.75" thickBot="1" x14ac:dyDescent="0.3">
      <c r="A3" s="416" t="s">
        <v>304</v>
      </c>
      <c r="B3" s="417" t="s">
        <v>305</v>
      </c>
      <c r="C3" s="417" t="s">
        <v>306</v>
      </c>
      <c r="D3" s="417" t="s">
        <v>307</v>
      </c>
      <c r="E3" s="418" t="s">
        <v>308</v>
      </c>
      <c r="F3" s="419" t="s">
        <v>304</v>
      </c>
      <c r="G3" s="420" t="s">
        <v>305</v>
      </c>
      <c r="H3" s="420" t="s">
        <v>306</v>
      </c>
      <c r="I3" s="421" t="s">
        <v>307</v>
      </c>
      <c r="J3" s="422" t="s">
        <v>304</v>
      </c>
      <c r="K3" s="419" t="s">
        <v>305</v>
      </c>
      <c r="L3" s="420" t="s">
        <v>306</v>
      </c>
      <c r="M3" s="421" t="s">
        <v>307</v>
      </c>
      <c r="N3" s="419" t="s">
        <v>304</v>
      </c>
      <c r="O3" s="420" t="s">
        <v>305</v>
      </c>
      <c r="P3" s="420" t="s">
        <v>306</v>
      </c>
      <c r="Q3" s="421" t="s">
        <v>307</v>
      </c>
      <c r="R3" s="462" t="s">
        <v>304</v>
      </c>
      <c r="S3" s="463" t="s">
        <v>305</v>
      </c>
      <c r="T3" s="463" t="s">
        <v>306</v>
      </c>
      <c r="U3" s="463" t="s">
        <v>307</v>
      </c>
      <c r="V3" s="464" t="s">
        <v>308</v>
      </c>
      <c r="W3" s="465" t="s">
        <v>304</v>
      </c>
      <c r="X3" s="466" t="s">
        <v>305</v>
      </c>
      <c r="Y3" s="466" t="s">
        <v>306</v>
      </c>
      <c r="Z3" s="467" t="s">
        <v>307</v>
      </c>
      <c r="AA3" s="468" t="s">
        <v>304</v>
      </c>
      <c r="AB3" s="466" t="s">
        <v>305</v>
      </c>
      <c r="AC3" s="466" t="s">
        <v>306</v>
      </c>
      <c r="AD3" s="466" t="s">
        <v>307</v>
      </c>
      <c r="AE3" s="469" t="s">
        <v>308</v>
      </c>
      <c r="AF3" s="468" t="s">
        <v>304</v>
      </c>
      <c r="AG3" s="466" t="s">
        <v>305</v>
      </c>
      <c r="AH3" s="466" t="s">
        <v>306</v>
      </c>
      <c r="AI3" s="467" t="s">
        <v>307</v>
      </c>
      <c r="AJ3" s="468" t="s">
        <v>304</v>
      </c>
      <c r="AK3" s="466" t="s">
        <v>305</v>
      </c>
      <c r="AL3" s="466" t="s">
        <v>306</v>
      </c>
      <c r="AM3" s="469" t="s">
        <v>307</v>
      </c>
      <c r="AN3" s="495" t="s">
        <v>304</v>
      </c>
      <c r="AO3" s="417" t="s">
        <v>305</v>
      </c>
      <c r="AP3" s="417" t="s">
        <v>306</v>
      </c>
      <c r="AQ3" s="417" t="s">
        <v>307</v>
      </c>
      <c r="AR3" s="496" t="s">
        <v>308</v>
      </c>
      <c r="AS3" s="422" t="s">
        <v>304</v>
      </c>
      <c r="AT3" s="497" t="s">
        <v>305</v>
      </c>
      <c r="AU3" s="497" t="s">
        <v>306</v>
      </c>
      <c r="AV3" s="540" t="s">
        <v>307</v>
      </c>
      <c r="AW3" s="422" t="s">
        <v>304</v>
      </c>
      <c r="AX3" s="420" t="s">
        <v>305</v>
      </c>
      <c r="AY3" s="420" t="s">
        <v>306</v>
      </c>
      <c r="AZ3" s="498" t="s">
        <v>307</v>
      </c>
    </row>
    <row r="4" spans="1:52" s="394" customFormat="1" x14ac:dyDescent="0.25">
      <c r="A4" s="423"/>
      <c r="B4" s="424"/>
      <c r="C4" s="424" t="s">
        <v>31</v>
      </c>
      <c r="D4" s="424"/>
      <c r="E4" s="425"/>
      <c r="F4" s="426" t="s">
        <v>381</v>
      </c>
      <c r="G4" s="424" t="s">
        <v>355</v>
      </c>
      <c r="H4" s="424" t="s">
        <v>356</v>
      </c>
      <c r="I4" s="425" t="s">
        <v>357</v>
      </c>
      <c r="J4" s="426" t="s">
        <v>381</v>
      </c>
      <c r="K4" s="424" t="s">
        <v>374</v>
      </c>
      <c r="L4" s="424" t="s">
        <v>355</v>
      </c>
      <c r="M4" s="425" t="s">
        <v>356</v>
      </c>
      <c r="N4" s="424" t="s">
        <v>357</v>
      </c>
      <c r="O4" s="424" t="s">
        <v>354</v>
      </c>
      <c r="P4" s="424" t="s">
        <v>31</v>
      </c>
      <c r="Q4" s="426" t="s">
        <v>33</v>
      </c>
      <c r="R4" s="470" t="s">
        <v>356</v>
      </c>
      <c r="S4" s="471" t="s">
        <v>394</v>
      </c>
      <c r="T4" s="471" t="s">
        <v>499</v>
      </c>
      <c r="U4" s="471" t="s">
        <v>357</v>
      </c>
      <c r="V4" s="472" t="s">
        <v>381</v>
      </c>
      <c r="W4" s="470" t="s">
        <v>356</v>
      </c>
      <c r="X4" s="471" t="s">
        <v>374</v>
      </c>
      <c r="Y4" s="471" t="s">
        <v>494</v>
      </c>
      <c r="Z4" s="472" t="s">
        <v>555</v>
      </c>
      <c r="AA4" s="470"/>
      <c r="AB4" s="471" t="s">
        <v>354</v>
      </c>
      <c r="AC4" s="471" t="s">
        <v>31</v>
      </c>
      <c r="AD4" s="471" t="s">
        <v>355</v>
      </c>
      <c r="AE4" s="472" t="s">
        <v>584</v>
      </c>
      <c r="AF4" s="470" t="s">
        <v>588</v>
      </c>
      <c r="AG4" s="471" t="s">
        <v>355</v>
      </c>
      <c r="AH4" s="471" t="s">
        <v>357</v>
      </c>
      <c r="AI4" s="472" t="s">
        <v>354</v>
      </c>
      <c r="AJ4" s="470" t="s">
        <v>355</v>
      </c>
      <c r="AK4" s="471" t="s">
        <v>374</v>
      </c>
      <c r="AL4" s="471" t="s">
        <v>532</v>
      </c>
      <c r="AM4" s="472" t="s">
        <v>354</v>
      </c>
      <c r="AN4" s="426" t="s">
        <v>588</v>
      </c>
      <c r="AO4" s="424"/>
      <c r="AP4" s="424" t="s">
        <v>541</v>
      </c>
      <c r="AQ4" s="424" t="s">
        <v>31</v>
      </c>
      <c r="AR4" s="425" t="s">
        <v>354</v>
      </c>
      <c r="AS4" s="426" t="s">
        <v>541</v>
      </c>
      <c r="AT4" s="424" t="s">
        <v>354</v>
      </c>
      <c r="AU4" s="424" t="s">
        <v>588</v>
      </c>
      <c r="AV4" s="425"/>
      <c r="AW4" s="426" t="s">
        <v>354</v>
      </c>
      <c r="AX4" s="424" t="s">
        <v>374</v>
      </c>
      <c r="AY4" s="424" t="s">
        <v>541</v>
      </c>
      <c r="AZ4" s="499"/>
    </row>
    <row r="5" spans="1:52" s="394" customFormat="1" x14ac:dyDescent="0.25">
      <c r="A5" s="427"/>
      <c r="B5" s="428"/>
      <c r="C5" s="428"/>
      <c r="D5" s="428"/>
      <c r="E5" s="429"/>
      <c r="F5" s="430"/>
      <c r="G5" s="428"/>
      <c r="H5" s="428"/>
      <c r="I5" s="429"/>
      <c r="J5" s="430"/>
      <c r="K5" s="428"/>
      <c r="L5" s="428"/>
      <c r="M5" s="429"/>
      <c r="N5" s="430"/>
      <c r="O5" s="428"/>
      <c r="P5" s="428"/>
      <c r="Q5" s="429"/>
      <c r="R5" s="473"/>
      <c r="S5" s="474"/>
      <c r="T5" s="474"/>
      <c r="U5" s="474"/>
      <c r="V5" s="475"/>
      <c r="W5" s="473"/>
      <c r="X5" s="474"/>
      <c r="Y5" s="474"/>
      <c r="Z5" s="475"/>
      <c r="AA5" s="473"/>
      <c r="AB5" s="474"/>
      <c r="AC5" s="474"/>
      <c r="AD5" s="474"/>
      <c r="AE5" s="475"/>
      <c r="AF5" s="473"/>
      <c r="AG5" s="474"/>
      <c r="AH5" s="474"/>
      <c r="AI5" s="475"/>
      <c r="AJ5" s="473"/>
      <c r="AK5" s="474"/>
      <c r="AL5" s="474" t="s">
        <v>357</v>
      </c>
      <c r="AM5" s="475"/>
      <c r="AN5" s="430"/>
      <c r="AO5" s="428"/>
      <c r="AP5" s="428"/>
      <c r="AQ5" s="428"/>
      <c r="AR5" s="429"/>
      <c r="AS5" s="430"/>
      <c r="AT5" s="428"/>
      <c r="AU5" s="428"/>
      <c r="AV5" s="429"/>
      <c r="AW5" s="430"/>
      <c r="AX5" s="428"/>
      <c r="AY5" s="428"/>
      <c r="AZ5" s="500"/>
    </row>
    <row r="6" spans="1:52" s="394" customFormat="1" ht="15.75" thickBot="1" x14ac:dyDescent="0.3">
      <c r="A6" s="431"/>
      <c r="B6" s="432"/>
      <c r="C6" s="432"/>
      <c r="D6" s="432"/>
      <c r="E6" s="433"/>
      <c r="F6" s="434"/>
      <c r="G6" s="432"/>
      <c r="H6" s="432"/>
      <c r="I6" s="433"/>
      <c r="J6" s="434"/>
      <c r="K6" s="432"/>
      <c r="L6" s="432"/>
      <c r="M6" s="433"/>
      <c r="N6" s="434"/>
      <c r="O6" s="432"/>
      <c r="P6" s="432"/>
      <c r="Q6" s="433"/>
      <c r="R6" s="476"/>
      <c r="S6" s="477"/>
      <c r="T6" s="477"/>
      <c r="U6" s="477"/>
      <c r="V6" s="478"/>
      <c r="W6" s="476"/>
      <c r="X6" s="477"/>
      <c r="Y6" s="477"/>
      <c r="Z6" s="478"/>
      <c r="AA6" s="476"/>
      <c r="AB6" s="477"/>
      <c r="AC6" s="477"/>
      <c r="AD6" s="477"/>
      <c r="AE6" s="478"/>
      <c r="AF6" s="476"/>
      <c r="AG6" s="477"/>
      <c r="AH6" s="477"/>
      <c r="AI6" s="478"/>
      <c r="AJ6" s="476"/>
      <c r="AK6" s="477"/>
      <c r="AL6" s="477"/>
      <c r="AM6" s="478"/>
      <c r="AN6" s="434"/>
      <c r="AO6" s="432"/>
      <c r="AP6" s="432"/>
      <c r="AQ6" s="432"/>
      <c r="AR6" s="433"/>
      <c r="AS6" s="434"/>
      <c r="AT6" s="432"/>
      <c r="AU6" s="432"/>
      <c r="AV6" s="433"/>
      <c r="AW6" s="434"/>
      <c r="AX6" s="432"/>
      <c r="AY6" s="432"/>
      <c r="AZ6" s="501"/>
    </row>
    <row r="7" spans="1:52" s="396" customFormat="1" ht="12.75" x14ac:dyDescent="0.25">
      <c r="A7" s="435"/>
      <c r="B7" s="436"/>
      <c r="C7" s="436" t="s">
        <v>361</v>
      </c>
      <c r="D7" s="436"/>
      <c r="E7" s="437"/>
      <c r="F7" s="438" t="s">
        <v>369</v>
      </c>
      <c r="G7" s="436" t="s">
        <v>377</v>
      </c>
      <c r="H7" s="436" t="s">
        <v>380</v>
      </c>
      <c r="I7" s="437" t="s">
        <v>393</v>
      </c>
      <c r="J7" s="438"/>
      <c r="K7" s="436" t="s">
        <v>436</v>
      </c>
      <c r="L7" s="436" t="s">
        <v>439</v>
      </c>
      <c r="M7" s="437" t="s">
        <v>453</v>
      </c>
      <c r="N7" s="514" t="s">
        <v>463</v>
      </c>
      <c r="O7" s="436" t="s">
        <v>435</v>
      </c>
      <c r="P7" s="436" t="s">
        <v>476</v>
      </c>
      <c r="Q7" s="437"/>
      <c r="R7" s="479" t="s">
        <v>497</v>
      </c>
      <c r="S7" s="480" t="s">
        <v>450</v>
      </c>
      <c r="T7" s="480"/>
      <c r="U7" s="480" t="s">
        <v>506</v>
      </c>
      <c r="V7" s="481" t="s">
        <v>435</v>
      </c>
      <c r="W7" s="479" t="s">
        <v>520</v>
      </c>
      <c r="X7" s="480" t="s">
        <v>523</v>
      </c>
      <c r="Y7" s="480" t="s">
        <v>508</v>
      </c>
      <c r="Z7" s="481" t="s">
        <v>505</v>
      </c>
      <c r="AA7" s="479"/>
      <c r="AB7" s="480"/>
      <c r="AC7" s="480"/>
      <c r="AD7" s="480"/>
      <c r="AE7" s="481"/>
      <c r="AF7" s="479"/>
      <c r="AG7" s="480"/>
      <c r="AH7" s="480"/>
      <c r="AI7" s="481"/>
      <c r="AJ7" s="479"/>
      <c r="AK7" s="480"/>
      <c r="AL7" s="480"/>
      <c r="AM7" s="481"/>
      <c r="AN7" s="438"/>
      <c r="AO7" s="436"/>
      <c r="AP7" s="436"/>
      <c r="AQ7" s="436"/>
      <c r="AR7" s="437"/>
      <c r="AS7" s="438"/>
      <c r="AT7" s="436"/>
      <c r="AU7" s="436"/>
      <c r="AV7" s="437"/>
      <c r="AW7" s="438"/>
      <c r="AX7" s="436"/>
      <c r="AY7" s="436"/>
      <c r="AZ7" s="502"/>
    </row>
    <row r="8" spans="1:52" s="395" customFormat="1" ht="12" x14ac:dyDescent="0.25">
      <c r="A8" s="439"/>
      <c r="B8" s="440"/>
      <c r="C8" s="441">
        <v>43488</v>
      </c>
      <c r="D8" s="440"/>
      <c r="E8" s="442"/>
      <c r="F8" s="443">
        <v>43502</v>
      </c>
      <c r="G8" s="441">
        <v>43509</v>
      </c>
      <c r="H8" s="441">
        <v>43516</v>
      </c>
      <c r="I8" s="444">
        <v>43523</v>
      </c>
      <c r="J8" s="444"/>
      <c r="K8" s="441">
        <v>43537</v>
      </c>
      <c r="L8" s="441">
        <v>43544</v>
      </c>
      <c r="M8" s="444">
        <v>43551</v>
      </c>
      <c r="N8" s="443">
        <v>43558</v>
      </c>
      <c r="O8" s="441">
        <v>43565</v>
      </c>
      <c r="P8" s="441">
        <v>43572</v>
      </c>
      <c r="Q8" s="444">
        <v>43579</v>
      </c>
      <c r="R8" s="482">
        <v>43586</v>
      </c>
      <c r="S8" s="483">
        <v>43592</v>
      </c>
      <c r="T8" s="483">
        <v>43600</v>
      </c>
      <c r="U8" s="483">
        <v>43607</v>
      </c>
      <c r="V8" s="484">
        <v>43614</v>
      </c>
      <c r="W8" s="482">
        <v>43621</v>
      </c>
      <c r="X8" s="483">
        <v>43628</v>
      </c>
      <c r="Y8" s="483">
        <v>43635</v>
      </c>
      <c r="Z8" s="484">
        <v>43642</v>
      </c>
      <c r="AA8" s="482">
        <v>43649</v>
      </c>
      <c r="AB8" s="483">
        <v>43656</v>
      </c>
      <c r="AC8" s="483">
        <v>43663</v>
      </c>
      <c r="AD8" s="483">
        <v>43670</v>
      </c>
      <c r="AE8" s="484">
        <v>43677</v>
      </c>
      <c r="AF8" s="482">
        <v>43684</v>
      </c>
      <c r="AG8" s="483">
        <v>43691</v>
      </c>
      <c r="AH8" s="483">
        <v>43698</v>
      </c>
      <c r="AI8" s="484">
        <v>43705</v>
      </c>
      <c r="AJ8" s="482">
        <v>43712</v>
      </c>
      <c r="AK8" s="483">
        <v>43719</v>
      </c>
      <c r="AL8" s="483">
        <v>43726</v>
      </c>
      <c r="AM8" s="484">
        <v>43733</v>
      </c>
      <c r="AN8" s="443">
        <v>43740</v>
      </c>
      <c r="AO8" s="441">
        <v>43747</v>
      </c>
      <c r="AP8" s="441">
        <v>43754</v>
      </c>
      <c r="AQ8" s="441">
        <v>43761</v>
      </c>
      <c r="AR8" s="444">
        <v>43768</v>
      </c>
      <c r="AS8" s="443">
        <v>43775</v>
      </c>
      <c r="AT8" s="441">
        <v>43782</v>
      </c>
      <c r="AU8" s="441">
        <v>43789</v>
      </c>
      <c r="AV8" s="444">
        <v>43796</v>
      </c>
      <c r="AW8" s="443">
        <v>43803</v>
      </c>
      <c r="AX8" s="441">
        <v>43810</v>
      </c>
      <c r="AY8" s="441">
        <v>43817</v>
      </c>
      <c r="AZ8" s="503">
        <v>43824</v>
      </c>
    </row>
    <row r="9" spans="1:52" s="394" customFormat="1" x14ac:dyDescent="0.25">
      <c r="A9" s="445"/>
      <c r="B9" s="428"/>
      <c r="C9" s="428" t="s">
        <v>373</v>
      </c>
      <c r="D9" s="428"/>
      <c r="E9" s="429"/>
      <c r="F9" s="430" t="s">
        <v>371</v>
      </c>
      <c r="G9" s="428" t="s">
        <v>372</v>
      </c>
      <c r="H9" s="428" t="s">
        <v>372</v>
      </c>
      <c r="I9" s="429" t="s">
        <v>373</v>
      </c>
      <c r="J9" s="430"/>
      <c r="K9" s="428" t="s">
        <v>373</v>
      </c>
      <c r="L9" s="428" t="s">
        <v>372</v>
      </c>
      <c r="M9" s="429" t="s">
        <v>373</v>
      </c>
      <c r="N9" s="513" t="s">
        <v>467</v>
      </c>
      <c r="O9" s="430"/>
      <c r="P9" s="428"/>
      <c r="Q9" s="429"/>
      <c r="R9" s="473"/>
      <c r="S9" s="474"/>
      <c r="T9" s="474"/>
      <c r="U9" s="474"/>
      <c r="V9" s="475"/>
      <c r="W9" s="473"/>
      <c r="X9" s="474"/>
      <c r="Y9" s="474"/>
      <c r="Z9" s="475"/>
      <c r="AA9" s="473"/>
      <c r="AB9" s="474"/>
      <c r="AC9" s="474"/>
      <c r="AD9" s="474"/>
      <c r="AE9" s="475"/>
      <c r="AF9" s="473"/>
      <c r="AG9" s="474"/>
      <c r="AH9" s="474"/>
      <c r="AI9" s="475"/>
      <c r="AJ9" s="473"/>
      <c r="AK9" s="474"/>
      <c r="AL9" s="474"/>
      <c r="AM9" s="475"/>
      <c r="AN9" s="430"/>
      <c r="AO9" s="428"/>
      <c r="AP9" s="428"/>
      <c r="AQ9" s="428"/>
      <c r="AR9" s="429"/>
      <c r="AS9" s="430"/>
      <c r="AT9" s="428"/>
      <c r="AU9" s="428"/>
      <c r="AV9" s="429"/>
      <c r="AW9" s="430"/>
      <c r="AX9" s="428"/>
      <c r="AY9" s="428"/>
      <c r="AZ9" s="504"/>
    </row>
    <row r="10" spans="1:52" s="394" customFormat="1" x14ac:dyDescent="0.25">
      <c r="A10" s="446"/>
      <c r="B10" s="447"/>
      <c r="C10" s="447" t="s">
        <v>372</v>
      </c>
      <c r="D10" s="447"/>
      <c r="E10" s="448"/>
      <c r="F10" s="449" t="s">
        <v>375</v>
      </c>
      <c r="G10" s="447" t="s">
        <v>375</v>
      </c>
      <c r="H10" s="447" t="s">
        <v>375</v>
      </c>
      <c r="I10" s="448" t="s">
        <v>375</v>
      </c>
      <c r="J10" s="449"/>
      <c r="K10" s="447" t="s">
        <v>372</v>
      </c>
      <c r="L10" s="447" t="s">
        <v>371</v>
      </c>
      <c r="M10" s="448" t="s">
        <v>375</v>
      </c>
      <c r="N10" s="449"/>
      <c r="O10" s="449"/>
      <c r="P10" s="447"/>
      <c r="Q10" s="448"/>
      <c r="R10" s="485"/>
      <c r="S10" s="486" t="s">
        <v>526</v>
      </c>
      <c r="T10" s="486"/>
      <c r="U10" s="486"/>
      <c r="V10" s="487"/>
      <c r="W10" s="485"/>
      <c r="X10" s="486"/>
      <c r="Y10" s="486" t="s">
        <v>530</v>
      </c>
      <c r="Z10" s="487" t="s">
        <v>556</v>
      </c>
      <c r="AA10" s="485"/>
      <c r="AB10" s="486"/>
      <c r="AC10" s="486"/>
      <c r="AD10" s="486"/>
      <c r="AE10" s="487"/>
      <c r="AF10" s="485"/>
      <c r="AG10" s="486"/>
      <c r="AH10" s="486"/>
      <c r="AI10" s="487"/>
      <c r="AJ10" s="485"/>
      <c r="AK10" s="486"/>
      <c r="AL10" s="486"/>
      <c r="AM10" s="487"/>
      <c r="AN10" s="449"/>
      <c r="AO10" s="447"/>
      <c r="AP10" s="447"/>
      <c r="AQ10" s="447"/>
      <c r="AR10" s="448"/>
      <c r="AS10" s="449"/>
      <c r="AT10" s="447"/>
      <c r="AU10" s="447"/>
      <c r="AV10" s="448"/>
      <c r="AW10" s="449"/>
      <c r="AX10" s="447"/>
      <c r="AY10" s="447"/>
      <c r="AZ10" s="505"/>
    </row>
    <row r="11" spans="1:52" s="394" customFormat="1" x14ac:dyDescent="0.25">
      <c r="A11" s="446"/>
      <c r="B11" s="447"/>
      <c r="C11" s="447" t="s">
        <v>375</v>
      </c>
      <c r="D11" s="447"/>
      <c r="E11" s="448"/>
      <c r="F11" s="449"/>
      <c r="G11" s="447" t="s">
        <v>376</v>
      </c>
      <c r="H11" s="447"/>
      <c r="I11" s="448" t="s">
        <v>404</v>
      </c>
      <c r="J11" s="449"/>
      <c r="K11" s="447"/>
      <c r="L11" s="447"/>
      <c r="M11" s="448"/>
      <c r="N11" s="449"/>
      <c r="O11" s="447"/>
      <c r="P11" s="447"/>
      <c r="Q11" s="448"/>
      <c r="R11" s="485"/>
      <c r="S11" s="486" t="s">
        <v>516</v>
      </c>
      <c r="T11" s="486"/>
      <c r="U11" s="486"/>
      <c r="V11" s="487"/>
      <c r="W11" s="485"/>
      <c r="X11" s="486"/>
      <c r="Y11" s="486"/>
      <c r="Z11" s="487"/>
      <c r="AA11" s="485"/>
      <c r="AB11" s="486"/>
      <c r="AC11" s="486"/>
      <c r="AD11" s="486"/>
      <c r="AE11" s="487" t="s">
        <v>583</v>
      </c>
      <c r="AF11" s="485"/>
      <c r="AG11" s="486"/>
      <c r="AH11" s="486"/>
      <c r="AI11" s="487"/>
      <c r="AJ11" s="485"/>
      <c r="AK11" s="486" t="s">
        <v>68</v>
      </c>
      <c r="AL11" s="486"/>
      <c r="AM11" s="487"/>
      <c r="AN11" s="449"/>
      <c r="AO11" s="447"/>
      <c r="AP11" s="447"/>
      <c r="AQ11" s="447"/>
      <c r="AR11" s="448"/>
      <c r="AS11" s="449"/>
      <c r="AT11" s="447"/>
      <c r="AU11" s="447"/>
      <c r="AV11" s="448"/>
      <c r="AW11" s="449"/>
      <c r="AX11" s="447"/>
      <c r="AY11" s="447"/>
      <c r="AZ11" s="506"/>
    </row>
    <row r="12" spans="1:52" s="394" customFormat="1" ht="15.75" thickBot="1" x14ac:dyDescent="0.3">
      <c r="A12" s="431"/>
      <c r="B12" s="432"/>
      <c r="C12" s="432"/>
      <c r="D12" s="432"/>
      <c r="E12" s="433"/>
      <c r="F12" s="434"/>
      <c r="G12" s="432"/>
      <c r="H12" s="432"/>
      <c r="I12" s="433"/>
      <c r="J12" s="434"/>
      <c r="K12" s="432"/>
      <c r="L12" s="432"/>
      <c r="M12" s="433"/>
      <c r="N12" s="434"/>
      <c r="O12" s="432"/>
      <c r="P12" s="432"/>
      <c r="Q12" s="433"/>
      <c r="R12" s="476"/>
      <c r="S12" s="477"/>
      <c r="T12" s="477"/>
      <c r="U12" s="477"/>
      <c r="V12" s="478"/>
      <c r="W12" s="524"/>
      <c r="X12" s="477"/>
      <c r="Y12" s="477"/>
      <c r="Z12" s="478"/>
      <c r="AA12" s="476"/>
      <c r="AB12" s="477"/>
      <c r="AC12" s="477"/>
      <c r="AD12" s="477"/>
      <c r="AE12" s="487"/>
      <c r="AF12" s="485"/>
      <c r="AG12" s="486"/>
      <c r="AH12" s="486"/>
      <c r="AI12" s="487"/>
      <c r="AJ12" s="485"/>
      <c r="AK12" s="486"/>
      <c r="AL12" s="486"/>
      <c r="AM12" s="487"/>
      <c r="AN12" s="449"/>
      <c r="AO12" s="447"/>
      <c r="AP12" s="447"/>
      <c r="AQ12" s="447"/>
      <c r="AR12" s="448"/>
      <c r="AS12" s="449"/>
      <c r="AT12" s="447"/>
      <c r="AU12" s="447"/>
      <c r="AV12" s="448"/>
      <c r="AW12" s="449"/>
      <c r="AX12" s="447"/>
      <c r="AY12" s="447"/>
      <c r="AZ12" s="500"/>
    </row>
    <row r="13" spans="1:52" s="394" customFormat="1" x14ac:dyDescent="0.25">
      <c r="A13" s="423"/>
      <c r="B13" s="428"/>
      <c r="C13" s="428"/>
      <c r="D13" s="428"/>
      <c r="E13" s="429"/>
      <c r="F13" s="430"/>
      <c r="G13" s="428" t="s">
        <v>406</v>
      </c>
      <c r="H13" s="428" t="s">
        <v>447</v>
      </c>
      <c r="I13" s="429" t="s">
        <v>368</v>
      </c>
      <c r="J13" s="430"/>
      <c r="K13" s="428"/>
      <c r="L13" s="428" t="s">
        <v>460</v>
      </c>
      <c r="M13" s="429" t="s">
        <v>460</v>
      </c>
      <c r="N13" s="430"/>
      <c r="O13" s="428"/>
      <c r="P13" s="428" t="s">
        <v>368</v>
      </c>
      <c r="Q13" s="429"/>
      <c r="R13" s="473"/>
      <c r="S13" s="474"/>
      <c r="T13" s="474"/>
      <c r="U13" s="474"/>
      <c r="V13" s="475"/>
      <c r="W13" s="473"/>
      <c r="X13" s="474"/>
      <c r="Y13" s="474"/>
      <c r="Z13" s="475"/>
      <c r="AA13" s="473"/>
      <c r="AB13" s="474"/>
      <c r="AC13" s="474"/>
      <c r="AD13" s="474"/>
      <c r="AE13" s="487"/>
      <c r="AF13" s="485"/>
      <c r="AG13" s="486"/>
      <c r="AH13" s="486"/>
      <c r="AI13" s="487"/>
      <c r="AJ13" s="485"/>
      <c r="AK13" s="486"/>
      <c r="AL13" s="486"/>
      <c r="AM13" s="487"/>
      <c r="AN13" s="449"/>
      <c r="AO13" s="447"/>
      <c r="AP13" s="447"/>
      <c r="AQ13" s="447"/>
      <c r="AR13" s="448"/>
      <c r="AS13" s="449"/>
      <c r="AT13" s="447"/>
      <c r="AU13" s="447"/>
      <c r="AV13" s="448"/>
      <c r="AW13" s="449"/>
      <c r="AX13" s="447"/>
      <c r="AY13" s="447"/>
      <c r="AZ13" s="500"/>
    </row>
    <row r="14" spans="1:52" s="411" customFormat="1" ht="12.75" x14ac:dyDescent="0.25">
      <c r="A14" s="450"/>
      <c r="B14" s="451"/>
      <c r="C14" s="451"/>
      <c r="D14" s="451"/>
      <c r="E14" s="452"/>
      <c r="F14" s="453"/>
      <c r="G14" s="451"/>
      <c r="H14" s="512" t="s">
        <v>384</v>
      </c>
      <c r="I14" s="452" t="s">
        <v>386</v>
      </c>
      <c r="J14" s="453"/>
      <c r="K14" s="451"/>
      <c r="L14" s="451" t="s">
        <v>459</v>
      </c>
      <c r="M14" s="452" t="s">
        <v>459</v>
      </c>
      <c r="N14" s="453"/>
      <c r="O14" s="451"/>
      <c r="P14" s="451" t="s">
        <v>386</v>
      </c>
      <c r="Q14" s="452"/>
      <c r="R14" s="488"/>
      <c r="S14" s="489"/>
      <c r="T14" s="489"/>
      <c r="U14" s="489"/>
      <c r="V14" s="490"/>
      <c r="W14" s="488"/>
      <c r="X14" s="489"/>
      <c r="Y14" s="489"/>
      <c r="Z14" s="490"/>
      <c r="AA14" s="488"/>
      <c r="AB14" s="489"/>
      <c r="AC14" s="489"/>
      <c r="AD14" s="489"/>
      <c r="AE14" s="490"/>
      <c r="AF14" s="488"/>
      <c r="AG14" s="489"/>
      <c r="AH14" s="489"/>
      <c r="AI14" s="490"/>
      <c r="AJ14" s="488"/>
      <c r="AK14" s="489"/>
      <c r="AL14" s="489"/>
      <c r="AM14" s="490"/>
      <c r="AN14" s="453"/>
      <c r="AO14" s="451"/>
      <c r="AP14" s="451"/>
      <c r="AQ14" s="451"/>
      <c r="AR14" s="452"/>
      <c r="AS14" s="453"/>
      <c r="AT14" s="451"/>
      <c r="AU14" s="451"/>
      <c r="AV14" s="452"/>
      <c r="AW14" s="453"/>
      <c r="AX14" s="451"/>
      <c r="AY14" s="451"/>
      <c r="AZ14" s="507"/>
    </row>
    <row r="15" spans="1:52" s="394" customFormat="1" x14ac:dyDescent="0.25">
      <c r="A15" s="423"/>
      <c r="B15" s="447"/>
      <c r="C15" s="447"/>
      <c r="D15" s="447"/>
      <c r="E15" s="448"/>
      <c r="F15" s="449"/>
      <c r="G15" s="447" t="s">
        <v>373</v>
      </c>
      <c r="H15" s="512" t="s">
        <v>385</v>
      </c>
      <c r="I15" s="448" t="s">
        <v>371</v>
      </c>
      <c r="J15" s="449"/>
      <c r="K15" s="447"/>
      <c r="L15" s="447" t="s">
        <v>373</v>
      </c>
      <c r="M15" s="448" t="s">
        <v>472</v>
      </c>
      <c r="N15" s="449"/>
      <c r="O15" s="447"/>
      <c r="P15" s="447"/>
      <c r="Q15" s="448"/>
      <c r="R15" s="485"/>
      <c r="S15" s="486"/>
      <c r="T15" s="486"/>
      <c r="U15" s="486"/>
      <c r="V15" s="487"/>
      <c r="W15" s="485"/>
      <c r="X15" s="486"/>
      <c r="Y15" s="486"/>
      <c r="Z15" s="487"/>
      <c r="AA15" s="485"/>
      <c r="AB15" s="486"/>
      <c r="AC15" s="486"/>
      <c r="AD15" s="486"/>
      <c r="AE15" s="487"/>
      <c r="AF15" s="485"/>
      <c r="AG15" s="486"/>
      <c r="AH15" s="486"/>
      <c r="AI15" s="487"/>
      <c r="AJ15" s="485"/>
      <c r="AK15" s="486"/>
      <c r="AL15" s="486"/>
      <c r="AM15" s="487"/>
      <c r="AN15" s="449"/>
      <c r="AO15" s="447"/>
      <c r="AP15" s="447"/>
      <c r="AQ15" s="447"/>
      <c r="AR15" s="448"/>
      <c r="AS15" s="449"/>
      <c r="AT15" s="447"/>
      <c r="AU15" s="447"/>
      <c r="AV15" s="448"/>
      <c r="AW15" s="449"/>
      <c r="AX15" s="447"/>
      <c r="AY15" s="447"/>
      <c r="AZ15" s="500"/>
    </row>
    <row r="16" spans="1:52" s="394" customFormat="1" x14ac:dyDescent="0.25">
      <c r="A16" s="454"/>
      <c r="B16" s="447"/>
      <c r="C16" s="447"/>
      <c r="D16" s="447"/>
      <c r="E16" s="448"/>
      <c r="F16" s="449"/>
      <c r="G16" s="447" t="s">
        <v>375</v>
      </c>
      <c r="H16" s="447" t="s">
        <v>375</v>
      </c>
      <c r="I16" s="448" t="s">
        <v>375</v>
      </c>
      <c r="J16" s="449"/>
      <c r="K16" s="447"/>
      <c r="L16" s="447" t="s">
        <v>375</v>
      </c>
      <c r="M16" s="448" t="s">
        <v>375</v>
      </c>
      <c r="N16" s="449"/>
      <c r="O16" s="447" t="s">
        <v>375</v>
      </c>
      <c r="P16" s="447"/>
      <c r="Q16" s="448"/>
      <c r="R16" s="485"/>
      <c r="S16" s="486"/>
      <c r="T16" s="486"/>
      <c r="U16" s="486"/>
      <c r="V16" s="487"/>
      <c r="W16" s="485"/>
      <c r="X16" s="486"/>
      <c r="Y16" s="486"/>
      <c r="Z16" s="487"/>
      <c r="AA16" s="485"/>
      <c r="AB16" s="486"/>
      <c r="AC16" s="486"/>
      <c r="AD16" s="486"/>
      <c r="AE16" s="487"/>
      <c r="AF16" s="485"/>
      <c r="AG16" s="486"/>
      <c r="AH16" s="486"/>
      <c r="AI16" s="487"/>
      <c r="AJ16" s="485"/>
      <c r="AK16" s="486"/>
      <c r="AL16" s="486"/>
      <c r="AM16" s="487"/>
      <c r="AN16" s="449"/>
      <c r="AO16" s="447"/>
      <c r="AP16" s="447"/>
      <c r="AQ16" s="447"/>
      <c r="AR16" s="448"/>
      <c r="AS16" s="449"/>
      <c r="AT16" s="447"/>
      <c r="AU16" s="447"/>
      <c r="AV16" s="448"/>
      <c r="AW16" s="449"/>
      <c r="AX16" s="447"/>
      <c r="AY16" s="447"/>
      <c r="AZ16" s="508"/>
    </row>
    <row r="17" spans="1:52" s="394" customFormat="1" ht="15.75" thickBot="1" x14ac:dyDescent="0.3">
      <c r="A17" s="455"/>
      <c r="B17" s="456"/>
      <c r="C17" s="456"/>
      <c r="D17" s="456"/>
      <c r="E17" s="457"/>
      <c r="F17" s="458"/>
      <c r="G17" s="456"/>
      <c r="H17" s="456" t="s">
        <v>372</v>
      </c>
      <c r="I17" s="459" t="s">
        <v>404</v>
      </c>
      <c r="J17" s="460"/>
      <c r="K17" s="456"/>
      <c r="L17" s="456"/>
      <c r="M17" s="457"/>
      <c r="N17" s="458"/>
      <c r="O17" s="456"/>
      <c r="P17" s="456"/>
      <c r="Q17" s="461"/>
      <c r="R17" s="491"/>
      <c r="S17" s="492"/>
      <c r="T17" s="492"/>
      <c r="U17" s="492"/>
      <c r="V17" s="493"/>
      <c r="W17" s="491"/>
      <c r="X17" s="492"/>
      <c r="Y17" s="492"/>
      <c r="Z17" s="493"/>
      <c r="AA17" s="491"/>
      <c r="AB17" s="492"/>
      <c r="AC17" s="492"/>
      <c r="AD17" s="492"/>
      <c r="AE17" s="493"/>
      <c r="AF17" s="491"/>
      <c r="AG17" s="492"/>
      <c r="AH17" s="492"/>
      <c r="AI17" s="494"/>
      <c r="AJ17" s="491"/>
      <c r="AK17" s="492"/>
      <c r="AL17" s="492"/>
      <c r="AM17" s="494"/>
      <c r="AN17" s="458"/>
      <c r="AO17" s="456"/>
      <c r="AP17" s="456"/>
      <c r="AQ17" s="456"/>
      <c r="AR17" s="457"/>
      <c r="AS17" s="458"/>
      <c r="AT17" s="456"/>
      <c r="AU17" s="456"/>
      <c r="AV17" s="457"/>
      <c r="AW17" s="458"/>
      <c r="AX17" s="456"/>
      <c r="AY17" s="456"/>
      <c r="AZ17" s="509"/>
    </row>
    <row r="18" spans="1:52" s="210" customFormat="1" ht="31.5" thickTop="1" thickBot="1" x14ac:dyDescent="0.3">
      <c r="A18" s="221" t="s">
        <v>313</v>
      </c>
      <c r="B18" s="222" t="s">
        <v>18</v>
      </c>
      <c r="C18" s="223" t="s">
        <v>130</v>
      </c>
      <c r="D18" s="224" t="s">
        <v>316</v>
      </c>
      <c r="E18" s="225" t="s">
        <v>314</v>
      </c>
      <c r="F18" s="226" t="s">
        <v>309</v>
      </c>
      <c r="G18" s="227" t="s">
        <v>310</v>
      </c>
      <c r="H18" s="228" t="s">
        <v>317</v>
      </c>
      <c r="I18" s="229" t="s">
        <v>318</v>
      </c>
      <c r="J18" s="211"/>
      <c r="M18" s="219"/>
      <c r="N18" s="397"/>
      <c r="O18" s="397"/>
    </row>
    <row r="19" spans="1:52" ht="15.75" hidden="1" thickTop="1" x14ac:dyDescent="0.25">
      <c r="A19" s="216" t="s">
        <v>32</v>
      </c>
      <c r="B19" s="150" t="s">
        <v>43</v>
      </c>
      <c r="C19" s="217" t="str">
        <f>INDEX('2019'!$BN:$BN,MATCH(B19,'2019'!$F:$F,0))</f>
        <v>G2</v>
      </c>
      <c r="D19" s="218">
        <f t="shared" ref="D19:D41" si="0">COUNTIFS($4:$17,C19)</f>
        <v>5</v>
      </c>
      <c r="E19" s="218">
        <f>_xlfn.MAXIFS('2019'!L:L,'2019'!F:F,ScheduleingTool_1_RUN!B19,'2019'!J:J,"&lt;&gt;Pictures")</f>
        <v>7</v>
      </c>
      <c r="F19" s="218">
        <f>_xlfn.MAXIFS('2019'!BL:BL,'2019'!F:F,ScheduleingTool_1_RUN!B19,'2019'!J:J,"&lt;&gt;Pictures")</f>
        <v>0</v>
      </c>
      <c r="G19" s="218">
        <f t="shared" ref="G19:G41" si="1">E19-D19</f>
        <v>2</v>
      </c>
      <c r="H19" s="220">
        <f t="shared" ref="H19:H41" si="2">COUNTIFS($A$4:$Q$17,C19)+COUNTIFS($AN$4:$AZ$17,C19)</f>
        <v>2</v>
      </c>
      <c r="I19" s="220">
        <f t="shared" ref="I19:I41" si="3">COUNTIFS($R$4:$AM$17,C19)</f>
        <v>3</v>
      </c>
      <c r="Q19" s="210"/>
      <c r="R19" s="210"/>
    </row>
    <row r="20" spans="1:52" ht="15" hidden="1" customHeight="1" x14ac:dyDescent="0.25">
      <c r="A20" s="216" t="s">
        <v>32</v>
      </c>
      <c r="B20" s="150" t="s">
        <v>44</v>
      </c>
      <c r="C20" s="217" t="str">
        <f>INDEX('2019'!$BN:$BN,MATCH(B20,'2019'!$F:$F,0))</f>
        <v>G2</v>
      </c>
      <c r="D20" s="218">
        <f t="shared" si="0"/>
        <v>5</v>
      </c>
      <c r="E20" s="218">
        <f>_xlfn.MAXIFS('2019'!L:L,'2019'!F:F,ScheduleingTool_1_RUN!B20,'2019'!J:J,"&lt;&gt;Pictures")</f>
        <v>6</v>
      </c>
      <c r="F20" s="218">
        <f>_xlfn.MAXIFS('2019'!BL:BL,'2019'!F:F,ScheduleingTool_1_RUN!B20,'2019'!J:J,"&lt;&gt;Pictures")</f>
        <v>0</v>
      </c>
      <c r="G20" s="218">
        <f t="shared" si="1"/>
        <v>1</v>
      </c>
      <c r="H20" s="220">
        <f t="shared" si="2"/>
        <v>2</v>
      </c>
      <c r="I20" s="220">
        <f t="shared" si="3"/>
        <v>3</v>
      </c>
      <c r="L20" s="539"/>
      <c r="M20" s="539"/>
      <c r="N20" s="539"/>
      <c r="O20" s="539"/>
      <c r="P20" s="539"/>
      <c r="Q20" s="210"/>
      <c r="R20" s="210"/>
      <c r="S20" s="210"/>
      <c r="T20" s="210"/>
      <c r="AJ20" t="s">
        <v>529</v>
      </c>
      <c r="AO20" t="s">
        <v>532</v>
      </c>
    </row>
    <row r="21" spans="1:52" ht="15" customHeight="1" thickTop="1" x14ac:dyDescent="0.25">
      <c r="A21" s="216" t="s">
        <v>32</v>
      </c>
      <c r="B21" s="150" t="s">
        <v>45</v>
      </c>
      <c r="C21" s="217" t="str">
        <f>INDEX('2019'!$BN:$BN,MATCH(B21,'2019'!$F:$F,0))</f>
        <v>NWQI</v>
      </c>
      <c r="D21" s="218">
        <f t="shared" si="0"/>
        <v>4</v>
      </c>
      <c r="E21" s="218">
        <f>_xlfn.MAXIFS('2019'!L:L,'2019'!F:F,ScheduleingTool_1_RUN!B21,'2019'!J:J,"&lt;&gt;Pictures")</f>
        <v>13</v>
      </c>
      <c r="F21" s="218">
        <f>_xlfn.MAXIFS('2019'!BL:BL,'2019'!F:F,ScheduleingTool_1_RUN!B21,'2019'!J:J,"&lt;&gt;Pictures")</f>
        <v>1</v>
      </c>
      <c r="G21" s="218">
        <f t="shared" si="1"/>
        <v>9</v>
      </c>
      <c r="H21" s="220">
        <f t="shared" si="2"/>
        <v>2</v>
      </c>
      <c r="I21" s="220">
        <f t="shared" si="3"/>
        <v>2</v>
      </c>
      <c r="K21" s="538"/>
      <c r="L21" s="538"/>
      <c r="N21" s="217"/>
      <c r="O21" s="218"/>
      <c r="AP21" t="s">
        <v>16</v>
      </c>
    </row>
    <row r="22" spans="1:52" ht="15" customHeight="1" x14ac:dyDescent="0.25">
      <c r="A22" s="216" t="s">
        <v>32</v>
      </c>
      <c r="B22" s="150" t="s">
        <v>34</v>
      </c>
      <c r="C22" s="217" t="str">
        <f>INDEX('2019'!$BN:$BN,MATCH(B22,'2019'!$F:$F,0))</f>
        <v>NWQI</v>
      </c>
      <c r="D22" s="218">
        <f t="shared" si="0"/>
        <v>4</v>
      </c>
      <c r="E22" s="218">
        <f>_xlfn.MAXIFS('2019'!L:L,'2019'!F:F,ScheduleingTool_1_RUN!B22,'2019'!J:J,"&lt;&gt;Pictures")</f>
        <v>5</v>
      </c>
      <c r="F22" s="218">
        <f>_xlfn.MAXIFS('2019'!BL:BL,'2019'!F:F,ScheduleingTool_1_RUN!B22,'2019'!J:J,"&lt;&gt;Pictures")</f>
        <v>3</v>
      </c>
      <c r="G22" s="218">
        <f t="shared" si="1"/>
        <v>1</v>
      </c>
      <c r="H22" s="220">
        <f t="shared" si="2"/>
        <v>2</v>
      </c>
      <c r="I22" s="220">
        <f t="shared" si="3"/>
        <v>2</v>
      </c>
      <c r="K22" s="538"/>
      <c r="L22" s="538"/>
      <c r="N22" s="217"/>
      <c r="O22" s="218"/>
      <c r="AJ22" t="s">
        <v>542</v>
      </c>
      <c r="AK22" s="534" t="s">
        <v>356</v>
      </c>
      <c r="AL22" t="s">
        <v>520</v>
      </c>
      <c r="AP22" t="s">
        <v>560</v>
      </c>
    </row>
    <row r="23" spans="1:52" ht="15" hidden="1" customHeight="1" x14ac:dyDescent="0.25">
      <c r="A23" s="216" t="s">
        <v>32</v>
      </c>
      <c r="B23" s="150" t="s">
        <v>35</v>
      </c>
      <c r="C23" s="217" t="str">
        <f>INDEX('2019'!$BN:$BN,MATCH(B23,'2019'!$F:$F,0))</f>
        <v>G1_Stream</v>
      </c>
      <c r="D23" s="218">
        <f t="shared" si="0"/>
        <v>5</v>
      </c>
      <c r="E23" s="218">
        <f>_xlfn.MAXIFS('2019'!L:L,'2019'!F:F,ScheduleingTool_1_RUN!B23,'2019'!J:J,"&lt;&gt;Pictures")</f>
        <v>6</v>
      </c>
      <c r="F23" s="218">
        <f>_xlfn.MAXIFS('2019'!BL:BL,'2019'!F:F,ScheduleingTool_1_RUN!B23,'2019'!J:J,"&lt;&gt;Pictures")</f>
        <v>0</v>
      </c>
      <c r="G23" s="218">
        <f t="shared" si="1"/>
        <v>1</v>
      </c>
      <c r="H23" s="220">
        <f t="shared" si="2"/>
        <v>2</v>
      </c>
      <c r="I23" s="220">
        <f t="shared" si="3"/>
        <v>3</v>
      </c>
      <c r="K23" s="538"/>
      <c r="L23" s="538"/>
      <c r="N23" s="217"/>
      <c r="O23" s="218"/>
      <c r="AK23" s="533" t="s">
        <v>543</v>
      </c>
      <c r="AL23" t="s">
        <v>544</v>
      </c>
      <c r="AP23" t="s">
        <v>560</v>
      </c>
    </row>
    <row r="24" spans="1:52" ht="15" hidden="1" customHeight="1" x14ac:dyDescent="0.25">
      <c r="A24" s="216" t="s">
        <v>32</v>
      </c>
      <c r="B24" s="150" t="s">
        <v>36</v>
      </c>
      <c r="C24" s="217" t="str">
        <f>INDEX('2019'!$BN:$BN,MATCH(B24,'2019'!$F:$F,0))</f>
        <v>G1_Stream</v>
      </c>
      <c r="D24" s="218">
        <f t="shared" si="0"/>
        <v>5</v>
      </c>
      <c r="E24" s="218">
        <f>_xlfn.MAXIFS('2019'!L:L,'2019'!F:F,ScheduleingTool_1_RUN!B24,'2019'!J:J,"&lt;&gt;Pictures")</f>
        <v>6</v>
      </c>
      <c r="F24" s="218">
        <f>_xlfn.MAXIFS('2019'!BL:BL,'2019'!F:F,ScheduleingTool_1_RUN!B24,'2019'!J:J,"&lt;&gt;Pictures")</f>
        <v>0</v>
      </c>
      <c r="G24" s="218">
        <f t="shared" si="1"/>
        <v>1</v>
      </c>
      <c r="H24" s="220">
        <f t="shared" si="2"/>
        <v>2</v>
      </c>
      <c r="I24" s="220">
        <f t="shared" si="3"/>
        <v>3</v>
      </c>
      <c r="K24" s="538"/>
      <c r="L24" s="538"/>
      <c r="N24" s="217"/>
      <c r="O24" s="218"/>
      <c r="AP24" t="s">
        <v>561</v>
      </c>
    </row>
    <row r="25" spans="1:52" ht="15" customHeight="1" x14ac:dyDescent="0.25">
      <c r="A25" s="216" t="s">
        <v>32</v>
      </c>
      <c r="B25" s="150" t="s">
        <v>46</v>
      </c>
      <c r="C25" s="217" t="str">
        <f>INDEX('2019'!$BN:$BN,MATCH(B25,'2019'!$F:$F,0))</f>
        <v>NWQI</v>
      </c>
      <c r="D25" s="218">
        <f t="shared" si="0"/>
        <v>4</v>
      </c>
      <c r="E25" s="218">
        <f>_xlfn.MAXIFS('2019'!L:L,'2019'!F:F,ScheduleingTool_1_RUN!B25,'2019'!J:J,"&lt;&gt;Pictures")</f>
        <v>4</v>
      </c>
      <c r="F25" s="218">
        <f>_xlfn.MAXIFS('2019'!BL:BL,'2019'!F:F,ScheduleingTool_1_RUN!B25,'2019'!J:J,"&lt;&gt;Pictures")</f>
        <v>2</v>
      </c>
      <c r="G25" s="218">
        <f t="shared" si="1"/>
        <v>0</v>
      </c>
      <c r="H25" s="220">
        <f t="shared" si="2"/>
        <v>2</v>
      </c>
      <c r="I25" s="220">
        <f t="shared" si="3"/>
        <v>2</v>
      </c>
      <c r="K25" s="538"/>
      <c r="L25" s="538"/>
      <c r="N25" s="217"/>
      <c r="O25" s="218"/>
      <c r="AP25" t="s">
        <v>562</v>
      </c>
    </row>
    <row r="26" spans="1:52" ht="15" customHeight="1" x14ac:dyDescent="0.25">
      <c r="A26" s="216" t="s">
        <v>32</v>
      </c>
      <c r="B26" s="150" t="s">
        <v>49</v>
      </c>
      <c r="C26" s="217" t="str">
        <f>INDEX('2019'!$BN:$BN,MATCH(B26,'2019'!$F:$F,0))</f>
        <v>NWQI</v>
      </c>
      <c r="D26" s="218">
        <f t="shared" si="0"/>
        <v>4</v>
      </c>
      <c r="E26" s="218">
        <f>_xlfn.MAXIFS('2019'!L:L,'2019'!F:F,ScheduleingTool_1_RUN!B26,'2019'!J:J,"&lt;&gt;Pictures")</f>
        <v>5</v>
      </c>
      <c r="F26" s="218">
        <f>_xlfn.MAXIFS('2019'!BL:BL,'2019'!F:F,ScheduleingTool_1_RUN!B26,'2019'!J:J,"&lt;&gt;Pictures")</f>
        <v>2</v>
      </c>
      <c r="G26" s="218">
        <f t="shared" si="1"/>
        <v>1</v>
      </c>
      <c r="H26" s="220">
        <f t="shared" si="2"/>
        <v>2</v>
      </c>
      <c r="I26" s="220">
        <f t="shared" si="3"/>
        <v>2</v>
      </c>
      <c r="K26" s="538"/>
      <c r="L26" s="538"/>
      <c r="N26" s="217"/>
      <c r="O26" s="218"/>
      <c r="AP26" t="s">
        <v>562</v>
      </c>
    </row>
    <row r="27" spans="1:52" ht="15" customHeight="1" x14ac:dyDescent="0.25">
      <c r="A27" s="216" t="s">
        <v>32</v>
      </c>
      <c r="B27" s="150" t="s">
        <v>47</v>
      </c>
      <c r="C27" s="217" t="str">
        <f>INDEX('2019'!$BN:$BN,MATCH(B27,'2019'!$F:$F,0))</f>
        <v>NWQI</v>
      </c>
      <c r="D27" s="218">
        <f t="shared" si="0"/>
        <v>4</v>
      </c>
      <c r="E27" s="218">
        <f>_xlfn.MAXIFS('2019'!L:L,'2019'!F:F,ScheduleingTool_1_RUN!B27,'2019'!J:J,"&lt;&gt;Pictures")</f>
        <v>4</v>
      </c>
      <c r="F27" s="218">
        <f>_xlfn.MAXIFS('2019'!BL:BL,'2019'!F:F,ScheduleingTool_1_RUN!B27,'2019'!J:J,"&lt;&gt;Pictures")</f>
        <v>2</v>
      </c>
      <c r="G27" s="218">
        <f t="shared" si="1"/>
        <v>0</v>
      </c>
      <c r="H27" s="220">
        <f t="shared" si="2"/>
        <v>2</v>
      </c>
      <c r="I27" s="220">
        <f t="shared" si="3"/>
        <v>2</v>
      </c>
      <c r="K27" s="538"/>
      <c r="L27" s="538"/>
      <c r="N27" s="217"/>
      <c r="O27" s="218"/>
    </row>
    <row r="28" spans="1:52" x14ac:dyDescent="0.25">
      <c r="A28" s="216" t="s">
        <v>32</v>
      </c>
      <c r="B28" s="150" t="s">
        <v>48</v>
      </c>
      <c r="C28" s="217" t="str">
        <f>INDEX('2019'!$BN:$BN,MATCH(B28,'2019'!$F:$F,0))</f>
        <v>NWQI</v>
      </c>
      <c r="D28" s="218">
        <f t="shared" si="0"/>
        <v>4</v>
      </c>
      <c r="E28" s="218">
        <f>_xlfn.MAXIFS('2019'!L:L,'2019'!F:F,ScheduleingTool_1_RUN!B28,'2019'!J:J,"&lt;&gt;Pictures")</f>
        <v>6</v>
      </c>
      <c r="F28" s="218">
        <f>_xlfn.MAXIFS('2019'!BL:BL,'2019'!F:F,ScheduleingTool_1_RUN!B28,'2019'!J:J,"&lt;&gt;Pictures")</f>
        <v>1</v>
      </c>
      <c r="G28" s="218">
        <f t="shared" si="1"/>
        <v>2</v>
      </c>
      <c r="H28" s="220">
        <f t="shared" si="2"/>
        <v>2</v>
      </c>
      <c r="I28" s="220">
        <f t="shared" si="3"/>
        <v>2</v>
      </c>
    </row>
    <row r="29" spans="1:52" x14ac:dyDescent="0.25">
      <c r="A29" s="216" t="s">
        <v>32</v>
      </c>
      <c r="B29" s="150" t="s">
        <v>360</v>
      </c>
      <c r="C29" s="217" t="str">
        <f>INDEX('2019'!$BN:$BN,MATCH(B29,'2019'!$F:$F,0))</f>
        <v>G2</v>
      </c>
      <c r="D29" s="218">
        <f t="shared" si="0"/>
        <v>5</v>
      </c>
      <c r="E29" s="218">
        <f>_xlfn.MAXIFS('2019'!L:L,'2019'!F:F,ScheduleingTool_1_RUN!B29,'2019'!J:J,"&lt;&gt;Pictures")</f>
        <v>7</v>
      </c>
      <c r="F29" s="218">
        <f>_xlfn.MAXIFS('2019'!BL:BL,'2019'!F:F,ScheduleingTool_1_RUN!B29,'2019'!J:J,"&lt;&gt;Pictures")</f>
        <v>0</v>
      </c>
      <c r="G29" s="218">
        <f t="shared" si="1"/>
        <v>2</v>
      </c>
      <c r="H29" s="220">
        <f t="shared" si="2"/>
        <v>2</v>
      </c>
      <c r="I29" s="220">
        <f t="shared" si="3"/>
        <v>3</v>
      </c>
      <c r="AO29" s="486" t="s">
        <v>508</v>
      </c>
    </row>
    <row r="30" spans="1:52" hidden="1" x14ac:dyDescent="0.25">
      <c r="A30" s="216" t="s">
        <v>32</v>
      </c>
      <c r="B30" s="150" t="s">
        <v>37</v>
      </c>
      <c r="C30" s="217" t="str">
        <f>INDEX('2019'!$BN:$BN,MATCH(B30,'2019'!$F:$F,0))</f>
        <v>G1_Stream</v>
      </c>
      <c r="D30" s="218">
        <f t="shared" si="0"/>
        <v>5</v>
      </c>
      <c r="E30" s="218">
        <f>_xlfn.MAXIFS('2019'!L:L,'2019'!F:F,ScheduleingTool_1_RUN!B30,'2019'!J:J,"&lt;&gt;Pictures")</f>
        <v>5</v>
      </c>
      <c r="F30" s="218">
        <f>_xlfn.MAXIFS('2019'!BL:BL,'2019'!F:F,ScheduleingTool_1_RUN!B30,'2019'!J:J,"&lt;&gt;Pictures")</f>
        <v>0</v>
      </c>
      <c r="G30" s="218">
        <f t="shared" si="1"/>
        <v>0</v>
      </c>
      <c r="H30" s="220">
        <f t="shared" si="2"/>
        <v>2</v>
      </c>
      <c r="I30" s="220">
        <f t="shared" si="3"/>
        <v>3</v>
      </c>
    </row>
    <row r="31" spans="1:52" hidden="1" x14ac:dyDescent="0.25">
      <c r="A31" s="216" t="s">
        <v>32</v>
      </c>
      <c r="B31" s="150" t="s">
        <v>50</v>
      </c>
      <c r="C31" s="217" t="str">
        <f>INDEX('2019'!$BN:$BN,MATCH(B31,'2019'!$F:$F,0))</f>
        <v>Lake</v>
      </c>
      <c r="D31" s="218">
        <f t="shared" si="0"/>
        <v>10</v>
      </c>
      <c r="E31" s="218">
        <f>_xlfn.MAXIFS('2019'!L:L,'2019'!F:F,ScheduleingTool_1_RUN!B31,'2019'!J:J,"&lt;&gt;Pictures")</f>
        <v>5</v>
      </c>
      <c r="F31" s="218">
        <f>_xlfn.MAXIFS('2019'!BL:BL,'2019'!F:F,ScheduleingTool_1_RUN!B31,'2019'!J:J,"&lt;&gt;Pictures")</f>
        <v>0</v>
      </c>
      <c r="G31" s="218">
        <f t="shared" si="1"/>
        <v>-5</v>
      </c>
      <c r="H31" s="220">
        <f t="shared" si="2"/>
        <v>6</v>
      </c>
      <c r="I31" s="220">
        <f t="shared" si="3"/>
        <v>4</v>
      </c>
    </row>
    <row r="32" spans="1:52" hidden="1" x14ac:dyDescent="0.25">
      <c r="A32" s="216" t="s">
        <v>32</v>
      </c>
      <c r="B32" s="150" t="s">
        <v>51</v>
      </c>
      <c r="C32" s="217" t="str">
        <f>INDEX('2019'!$BN:$BN,MATCH(B32,'2019'!$F:$F,0))</f>
        <v>Lake</v>
      </c>
      <c r="D32" s="218">
        <f t="shared" si="0"/>
        <v>10</v>
      </c>
      <c r="E32" s="218">
        <f>_xlfn.MAXIFS('2019'!L:L,'2019'!F:F,ScheduleingTool_1_RUN!B32,'2019'!J:J,"&lt;&gt;Pictures")</f>
        <v>5</v>
      </c>
      <c r="F32" s="218">
        <f>_xlfn.MAXIFS('2019'!BL:BL,'2019'!F:F,ScheduleingTool_1_RUN!B32,'2019'!J:J,"&lt;&gt;Pictures")</f>
        <v>0</v>
      </c>
      <c r="G32" s="218">
        <f t="shared" si="1"/>
        <v>-5</v>
      </c>
      <c r="H32" s="220">
        <f t="shared" si="2"/>
        <v>6</v>
      </c>
      <c r="I32" s="220">
        <f t="shared" si="3"/>
        <v>4</v>
      </c>
    </row>
    <row r="33" spans="1:9" hidden="1" x14ac:dyDescent="0.25">
      <c r="A33" s="216" t="s">
        <v>32</v>
      </c>
      <c r="B33" s="150" t="s">
        <v>38</v>
      </c>
      <c r="C33" s="217" t="str">
        <f>INDEX('2019'!$BN:$BN,MATCH(B33,'2019'!$F:$F,0))</f>
        <v>Lake</v>
      </c>
      <c r="D33" s="218">
        <f t="shared" si="0"/>
        <v>10</v>
      </c>
      <c r="E33" s="218">
        <f>_xlfn.MAXIFS('2019'!L:L,'2019'!F:F,ScheduleingTool_1_RUN!B33,'2019'!J:J,"&lt;&gt;Pictures")</f>
        <v>5</v>
      </c>
      <c r="F33" s="218">
        <f>_xlfn.MAXIFS('2019'!BL:BL,'2019'!F:F,ScheduleingTool_1_RUN!B33,'2019'!J:J,"&lt;&gt;Pictures")</f>
        <v>0</v>
      </c>
      <c r="G33" s="218">
        <f t="shared" si="1"/>
        <v>-5</v>
      </c>
      <c r="H33" s="220">
        <f t="shared" si="2"/>
        <v>6</v>
      </c>
      <c r="I33" s="220">
        <f t="shared" si="3"/>
        <v>4</v>
      </c>
    </row>
    <row r="34" spans="1:9" hidden="1" x14ac:dyDescent="0.25">
      <c r="A34" s="216" t="s">
        <v>32</v>
      </c>
      <c r="B34" s="150" t="s">
        <v>39</v>
      </c>
      <c r="C34" s="217" t="str">
        <f>INDEX('2019'!$BN:$BN,MATCH(B34,'2019'!$F:$F,0))</f>
        <v>Lake</v>
      </c>
      <c r="D34" s="218">
        <f t="shared" si="0"/>
        <v>10</v>
      </c>
      <c r="E34" s="218">
        <f>_xlfn.MAXIFS('2019'!L:L,'2019'!F:F,ScheduleingTool_1_RUN!B34,'2019'!J:J,"&lt;&gt;Pictures")</f>
        <v>5</v>
      </c>
      <c r="F34" s="218">
        <f>_xlfn.MAXIFS('2019'!BL:BL,'2019'!F:F,ScheduleingTool_1_RUN!B34,'2019'!J:J,"&lt;&gt;Pictures")</f>
        <v>0</v>
      </c>
      <c r="G34" s="218">
        <f t="shared" si="1"/>
        <v>-5</v>
      </c>
      <c r="H34" s="220">
        <f t="shared" si="2"/>
        <v>6</v>
      </c>
      <c r="I34" s="220">
        <f t="shared" si="3"/>
        <v>4</v>
      </c>
    </row>
    <row r="35" spans="1:9" hidden="1" x14ac:dyDescent="0.25">
      <c r="A35" s="216" t="s">
        <v>32</v>
      </c>
      <c r="B35" s="150" t="s">
        <v>40</v>
      </c>
      <c r="C35" s="217" t="str">
        <f>INDEX('2019'!$BN:$BN,MATCH(B35,'2019'!$F:$F,0))</f>
        <v>G1_Stream</v>
      </c>
      <c r="D35" s="218">
        <f t="shared" si="0"/>
        <v>5</v>
      </c>
      <c r="E35" s="218">
        <f>_xlfn.MAXIFS('2019'!L:L,'2019'!F:F,ScheduleingTool_1_RUN!B35,'2019'!J:J,"&lt;&gt;Pictures")</f>
        <v>5</v>
      </c>
      <c r="F35" s="218">
        <f>_xlfn.MAXIFS('2019'!BL:BL,'2019'!F:F,ScheduleingTool_1_RUN!B35,'2019'!J:J,"&lt;&gt;Pictures")</f>
        <v>0</v>
      </c>
      <c r="G35" s="218">
        <f t="shared" si="1"/>
        <v>0</v>
      </c>
      <c r="H35" s="220">
        <f t="shared" si="2"/>
        <v>2</v>
      </c>
      <c r="I35" s="220">
        <f t="shared" si="3"/>
        <v>3</v>
      </c>
    </row>
    <row r="36" spans="1:9" hidden="1" x14ac:dyDescent="0.25">
      <c r="A36" s="216" t="s">
        <v>32</v>
      </c>
      <c r="B36" s="150" t="s">
        <v>52</v>
      </c>
      <c r="C36" s="217" t="str">
        <f>INDEX('2019'!$BN:$BN,MATCH(B36,'2019'!$F:$F,0))</f>
        <v>Lake</v>
      </c>
      <c r="D36" s="218">
        <f t="shared" si="0"/>
        <v>10</v>
      </c>
      <c r="E36" s="218">
        <f>_xlfn.MAXIFS('2019'!L:L,'2019'!F:F,ScheduleingTool_1_RUN!B36,'2019'!J:J,"&lt;&gt;Pictures")</f>
        <v>5</v>
      </c>
      <c r="F36" s="218">
        <f>_xlfn.MAXIFS('2019'!BL:BL,'2019'!F:F,ScheduleingTool_1_RUN!B36,'2019'!J:J,"&lt;&gt;Pictures")</f>
        <v>0</v>
      </c>
      <c r="G36" s="218">
        <f t="shared" si="1"/>
        <v>-5</v>
      </c>
      <c r="H36" s="220">
        <f t="shared" si="2"/>
        <v>6</v>
      </c>
      <c r="I36" s="220">
        <f t="shared" si="3"/>
        <v>4</v>
      </c>
    </row>
    <row r="37" spans="1:9" hidden="1" x14ac:dyDescent="0.25">
      <c r="A37" s="216" t="s">
        <v>32</v>
      </c>
      <c r="B37" s="150" t="s">
        <v>41</v>
      </c>
      <c r="C37" s="217" t="str">
        <f>INDEX('2019'!$BN:$BN,MATCH(B37,'2019'!$F:$F,0))</f>
        <v>Removed</v>
      </c>
      <c r="D37" s="218">
        <f t="shared" si="0"/>
        <v>0</v>
      </c>
      <c r="E37" s="218">
        <f>_xlfn.MAXIFS('2019'!L:L,'2019'!F:F,ScheduleingTool_1_RUN!B37,'2019'!J:J,"&lt;&gt;Pictures")</f>
        <v>0</v>
      </c>
      <c r="F37" s="218">
        <f>_xlfn.MAXIFS('2019'!BL:BL,'2019'!F:F,ScheduleingTool_1_RUN!B37,'2019'!J:J,"&lt;&gt;Pictures")</f>
        <v>0</v>
      </c>
      <c r="G37" s="218">
        <f t="shared" si="1"/>
        <v>0</v>
      </c>
      <c r="H37" s="220">
        <f t="shared" si="2"/>
        <v>0</v>
      </c>
      <c r="I37" s="220">
        <f t="shared" si="3"/>
        <v>0</v>
      </c>
    </row>
    <row r="38" spans="1:9" hidden="1" x14ac:dyDescent="0.25">
      <c r="A38" s="216" t="s">
        <v>32</v>
      </c>
      <c r="B38" s="150" t="s">
        <v>42</v>
      </c>
      <c r="C38" s="217" t="str">
        <f>INDEX('2019'!$BN:$BN,MATCH(B38,'2019'!$F:$F,0))</f>
        <v>G1_Stream</v>
      </c>
      <c r="D38" s="218">
        <f t="shared" si="0"/>
        <v>5</v>
      </c>
      <c r="E38" s="218">
        <f>_xlfn.MAXIFS('2019'!L:L,'2019'!F:F,ScheduleingTool_1_RUN!B38,'2019'!J:J,"&lt;&gt;Pictures")</f>
        <v>5</v>
      </c>
      <c r="F38" s="218">
        <f>_xlfn.MAXIFS('2019'!BL:BL,'2019'!F:F,ScheduleingTool_1_RUN!B38,'2019'!J:J,"&lt;&gt;Pictures")</f>
        <v>0</v>
      </c>
      <c r="G38" s="218">
        <f t="shared" si="1"/>
        <v>0</v>
      </c>
      <c r="H38" s="220">
        <f t="shared" si="2"/>
        <v>2</v>
      </c>
      <c r="I38" s="220">
        <f t="shared" si="3"/>
        <v>3</v>
      </c>
    </row>
    <row r="39" spans="1:9" x14ac:dyDescent="0.25">
      <c r="A39" s="216" t="s">
        <v>32</v>
      </c>
      <c r="B39" s="150" t="s">
        <v>62</v>
      </c>
      <c r="C39" s="217" t="str">
        <f>INDEX('2019'!$BN:$BN,MATCH(B39,'2019'!$F:$F,0))</f>
        <v>SCI 4</v>
      </c>
      <c r="D39" s="218">
        <f t="shared" si="0"/>
        <v>0</v>
      </c>
      <c r="E39" s="218">
        <f>_xlfn.MAXIFS('2019'!L:L,'2019'!F:F,ScheduleingTool_1_RUN!B39,'2019'!J:J,"&lt;&gt;Pictures")</f>
        <v>2</v>
      </c>
      <c r="F39" s="218">
        <f>_xlfn.MAXIFS('2019'!BL:BL,'2019'!F:F,ScheduleingTool_1_RUN!B39,'2019'!J:J,"&lt;&gt;Pictures")</f>
        <v>0</v>
      </c>
      <c r="G39" s="218">
        <f t="shared" si="1"/>
        <v>2</v>
      </c>
      <c r="H39" s="220">
        <f t="shared" si="2"/>
        <v>0</v>
      </c>
      <c r="I39" s="220">
        <f t="shared" si="3"/>
        <v>0</v>
      </c>
    </row>
    <row r="40" spans="1:9" hidden="1" x14ac:dyDescent="0.25">
      <c r="A40" s="216" t="s">
        <v>32</v>
      </c>
      <c r="B40" s="150" t="s">
        <v>61</v>
      </c>
      <c r="C40" s="217" t="str">
        <f>INDEX('2019'!$BN:$BN,MATCH(B40,'2019'!$F:$F,0))</f>
        <v>SCI 3</v>
      </c>
      <c r="D40" s="218">
        <f t="shared" si="0"/>
        <v>2</v>
      </c>
      <c r="E40" s="218">
        <f>_xlfn.MAXIFS('2019'!L:L,'2019'!F:F,ScheduleingTool_1_RUN!B40,'2019'!J:J,"&lt;&gt;Pictures")</f>
        <v>1</v>
      </c>
      <c r="F40" s="218">
        <f>_xlfn.MAXIFS('2019'!BL:BL,'2019'!F:F,ScheduleingTool_1_RUN!B40,'2019'!J:J,"&lt;&gt;Pictures")</f>
        <v>0</v>
      </c>
      <c r="G40" s="218">
        <f t="shared" si="1"/>
        <v>-1</v>
      </c>
      <c r="H40" s="220">
        <f t="shared" si="2"/>
        <v>2</v>
      </c>
      <c r="I40" s="220">
        <f t="shared" si="3"/>
        <v>0</v>
      </c>
    </row>
    <row r="41" spans="1:9" hidden="1" x14ac:dyDescent="0.25">
      <c r="A41" s="216" t="s">
        <v>32</v>
      </c>
      <c r="B41" s="150" t="s">
        <v>69</v>
      </c>
      <c r="C41" s="217" t="str">
        <f>INDEX('2019'!$BN:$BN,MATCH(B41,'2019'!$F:$F,0))</f>
        <v>G2</v>
      </c>
      <c r="D41" s="218">
        <f t="shared" si="0"/>
        <v>5</v>
      </c>
      <c r="E41" s="218">
        <f>_xlfn.MAXIFS('2019'!L:L,'2019'!F:F,ScheduleingTool_1_RUN!B41,'2019'!J:J,"&lt;&gt;Pictures")</f>
        <v>5</v>
      </c>
      <c r="F41" s="218">
        <f>_xlfn.MAXIFS('2019'!BL:BL,'2019'!F:F,ScheduleingTool_1_RUN!B41,'2019'!J:J,"&lt;&gt;Pictures")</f>
        <v>0</v>
      </c>
      <c r="G41" s="218">
        <f t="shared" si="1"/>
        <v>0</v>
      </c>
      <c r="H41" s="220">
        <f t="shared" si="2"/>
        <v>2</v>
      </c>
      <c r="I41" s="220">
        <f t="shared" si="3"/>
        <v>3</v>
      </c>
    </row>
    <row r="42" spans="1:9" hidden="1" x14ac:dyDescent="0.25">
      <c r="B42" s="412" t="s">
        <v>401</v>
      </c>
      <c r="C42" s="217" t="s">
        <v>355</v>
      </c>
      <c r="D42" s="218">
        <f t="shared" ref="D42" si="4">COUNTIFS($4:$17,C42)</f>
        <v>5</v>
      </c>
      <c r="E42" s="218">
        <f>_xlfn.MAXIFS('2019'!L:L,'2019'!F:F,ScheduleingTool_1_RUN!B42,'2019'!J:J,"&lt;&gt;Pictures")</f>
        <v>2</v>
      </c>
      <c r="F42" s="218">
        <f>_xlfn.MAXIFS('2019'!BL:BL,'2019'!F:F,ScheduleingTool_1_RUN!B42,'2019'!J:J,"&lt;&gt;Pictures")</f>
        <v>0</v>
      </c>
      <c r="G42" s="218">
        <f t="shared" ref="G42" si="5">E42-D42</f>
        <v>-3</v>
      </c>
      <c r="H42" s="220">
        <f t="shared" ref="H42" si="6">COUNTIFS($A$4:$Q$17,C42)+COUNTIFS($AN$4:$AZ$17,C42)</f>
        <v>2</v>
      </c>
      <c r="I42" s="220">
        <f t="shared" ref="I42" si="7">COUNTIFS($R$4:$AM$17,C42)</f>
        <v>3</v>
      </c>
    </row>
  </sheetData>
  <autoFilter ref="A18:I42" xr:uid="{00000000-0009-0000-0000-000005000000}">
    <filterColumn colId="6">
      <filters>
        <filter val="1"/>
        <filter val="2"/>
        <filter val="9"/>
      </filters>
    </filterColumn>
  </autoFilter>
  <mergeCells count="12">
    <mergeCell ref="AW2:AZ2"/>
    <mergeCell ref="A2:E2"/>
    <mergeCell ref="F2:I2"/>
    <mergeCell ref="J2:M2"/>
    <mergeCell ref="N2:Q2"/>
    <mergeCell ref="R2:V2"/>
    <mergeCell ref="W2:Z2"/>
    <mergeCell ref="AA2:AE2"/>
    <mergeCell ref="AF2:AI2"/>
    <mergeCell ref="AJ2:AM2"/>
    <mergeCell ref="AN2:AR2"/>
    <mergeCell ref="AS2:AV2"/>
  </mergeCells>
  <conditionalFormatting sqref="G19:G42">
    <cfRule type="cellIs" dxfId="6" priority="1" operator="greaterThan">
      <formula>0</formula>
    </cfRule>
    <cfRule type="cellIs" dxfId="5" priority="2" operator="lessThan">
      <formula>0</formula>
    </cfRule>
    <cfRule type="cellIs" dxfId="4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AF589"/>
  <sheetViews>
    <sheetView workbookViewId="0">
      <pane ySplit="2" topLeftCell="A3" activePane="bottomLeft" state="frozen"/>
      <selection pane="bottomLeft" activeCell="Q546" sqref="Q546"/>
    </sheetView>
  </sheetViews>
  <sheetFormatPr defaultColWidth="9.140625" defaultRowHeight="15" x14ac:dyDescent="0.25"/>
  <cols>
    <col min="1" max="1" width="13" style="250" customWidth="1"/>
    <col min="2" max="2" width="6.28515625" style="250" customWidth="1"/>
    <col min="3" max="3" width="11.28515625" style="378" hidden="1" customWidth="1"/>
    <col min="4" max="5" width="7.28515625" style="250" customWidth="1"/>
    <col min="6" max="6" width="10.28515625" style="250" customWidth="1"/>
    <col min="7" max="7" width="11.5703125" style="340" customWidth="1"/>
    <col min="8" max="8" width="12.42578125" style="340" customWidth="1"/>
    <col min="9" max="9" width="12.42578125" style="408" customWidth="1"/>
    <col min="10" max="10" width="30.85546875" style="340" customWidth="1"/>
    <col min="11" max="11" width="33.140625" style="340" customWidth="1"/>
    <col min="12" max="12" width="14" style="408" customWidth="1"/>
    <col min="13" max="13" width="27.140625" style="340" customWidth="1"/>
    <col min="14" max="14" width="39.28515625" style="340" customWidth="1"/>
    <col min="15" max="15" width="12.42578125" style="250" customWidth="1"/>
    <col min="16" max="16" width="11.7109375" style="340" customWidth="1"/>
    <col min="17" max="17" width="14.7109375" style="340" customWidth="1"/>
    <col min="18" max="20" width="5.7109375" style="250" customWidth="1"/>
    <col min="21" max="22" width="5.5703125" style="250" customWidth="1"/>
    <col min="23" max="25" width="9.140625" style="250" customWidth="1"/>
    <col min="26" max="26" width="10" style="250" customWidth="1"/>
    <col min="27" max="27" width="43.42578125" style="250" customWidth="1"/>
    <col min="28" max="28" width="40.28515625" style="250" customWidth="1"/>
    <col min="29" max="31" width="9.140625" style="250" customWidth="1"/>
    <col min="32" max="32" width="8.140625" style="250" bestFit="1" customWidth="1"/>
    <col min="33" max="16384" width="9.140625" style="250"/>
  </cols>
  <sheetData>
    <row r="1" spans="1:32" ht="15.75" thickBot="1" x14ac:dyDescent="0.3">
      <c r="A1" s="252" t="s">
        <v>333</v>
      </c>
      <c r="B1" s="399"/>
      <c r="C1" s="374"/>
      <c r="D1" s="703" t="s">
        <v>324</v>
      </c>
      <c r="E1" s="704"/>
      <c r="F1" s="701" t="s">
        <v>325</v>
      </c>
      <c r="G1" s="708"/>
      <c r="H1" s="702"/>
      <c r="I1" s="705" t="s">
        <v>326</v>
      </c>
      <c r="J1" s="706"/>
      <c r="K1" s="707"/>
      <c r="L1" s="705" t="s">
        <v>327</v>
      </c>
      <c r="M1" s="708"/>
      <c r="N1" s="702"/>
      <c r="O1" s="703" t="s">
        <v>328</v>
      </c>
      <c r="P1" s="709"/>
      <c r="Q1" s="704"/>
      <c r="R1" s="701" t="s">
        <v>329</v>
      </c>
      <c r="S1" s="708"/>
      <c r="T1" s="702"/>
      <c r="U1" s="701" t="s">
        <v>330</v>
      </c>
      <c r="V1" s="702"/>
      <c r="W1" s="250" t="s">
        <v>33</v>
      </c>
      <c r="X1" s="250" t="s">
        <v>33</v>
      </c>
      <c r="Y1" s="250" t="s">
        <v>33</v>
      </c>
      <c r="Z1" s="250" t="s">
        <v>33</v>
      </c>
      <c r="AA1" s="250" t="s">
        <v>33</v>
      </c>
      <c r="AB1" s="250" t="s">
        <v>33</v>
      </c>
    </row>
    <row r="2" spans="1:32" ht="45.75" thickBot="1" x14ac:dyDescent="0.3">
      <c r="A2" s="252"/>
      <c r="B2" s="399" t="s">
        <v>382</v>
      </c>
      <c r="C2" s="374" t="s">
        <v>349</v>
      </c>
      <c r="D2" s="252"/>
      <c r="E2" s="253"/>
      <c r="F2" s="254" t="s">
        <v>336</v>
      </c>
      <c r="G2" s="331" t="s">
        <v>334</v>
      </c>
      <c r="H2" s="332" t="s">
        <v>335</v>
      </c>
      <c r="I2" s="409" t="s">
        <v>336</v>
      </c>
      <c r="J2" s="331" t="s">
        <v>334</v>
      </c>
      <c r="K2" s="332" t="s">
        <v>335</v>
      </c>
      <c r="L2" s="403" t="s">
        <v>336</v>
      </c>
      <c r="M2" s="331" t="s">
        <v>334</v>
      </c>
      <c r="N2" s="342" t="s">
        <v>335</v>
      </c>
      <c r="O2" s="256" t="s">
        <v>336</v>
      </c>
      <c r="P2" s="345" t="s">
        <v>334</v>
      </c>
      <c r="Q2" s="332" t="s">
        <v>335</v>
      </c>
      <c r="R2" s="258"/>
      <c r="S2" s="255"/>
      <c r="T2" s="257"/>
      <c r="U2" s="254"/>
      <c r="V2" s="253"/>
      <c r="W2" s="288" t="s">
        <v>341</v>
      </c>
      <c r="X2" s="288" t="s">
        <v>342</v>
      </c>
      <c r="Y2" s="288" t="s">
        <v>339</v>
      </c>
      <c r="Z2" s="288" t="s">
        <v>340</v>
      </c>
      <c r="AA2" s="288" t="s">
        <v>338</v>
      </c>
      <c r="AB2" s="288" t="s">
        <v>347</v>
      </c>
      <c r="AC2" s="288" t="s">
        <v>343</v>
      </c>
      <c r="AD2" s="288" t="s">
        <v>344</v>
      </c>
      <c r="AE2" s="288" t="s">
        <v>345</v>
      </c>
      <c r="AF2" s="288" t="s">
        <v>346</v>
      </c>
    </row>
    <row r="3" spans="1:32" ht="15.75" hidden="1" thickBot="1" x14ac:dyDescent="0.3">
      <c r="A3" s="550" t="s">
        <v>213</v>
      </c>
      <c r="B3" s="400">
        <v>1</v>
      </c>
      <c r="C3" s="374" t="s">
        <v>311</v>
      </c>
      <c r="D3" s="291"/>
      <c r="E3" s="292"/>
      <c r="F3" s="287"/>
      <c r="G3" s="286"/>
      <c r="H3" s="333"/>
      <c r="I3" s="293">
        <v>43466</v>
      </c>
      <c r="J3" s="341"/>
      <c r="K3" s="335"/>
      <c r="L3" s="293">
        <v>43467</v>
      </c>
      <c r="M3" s="343"/>
      <c r="N3" s="335"/>
      <c r="O3" s="293">
        <v>43468</v>
      </c>
      <c r="P3" s="346"/>
      <c r="Q3" s="335"/>
      <c r="R3" s="293">
        <v>43469</v>
      </c>
      <c r="S3" s="295"/>
      <c r="T3" s="296"/>
      <c r="U3" s="260">
        <v>43470</v>
      </c>
      <c r="V3" s="261"/>
      <c r="W3" s="289">
        <f>G3</f>
        <v>0</v>
      </c>
      <c r="X3" s="250">
        <f>J3</f>
        <v>0</v>
      </c>
      <c r="Y3" s="290">
        <f>M3</f>
        <v>0</v>
      </c>
      <c r="Z3" s="290">
        <f>P3</f>
        <v>0</v>
      </c>
      <c r="AA3" s="290" t="str">
        <f>W3&amp;"  -"&amp;X3&amp;" - "&amp;Y3&amp;" - "&amp;Z3</f>
        <v>0  -0 - 0 - 0</v>
      </c>
      <c r="AB3" s="290" t="str">
        <f>AC3&amp;" - "&amp;AD3&amp;" - "&amp;AE3&amp;" -"&amp;AF3</f>
        <v>0 - 43466 - 43467 -43468</v>
      </c>
      <c r="AC3" s="290">
        <f>F3</f>
        <v>0</v>
      </c>
      <c r="AD3" s="290">
        <f>I3</f>
        <v>43466</v>
      </c>
      <c r="AE3" s="290">
        <f>L3</f>
        <v>43467</v>
      </c>
      <c r="AF3" s="290">
        <f>O3</f>
        <v>43468</v>
      </c>
    </row>
    <row r="4" spans="1:32" ht="15.75" hidden="1" thickBot="1" x14ac:dyDescent="0.3">
      <c r="A4" s="550" t="s">
        <v>213</v>
      </c>
      <c r="B4" s="400">
        <v>1</v>
      </c>
      <c r="C4" s="374" t="s">
        <v>311</v>
      </c>
      <c r="D4" s="297"/>
      <c r="E4" s="292"/>
      <c r="F4" s="287"/>
      <c r="G4" s="259"/>
      <c r="H4" s="259"/>
      <c r="I4" s="298" t="s">
        <v>129</v>
      </c>
      <c r="J4" s="262"/>
      <c r="K4" s="262"/>
      <c r="L4" s="298" t="s">
        <v>129</v>
      </c>
      <c r="M4" s="262"/>
      <c r="N4" s="262"/>
      <c r="O4" s="298" t="s">
        <v>129</v>
      </c>
      <c r="P4" s="262"/>
      <c r="Q4" s="262"/>
      <c r="R4" s="298" t="s">
        <v>129</v>
      </c>
      <c r="S4" s="299"/>
      <c r="T4" s="299"/>
      <c r="U4" s="263" t="s">
        <v>129</v>
      </c>
      <c r="V4" s="264"/>
      <c r="W4" s="289">
        <f t="shared" ref="W4:W67" si="0">G4</f>
        <v>0</v>
      </c>
      <c r="X4" s="250">
        <f t="shared" ref="X4:X67" si="1">J4</f>
        <v>0</v>
      </c>
      <c r="Y4" s="290">
        <f t="shared" ref="Y4:Y67" si="2">M4</f>
        <v>0</v>
      </c>
      <c r="Z4" s="290">
        <f t="shared" ref="Z4:Z67" si="3">P4</f>
        <v>0</v>
      </c>
      <c r="AA4" s="290" t="str">
        <f t="shared" ref="AA4:AA67" si="4">W4&amp;"  -"&amp;X4&amp;" - "&amp;Y4&amp;" - "&amp;Z4</f>
        <v>0  -0 - 0 - 0</v>
      </c>
      <c r="AB4" s="290" t="str">
        <f t="shared" ref="AB4:AB67" si="5">AC4&amp;" - "&amp;AD4&amp;" - "&amp;AE4&amp;" -"&amp;AF4</f>
        <v xml:space="preserve">0 -   -   - </v>
      </c>
      <c r="AC4" s="290">
        <f t="shared" ref="AC4:AC67" si="6">F4</f>
        <v>0</v>
      </c>
      <c r="AD4" s="290" t="str">
        <f t="shared" ref="AD4:AD67" si="7">I4</f>
        <v xml:space="preserve"> </v>
      </c>
      <c r="AE4" s="290" t="str">
        <f t="shared" ref="AE4:AE67" si="8">L4</f>
        <v xml:space="preserve"> </v>
      </c>
      <c r="AF4" s="290" t="str">
        <f t="shared" ref="AF4:AF67" si="9">O4</f>
        <v xml:space="preserve"> </v>
      </c>
    </row>
    <row r="5" spans="1:32" ht="15.75" hidden="1" thickBot="1" x14ac:dyDescent="0.3">
      <c r="A5" s="550" t="s">
        <v>213</v>
      </c>
      <c r="B5" s="400">
        <v>1</v>
      </c>
      <c r="C5" s="374" t="s">
        <v>311</v>
      </c>
      <c r="D5" s="297"/>
      <c r="E5" s="292"/>
      <c r="F5" s="287"/>
      <c r="G5" s="259"/>
      <c r="H5" s="259"/>
      <c r="I5" s="298" t="s">
        <v>129</v>
      </c>
      <c r="J5" s="262"/>
      <c r="K5" s="262"/>
      <c r="L5" s="298" t="s">
        <v>129</v>
      </c>
      <c r="M5" s="262"/>
      <c r="N5" s="262"/>
      <c r="O5" s="298" t="s">
        <v>129</v>
      </c>
      <c r="P5" s="262"/>
      <c r="Q5" s="262"/>
      <c r="R5" s="298" t="s">
        <v>129</v>
      </c>
      <c r="S5" s="299"/>
      <c r="T5" s="299"/>
      <c r="U5" s="263" t="s">
        <v>129</v>
      </c>
      <c r="V5" s="264"/>
      <c r="W5" s="289">
        <f t="shared" si="0"/>
        <v>0</v>
      </c>
      <c r="X5" s="250">
        <f t="shared" si="1"/>
        <v>0</v>
      </c>
      <c r="Y5" s="290">
        <f t="shared" si="2"/>
        <v>0</v>
      </c>
      <c r="Z5" s="290">
        <f t="shared" si="3"/>
        <v>0</v>
      </c>
      <c r="AA5" s="290" t="str">
        <f t="shared" si="4"/>
        <v>0  -0 - 0 - 0</v>
      </c>
      <c r="AB5" s="290" t="str">
        <f t="shared" si="5"/>
        <v xml:space="preserve">0 -   -   - </v>
      </c>
      <c r="AC5" s="290">
        <f t="shared" si="6"/>
        <v>0</v>
      </c>
      <c r="AD5" s="290" t="str">
        <f t="shared" si="7"/>
        <v xml:space="preserve"> </v>
      </c>
      <c r="AE5" s="290" t="str">
        <f t="shared" si="8"/>
        <v xml:space="preserve"> </v>
      </c>
      <c r="AF5" s="290" t="str">
        <f t="shared" si="9"/>
        <v xml:space="preserve"> </v>
      </c>
    </row>
    <row r="6" spans="1:32" ht="15.75" hidden="1" thickBot="1" x14ac:dyDescent="0.3">
      <c r="A6" s="550" t="s">
        <v>213</v>
      </c>
      <c r="B6" s="400">
        <v>1</v>
      </c>
      <c r="C6" s="374" t="s">
        <v>311</v>
      </c>
      <c r="D6" s="297"/>
      <c r="E6" s="292"/>
      <c r="F6" s="287"/>
      <c r="G6" s="259"/>
      <c r="H6" s="259"/>
      <c r="I6" s="298"/>
      <c r="J6" s="262"/>
      <c r="K6" s="262"/>
      <c r="L6" s="298"/>
      <c r="M6" s="262"/>
      <c r="N6" s="262"/>
      <c r="O6" s="298"/>
      <c r="P6" s="262"/>
      <c r="Q6" s="262"/>
      <c r="R6" s="298"/>
      <c r="S6" s="299"/>
      <c r="T6" s="299"/>
      <c r="U6" s="263"/>
      <c r="V6" s="264"/>
      <c r="W6" s="289">
        <f t="shared" si="0"/>
        <v>0</v>
      </c>
      <c r="X6" s="250">
        <f t="shared" si="1"/>
        <v>0</v>
      </c>
      <c r="Y6" s="290">
        <f t="shared" si="2"/>
        <v>0</v>
      </c>
      <c r="Z6" s="290">
        <f t="shared" si="3"/>
        <v>0</v>
      </c>
      <c r="AA6" s="290" t="str">
        <f t="shared" si="4"/>
        <v>0  -0 - 0 - 0</v>
      </c>
      <c r="AB6" s="290" t="str">
        <f t="shared" si="5"/>
        <v>0 - 0 - 0 -0</v>
      </c>
      <c r="AC6" s="290">
        <f t="shared" si="6"/>
        <v>0</v>
      </c>
      <c r="AD6" s="290">
        <f t="shared" si="7"/>
        <v>0</v>
      </c>
      <c r="AE6" s="290">
        <f t="shared" si="8"/>
        <v>0</v>
      </c>
      <c r="AF6" s="290">
        <f t="shared" si="9"/>
        <v>0</v>
      </c>
    </row>
    <row r="7" spans="1:32" ht="15.75" hidden="1" thickBot="1" x14ac:dyDescent="0.3">
      <c r="A7" s="550" t="s">
        <v>213</v>
      </c>
      <c r="B7" s="400">
        <v>1</v>
      </c>
      <c r="C7" s="374" t="s">
        <v>311</v>
      </c>
      <c r="D7" s="297"/>
      <c r="E7" s="292"/>
      <c r="F7" s="287"/>
      <c r="G7" s="259"/>
      <c r="H7" s="259"/>
      <c r="I7" s="298"/>
      <c r="J7" s="262"/>
      <c r="K7" s="262"/>
      <c r="L7" s="298"/>
      <c r="M7" s="262"/>
      <c r="N7" s="262"/>
      <c r="O7" s="298"/>
      <c r="P7" s="262"/>
      <c r="Q7" s="262"/>
      <c r="R7" s="298"/>
      <c r="S7" s="299"/>
      <c r="T7" s="299"/>
      <c r="U7" s="263"/>
      <c r="V7" s="264"/>
      <c r="W7" s="289">
        <f t="shared" si="0"/>
        <v>0</v>
      </c>
      <c r="X7" s="250">
        <f t="shared" si="1"/>
        <v>0</v>
      </c>
      <c r="Y7" s="290">
        <f t="shared" si="2"/>
        <v>0</v>
      </c>
      <c r="Z7" s="290">
        <f t="shared" si="3"/>
        <v>0</v>
      </c>
      <c r="AA7" s="290" t="str">
        <f t="shared" si="4"/>
        <v>0  -0 - 0 - 0</v>
      </c>
      <c r="AB7" s="290" t="str">
        <f t="shared" si="5"/>
        <v>0 - 0 - 0 -0</v>
      </c>
      <c r="AC7" s="290">
        <f t="shared" si="6"/>
        <v>0</v>
      </c>
      <c r="AD7" s="290">
        <f t="shared" si="7"/>
        <v>0</v>
      </c>
      <c r="AE7" s="290">
        <f t="shared" si="8"/>
        <v>0</v>
      </c>
      <c r="AF7" s="290">
        <f t="shared" si="9"/>
        <v>0</v>
      </c>
    </row>
    <row r="8" spans="1:32" ht="15.75" hidden="1" thickBot="1" x14ac:dyDescent="0.3">
      <c r="A8" s="550" t="s">
        <v>213</v>
      </c>
      <c r="B8" s="400">
        <v>1</v>
      </c>
      <c r="C8" s="374" t="s">
        <v>311</v>
      </c>
      <c r="D8" s="297"/>
      <c r="E8" s="292"/>
      <c r="F8" s="287"/>
      <c r="G8" s="259"/>
      <c r="H8" s="259"/>
      <c r="I8" s="298"/>
      <c r="J8" s="262"/>
      <c r="K8" s="262"/>
      <c r="L8" s="298"/>
      <c r="M8" s="262"/>
      <c r="N8" s="262"/>
      <c r="O8" s="298"/>
      <c r="P8" s="262"/>
      <c r="Q8" s="262"/>
      <c r="R8" s="298"/>
      <c r="S8" s="299"/>
      <c r="T8" s="299"/>
      <c r="U8" s="263"/>
      <c r="V8" s="264"/>
      <c r="W8" s="289">
        <f t="shared" si="0"/>
        <v>0</v>
      </c>
      <c r="X8" s="250">
        <f t="shared" si="1"/>
        <v>0</v>
      </c>
      <c r="Y8" s="290">
        <f t="shared" si="2"/>
        <v>0</v>
      </c>
      <c r="Z8" s="290">
        <f t="shared" si="3"/>
        <v>0</v>
      </c>
      <c r="AA8" s="290" t="str">
        <f t="shared" si="4"/>
        <v>0  -0 - 0 - 0</v>
      </c>
      <c r="AB8" s="290" t="str">
        <f t="shared" si="5"/>
        <v>0 - 0 - 0 -0</v>
      </c>
      <c r="AC8" s="290">
        <f t="shared" si="6"/>
        <v>0</v>
      </c>
      <c r="AD8" s="290">
        <f t="shared" si="7"/>
        <v>0</v>
      </c>
      <c r="AE8" s="290">
        <f t="shared" si="8"/>
        <v>0</v>
      </c>
      <c r="AF8" s="290">
        <f t="shared" si="9"/>
        <v>0</v>
      </c>
    </row>
    <row r="9" spans="1:32" ht="15.75" hidden="1" thickBot="1" x14ac:dyDescent="0.3">
      <c r="A9" s="550" t="s">
        <v>213</v>
      </c>
      <c r="B9" s="400">
        <v>1</v>
      </c>
      <c r="C9" s="374" t="s">
        <v>311</v>
      </c>
      <c r="D9" s="297"/>
      <c r="E9" s="292"/>
      <c r="F9" s="287"/>
      <c r="G9" s="259"/>
      <c r="H9" s="259"/>
      <c r="I9" s="298"/>
      <c r="J9" s="262"/>
      <c r="K9" s="262"/>
      <c r="L9" s="298"/>
      <c r="M9" s="262"/>
      <c r="N9" s="262"/>
      <c r="O9" s="298"/>
      <c r="P9" s="262"/>
      <c r="Q9" s="262"/>
      <c r="R9" s="298"/>
      <c r="S9" s="299"/>
      <c r="T9" s="299"/>
      <c r="U9" s="263"/>
      <c r="V9" s="264"/>
      <c r="W9" s="289">
        <f t="shared" si="0"/>
        <v>0</v>
      </c>
      <c r="X9" s="250">
        <f t="shared" si="1"/>
        <v>0</v>
      </c>
      <c r="Y9" s="290">
        <f t="shared" si="2"/>
        <v>0</v>
      </c>
      <c r="Z9" s="290">
        <f t="shared" si="3"/>
        <v>0</v>
      </c>
      <c r="AA9" s="290" t="str">
        <f t="shared" si="4"/>
        <v>0  -0 - 0 - 0</v>
      </c>
      <c r="AB9" s="290" t="str">
        <f t="shared" si="5"/>
        <v>0 - 0 - 0 -0</v>
      </c>
      <c r="AC9" s="290">
        <f t="shared" si="6"/>
        <v>0</v>
      </c>
      <c r="AD9" s="290">
        <f t="shared" si="7"/>
        <v>0</v>
      </c>
      <c r="AE9" s="290">
        <f t="shared" si="8"/>
        <v>0</v>
      </c>
      <c r="AF9" s="290">
        <f t="shared" si="9"/>
        <v>0</v>
      </c>
    </row>
    <row r="10" spans="1:32" ht="15.75" hidden="1" thickBot="1" x14ac:dyDescent="0.3">
      <c r="A10" s="550" t="s">
        <v>213</v>
      </c>
      <c r="B10" s="400">
        <v>1</v>
      </c>
      <c r="C10" s="374" t="s">
        <v>311</v>
      </c>
      <c r="D10" s="297"/>
      <c r="E10" s="292"/>
      <c r="F10" s="287"/>
      <c r="G10" s="259"/>
      <c r="H10" s="259"/>
      <c r="I10" s="298"/>
      <c r="J10" s="262"/>
      <c r="K10" s="262"/>
      <c r="L10" s="298"/>
      <c r="M10" s="262"/>
      <c r="N10" s="262"/>
      <c r="O10" s="298"/>
      <c r="P10" s="262"/>
      <c r="Q10" s="262"/>
      <c r="R10" s="298"/>
      <c r="S10" s="299"/>
      <c r="T10" s="299"/>
      <c r="U10" s="263"/>
      <c r="V10" s="264"/>
      <c r="W10" s="289">
        <f t="shared" si="0"/>
        <v>0</v>
      </c>
      <c r="X10" s="250">
        <f t="shared" si="1"/>
        <v>0</v>
      </c>
      <c r="Y10" s="290">
        <f t="shared" si="2"/>
        <v>0</v>
      </c>
      <c r="Z10" s="290">
        <f t="shared" si="3"/>
        <v>0</v>
      </c>
      <c r="AA10" s="290" t="str">
        <f t="shared" si="4"/>
        <v>0  -0 - 0 - 0</v>
      </c>
      <c r="AB10" s="290" t="str">
        <f t="shared" si="5"/>
        <v>0 - 0 - 0 -0</v>
      </c>
      <c r="AC10" s="290">
        <f t="shared" si="6"/>
        <v>0</v>
      </c>
      <c r="AD10" s="290">
        <f t="shared" si="7"/>
        <v>0</v>
      </c>
      <c r="AE10" s="290">
        <f t="shared" si="8"/>
        <v>0</v>
      </c>
      <c r="AF10" s="290">
        <f t="shared" si="9"/>
        <v>0</v>
      </c>
    </row>
    <row r="11" spans="1:32" ht="15.75" hidden="1" thickBot="1" x14ac:dyDescent="0.3">
      <c r="A11" s="550" t="s">
        <v>213</v>
      </c>
      <c r="B11" s="400">
        <v>1</v>
      </c>
      <c r="C11" s="374" t="s">
        <v>311</v>
      </c>
      <c r="D11" s="297"/>
      <c r="E11" s="292"/>
      <c r="F11" s="287"/>
      <c r="G11" s="259"/>
      <c r="H11" s="259"/>
      <c r="I11" s="298" t="s">
        <v>129</v>
      </c>
      <c r="J11" s="262"/>
      <c r="K11" s="262"/>
      <c r="L11" s="298" t="s">
        <v>129</v>
      </c>
      <c r="M11" s="262"/>
      <c r="N11" s="262"/>
      <c r="O11" s="298" t="s">
        <v>129</v>
      </c>
      <c r="P11" s="262"/>
      <c r="Q11" s="262"/>
      <c r="R11" s="298" t="s">
        <v>129</v>
      </c>
      <c r="S11" s="299"/>
      <c r="T11" s="299"/>
      <c r="U11" s="263" t="s">
        <v>129</v>
      </c>
      <c r="V11" s="264"/>
      <c r="W11" s="289">
        <f t="shared" si="0"/>
        <v>0</v>
      </c>
      <c r="X11" s="250">
        <f t="shared" si="1"/>
        <v>0</v>
      </c>
      <c r="Y11" s="290">
        <f t="shared" si="2"/>
        <v>0</v>
      </c>
      <c r="Z11" s="290">
        <f t="shared" si="3"/>
        <v>0</v>
      </c>
      <c r="AA11" s="290" t="str">
        <f t="shared" si="4"/>
        <v>0  -0 - 0 - 0</v>
      </c>
      <c r="AB11" s="290" t="str">
        <f t="shared" si="5"/>
        <v xml:space="preserve">0 -   -   - </v>
      </c>
      <c r="AC11" s="290">
        <f t="shared" si="6"/>
        <v>0</v>
      </c>
      <c r="AD11" s="290" t="str">
        <f t="shared" si="7"/>
        <v xml:space="preserve"> </v>
      </c>
      <c r="AE11" s="290" t="str">
        <f t="shared" si="8"/>
        <v xml:space="preserve"> </v>
      </c>
      <c r="AF11" s="290" t="str">
        <f t="shared" si="9"/>
        <v xml:space="preserve"> </v>
      </c>
    </row>
    <row r="12" spans="1:32" ht="15.75" hidden="1" thickBot="1" x14ac:dyDescent="0.3">
      <c r="A12" s="550" t="s">
        <v>213</v>
      </c>
      <c r="B12" s="400">
        <v>1</v>
      </c>
      <c r="C12" s="374" t="s">
        <v>311</v>
      </c>
      <c r="D12" s="297"/>
      <c r="E12" s="292"/>
      <c r="F12" s="287"/>
      <c r="G12" s="259"/>
      <c r="H12" s="259"/>
      <c r="I12" s="298" t="s">
        <v>129</v>
      </c>
      <c r="J12" s="262"/>
      <c r="K12" s="262"/>
      <c r="L12" s="298" t="s">
        <v>129</v>
      </c>
      <c r="M12" s="262"/>
      <c r="N12" s="262"/>
      <c r="O12" s="298" t="s">
        <v>129</v>
      </c>
      <c r="P12" s="262"/>
      <c r="Q12" s="262"/>
      <c r="R12" s="298" t="s">
        <v>129</v>
      </c>
      <c r="S12" s="299"/>
      <c r="T12" s="299"/>
      <c r="U12" s="263" t="s">
        <v>129</v>
      </c>
      <c r="V12" s="264"/>
      <c r="W12" s="289">
        <f t="shared" si="0"/>
        <v>0</v>
      </c>
      <c r="X12" s="250">
        <f t="shared" si="1"/>
        <v>0</v>
      </c>
      <c r="Y12" s="290">
        <f t="shared" si="2"/>
        <v>0</v>
      </c>
      <c r="Z12" s="290">
        <f t="shared" si="3"/>
        <v>0</v>
      </c>
      <c r="AA12" s="290" t="str">
        <f t="shared" si="4"/>
        <v>0  -0 - 0 - 0</v>
      </c>
      <c r="AB12" s="290" t="str">
        <f t="shared" si="5"/>
        <v xml:space="preserve">0 -   -   - </v>
      </c>
      <c r="AC12" s="290">
        <f t="shared" si="6"/>
        <v>0</v>
      </c>
      <c r="AD12" s="290" t="str">
        <f t="shared" si="7"/>
        <v xml:space="preserve"> </v>
      </c>
      <c r="AE12" s="290" t="str">
        <f t="shared" si="8"/>
        <v xml:space="preserve"> </v>
      </c>
      <c r="AF12" s="290" t="str">
        <f t="shared" si="9"/>
        <v xml:space="preserve"> </v>
      </c>
    </row>
    <row r="13" spans="1:32" ht="15.75" hidden="1" thickBot="1" x14ac:dyDescent="0.3">
      <c r="A13" s="550" t="s">
        <v>213</v>
      </c>
      <c r="B13" s="400">
        <v>1</v>
      </c>
      <c r="C13" s="374" t="s">
        <v>311</v>
      </c>
      <c r="D13" s="297"/>
      <c r="E13" s="292"/>
      <c r="F13" s="287"/>
      <c r="G13" s="347"/>
      <c r="H13" s="259"/>
      <c r="I13" s="298" t="s">
        <v>129</v>
      </c>
      <c r="J13" s="262"/>
      <c r="K13" s="262"/>
      <c r="L13" s="298" t="s">
        <v>129</v>
      </c>
      <c r="M13" s="262"/>
      <c r="N13" s="262"/>
      <c r="O13" s="298" t="s">
        <v>129</v>
      </c>
      <c r="P13" s="262"/>
      <c r="Q13" s="262"/>
      <c r="R13" s="298" t="s">
        <v>129</v>
      </c>
      <c r="S13" s="299"/>
      <c r="T13" s="299"/>
      <c r="U13" s="263" t="s">
        <v>129</v>
      </c>
      <c r="V13" s="264"/>
      <c r="W13" s="289">
        <f t="shared" si="0"/>
        <v>0</v>
      </c>
      <c r="X13" s="250">
        <f t="shared" si="1"/>
        <v>0</v>
      </c>
      <c r="Y13" s="290">
        <f t="shared" si="2"/>
        <v>0</v>
      </c>
      <c r="Z13" s="290">
        <f t="shared" si="3"/>
        <v>0</v>
      </c>
      <c r="AA13" s="290" t="str">
        <f t="shared" si="4"/>
        <v>0  -0 - 0 - 0</v>
      </c>
      <c r="AB13" s="290" t="str">
        <f t="shared" si="5"/>
        <v xml:space="preserve">0 -   -   - </v>
      </c>
      <c r="AC13" s="290">
        <f t="shared" si="6"/>
        <v>0</v>
      </c>
      <c r="AD13" s="290" t="str">
        <f t="shared" si="7"/>
        <v xml:space="preserve"> </v>
      </c>
      <c r="AE13" s="290" t="str">
        <f t="shared" si="8"/>
        <v xml:space="preserve"> </v>
      </c>
      <c r="AF13" s="290" t="str">
        <f t="shared" si="9"/>
        <v xml:space="preserve"> </v>
      </c>
    </row>
    <row r="14" spans="1:32" ht="15.75" hidden="1" thickBot="1" x14ac:dyDescent="0.3">
      <c r="A14" s="550" t="s">
        <v>213</v>
      </c>
      <c r="B14" s="400">
        <v>1</v>
      </c>
      <c r="C14" s="374" t="s">
        <v>311</v>
      </c>
      <c r="D14" s="300">
        <v>43471</v>
      </c>
      <c r="E14" s="301"/>
      <c r="F14" s="293">
        <v>43472</v>
      </c>
      <c r="G14" s="334"/>
      <c r="H14" s="335"/>
      <c r="I14" s="293">
        <v>43473</v>
      </c>
      <c r="J14" s="334"/>
      <c r="K14" s="335"/>
      <c r="L14" s="293">
        <v>43474</v>
      </c>
      <c r="M14" s="334"/>
      <c r="N14" s="335"/>
      <c r="O14" s="293">
        <v>43475</v>
      </c>
      <c r="P14" s="334"/>
      <c r="Q14" s="335"/>
      <c r="R14" s="293">
        <v>43476</v>
      </c>
      <c r="S14" s="302"/>
      <c r="T14" s="294"/>
      <c r="U14" s="265">
        <v>43477</v>
      </c>
      <c r="V14" s="266"/>
      <c r="W14" s="289">
        <f t="shared" si="0"/>
        <v>0</v>
      </c>
      <c r="X14" s="250">
        <f t="shared" si="1"/>
        <v>0</v>
      </c>
      <c r="Y14" s="290">
        <f t="shared" si="2"/>
        <v>0</v>
      </c>
      <c r="Z14" s="290">
        <f t="shared" si="3"/>
        <v>0</v>
      </c>
      <c r="AA14" s="290" t="str">
        <f t="shared" si="4"/>
        <v>0  -0 - 0 - 0</v>
      </c>
      <c r="AB14" s="290" t="str">
        <f t="shared" si="5"/>
        <v>43472 - 43473 - 43474 -43475</v>
      </c>
      <c r="AC14" s="290">
        <f t="shared" si="6"/>
        <v>43472</v>
      </c>
      <c r="AD14" s="290">
        <f t="shared" si="7"/>
        <v>43473</v>
      </c>
      <c r="AE14" s="290">
        <f t="shared" si="8"/>
        <v>43474</v>
      </c>
      <c r="AF14" s="290">
        <f t="shared" si="9"/>
        <v>43475</v>
      </c>
    </row>
    <row r="15" spans="1:32" ht="15.75" hidden="1" thickBot="1" x14ac:dyDescent="0.3">
      <c r="A15" s="550" t="s">
        <v>213</v>
      </c>
      <c r="B15" s="400">
        <v>1</v>
      </c>
      <c r="C15" s="374" t="s">
        <v>311</v>
      </c>
      <c r="D15" s="303" t="s">
        <v>129</v>
      </c>
      <c r="E15" s="303"/>
      <c r="F15" s="298" t="s">
        <v>129</v>
      </c>
      <c r="G15" s="262"/>
      <c r="H15" s="262"/>
      <c r="I15" s="298" t="s">
        <v>129</v>
      </c>
      <c r="J15" s="262"/>
      <c r="K15" s="262"/>
      <c r="L15" s="298" t="s">
        <v>129</v>
      </c>
      <c r="M15" s="262"/>
      <c r="N15" s="262"/>
      <c r="O15" s="298" t="s">
        <v>129</v>
      </c>
      <c r="P15" s="262"/>
      <c r="Q15" s="262"/>
      <c r="R15" s="298" t="s">
        <v>129</v>
      </c>
      <c r="S15" s="299"/>
      <c r="T15" s="299"/>
      <c r="U15" s="263" t="s">
        <v>129</v>
      </c>
      <c r="V15" s="264"/>
      <c r="W15" s="289">
        <f t="shared" si="0"/>
        <v>0</v>
      </c>
      <c r="X15" s="250">
        <f t="shared" si="1"/>
        <v>0</v>
      </c>
      <c r="Y15" s="290">
        <f t="shared" si="2"/>
        <v>0</v>
      </c>
      <c r="Z15" s="290">
        <f t="shared" si="3"/>
        <v>0</v>
      </c>
      <c r="AA15" s="290" t="str">
        <f t="shared" si="4"/>
        <v>0  -0 - 0 - 0</v>
      </c>
      <c r="AB15" s="290" t="str">
        <f t="shared" si="5"/>
        <v xml:space="preserve">  -   -   - </v>
      </c>
      <c r="AC15" s="290" t="str">
        <f t="shared" si="6"/>
        <v xml:space="preserve"> </v>
      </c>
      <c r="AD15" s="290" t="str">
        <f t="shared" si="7"/>
        <v xml:space="preserve"> </v>
      </c>
      <c r="AE15" s="290" t="str">
        <f t="shared" si="8"/>
        <v xml:space="preserve"> </v>
      </c>
      <c r="AF15" s="290" t="str">
        <f t="shared" si="9"/>
        <v xml:space="preserve"> </v>
      </c>
    </row>
    <row r="16" spans="1:32" ht="15.75" hidden="1" thickBot="1" x14ac:dyDescent="0.3">
      <c r="A16" s="550" t="s">
        <v>213</v>
      </c>
      <c r="B16" s="400">
        <v>1</v>
      </c>
      <c r="C16" s="374" t="s">
        <v>311</v>
      </c>
      <c r="D16" s="303" t="s">
        <v>129</v>
      </c>
      <c r="E16" s="303"/>
      <c r="F16" s="298" t="s">
        <v>129</v>
      </c>
      <c r="G16" s="262"/>
      <c r="H16" s="262"/>
      <c r="I16" s="298" t="s">
        <v>129</v>
      </c>
      <c r="J16" s="262"/>
      <c r="K16" s="262"/>
      <c r="L16" s="298" t="s">
        <v>129</v>
      </c>
      <c r="M16" s="262"/>
      <c r="N16" s="262"/>
      <c r="O16" s="298" t="s">
        <v>129</v>
      </c>
      <c r="P16" s="262"/>
      <c r="Q16" s="262"/>
      <c r="R16" s="298" t="s">
        <v>129</v>
      </c>
      <c r="S16" s="299"/>
      <c r="T16" s="299"/>
      <c r="U16" s="263" t="s">
        <v>129</v>
      </c>
      <c r="V16" s="264"/>
      <c r="W16" s="289">
        <f t="shared" si="0"/>
        <v>0</v>
      </c>
      <c r="X16" s="250">
        <f t="shared" si="1"/>
        <v>0</v>
      </c>
      <c r="Y16" s="290">
        <f t="shared" si="2"/>
        <v>0</v>
      </c>
      <c r="Z16" s="290">
        <f t="shared" si="3"/>
        <v>0</v>
      </c>
      <c r="AA16" s="290" t="str">
        <f t="shared" si="4"/>
        <v>0  -0 - 0 - 0</v>
      </c>
      <c r="AB16" s="290" t="str">
        <f t="shared" si="5"/>
        <v xml:space="preserve">  -   -   - </v>
      </c>
      <c r="AC16" s="290" t="str">
        <f t="shared" si="6"/>
        <v xml:space="preserve"> </v>
      </c>
      <c r="AD16" s="290" t="str">
        <f t="shared" si="7"/>
        <v xml:space="preserve"> </v>
      </c>
      <c r="AE16" s="290" t="str">
        <f t="shared" si="8"/>
        <v xml:space="preserve"> </v>
      </c>
      <c r="AF16" s="290" t="str">
        <f t="shared" si="9"/>
        <v xml:space="preserve"> </v>
      </c>
    </row>
    <row r="17" spans="1:32" ht="15.75" hidden="1" thickBot="1" x14ac:dyDescent="0.3">
      <c r="A17" s="550" t="s">
        <v>213</v>
      </c>
      <c r="B17" s="400">
        <v>1</v>
      </c>
      <c r="C17" s="374" t="s">
        <v>311</v>
      </c>
      <c r="D17" s="303"/>
      <c r="E17" s="303"/>
      <c r="F17" s="298"/>
      <c r="G17" s="262"/>
      <c r="H17" s="262"/>
      <c r="I17" s="298"/>
      <c r="J17" s="262"/>
      <c r="K17" s="262"/>
      <c r="L17" s="298"/>
      <c r="M17" s="262"/>
      <c r="N17" s="262"/>
      <c r="O17" s="298"/>
      <c r="P17" s="262"/>
      <c r="Q17" s="262"/>
      <c r="R17" s="298"/>
      <c r="S17" s="299"/>
      <c r="T17" s="299"/>
      <c r="U17" s="263"/>
      <c r="V17" s="264"/>
      <c r="W17" s="289">
        <f t="shared" si="0"/>
        <v>0</v>
      </c>
      <c r="X17" s="250">
        <f t="shared" si="1"/>
        <v>0</v>
      </c>
      <c r="Y17" s="290">
        <f t="shared" si="2"/>
        <v>0</v>
      </c>
      <c r="Z17" s="290">
        <f t="shared" si="3"/>
        <v>0</v>
      </c>
      <c r="AA17" s="290" t="str">
        <f t="shared" si="4"/>
        <v>0  -0 - 0 - 0</v>
      </c>
      <c r="AB17" s="290" t="str">
        <f t="shared" si="5"/>
        <v>0 - 0 - 0 -0</v>
      </c>
      <c r="AC17" s="290">
        <f t="shared" si="6"/>
        <v>0</v>
      </c>
      <c r="AD17" s="290">
        <f t="shared" si="7"/>
        <v>0</v>
      </c>
      <c r="AE17" s="290">
        <f t="shared" si="8"/>
        <v>0</v>
      </c>
      <c r="AF17" s="290">
        <f t="shared" si="9"/>
        <v>0</v>
      </c>
    </row>
    <row r="18" spans="1:32" ht="15.75" hidden="1" thickBot="1" x14ac:dyDescent="0.3">
      <c r="A18" s="550" t="s">
        <v>213</v>
      </c>
      <c r="B18" s="400">
        <v>1</v>
      </c>
      <c r="C18" s="374" t="s">
        <v>311</v>
      </c>
      <c r="D18" s="303"/>
      <c r="E18" s="303"/>
      <c r="F18" s="298"/>
      <c r="G18" s="262"/>
      <c r="H18" s="262"/>
      <c r="I18" s="298"/>
      <c r="J18" s="262"/>
      <c r="K18" s="262"/>
      <c r="L18" s="298"/>
      <c r="M18" s="262"/>
      <c r="N18" s="262"/>
      <c r="O18" s="298"/>
      <c r="P18" s="262"/>
      <c r="Q18" s="262"/>
      <c r="R18" s="298"/>
      <c r="S18" s="299"/>
      <c r="T18" s="299"/>
      <c r="U18" s="263"/>
      <c r="V18" s="264"/>
      <c r="W18" s="289">
        <f t="shared" si="0"/>
        <v>0</v>
      </c>
      <c r="X18" s="250">
        <f t="shared" si="1"/>
        <v>0</v>
      </c>
      <c r="Y18" s="290">
        <f t="shared" si="2"/>
        <v>0</v>
      </c>
      <c r="Z18" s="290">
        <f t="shared" si="3"/>
        <v>0</v>
      </c>
      <c r="AA18" s="290" t="str">
        <f t="shared" si="4"/>
        <v>0  -0 - 0 - 0</v>
      </c>
      <c r="AB18" s="290" t="str">
        <f t="shared" si="5"/>
        <v>0 - 0 - 0 -0</v>
      </c>
      <c r="AC18" s="290">
        <f t="shared" si="6"/>
        <v>0</v>
      </c>
      <c r="AD18" s="290">
        <f t="shared" si="7"/>
        <v>0</v>
      </c>
      <c r="AE18" s="290">
        <f t="shared" si="8"/>
        <v>0</v>
      </c>
      <c r="AF18" s="290">
        <f t="shared" si="9"/>
        <v>0</v>
      </c>
    </row>
    <row r="19" spans="1:32" ht="15.75" hidden="1" thickBot="1" x14ac:dyDescent="0.3">
      <c r="A19" s="550" t="s">
        <v>213</v>
      </c>
      <c r="B19" s="400">
        <v>1</v>
      </c>
      <c r="C19" s="374" t="s">
        <v>311</v>
      </c>
      <c r="D19" s="303"/>
      <c r="E19" s="303"/>
      <c r="F19" s="298"/>
      <c r="G19" s="262"/>
      <c r="H19" s="262"/>
      <c r="I19" s="298"/>
      <c r="J19" s="262"/>
      <c r="K19" s="262"/>
      <c r="L19" s="298"/>
      <c r="M19" s="262"/>
      <c r="N19" s="262"/>
      <c r="O19" s="298"/>
      <c r="P19" s="262"/>
      <c r="Q19" s="262"/>
      <c r="R19" s="298"/>
      <c r="S19" s="299"/>
      <c r="T19" s="299"/>
      <c r="U19" s="263"/>
      <c r="V19" s="264"/>
      <c r="W19" s="289">
        <f t="shared" si="0"/>
        <v>0</v>
      </c>
      <c r="X19" s="250">
        <f t="shared" si="1"/>
        <v>0</v>
      </c>
      <c r="Y19" s="290">
        <f t="shared" si="2"/>
        <v>0</v>
      </c>
      <c r="Z19" s="290">
        <f t="shared" si="3"/>
        <v>0</v>
      </c>
      <c r="AA19" s="290" t="str">
        <f t="shared" si="4"/>
        <v>0  -0 - 0 - 0</v>
      </c>
      <c r="AB19" s="290" t="str">
        <f t="shared" si="5"/>
        <v>0 - 0 - 0 -0</v>
      </c>
      <c r="AC19" s="290">
        <f t="shared" si="6"/>
        <v>0</v>
      </c>
      <c r="AD19" s="290">
        <f t="shared" si="7"/>
        <v>0</v>
      </c>
      <c r="AE19" s="290">
        <f t="shared" si="8"/>
        <v>0</v>
      </c>
      <c r="AF19" s="290">
        <f t="shared" si="9"/>
        <v>0</v>
      </c>
    </row>
    <row r="20" spans="1:32" ht="15.75" hidden="1" thickBot="1" x14ac:dyDescent="0.3">
      <c r="A20" s="550" t="s">
        <v>213</v>
      </c>
      <c r="B20" s="400">
        <v>1</v>
      </c>
      <c r="C20" s="374" t="s">
        <v>311</v>
      </c>
      <c r="D20" s="303"/>
      <c r="E20" s="303"/>
      <c r="F20" s="298"/>
      <c r="G20" s="262"/>
      <c r="H20" s="262"/>
      <c r="I20" s="298"/>
      <c r="J20" s="262"/>
      <c r="K20" s="262"/>
      <c r="L20" s="298"/>
      <c r="M20" s="262"/>
      <c r="N20" s="262"/>
      <c r="O20" s="298"/>
      <c r="P20" s="262"/>
      <c r="Q20" s="262"/>
      <c r="R20" s="298"/>
      <c r="S20" s="299"/>
      <c r="T20" s="299"/>
      <c r="U20" s="263"/>
      <c r="V20" s="264"/>
      <c r="W20" s="289">
        <f t="shared" si="0"/>
        <v>0</v>
      </c>
      <c r="X20" s="250">
        <f t="shared" si="1"/>
        <v>0</v>
      </c>
      <c r="Y20" s="290">
        <f t="shared" si="2"/>
        <v>0</v>
      </c>
      <c r="Z20" s="290">
        <f t="shared" si="3"/>
        <v>0</v>
      </c>
      <c r="AA20" s="290" t="str">
        <f t="shared" si="4"/>
        <v>0  -0 - 0 - 0</v>
      </c>
      <c r="AB20" s="290" t="str">
        <f t="shared" si="5"/>
        <v>0 - 0 - 0 -0</v>
      </c>
      <c r="AC20" s="290">
        <f t="shared" si="6"/>
        <v>0</v>
      </c>
      <c r="AD20" s="290">
        <f t="shared" si="7"/>
        <v>0</v>
      </c>
      <c r="AE20" s="290">
        <f t="shared" si="8"/>
        <v>0</v>
      </c>
      <c r="AF20" s="290">
        <f t="shared" si="9"/>
        <v>0</v>
      </c>
    </row>
    <row r="21" spans="1:32" ht="15.75" hidden="1" thickBot="1" x14ac:dyDescent="0.3">
      <c r="A21" s="550" t="s">
        <v>213</v>
      </c>
      <c r="B21" s="400">
        <v>1</v>
      </c>
      <c r="C21" s="374" t="s">
        <v>311</v>
      </c>
      <c r="D21" s="303"/>
      <c r="E21" s="303"/>
      <c r="F21" s="298"/>
      <c r="G21" s="262"/>
      <c r="H21" s="262"/>
      <c r="I21" s="298"/>
      <c r="J21" s="262"/>
      <c r="K21" s="262"/>
      <c r="L21" s="298"/>
      <c r="M21" s="262"/>
      <c r="N21" s="262"/>
      <c r="O21" s="298"/>
      <c r="P21" s="262"/>
      <c r="Q21" s="262"/>
      <c r="R21" s="298"/>
      <c r="S21" s="299"/>
      <c r="T21" s="299"/>
      <c r="U21" s="263"/>
      <c r="V21" s="264"/>
      <c r="W21" s="289">
        <f t="shared" si="0"/>
        <v>0</v>
      </c>
      <c r="X21" s="250">
        <f t="shared" si="1"/>
        <v>0</v>
      </c>
      <c r="Y21" s="290">
        <f t="shared" si="2"/>
        <v>0</v>
      </c>
      <c r="Z21" s="290">
        <f t="shared" si="3"/>
        <v>0</v>
      </c>
      <c r="AA21" s="290" t="str">
        <f t="shared" si="4"/>
        <v>0  -0 - 0 - 0</v>
      </c>
      <c r="AB21" s="290" t="str">
        <f t="shared" si="5"/>
        <v>0 - 0 - 0 -0</v>
      </c>
      <c r="AC21" s="290">
        <f t="shared" si="6"/>
        <v>0</v>
      </c>
      <c r="AD21" s="290">
        <f t="shared" si="7"/>
        <v>0</v>
      </c>
      <c r="AE21" s="290">
        <f t="shared" si="8"/>
        <v>0</v>
      </c>
      <c r="AF21" s="290">
        <f t="shared" si="9"/>
        <v>0</v>
      </c>
    </row>
    <row r="22" spans="1:32" ht="15.75" hidden="1" thickBot="1" x14ac:dyDescent="0.3">
      <c r="A22" s="550" t="s">
        <v>213</v>
      </c>
      <c r="B22" s="400">
        <v>1</v>
      </c>
      <c r="C22" s="374" t="s">
        <v>311</v>
      </c>
      <c r="D22" s="303" t="s">
        <v>129</v>
      </c>
      <c r="E22" s="303"/>
      <c r="F22" s="298" t="s">
        <v>129</v>
      </c>
      <c r="G22" s="262"/>
      <c r="H22" s="262"/>
      <c r="I22" s="298" t="s">
        <v>129</v>
      </c>
      <c r="J22" s="262"/>
      <c r="K22" s="262"/>
      <c r="L22" s="298" t="s">
        <v>129</v>
      </c>
      <c r="M22" s="262"/>
      <c r="N22" s="262"/>
      <c r="O22" s="298" t="s">
        <v>129</v>
      </c>
      <c r="P22" s="262"/>
      <c r="Q22" s="262"/>
      <c r="R22" s="298" t="s">
        <v>129</v>
      </c>
      <c r="S22" s="299"/>
      <c r="T22" s="299"/>
      <c r="U22" s="263" t="s">
        <v>129</v>
      </c>
      <c r="V22" s="264"/>
      <c r="W22" s="289">
        <f t="shared" si="0"/>
        <v>0</v>
      </c>
      <c r="X22" s="250">
        <f t="shared" si="1"/>
        <v>0</v>
      </c>
      <c r="Y22" s="290">
        <f t="shared" si="2"/>
        <v>0</v>
      </c>
      <c r="Z22" s="290">
        <f t="shared" si="3"/>
        <v>0</v>
      </c>
      <c r="AA22" s="290" t="str">
        <f t="shared" si="4"/>
        <v>0  -0 - 0 - 0</v>
      </c>
      <c r="AB22" s="290" t="str">
        <f t="shared" si="5"/>
        <v xml:space="preserve">  -   -   - </v>
      </c>
      <c r="AC22" s="290" t="str">
        <f t="shared" si="6"/>
        <v xml:space="preserve"> </v>
      </c>
      <c r="AD22" s="290" t="str">
        <f t="shared" si="7"/>
        <v xml:space="preserve"> </v>
      </c>
      <c r="AE22" s="290" t="str">
        <f t="shared" si="8"/>
        <v xml:space="preserve"> </v>
      </c>
      <c r="AF22" s="290" t="str">
        <f t="shared" si="9"/>
        <v xml:space="preserve"> </v>
      </c>
    </row>
    <row r="23" spans="1:32" ht="15.75" hidden="1" thickBot="1" x14ac:dyDescent="0.3">
      <c r="A23" s="550" t="s">
        <v>213</v>
      </c>
      <c r="B23" s="400">
        <v>1</v>
      </c>
      <c r="C23" s="374" t="s">
        <v>311</v>
      </c>
      <c r="D23" s="303" t="s">
        <v>129</v>
      </c>
      <c r="E23" s="303"/>
      <c r="F23" s="298" t="s">
        <v>129</v>
      </c>
      <c r="G23" s="262"/>
      <c r="H23" s="262"/>
      <c r="I23" s="298" t="s">
        <v>129</v>
      </c>
      <c r="J23" s="262"/>
      <c r="K23" s="262"/>
      <c r="L23" s="298" t="s">
        <v>129</v>
      </c>
      <c r="M23" s="262"/>
      <c r="N23" s="262"/>
      <c r="O23" s="298" t="s">
        <v>129</v>
      </c>
      <c r="P23" s="262"/>
      <c r="Q23" s="262"/>
      <c r="R23" s="298" t="s">
        <v>129</v>
      </c>
      <c r="S23" s="299"/>
      <c r="T23" s="299"/>
      <c r="U23" s="263" t="s">
        <v>129</v>
      </c>
      <c r="V23" s="264"/>
      <c r="W23" s="289">
        <f t="shared" si="0"/>
        <v>0</v>
      </c>
      <c r="X23" s="250">
        <f t="shared" si="1"/>
        <v>0</v>
      </c>
      <c r="Y23" s="290">
        <f t="shared" si="2"/>
        <v>0</v>
      </c>
      <c r="Z23" s="290">
        <f t="shared" si="3"/>
        <v>0</v>
      </c>
      <c r="AA23" s="290" t="str">
        <f t="shared" si="4"/>
        <v>0  -0 - 0 - 0</v>
      </c>
      <c r="AB23" s="290" t="str">
        <f t="shared" si="5"/>
        <v xml:space="preserve">  -   -   - </v>
      </c>
      <c r="AC23" s="290" t="str">
        <f t="shared" si="6"/>
        <v xml:space="preserve"> </v>
      </c>
      <c r="AD23" s="290" t="str">
        <f t="shared" si="7"/>
        <v xml:space="preserve"> </v>
      </c>
      <c r="AE23" s="290" t="str">
        <f t="shared" si="8"/>
        <v xml:space="preserve"> </v>
      </c>
      <c r="AF23" s="290" t="str">
        <f t="shared" si="9"/>
        <v xml:space="preserve"> </v>
      </c>
    </row>
    <row r="24" spans="1:32" ht="15.75" hidden="1" thickBot="1" x14ac:dyDescent="0.3">
      <c r="A24" s="550" t="s">
        <v>213</v>
      </c>
      <c r="B24" s="400">
        <v>1</v>
      </c>
      <c r="C24" s="374" t="s">
        <v>311</v>
      </c>
      <c r="D24" s="303" t="s">
        <v>129</v>
      </c>
      <c r="E24" s="303"/>
      <c r="F24" s="298" t="s">
        <v>129</v>
      </c>
      <c r="G24" s="262"/>
      <c r="H24" s="262"/>
      <c r="I24" s="298" t="s">
        <v>129</v>
      </c>
      <c r="J24" s="262"/>
      <c r="K24" s="262"/>
      <c r="L24" s="298" t="s">
        <v>129</v>
      </c>
      <c r="M24" s="262"/>
      <c r="N24" s="262"/>
      <c r="O24" s="298" t="s">
        <v>129</v>
      </c>
      <c r="P24" s="262"/>
      <c r="Q24" s="262"/>
      <c r="R24" s="298" t="s">
        <v>129</v>
      </c>
      <c r="S24" s="299"/>
      <c r="T24" s="299"/>
      <c r="U24" s="263" t="s">
        <v>129</v>
      </c>
      <c r="V24" s="264"/>
      <c r="W24" s="289">
        <f t="shared" si="0"/>
        <v>0</v>
      </c>
      <c r="X24" s="250">
        <f t="shared" si="1"/>
        <v>0</v>
      </c>
      <c r="Y24" s="290">
        <f t="shared" si="2"/>
        <v>0</v>
      </c>
      <c r="Z24" s="290">
        <f t="shared" si="3"/>
        <v>0</v>
      </c>
      <c r="AA24" s="290" t="str">
        <f t="shared" si="4"/>
        <v>0  -0 - 0 - 0</v>
      </c>
      <c r="AB24" s="290" t="str">
        <f t="shared" si="5"/>
        <v xml:space="preserve">  -   -   - </v>
      </c>
      <c r="AC24" s="290" t="str">
        <f t="shared" si="6"/>
        <v xml:space="preserve"> </v>
      </c>
      <c r="AD24" s="290" t="str">
        <f t="shared" si="7"/>
        <v xml:space="preserve"> </v>
      </c>
      <c r="AE24" s="290" t="str">
        <f t="shared" si="8"/>
        <v xml:space="preserve"> </v>
      </c>
      <c r="AF24" s="290" t="str">
        <f t="shared" si="9"/>
        <v xml:space="preserve"> </v>
      </c>
    </row>
    <row r="25" spans="1:32" ht="15.75" hidden="1" thickBot="1" x14ac:dyDescent="0.3">
      <c r="A25" s="550" t="s">
        <v>213</v>
      </c>
      <c r="B25" s="400">
        <v>1</v>
      </c>
      <c r="C25" s="374" t="s">
        <v>311</v>
      </c>
      <c r="D25" s="300">
        <v>43478</v>
      </c>
      <c r="E25" s="301"/>
      <c r="F25" s="293">
        <v>43479</v>
      </c>
      <c r="G25" s="334"/>
      <c r="H25" s="335"/>
      <c r="I25" s="293">
        <v>43480</v>
      </c>
      <c r="J25" s="334"/>
      <c r="K25" s="335"/>
      <c r="L25" s="293">
        <v>43481</v>
      </c>
      <c r="M25" s="334"/>
      <c r="N25" s="335"/>
      <c r="O25" s="293">
        <v>43482</v>
      </c>
      <c r="P25" s="334"/>
      <c r="Q25" s="335"/>
      <c r="R25" s="293">
        <v>43483</v>
      </c>
      <c r="S25" s="302"/>
      <c r="T25" s="294"/>
      <c r="U25" s="265">
        <v>43484</v>
      </c>
      <c r="V25" s="266"/>
      <c r="W25" s="289">
        <f t="shared" si="0"/>
        <v>0</v>
      </c>
      <c r="X25" s="250">
        <f t="shared" si="1"/>
        <v>0</v>
      </c>
      <c r="Y25" s="290">
        <f t="shared" si="2"/>
        <v>0</v>
      </c>
      <c r="Z25" s="290">
        <f t="shared" si="3"/>
        <v>0</v>
      </c>
      <c r="AA25" s="290" t="str">
        <f t="shared" si="4"/>
        <v>0  -0 - 0 - 0</v>
      </c>
      <c r="AB25" s="290" t="str">
        <f t="shared" si="5"/>
        <v>43479 - 43480 - 43481 -43482</v>
      </c>
      <c r="AC25" s="290">
        <f t="shared" si="6"/>
        <v>43479</v>
      </c>
      <c r="AD25" s="290">
        <f t="shared" si="7"/>
        <v>43480</v>
      </c>
      <c r="AE25" s="290">
        <f t="shared" si="8"/>
        <v>43481</v>
      </c>
      <c r="AF25" s="290">
        <f t="shared" si="9"/>
        <v>43482</v>
      </c>
    </row>
    <row r="26" spans="1:32" ht="15.75" hidden="1" thickBot="1" x14ac:dyDescent="0.3">
      <c r="A26" s="550" t="s">
        <v>213</v>
      </c>
      <c r="B26" s="400">
        <v>1</v>
      </c>
      <c r="C26" s="374" t="s">
        <v>311</v>
      </c>
      <c r="D26" s="303" t="s">
        <v>129</v>
      </c>
      <c r="E26" s="303"/>
      <c r="F26" s="298" t="s">
        <v>129</v>
      </c>
      <c r="G26" s="262"/>
      <c r="H26" s="262"/>
      <c r="I26" s="298" t="s">
        <v>129</v>
      </c>
      <c r="J26" s="262"/>
      <c r="K26" s="262"/>
      <c r="L26" s="298" t="s">
        <v>129</v>
      </c>
      <c r="M26" s="262"/>
      <c r="N26" s="262"/>
      <c r="O26" s="298" t="s">
        <v>129</v>
      </c>
      <c r="P26" s="262"/>
      <c r="Q26" s="262"/>
      <c r="R26" s="298" t="s">
        <v>129</v>
      </c>
      <c r="S26" s="299"/>
      <c r="T26" s="299"/>
      <c r="U26" s="263" t="s">
        <v>129</v>
      </c>
      <c r="V26" s="264"/>
      <c r="W26" s="289">
        <f t="shared" si="0"/>
        <v>0</v>
      </c>
      <c r="X26" s="250">
        <f t="shared" si="1"/>
        <v>0</v>
      </c>
      <c r="Y26" s="290">
        <f t="shared" si="2"/>
        <v>0</v>
      </c>
      <c r="Z26" s="290">
        <f t="shared" si="3"/>
        <v>0</v>
      </c>
      <c r="AA26" s="290" t="str">
        <f t="shared" si="4"/>
        <v>0  -0 - 0 - 0</v>
      </c>
      <c r="AB26" s="290" t="str">
        <f t="shared" si="5"/>
        <v xml:space="preserve">  -   -   - </v>
      </c>
      <c r="AC26" s="290" t="str">
        <f t="shared" si="6"/>
        <v xml:space="preserve"> </v>
      </c>
      <c r="AD26" s="290" t="str">
        <f t="shared" si="7"/>
        <v xml:space="preserve"> </v>
      </c>
      <c r="AE26" s="290" t="str">
        <f t="shared" si="8"/>
        <v xml:space="preserve"> </v>
      </c>
      <c r="AF26" s="290" t="str">
        <f t="shared" si="9"/>
        <v xml:space="preserve"> </v>
      </c>
    </row>
    <row r="27" spans="1:32" ht="15.75" hidden="1" thickBot="1" x14ac:dyDescent="0.3">
      <c r="A27" s="550" t="s">
        <v>213</v>
      </c>
      <c r="B27" s="400">
        <v>1</v>
      </c>
      <c r="C27" s="374" t="s">
        <v>311</v>
      </c>
      <c r="D27" s="303" t="s">
        <v>129</v>
      </c>
      <c r="E27" s="303"/>
      <c r="F27" s="298" t="s">
        <v>129</v>
      </c>
      <c r="G27" s="262"/>
      <c r="H27" s="262"/>
      <c r="I27" s="298" t="s">
        <v>129</v>
      </c>
      <c r="J27" s="262"/>
      <c r="K27" s="262"/>
      <c r="L27" s="298" t="s">
        <v>129</v>
      </c>
      <c r="M27" s="262"/>
      <c r="N27" s="262"/>
      <c r="O27" s="298" t="s">
        <v>129</v>
      </c>
      <c r="P27" s="262"/>
      <c r="Q27" s="262"/>
      <c r="R27" s="298" t="s">
        <v>129</v>
      </c>
      <c r="S27" s="299"/>
      <c r="T27" s="299"/>
      <c r="U27" s="263" t="s">
        <v>129</v>
      </c>
      <c r="V27" s="264"/>
      <c r="W27" s="289">
        <f t="shared" si="0"/>
        <v>0</v>
      </c>
      <c r="X27" s="250">
        <f t="shared" si="1"/>
        <v>0</v>
      </c>
      <c r="Y27" s="290">
        <f t="shared" si="2"/>
        <v>0</v>
      </c>
      <c r="Z27" s="290">
        <f t="shared" si="3"/>
        <v>0</v>
      </c>
      <c r="AA27" s="290" t="str">
        <f t="shared" si="4"/>
        <v>0  -0 - 0 - 0</v>
      </c>
      <c r="AB27" s="290" t="str">
        <f t="shared" si="5"/>
        <v xml:space="preserve">  -   -   - </v>
      </c>
      <c r="AC27" s="290" t="str">
        <f t="shared" si="6"/>
        <v xml:space="preserve"> </v>
      </c>
      <c r="AD27" s="290" t="str">
        <f t="shared" si="7"/>
        <v xml:space="preserve"> </v>
      </c>
      <c r="AE27" s="290" t="str">
        <f t="shared" si="8"/>
        <v xml:space="preserve"> </v>
      </c>
      <c r="AF27" s="290" t="str">
        <f t="shared" si="9"/>
        <v xml:space="preserve"> </v>
      </c>
    </row>
    <row r="28" spans="1:32" ht="15.75" hidden="1" thickBot="1" x14ac:dyDescent="0.3">
      <c r="A28" s="550" t="s">
        <v>213</v>
      </c>
      <c r="B28" s="400">
        <v>1</v>
      </c>
      <c r="C28" s="374" t="s">
        <v>311</v>
      </c>
      <c r="D28" s="303"/>
      <c r="E28" s="303"/>
      <c r="F28" s="298"/>
      <c r="G28" s="262"/>
      <c r="H28" s="262"/>
      <c r="I28" s="298"/>
      <c r="J28" s="262"/>
      <c r="K28" s="262"/>
      <c r="L28" s="298"/>
      <c r="M28" s="262"/>
      <c r="N28" s="262"/>
      <c r="O28" s="298"/>
      <c r="P28" s="262"/>
      <c r="Q28" s="262"/>
      <c r="R28" s="298"/>
      <c r="S28" s="299"/>
      <c r="T28" s="299"/>
      <c r="U28" s="263"/>
      <c r="V28" s="264"/>
      <c r="W28" s="289">
        <f t="shared" si="0"/>
        <v>0</v>
      </c>
      <c r="X28" s="250">
        <f t="shared" si="1"/>
        <v>0</v>
      </c>
      <c r="Y28" s="290">
        <f t="shared" si="2"/>
        <v>0</v>
      </c>
      <c r="Z28" s="290">
        <f t="shared" si="3"/>
        <v>0</v>
      </c>
      <c r="AA28" s="290" t="str">
        <f t="shared" si="4"/>
        <v>0  -0 - 0 - 0</v>
      </c>
      <c r="AB28" s="290" t="str">
        <f t="shared" si="5"/>
        <v>0 - 0 - 0 -0</v>
      </c>
      <c r="AC28" s="290">
        <f t="shared" si="6"/>
        <v>0</v>
      </c>
      <c r="AD28" s="290">
        <f t="shared" si="7"/>
        <v>0</v>
      </c>
      <c r="AE28" s="290">
        <f t="shared" si="8"/>
        <v>0</v>
      </c>
      <c r="AF28" s="290">
        <f t="shared" si="9"/>
        <v>0</v>
      </c>
    </row>
    <row r="29" spans="1:32" ht="15.75" hidden="1" thickBot="1" x14ac:dyDescent="0.3">
      <c r="A29" s="550" t="s">
        <v>213</v>
      </c>
      <c r="B29" s="400">
        <v>1</v>
      </c>
      <c r="C29" s="374" t="s">
        <v>311</v>
      </c>
      <c r="D29" s="303"/>
      <c r="E29" s="303"/>
      <c r="F29" s="298"/>
      <c r="G29" s="262"/>
      <c r="H29" s="262"/>
      <c r="I29" s="298"/>
      <c r="J29" s="262"/>
      <c r="K29" s="262"/>
      <c r="L29" s="298"/>
      <c r="M29" s="262"/>
      <c r="N29" s="262"/>
      <c r="O29" s="298"/>
      <c r="P29" s="262"/>
      <c r="Q29" s="262"/>
      <c r="R29" s="298"/>
      <c r="S29" s="299"/>
      <c r="T29" s="299"/>
      <c r="U29" s="263"/>
      <c r="V29" s="264"/>
      <c r="W29" s="289">
        <f t="shared" si="0"/>
        <v>0</v>
      </c>
      <c r="X29" s="250">
        <f t="shared" si="1"/>
        <v>0</v>
      </c>
      <c r="Y29" s="290">
        <f t="shared" si="2"/>
        <v>0</v>
      </c>
      <c r="Z29" s="290">
        <f t="shared" si="3"/>
        <v>0</v>
      </c>
      <c r="AA29" s="290" t="str">
        <f t="shared" si="4"/>
        <v>0  -0 - 0 - 0</v>
      </c>
      <c r="AB29" s="290" t="str">
        <f t="shared" si="5"/>
        <v>0 - 0 - 0 -0</v>
      </c>
      <c r="AC29" s="290">
        <f t="shared" si="6"/>
        <v>0</v>
      </c>
      <c r="AD29" s="290">
        <f t="shared" si="7"/>
        <v>0</v>
      </c>
      <c r="AE29" s="290">
        <f t="shared" si="8"/>
        <v>0</v>
      </c>
      <c r="AF29" s="290">
        <f t="shared" si="9"/>
        <v>0</v>
      </c>
    </row>
    <row r="30" spans="1:32" ht="15.75" hidden="1" thickBot="1" x14ac:dyDescent="0.3">
      <c r="A30" s="550" t="s">
        <v>213</v>
      </c>
      <c r="B30" s="400">
        <v>1</v>
      </c>
      <c r="C30" s="374" t="s">
        <v>311</v>
      </c>
      <c r="D30" s="303"/>
      <c r="E30" s="303"/>
      <c r="F30" s="298"/>
      <c r="G30" s="262"/>
      <c r="H30" s="262"/>
      <c r="I30" s="298"/>
      <c r="J30" s="262"/>
      <c r="K30" s="262"/>
      <c r="L30" s="298"/>
      <c r="M30" s="262"/>
      <c r="N30" s="262"/>
      <c r="O30" s="298"/>
      <c r="P30" s="262"/>
      <c r="Q30" s="262"/>
      <c r="R30" s="298"/>
      <c r="S30" s="299"/>
      <c r="T30" s="299"/>
      <c r="U30" s="263"/>
      <c r="V30" s="264"/>
      <c r="W30" s="289">
        <f t="shared" si="0"/>
        <v>0</v>
      </c>
      <c r="X30" s="250">
        <f t="shared" si="1"/>
        <v>0</v>
      </c>
      <c r="Y30" s="290">
        <f t="shared" si="2"/>
        <v>0</v>
      </c>
      <c r="Z30" s="290">
        <f t="shared" si="3"/>
        <v>0</v>
      </c>
      <c r="AA30" s="290" t="str">
        <f t="shared" si="4"/>
        <v>0  -0 - 0 - 0</v>
      </c>
      <c r="AB30" s="290" t="str">
        <f t="shared" si="5"/>
        <v>0 - 0 - 0 -0</v>
      </c>
      <c r="AC30" s="290">
        <f t="shared" si="6"/>
        <v>0</v>
      </c>
      <c r="AD30" s="290">
        <f t="shared" si="7"/>
        <v>0</v>
      </c>
      <c r="AE30" s="290">
        <f t="shared" si="8"/>
        <v>0</v>
      </c>
      <c r="AF30" s="290">
        <f t="shared" si="9"/>
        <v>0</v>
      </c>
    </row>
    <row r="31" spans="1:32" ht="15.75" hidden="1" thickBot="1" x14ac:dyDescent="0.3">
      <c r="A31" s="550" t="s">
        <v>213</v>
      </c>
      <c r="B31" s="400">
        <v>1</v>
      </c>
      <c r="C31" s="374" t="s">
        <v>311</v>
      </c>
      <c r="D31" s="303"/>
      <c r="E31" s="303"/>
      <c r="F31" s="298"/>
      <c r="G31" s="262"/>
      <c r="H31" s="262"/>
      <c r="I31" s="298"/>
      <c r="J31" s="262"/>
      <c r="K31" s="262"/>
      <c r="L31" s="298"/>
      <c r="M31" s="262"/>
      <c r="N31" s="262"/>
      <c r="O31" s="298"/>
      <c r="P31" s="262"/>
      <c r="Q31" s="262"/>
      <c r="R31" s="298"/>
      <c r="S31" s="299"/>
      <c r="T31" s="299"/>
      <c r="U31" s="263"/>
      <c r="V31" s="264"/>
      <c r="W31" s="289">
        <f t="shared" si="0"/>
        <v>0</v>
      </c>
      <c r="X31" s="250">
        <f t="shared" si="1"/>
        <v>0</v>
      </c>
      <c r="Y31" s="290">
        <f t="shared" si="2"/>
        <v>0</v>
      </c>
      <c r="Z31" s="290">
        <f t="shared" si="3"/>
        <v>0</v>
      </c>
      <c r="AA31" s="290" t="str">
        <f t="shared" si="4"/>
        <v>0  -0 - 0 - 0</v>
      </c>
      <c r="AB31" s="290" t="str">
        <f t="shared" si="5"/>
        <v>0 - 0 - 0 -0</v>
      </c>
      <c r="AC31" s="290">
        <f t="shared" si="6"/>
        <v>0</v>
      </c>
      <c r="AD31" s="290">
        <f t="shared" si="7"/>
        <v>0</v>
      </c>
      <c r="AE31" s="290">
        <f t="shared" si="8"/>
        <v>0</v>
      </c>
      <c r="AF31" s="290">
        <f t="shared" si="9"/>
        <v>0</v>
      </c>
    </row>
    <row r="32" spans="1:32" ht="15.75" hidden="1" thickBot="1" x14ac:dyDescent="0.3">
      <c r="A32" s="550" t="s">
        <v>213</v>
      </c>
      <c r="B32" s="400">
        <v>1</v>
      </c>
      <c r="C32" s="374" t="s">
        <v>311</v>
      </c>
      <c r="D32" s="303" t="s">
        <v>129</v>
      </c>
      <c r="E32" s="303"/>
      <c r="F32" s="298" t="s">
        <v>129</v>
      </c>
      <c r="G32" s="262"/>
      <c r="H32" s="262"/>
      <c r="I32" s="298" t="s">
        <v>129</v>
      </c>
      <c r="J32" s="262"/>
      <c r="K32" s="262"/>
      <c r="L32" s="298" t="s">
        <v>129</v>
      </c>
      <c r="M32" s="262"/>
      <c r="N32" s="262"/>
      <c r="O32" s="298" t="s">
        <v>129</v>
      </c>
      <c r="P32" s="262"/>
      <c r="Q32" s="262"/>
      <c r="R32" s="298" t="s">
        <v>129</v>
      </c>
      <c r="S32" s="299"/>
      <c r="T32" s="299"/>
      <c r="U32" s="263" t="s">
        <v>129</v>
      </c>
      <c r="V32" s="264"/>
      <c r="W32" s="289">
        <f t="shared" si="0"/>
        <v>0</v>
      </c>
      <c r="X32" s="250">
        <f t="shared" si="1"/>
        <v>0</v>
      </c>
      <c r="Y32" s="290">
        <f t="shared" si="2"/>
        <v>0</v>
      </c>
      <c r="Z32" s="290">
        <f t="shared" si="3"/>
        <v>0</v>
      </c>
      <c r="AA32" s="290" t="str">
        <f t="shared" si="4"/>
        <v>0  -0 - 0 - 0</v>
      </c>
      <c r="AB32" s="290" t="str">
        <f t="shared" si="5"/>
        <v xml:space="preserve">  -   -   - </v>
      </c>
      <c r="AC32" s="290" t="str">
        <f t="shared" si="6"/>
        <v xml:space="preserve"> </v>
      </c>
      <c r="AD32" s="290" t="str">
        <f t="shared" si="7"/>
        <v xml:space="preserve"> </v>
      </c>
      <c r="AE32" s="290" t="str">
        <f t="shared" si="8"/>
        <v xml:space="preserve"> </v>
      </c>
      <c r="AF32" s="290" t="str">
        <f t="shared" si="9"/>
        <v xml:space="preserve"> </v>
      </c>
    </row>
    <row r="33" spans="1:32" ht="15.75" hidden="1" thickBot="1" x14ac:dyDescent="0.3">
      <c r="A33" s="550" t="s">
        <v>213</v>
      </c>
      <c r="B33" s="400">
        <v>1</v>
      </c>
      <c r="C33" s="374" t="s">
        <v>311</v>
      </c>
      <c r="D33" s="303" t="s">
        <v>129</v>
      </c>
      <c r="E33" s="303"/>
      <c r="F33" s="298" t="s">
        <v>129</v>
      </c>
      <c r="G33" s="262"/>
      <c r="H33" s="262"/>
      <c r="I33" s="298" t="s">
        <v>129</v>
      </c>
      <c r="J33" s="262"/>
      <c r="K33" s="262"/>
      <c r="L33" s="298" t="s">
        <v>129</v>
      </c>
      <c r="M33" s="262"/>
      <c r="N33" s="262"/>
      <c r="O33" s="298" t="s">
        <v>129</v>
      </c>
      <c r="P33" s="262"/>
      <c r="Q33" s="262"/>
      <c r="R33" s="298" t="s">
        <v>129</v>
      </c>
      <c r="S33" s="299"/>
      <c r="T33" s="299"/>
      <c r="U33" s="263" t="s">
        <v>129</v>
      </c>
      <c r="V33" s="264"/>
      <c r="W33" s="289">
        <f t="shared" si="0"/>
        <v>0</v>
      </c>
      <c r="X33" s="250">
        <f t="shared" si="1"/>
        <v>0</v>
      </c>
      <c r="Y33" s="290">
        <f t="shared" si="2"/>
        <v>0</v>
      </c>
      <c r="Z33" s="290">
        <f t="shared" si="3"/>
        <v>0</v>
      </c>
      <c r="AA33" s="290" t="str">
        <f t="shared" si="4"/>
        <v>0  -0 - 0 - 0</v>
      </c>
      <c r="AB33" s="290" t="str">
        <f t="shared" si="5"/>
        <v xml:space="preserve">  -   -   - </v>
      </c>
      <c r="AC33" s="290" t="str">
        <f t="shared" si="6"/>
        <v xml:space="preserve"> </v>
      </c>
      <c r="AD33" s="290" t="str">
        <f t="shared" si="7"/>
        <v xml:space="preserve"> </v>
      </c>
      <c r="AE33" s="290" t="str">
        <f t="shared" si="8"/>
        <v xml:space="preserve"> </v>
      </c>
      <c r="AF33" s="290" t="str">
        <f t="shared" si="9"/>
        <v xml:space="preserve"> </v>
      </c>
    </row>
    <row r="34" spans="1:32" ht="15.75" hidden="1" thickBot="1" x14ac:dyDescent="0.3">
      <c r="A34" s="550" t="s">
        <v>213</v>
      </c>
      <c r="B34" s="400">
        <v>1</v>
      </c>
      <c r="C34" s="374" t="s">
        <v>311</v>
      </c>
      <c r="D34" s="303" t="s">
        <v>129</v>
      </c>
      <c r="E34" s="303"/>
      <c r="F34" s="298" t="s">
        <v>129</v>
      </c>
      <c r="G34" s="262"/>
      <c r="H34" s="262"/>
      <c r="I34" s="298" t="s">
        <v>129</v>
      </c>
      <c r="J34" s="262"/>
      <c r="K34" s="262"/>
      <c r="L34" s="298" t="s">
        <v>129</v>
      </c>
      <c r="M34" s="262"/>
      <c r="N34" s="262"/>
      <c r="O34" s="298" t="s">
        <v>129</v>
      </c>
      <c r="P34" s="262"/>
      <c r="Q34" s="262"/>
      <c r="R34" s="298" t="s">
        <v>129</v>
      </c>
      <c r="S34" s="299"/>
      <c r="T34" s="299"/>
      <c r="U34" s="263" t="s">
        <v>129</v>
      </c>
      <c r="V34" s="264"/>
      <c r="W34" s="289">
        <f t="shared" si="0"/>
        <v>0</v>
      </c>
      <c r="X34" s="250">
        <f t="shared" si="1"/>
        <v>0</v>
      </c>
      <c r="Y34" s="290">
        <f t="shared" si="2"/>
        <v>0</v>
      </c>
      <c r="Z34" s="290">
        <f t="shared" si="3"/>
        <v>0</v>
      </c>
      <c r="AA34" s="290" t="str">
        <f t="shared" si="4"/>
        <v>0  -0 - 0 - 0</v>
      </c>
      <c r="AB34" s="290" t="str">
        <f t="shared" si="5"/>
        <v xml:space="preserve">  -   -   - </v>
      </c>
      <c r="AC34" s="290" t="str">
        <f t="shared" si="6"/>
        <v xml:space="preserve"> </v>
      </c>
      <c r="AD34" s="290" t="str">
        <f t="shared" si="7"/>
        <v xml:space="preserve"> </v>
      </c>
      <c r="AE34" s="290" t="str">
        <f t="shared" si="8"/>
        <v xml:space="preserve"> </v>
      </c>
      <c r="AF34" s="290" t="str">
        <f t="shared" si="9"/>
        <v xml:space="preserve"> </v>
      </c>
    </row>
    <row r="35" spans="1:32" ht="15.75" hidden="1" thickBot="1" x14ac:dyDescent="0.3">
      <c r="A35" s="550" t="s">
        <v>213</v>
      </c>
      <c r="B35" s="400">
        <v>1</v>
      </c>
      <c r="C35" s="374" t="s">
        <v>311</v>
      </c>
      <c r="D35" s="300">
        <v>43485</v>
      </c>
      <c r="E35" s="301"/>
      <c r="F35" s="293">
        <v>43486</v>
      </c>
      <c r="G35" s="334"/>
      <c r="H35" s="335"/>
      <c r="I35" s="293">
        <v>43487</v>
      </c>
      <c r="J35" s="334"/>
      <c r="K35" s="335"/>
      <c r="L35" s="387">
        <v>43488</v>
      </c>
      <c r="M35" s="388" t="s">
        <v>31</v>
      </c>
      <c r="N35" s="389" t="s">
        <v>361</v>
      </c>
      <c r="O35" s="293">
        <v>43489</v>
      </c>
      <c r="P35" s="334"/>
      <c r="Q35" s="335"/>
      <c r="R35" s="293">
        <v>43490</v>
      </c>
      <c r="S35" s="302"/>
      <c r="T35" s="294"/>
      <c r="U35" s="265">
        <v>43491</v>
      </c>
      <c r="V35" s="266"/>
      <c r="W35" s="289">
        <f t="shared" si="0"/>
        <v>0</v>
      </c>
      <c r="X35" s="250">
        <f t="shared" si="1"/>
        <v>0</v>
      </c>
      <c r="Y35" s="290" t="str">
        <f t="shared" si="2"/>
        <v>Wakulla</v>
      </c>
      <c r="Z35" s="290">
        <f t="shared" si="3"/>
        <v>0</v>
      </c>
      <c r="AA35" s="290" t="str">
        <f t="shared" si="4"/>
        <v>0  -0 - Wakulla - 0</v>
      </c>
      <c r="AB35" s="290" t="str">
        <f t="shared" si="5"/>
        <v>43486 - 43487 - 43488 -43489</v>
      </c>
      <c r="AC35" s="290">
        <f t="shared" si="6"/>
        <v>43486</v>
      </c>
      <c r="AD35" s="290">
        <f t="shared" si="7"/>
        <v>43487</v>
      </c>
      <c r="AE35" s="290">
        <f t="shared" si="8"/>
        <v>43488</v>
      </c>
      <c r="AF35" s="290">
        <f t="shared" si="9"/>
        <v>43489</v>
      </c>
    </row>
    <row r="36" spans="1:32" ht="15.75" hidden="1" thickBot="1" x14ac:dyDescent="0.3">
      <c r="A36" s="550" t="s">
        <v>213</v>
      </c>
      <c r="B36" s="400">
        <v>1</v>
      </c>
      <c r="C36" s="374" t="s">
        <v>311</v>
      </c>
      <c r="D36" s="303" t="s">
        <v>129</v>
      </c>
      <c r="E36" s="303"/>
      <c r="F36" s="298" t="s">
        <v>129</v>
      </c>
      <c r="G36" s="262"/>
      <c r="H36" s="262"/>
      <c r="I36" s="298" t="s">
        <v>129</v>
      </c>
      <c r="J36" s="262"/>
      <c r="K36" s="262"/>
      <c r="L36" s="390" t="s">
        <v>362</v>
      </c>
      <c r="M36" s="391" t="s">
        <v>363</v>
      </c>
      <c r="N36" s="391" t="s">
        <v>364</v>
      </c>
      <c r="O36" s="298" t="s">
        <v>129</v>
      </c>
      <c r="P36" s="262"/>
      <c r="Q36" s="262"/>
      <c r="R36" s="298" t="s">
        <v>129</v>
      </c>
      <c r="S36" s="299"/>
      <c r="T36" s="299"/>
      <c r="U36" s="263" t="s">
        <v>129</v>
      </c>
      <c r="V36" s="264"/>
      <c r="W36" s="289">
        <f t="shared" si="0"/>
        <v>0</v>
      </c>
      <c r="X36" s="250">
        <f t="shared" si="1"/>
        <v>0</v>
      </c>
      <c r="Y36" s="290" t="str">
        <f t="shared" si="2"/>
        <v>Wakulla @ Boat Tram</v>
      </c>
      <c r="Z36" s="290">
        <f t="shared" si="3"/>
        <v>0</v>
      </c>
      <c r="AA36" s="290" t="str">
        <f t="shared" si="4"/>
        <v>0  -0 - Wakulla @ Boat Tram - 0</v>
      </c>
      <c r="AB36" s="290" t="str">
        <f t="shared" si="5"/>
        <v xml:space="preserve">  -   - 1006 - </v>
      </c>
      <c r="AC36" s="290" t="str">
        <f t="shared" si="6"/>
        <v xml:space="preserve"> </v>
      </c>
      <c r="AD36" s="290" t="str">
        <f t="shared" si="7"/>
        <v xml:space="preserve"> </v>
      </c>
      <c r="AE36" s="290" t="str">
        <f t="shared" si="8"/>
        <v>1006</v>
      </c>
      <c r="AF36" s="290" t="str">
        <f t="shared" si="9"/>
        <v xml:space="preserve"> </v>
      </c>
    </row>
    <row r="37" spans="1:32" ht="15.75" hidden="1" thickBot="1" x14ac:dyDescent="0.3">
      <c r="A37" s="550" t="s">
        <v>213</v>
      </c>
      <c r="B37" s="400">
        <v>1</v>
      </c>
      <c r="C37" s="374" t="s">
        <v>311</v>
      </c>
      <c r="D37" s="303" t="s">
        <v>129</v>
      </c>
      <c r="E37" s="303"/>
      <c r="F37" s="298" t="s">
        <v>129</v>
      </c>
      <c r="G37" s="262"/>
      <c r="H37" s="262"/>
      <c r="I37" s="298" t="s">
        <v>129</v>
      </c>
      <c r="J37" s="262"/>
      <c r="K37" s="262"/>
      <c r="L37" s="390" t="s">
        <v>129</v>
      </c>
      <c r="M37" s="391"/>
      <c r="N37" s="391"/>
      <c r="O37" s="298" t="s">
        <v>129</v>
      </c>
      <c r="P37" s="262"/>
      <c r="Q37" s="262"/>
      <c r="R37" s="298" t="s">
        <v>129</v>
      </c>
      <c r="S37" s="299"/>
      <c r="T37" s="299"/>
      <c r="U37" s="263" t="s">
        <v>129</v>
      </c>
      <c r="V37" s="264"/>
      <c r="W37" s="289">
        <f t="shared" si="0"/>
        <v>0</v>
      </c>
      <c r="X37" s="250">
        <f t="shared" si="1"/>
        <v>0</v>
      </c>
      <c r="Y37" s="290">
        <f t="shared" si="2"/>
        <v>0</v>
      </c>
      <c r="Z37" s="290">
        <f t="shared" si="3"/>
        <v>0</v>
      </c>
      <c r="AA37" s="290" t="str">
        <f t="shared" si="4"/>
        <v>0  -0 - 0 - 0</v>
      </c>
      <c r="AB37" s="290" t="str">
        <f t="shared" si="5"/>
        <v xml:space="preserve">  -   -   - </v>
      </c>
      <c r="AC37" s="290" t="str">
        <f t="shared" si="6"/>
        <v xml:space="preserve"> </v>
      </c>
      <c r="AD37" s="290" t="str">
        <f t="shared" si="7"/>
        <v xml:space="preserve"> </v>
      </c>
      <c r="AE37" s="290" t="str">
        <f t="shared" si="8"/>
        <v xml:space="preserve"> </v>
      </c>
      <c r="AF37" s="290" t="str">
        <f t="shared" si="9"/>
        <v xml:space="preserve"> </v>
      </c>
    </row>
    <row r="38" spans="1:32" ht="15.75" hidden="1" thickBot="1" x14ac:dyDescent="0.3">
      <c r="A38" s="550" t="s">
        <v>213</v>
      </c>
      <c r="B38" s="400">
        <v>1</v>
      </c>
      <c r="C38" s="374" t="s">
        <v>311</v>
      </c>
      <c r="D38" s="303"/>
      <c r="E38" s="303"/>
      <c r="F38" s="298"/>
      <c r="G38" s="262"/>
      <c r="H38" s="262"/>
      <c r="I38" s="298"/>
      <c r="J38" s="262"/>
      <c r="K38" s="262"/>
      <c r="L38" s="390"/>
      <c r="M38" s="391"/>
      <c r="N38" s="391"/>
      <c r="O38" s="298"/>
      <c r="P38" s="262"/>
      <c r="Q38" s="262"/>
      <c r="R38" s="298"/>
      <c r="S38" s="299"/>
      <c r="T38" s="299"/>
      <c r="U38" s="263"/>
      <c r="V38" s="264"/>
      <c r="W38" s="289">
        <f t="shared" si="0"/>
        <v>0</v>
      </c>
      <c r="X38" s="250">
        <f t="shared" si="1"/>
        <v>0</v>
      </c>
      <c r="Y38" s="290">
        <f t="shared" si="2"/>
        <v>0</v>
      </c>
      <c r="Z38" s="290">
        <f t="shared" si="3"/>
        <v>0</v>
      </c>
      <c r="AA38" s="290" t="str">
        <f t="shared" si="4"/>
        <v>0  -0 - 0 - 0</v>
      </c>
      <c r="AB38" s="290" t="str">
        <f t="shared" si="5"/>
        <v>0 - 0 - 0 -0</v>
      </c>
      <c r="AC38" s="290">
        <f t="shared" si="6"/>
        <v>0</v>
      </c>
      <c r="AD38" s="290">
        <f t="shared" si="7"/>
        <v>0</v>
      </c>
      <c r="AE38" s="290">
        <f t="shared" si="8"/>
        <v>0</v>
      </c>
      <c r="AF38" s="290">
        <f t="shared" si="9"/>
        <v>0</v>
      </c>
    </row>
    <row r="39" spans="1:32" ht="15.75" hidden="1" thickBot="1" x14ac:dyDescent="0.3">
      <c r="A39" s="550" t="s">
        <v>213</v>
      </c>
      <c r="B39" s="400">
        <v>1</v>
      </c>
      <c r="C39" s="374" t="s">
        <v>311</v>
      </c>
      <c r="D39" s="303"/>
      <c r="E39" s="303"/>
      <c r="F39" s="298"/>
      <c r="G39" s="262"/>
      <c r="H39" s="262"/>
      <c r="I39" s="298"/>
      <c r="J39" s="262"/>
      <c r="K39" s="262"/>
      <c r="L39" s="390"/>
      <c r="M39" s="391"/>
      <c r="N39" s="391"/>
      <c r="O39" s="298"/>
      <c r="P39" s="262"/>
      <c r="Q39" s="262"/>
      <c r="R39" s="298"/>
      <c r="S39" s="299"/>
      <c r="T39" s="299"/>
      <c r="U39" s="263"/>
      <c r="V39" s="264"/>
      <c r="W39" s="289">
        <f t="shared" si="0"/>
        <v>0</v>
      </c>
      <c r="X39" s="250">
        <f t="shared" si="1"/>
        <v>0</v>
      </c>
      <c r="Y39" s="290">
        <f t="shared" si="2"/>
        <v>0</v>
      </c>
      <c r="Z39" s="290">
        <f t="shared" si="3"/>
        <v>0</v>
      </c>
      <c r="AA39" s="290" t="str">
        <f t="shared" si="4"/>
        <v>0  -0 - 0 - 0</v>
      </c>
      <c r="AB39" s="290" t="str">
        <f t="shared" si="5"/>
        <v>0 - 0 - 0 -0</v>
      </c>
      <c r="AC39" s="290">
        <f t="shared" si="6"/>
        <v>0</v>
      </c>
      <c r="AD39" s="290">
        <f t="shared" si="7"/>
        <v>0</v>
      </c>
      <c r="AE39" s="290">
        <f t="shared" si="8"/>
        <v>0</v>
      </c>
      <c r="AF39" s="290">
        <f t="shared" si="9"/>
        <v>0</v>
      </c>
    </row>
    <row r="40" spans="1:32" ht="15.75" hidden="1" thickBot="1" x14ac:dyDescent="0.3">
      <c r="A40" s="550" t="s">
        <v>213</v>
      </c>
      <c r="B40" s="400">
        <v>1</v>
      </c>
      <c r="C40" s="374" t="s">
        <v>311</v>
      </c>
      <c r="D40" s="303"/>
      <c r="E40" s="303"/>
      <c r="F40" s="298"/>
      <c r="G40" s="262"/>
      <c r="H40" s="262"/>
      <c r="I40" s="298"/>
      <c r="J40" s="262"/>
      <c r="K40" s="262"/>
      <c r="L40" s="390"/>
      <c r="M40" s="391"/>
      <c r="N40" s="391"/>
      <c r="O40" s="298"/>
      <c r="P40" s="262"/>
      <c r="Q40" s="262"/>
      <c r="R40" s="298"/>
      <c r="S40" s="299"/>
      <c r="T40" s="299"/>
      <c r="U40" s="263"/>
      <c r="V40" s="264"/>
      <c r="W40" s="289">
        <f t="shared" si="0"/>
        <v>0</v>
      </c>
      <c r="X40" s="250">
        <f t="shared" si="1"/>
        <v>0</v>
      </c>
      <c r="Y40" s="290">
        <f t="shared" si="2"/>
        <v>0</v>
      </c>
      <c r="Z40" s="290">
        <f t="shared" si="3"/>
        <v>0</v>
      </c>
      <c r="AA40" s="290" t="str">
        <f t="shared" si="4"/>
        <v>0  -0 - 0 - 0</v>
      </c>
      <c r="AB40" s="290" t="str">
        <f t="shared" si="5"/>
        <v>0 - 0 - 0 -0</v>
      </c>
      <c r="AC40" s="290">
        <f t="shared" si="6"/>
        <v>0</v>
      </c>
      <c r="AD40" s="290">
        <f t="shared" si="7"/>
        <v>0</v>
      </c>
      <c r="AE40" s="290">
        <f t="shared" si="8"/>
        <v>0</v>
      </c>
      <c r="AF40" s="290">
        <f t="shared" si="9"/>
        <v>0</v>
      </c>
    </row>
    <row r="41" spans="1:32" ht="15.75" hidden="1" thickBot="1" x14ac:dyDescent="0.3">
      <c r="A41" s="550" t="s">
        <v>213</v>
      </c>
      <c r="B41" s="400">
        <v>1</v>
      </c>
      <c r="C41" s="374" t="s">
        <v>311</v>
      </c>
      <c r="D41" s="303"/>
      <c r="E41" s="303"/>
      <c r="F41" s="298"/>
      <c r="G41" s="262"/>
      <c r="H41" s="262"/>
      <c r="I41" s="298"/>
      <c r="J41" s="262"/>
      <c r="K41" s="262"/>
      <c r="L41" s="392" t="s">
        <v>361</v>
      </c>
      <c r="M41" s="391"/>
      <c r="N41" s="391"/>
      <c r="O41" s="298"/>
      <c r="P41" s="262"/>
      <c r="Q41" s="262"/>
      <c r="R41" s="298"/>
      <c r="S41" s="299"/>
      <c r="T41" s="299"/>
      <c r="U41" s="263"/>
      <c r="V41" s="264"/>
      <c r="W41" s="289">
        <f t="shared" si="0"/>
        <v>0</v>
      </c>
      <c r="X41" s="250">
        <f t="shared" si="1"/>
        <v>0</v>
      </c>
      <c r="Y41" s="290">
        <f t="shared" si="2"/>
        <v>0</v>
      </c>
      <c r="Z41" s="290">
        <f t="shared" si="3"/>
        <v>0</v>
      </c>
      <c r="AA41" s="290" t="str">
        <f t="shared" si="4"/>
        <v>0  -0 - 0 - 0</v>
      </c>
      <c r="AB41" s="290" t="str">
        <f t="shared" si="5"/>
        <v>0 - 0 - RQ-2019-01-14-07 -0</v>
      </c>
      <c r="AC41" s="290">
        <f t="shared" si="6"/>
        <v>0</v>
      </c>
      <c r="AD41" s="290">
        <f t="shared" si="7"/>
        <v>0</v>
      </c>
      <c r="AE41" s="290" t="str">
        <f t="shared" si="8"/>
        <v>RQ-2019-01-14-07</v>
      </c>
      <c r="AF41" s="290">
        <f t="shared" si="9"/>
        <v>0</v>
      </c>
    </row>
    <row r="42" spans="1:32" ht="15.75" hidden="1" thickBot="1" x14ac:dyDescent="0.3">
      <c r="A42" s="550" t="s">
        <v>213</v>
      </c>
      <c r="B42" s="400">
        <v>1</v>
      </c>
      <c r="C42" s="374" t="s">
        <v>311</v>
      </c>
      <c r="D42" s="303" t="s">
        <v>129</v>
      </c>
      <c r="E42" s="303"/>
      <c r="F42" s="298" t="s">
        <v>129</v>
      </c>
      <c r="G42" s="262"/>
      <c r="H42" s="262"/>
      <c r="I42" s="298" t="s">
        <v>129</v>
      </c>
      <c r="J42" s="262"/>
      <c r="K42" s="262"/>
      <c r="L42" s="390" t="s">
        <v>337</v>
      </c>
      <c r="M42" s="393" t="s">
        <v>365</v>
      </c>
      <c r="N42" s="391"/>
      <c r="O42" s="298" t="s">
        <v>129</v>
      </c>
      <c r="P42" s="262"/>
      <c r="Q42" s="262"/>
      <c r="R42" s="298" t="s">
        <v>129</v>
      </c>
      <c r="S42" s="299"/>
      <c r="T42" s="299"/>
      <c r="U42" s="263" t="s">
        <v>129</v>
      </c>
      <c r="V42" s="264"/>
      <c r="W42" s="289">
        <f t="shared" si="0"/>
        <v>0</v>
      </c>
      <c r="X42" s="250">
        <f t="shared" si="1"/>
        <v>0</v>
      </c>
      <c r="Y42" s="290" t="str">
        <f t="shared" si="2"/>
        <v>Balke, Curtis Avril</v>
      </c>
      <c r="Z42" s="290">
        <f t="shared" si="3"/>
        <v>0</v>
      </c>
      <c r="AA42" s="290" t="str">
        <f t="shared" si="4"/>
        <v>0  -0 - Balke, Curtis Avril - 0</v>
      </c>
      <c r="AB42" s="290" t="str">
        <f t="shared" si="5"/>
        <v xml:space="preserve">  -   - Staff: - </v>
      </c>
      <c r="AC42" s="290" t="str">
        <f t="shared" si="6"/>
        <v xml:space="preserve"> </v>
      </c>
      <c r="AD42" s="290" t="str">
        <f t="shared" si="7"/>
        <v xml:space="preserve"> </v>
      </c>
      <c r="AE42" s="290" t="str">
        <f t="shared" si="8"/>
        <v>Staff:</v>
      </c>
      <c r="AF42" s="290" t="str">
        <f t="shared" si="9"/>
        <v xml:space="preserve"> </v>
      </c>
    </row>
    <row r="43" spans="1:32" ht="15.75" hidden="1" thickBot="1" x14ac:dyDescent="0.3">
      <c r="A43" s="550" t="s">
        <v>213</v>
      </c>
      <c r="B43" s="400">
        <v>1</v>
      </c>
      <c r="C43" s="374" t="s">
        <v>311</v>
      </c>
      <c r="D43" s="303" t="s">
        <v>129</v>
      </c>
      <c r="E43" s="303"/>
      <c r="F43" s="298" t="s">
        <v>129</v>
      </c>
      <c r="G43" s="262"/>
      <c r="H43" s="262"/>
      <c r="I43" s="298" t="s">
        <v>129</v>
      </c>
      <c r="J43" s="262"/>
      <c r="K43" s="262"/>
      <c r="L43" s="390" t="s">
        <v>129</v>
      </c>
      <c r="M43" s="391"/>
      <c r="N43" s="391"/>
      <c r="O43" s="298" t="s">
        <v>129</v>
      </c>
      <c r="P43" s="262"/>
      <c r="Q43" s="262"/>
      <c r="R43" s="298" t="s">
        <v>129</v>
      </c>
      <c r="S43" s="299"/>
      <c r="T43" s="299"/>
      <c r="U43" s="263" t="s">
        <v>129</v>
      </c>
      <c r="V43" s="264"/>
      <c r="W43" s="289">
        <f t="shared" si="0"/>
        <v>0</v>
      </c>
      <c r="X43" s="250">
        <f t="shared" si="1"/>
        <v>0</v>
      </c>
      <c r="Y43" s="290">
        <f t="shared" si="2"/>
        <v>0</v>
      </c>
      <c r="Z43" s="290">
        <f t="shared" si="3"/>
        <v>0</v>
      </c>
      <c r="AA43" s="290" t="str">
        <f t="shared" si="4"/>
        <v>0  -0 - 0 - 0</v>
      </c>
      <c r="AB43" s="290" t="str">
        <f t="shared" si="5"/>
        <v xml:space="preserve">  -   -   - </v>
      </c>
      <c r="AC43" s="290" t="str">
        <f t="shared" si="6"/>
        <v xml:space="preserve"> </v>
      </c>
      <c r="AD43" s="290" t="str">
        <f t="shared" si="7"/>
        <v xml:space="preserve"> </v>
      </c>
      <c r="AE43" s="290" t="str">
        <f t="shared" si="8"/>
        <v xml:space="preserve"> </v>
      </c>
      <c r="AF43" s="290" t="str">
        <f t="shared" si="9"/>
        <v xml:space="preserve"> </v>
      </c>
    </row>
    <row r="44" spans="1:32" ht="15.75" hidden="1" thickBot="1" x14ac:dyDescent="0.3">
      <c r="A44" s="550" t="s">
        <v>213</v>
      </c>
      <c r="B44" s="400">
        <v>1</v>
      </c>
      <c r="C44" s="374" t="s">
        <v>311</v>
      </c>
      <c r="D44" s="303" t="s">
        <v>129</v>
      </c>
      <c r="E44" s="303"/>
      <c r="F44" s="298" t="s">
        <v>129</v>
      </c>
      <c r="G44" s="262"/>
      <c r="H44" s="262"/>
      <c r="I44" s="298" t="s">
        <v>129</v>
      </c>
      <c r="J44" s="262"/>
      <c r="K44" s="262"/>
      <c r="L44" s="390" t="s">
        <v>129</v>
      </c>
      <c r="M44" s="391"/>
      <c r="N44" s="391"/>
      <c r="O44" s="298" t="s">
        <v>129</v>
      </c>
      <c r="P44" s="262"/>
      <c r="Q44" s="262"/>
      <c r="R44" s="304" t="s">
        <v>129</v>
      </c>
      <c r="S44" s="305"/>
      <c r="T44" s="306"/>
      <c r="U44" s="270" t="s">
        <v>129</v>
      </c>
      <c r="V44" s="271"/>
      <c r="W44" s="289">
        <f t="shared" si="0"/>
        <v>0</v>
      </c>
      <c r="X44" s="250">
        <f t="shared" si="1"/>
        <v>0</v>
      </c>
      <c r="Y44" s="290">
        <f t="shared" si="2"/>
        <v>0</v>
      </c>
      <c r="Z44" s="290">
        <f t="shared" si="3"/>
        <v>0</v>
      </c>
      <c r="AA44" s="290" t="str">
        <f t="shared" si="4"/>
        <v>0  -0 - 0 - 0</v>
      </c>
      <c r="AB44" s="290" t="str">
        <f t="shared" si="5"/>
        <v xml:space="preserve">  -   -   - </v>
      </c>
      <c r="AC44" s="290" t="str">
        <f t="shared" si="6"/>
        <v xml:space="preserve"> </v>
      </c>
      <c r="AD44" s="290" t="str">
        <f t="shared" si="7"/>
        <v xml:space="preserve"> </v>
      </c>
      <c r="AE44" s="290" t="str">
        <f t="shared" si="8"/>
        <v xml:space="preserve"> </v>
      </c>
      <c r="AF44" s="290" t="str">
        <f t="shared" si="9"/>
        <v xml:space="preserve"> </v>
      </c>
    </row>
    <row r="45" spans="1:32" ht="15.75" hidden="1" thickBot="1" x14ac:dyDescent="0.3">
      <c r="A45" s="550" t="s">
        <v>213</v>
      </c>
      <c r="B45" s="400">
        <v>1</v>
      </c>
      <c r="C45" s="374" t="s">
        <v>311</v>
      </c>
      <c r="D45" s="300">
        <v>43492</v>
      </c>
      <c r="E45" s="301"/>
      <c r="F45" s="293">
        <v>43493</v>
      </c>
      <c r="G45" s="334"/>
      <c r="H45" s="335"/>
      <c r="I45" s="293">
        <v>43494</v>
      </c>
      <c r="J45" s="334"/>
      <c r="K45" s="335"/>
      <c r="L45" s="293">
        <v>43495</v>
      </c>
      <c r="M45" s="334"/>
      <c r="N45" s="335"/>
      <c r="O45" s="293">
        <v>43496</v>
      </c>
      <c r="P45" s="334"/>
      <c r="Q45" s="335"/>
      <c r="R45" s="307">
        <v>43497</v>
      </c>
      <c r="S45" s="307"/>
      <c r="T45" s="308"/>
      <c r="U45" s="272">
        <v>43498</v>
      </c>
      <c r="V45" s="273"/>
      <c r="W45" s="289">
        <f t="shared" si="0"/>
        <v>0</v>
      </c>
      <c r="X45" s="250">
        <f t="shared" si="1"/>
        <v>0</v>
      </c>
      <c r="Y45" s="290">
        <f t="shared" si="2"/>
        <v>0</v>
      </c>
      <c r="Z45" s="290">
        <f t="shared" si="3"/>
        <v>0</v>
      </c>
      <c r="AA45" s="290" t="str">
        <f t="shared" si="4"/>
        <v>0  -0 - 0 - 0</v>
      </c>
      <c r="AB45" s="290" t="str">
        <f t="shared" si="5"/>
        <v>43493 - 43494 - 43495 -43496</v>
      </c>
      <c r="AC45" s="290">
        <f t="shared" si="6"/>
        <v>43493</v>
      </c>
      <c r="AD45" s="290">
        <f t="shared" si="7"/>
        <v>43494</v>
      </c>
      <c r="AE45" s="290">
        <f t="shared" si="8"/>
        <v>43495</v>
      </c>
      <c r="AF45" s="290">
        <f t="shared" si="9"/>
        <v>43496</v>
      </c>
    </row>
    <row r="46" spans="1:32" ht="15.75" hidden="1" thickBot="1" x14ac:dyDescent="0.3">
      <c r="A46" s="550" t="s">
        <v>213</v>
      </c>
      <c r="B46" s="400">
        <v>1</v>
      </c>
      <c r="C46" s="374" t="s">
        <v>311</v>
      </c>
      <c r="D46" s="303" t="s">
        <v>129</v>
      </c>
      <c r="E46" s="303"/>
      <c r="F46" s="298" t="s">
        <v>129</v>
      </c>
      <c r="G46" s="262"/>
      <c r="H46" s="262"/>
      <c r="I46" s="298" t="s">
        <v>129</v>
      </c>
      <c r="J46" s="262"/>
      <c r="K46" s="262"/>
      <c r="L46" s="298" t="s">
        <v>129</v>
      </c>
      <c r="M46" s="262"/>
      <c r="N46" s="262"/>
      <c r="O46" s="298" t="s">
        <v>129</v>
      </c>
      <c r="P46" s="262"/>
      <c r="Q46" s="274"/>
      <c r="R46" s="299" t="s">
        <v>129</v>
      </c>
      <c r="S46" s="299"/>
      <c r="T46" s="299"/>
      <c r="U46" s="263" t="s">
        <v>129</v>
      </c>
      <c r="V46" s="264"/>
      <c r="W46" s="289">
        <f t="shared" si="0"/>
        <v>0</v>
      </c>
      <c r="X46" s="250">
        <f t="shared" si="1"/>
        <v>0</v>
      </c>
      <c r="Y46" s="290">
        <f t="shared" si="2"/>
        <v>0</v>
      </c>
      <c r="Z46" s="290">
        <f t="shared" si="3"/>
        <v>0</v>
      </c>
      <c r="AA46" s="290" t="str">
        <f t="shared" si="4"/>
        <v>0  -0 - 0 - 0</v>
      </c>
      <c r="AB46" s="290" t="str">
        <f t="shared" si="5"/>
        <v xml:space="preserve">  -   -   - </v>
      </c>
      <c r="AC46" s="290" t="str">
        <f t="shared" si="6"/>
        <v xml:space="preserve"> </v>
      </c>
      <c r="AD46" s="290" t="str">
        <f t="shared" si="7"/>
        <v xml:space="preserve"> </v>
      </c>
      <c r="AE46" s="290" t="str">
        <f t="shared" si="8"/>
        <v xml:space="preserve"> </v>
      </c>
      <c r="AF46" s="290" t="str">
        <f t="shared" si="9"/>
        <v xml:space="preserve"> </v>
      </c>
    </row>
    <row r="47" spans="1:32" ht="15.75" hidden="1" thickBot="1" x14ac:dyDescent="0.3">
      <c r="A47" s="550" t="s">
        <v>213</v>
      </c>
      <c r="B47" s="400">
        <v>1</v>
      </c>
      <c r="C47" s="374" t="s">
        <v>311</v>
      </c>
      <c r="D47" s="303" t="s">
        <v>129</v>
      </c>
      <c r="E47" s="303"/>
      <c r="F47" s="298" t="s">
        <v>129</v>
      </c>
      <c r="G47" s="262"/>
      <c r="H47" s="262"/>
      <c r="I47" s="298" t="s">
        <v>129</v>
      </c>
      <c r="J47" s="262"/>
      <c r="K47" s="262"/>
      <c r="L47" s="298" t="s">
        <v>129</v>
      </c>
      <c r="M47" s="262"/>
      <c r="N47" s="262"/>
      <c r="O47" s="298" t="s">
        <v>129</v>
      </c>
      <c r="P47" s="262"/>
      <c r="Q47" s="274"/>
      <c r="R47" s="299" t="s">
        <v>129</v>
      </c>
      <c r="S47" s="299"/>
      <c r="T47" s="299"/>
      <c r="U47" s="263" t="s">
        <v>129</v>
      </c>
      <c r="V47" s="264"/>
      <c r="W47" s="289">
        <f t="shared" si="0"/>
        <v>0</v>
      </c>
      <c r="X47" s="250">
        <f t="shared" si="1"/>
        <v>0</v>
      </c>
      <c r="Y47" s="290">
        <f t="shared" si="2"/>
        <v>0</v>
      </c>
      <c r="Z47" s="290">
        <f t="shared" si="3"/>
        <v>0</v>
      </c>
      <c r="AA47" s="290" t="str">
        <f t="shared" si="4"/>
        <v>0  -0 - 0 - 0</v>
      </c>
      <c r="AB47" s="290" t="str">
        <f t="shared" si="5"/>
        <v xml:space="preserve">  -   -   - </v>
      </c>
      <c r="AC47" s="290" t="str">
        <f t="shared" si="6"/>
        <v xml:space="preserve"> </v>
      </c>
      <c r="AD47" s="290" t="str">
        <f t="shared" si="7"/>
        <v xml:space="preserve"> </v>
      </c>
      <c r="AE47" s="290" t="str">
        <f t="shared" si="8"/>
        <v xml:space="preserve"> </v>
      </c>
      <c r="AF47" s="290" t="str">
        <f t="shared" si="9"/>
        <v xml:space="preserve"> </v>
      </c>
    </row>
    <row r="48" spans="1:32" ht="15.75" hidden="1" thickBot="1" x14ac:dyDescent="0.3">
      <c r="A48" s="550" t="s">
        <v>213</v>
      </c>
      <c r="B48" s="400">
        <v>1</v>
      </c>
      <c r="C48" s="374" t="s">
        <v>311</v>
      </c>
      <c r="D48" s="303"/>
      <c r="E48" s="303"/>
      <c r="F48" s="298"/>
      <c r="G48" s="262"/>
      <c r="H48" s="262"/>
      <c r="I48" s="298"/>
      <c r="J48" s="262"/>
      <c r="K48" s="262"/>
      <c r="L48" s="298"/>
      <c r="M48" s="262"/>
      <c r="N48" s="262"/>
      <c r="O48" s="298"/>
      <c r="P48" s="262"/>
      <c r="Q48" s="274"/>
      <c r="R48" s="299"/>
      <c r="S48" s="299"/>
      <c r="T48" s="299"/>
      <c r="U48" s="263"/>
      <c r="V48" s="264"/>
      <c r="W48" s="289">
        <f t="shared" si="0"/>
        <v>0</v>
      </c>
      <c r="X48" s="250">
        <f t="shared" si="1"/>
        <v>0</v>
      </c>
      <c r="Y48" s="290">
        <f t="shared" si="2"/>
        <v>0</v>
      </c>
      <c r="Z48" s="290">
        <f t="shared" si="3"/>
        <v>0</v>
      </c>
      <c r="AA48" s="290" t="str">
        <f t="shared" si="4"/>
        <v>0  -0 - 0 - 0</v>
      </c>
      <c r="AB48" s="290" t="str">
        <f t="shared" si="5"/>
        <v>0 - 0 - 0 -0</v>
      </c>
      <c r="AC48" s="290">
        <f t="shared" si="6"/>
        <v>0</v>
      </c>
      <c r="AD48" s="290">
        <f t="shared" si="7"/>
        <v>0</v>
      </c>
      <c r="AE48" s="290">
        <f t="shared" si="8"/>
        <v>0</v>
      </c>
      <c r="AF48" s="290">
        <f t="shared" si="9"/>
        <v>0</v>
      </c>
    </row>
    <row r="49" spans="1:32" ht="15.75" hidden="1" thickBot="1" x14ac:dyDescent="0.3">
      <c r="A49" s="550" t="s">
        <v>213</v>
      </c>
      <c r="B49" s="400">
        <v>1</v>
      </c>
      <c r="C49" s="374" t="s">
        <v>311</v>
      </c>
      <c r="D49" s="303"/>
      <c r="E49" s="303"/>
      <c r="F49" s="298"/>
      <c r="G49" s="262"/>
      <c r="H49" s="262"/>
      <c r="I49" s="298"/>
      <c r="J49" s="262"/>
      <c r="K49" s="262"/>
      <c r="L49" s="298"/>
      <c r="M49" s="262"/>
      <c r="N49" s="262"/>
      <c r="O49" s="298"/>
      <c r="P49" s="262"/>
      <c r="Q49" s="274"/>
      <c r="R49" s="299"/>
      <c r="S49" s="299"/>
      <c r="T49" s="299"/>
      <c r="U49" s="263"/>
      <c r="V49" s="264"/>
      <c r="W49" s="289">
        <f t="shared" si="0"/>
        <v>0</v>
      </c>
      <c r="X49" s="250">
        <f t="shared" si="1"/>
        <v>0</v>
      </c>
      <c r="Y49" s="290">
        <f t="shared" si="2"/>
        <v>0</v>
      </c>
      <c r="Z49" s="290">
        <f t="shared" si="3"/>
        <v>0</v>
      </c>
      <c r="AA49" s="290" t="str">
        <f t="shared" si="4"/>
        <v>0  -0 - 0 - 0</v>
      </c>
      <c r="AB49" s="290" t="str">
        <f t="shared" si="5"/>
        <v>0 - 0 - 0 -0</v>
      </c>
      <c r="AC49" s="290">
        <f t="shared" si="6"/>
        <v>0</v>
      </c>
      <c r="AD49" s="290">
        <f t="shared" si="7"/>
        <v>0</v>
      </c>
      <c r="AE49" s="290">
        <f t="shared" si="8"/>
        <v>0</v>
      </c>
      <c r="AF49" s="290">
        <f t="shared" si="9"/>
        <v>0</v>
      </c>
    </row>
    <row r="50" spans="1:32" ht="15.75" hidden="1" thickBot="1" x14ac:dyDescent="0.3">
      <c r="A50" s="550" t="s">
        <v>213</v>
      </c>
      <c r="B50" s="400">
        <v>1</v>
      </c>
      <c r="C50" s="374" t="s">
        <v>311</v>
      </c>
      <c r="D50" s="303"/>
      <c r="E50" s="303"/>
      <c r="F50" s="298"/>
      <c r="G50" s="262"/>
      <c r="H50" s="262"/>
      <c r="I50" s="298"/>
      <c r="J50" s="262"/>
      <c r="K50" s="262"/>
      <c r="L50" s="298"/>
      <c r="M50" s="262"/>
      <c r="N50" s="262"/>
      <c r="O50" s="298"/>
      <c r="P50" s="262"/>
      <c r="Q50" s="274"/>
      <c r="R50" s="299"/>
      <c r="S50" s="299"/>
      <c r="T50" s="299"/>
      <c r="U50" s="263"/>
      <c r="V50" s="264"/>
      <c r="W50" s="289">
        <f t="shared" si="0"/>
        <v>0</v>
      </c>
      <c r="X50" s="250">
        <f t="shared" si="1"/>
        <v>0</v>
      </c>
      <c r="Y50" s="290">
        <f t="shared" si="2"/>
        <v>0</v>
      </c>
      <c r="Z50" s="290">
        <f t="shared" si="3"/>
        <v>0</v>
      </c>
      <c r="AA50" s="290" t="str">
        <f t="shared" si="4"/>
        <v>0  -0 - 0 - 0</v>
      </c>
      <c r="AB50" s="290" t="str">
        <f t="shared" si="5"/>
        <v>0 - 0 - 0 -0</v>
      </c>
      <c r="AC50" s="290">
        <f t="shared" si="6"/>
        <v>0</v>
      </c>
      <c r="AD50" s="290">
        <f t="shared" si="7"/>
        <v>0</v>
      </c>
      <c r="AE50" s="290">
        <f t="shared" si="8"/>
        <v>0</v>
      </c>
      <c r="AF50" s="290">
        <f t="shared" si="9"/>
        <v>0</v>
      </c>
    </row>
    <row r="51" spans="1:32" ht="15.75" hidden="1" thickBot="1" x14ac:dyDescent="0.3">
      <c r="A51" s="550" t="s">
        <v>213</v>
      </c>
      <c r="B51" s="400">
        <v>1</v>
      </c>
      <c r="C51" s="374" t="s">
        <v>311</v>
      </c>
      <c r="D51" s="303"/>
      <c r="E51" s="303"/>
      <c r="F51" s="298"/>
      <c r="G51" s="262"/>
      <c r="H51" s="262"/>
      <c r="I51" s="298"/>
      <c r="J51" s="262"/>
      <c r="K51" s="262"/>
      <c r="L51" s="298"/>
      <c r="M51" s="262"/>
      <c r="N51" s="262"/>
      <c r="O51" s="298"/>
      <c r="P51" s="262"/>
      <c r="Q51" s="274"/>
      <c r="R51" s="299"/>
      <c r="S51" s="299"/>
      <c r="T51" s="299"/>
      <c r="U51" s="263"/>
      <c r="V51" s="264"/>
      <c r="W51" s="289">
        <f t="shared" si="0"/>
        <v>0</v>
      </c>
      <c r="X51" s="250">
        <f t="shared" si="1"/>
        <v>0</v>
      </c>
      <c r="Y51" s="290">
        <f t="shared" si="2"/>
        <v>0</v>
      </c>
      <c r="Z51" s="290">
        <f t="shared" si="3"/>
        <v>0</v>
      </c>
      <c r="AA51" s="290" t="str">
        <f t="shared" si="4"/>
        <v>0  -0 - 0 - 0</v>
      </c>
      <c r="AB51" s="290" t="str">
        <f t="shared" si="5"/>
        <v>0 - 0 - 0 -0</v>
      </c>
      <c r="AC51" s="290">
        <f t="shared" si="6"/>
        <v>0</v>
      </c>
      <c r="AD51" s="290">
        <f t="shared" si="7"/>
        <v>0</v>
      </c>
      <c r="AE51" s="290">
        <f t="shared" si="8"/>
        <v>0</v>
      </c>
      <c r="AF51" s="290">
        <f t="shared" si="9"/>
        <v>0</v>
      </c>
    </row>
    <row r="52" spans="1:32" ht="15.75" hidden="1" thickBot="1" x14ac:dyDescent="0.3">
      <c r="A52" s="550" t="s">
        <v>213</v>
      </c>
      <c r="B52" s="400">
        <v>1</v>
      </c>
      <c r="C52" s="374" t="s">
        <v>311</v>
      </c>
      <c r="D52" s="303" t="s">
        <v>129</v>
      </c>
      <c r="E52" s="303"/>
      <c r="F52" s="298" t="s">
        <v>129</v>
      </c>
      <c r="G52" s="262"/>
      <c r="H52" s="262"/>
      <c r="I52" s="298" t="s">
        <v>129</v>
      </c>
      <c r="J52" s="262"/>
      <c r="K52" s="262"/>
      <c r="L52" s="298" t="s">
        <v>129</v>
      </c>
      <c r="M52" s="262"/>
      <c r="N52" s="262"/>
      <c r="O52" s="298" t="s">
        <v>129</v>
      </c>
      <c r="P52" s="262"/>
      <c r="Q52" s="274"/>
      <c r="R52" s="299" t="s">
        <v>129</v>
      </c>
      <c r="S52" s="299"/>
      <c r="T52" s="299"/>
      <c r="U52" s="263" t="s">
        <v>129</v>
      </c>
      <c r="V52" s="264"/>
      <c r="W52" s="289">
        <f t="shared" si="0"/>
        <v>0</v>
      </c>
      <c r="X52" s="250">
        <f t="shared" si="1"/>
        <v>0</v>
      </c>
      <c r="Y52" s="290">
        <f t="shared" si="2"/>
        <v>0</v>
      </c>
      <c r="Z52" s="290">
        <f t="shared" si="3"/>
        <v>0</v>
      </c>
      <c r="AA52" s="290" t="str">
        <f t="shared" si="4"/>
        <v>0  -0 - 0 - 0</v>
      </c>
      <c r="AB52" s="290" t="str">
        <f t="shared" si="5"/>
        <v xml:space="preserve">  -   -   - </v>
      </c>
      <c r="AC52" s="290" t="str">
        <f t="shared" si="6"/>
        <v xml:space="preserve"> </v>
      </c>
      <c r="AD52" s="290" t="str">
        <f t="shared" si="7"/>
        <v xml:space="preserve"> </v>
      </c>
      <c r="AE52" s="290" t="str">
        <f t="shared" si="8"/>
        <v xml:space="preserve"> </v>
      </c>
      <c r="AF52" s="290" t="str">
        <f t="shared" si="9"/>
        <v xml:space="preserve"> </v>
      </c>
    </row>
    <row r="53" spans="1:32" ht="15.75" hidden="1" thickBot="1" x14ac:dyDescent="0.3">
      <c r="A53" s="550" t="s">
        <v>213</v>
      </c>
      <c r="B53" s="400">
        <v>1</v>
      </c>
      <c r="C53" s="374" t="s">
        <v>311</v>
      </c>
      <c r="D53" s="303" t="s">
        <v>129</v>
      </c>
      <c r="E53" s="303"/>
      <c r="F53" s="298" t="s">
        <v>129</v>
      </c>
      <c r="G53" s="262"/>
      <c r="H53" s="262"/>
      <c r="I53" s="298" t="s">
        <v>129</v>
      </c>
      <c r="J53" s="262"/>
      <c r="K53" s="262"/>
      <c r="L53" s="298" t="s">
        <v>129</v>
      </c>
      <c r="M53" s="262"/>
      <c r="N53" s="262"/>
      <c r="O53" s="298" t="s">
        <v>129</v>
      </c>
      <c r="P53" s="262"/>
      <c r="Q53" s="274"/>
      <c r="R53" s="299" t="s">
        <v>129</v>
      </c>
      <c r="S53" s="299"/>
      <c r="T53" s="299"/>
      <c r="U53" s="263" t="s">
        <v>129</v>
      </c>
      <c r="V53" s="264"/>
      <c r="W53" s="289">
        <f t="shared" si="0"/>
        <v>0</v>
      </c>
      <c r="X53" s="250">
        <f t="shared" si="1"/>
        <v>0</v>
      </c>
      <c r="Y53" s="290">
        <f t="shared" si="2"/>
        <v>0</v>
      </c>
      <c r="Z53" s="290">
        <f t="shared" si="3"/>
        <v>0</v>
      </c>
      <c r="AA53" s="290" t="str">
        <f t="shared" si="4"/>
        <v>0  -0 - 0 - 0</v>
      </c>
      <c r="AB53" s="290" t="str">
        <f t="shared" si="5"/>
        <v xml:space="preserve">  -   -   - </v>
      </c>
      <c r="AC53" s="290" t="str">
        <f t="shared" si="6"/>
        <v xml:space="preserve"> </v>
      </c>
      <c r="AD53" s="290" t="str">
        <f t="shared" si="7"/>
        <v xml:space="preserve"> </v>
      </c>
      <c r="AE53" s="290" t="str">
        <f t="shared" si="8"/>
        <v xml:space="preserve"> </v>
      </c>
      <c r="AF53" s="290" t="str">
        <f t="shared" si="9"/>
        <v xml:space="preserve"> </v>
      </c>
    </row>
    <row r="54" spans="1:32" ht="15.75" hidden="1" thickBot="1" x14ac:dyDescent="0.3">
      <c r="A54" s="550" t="s">
        <v>213</v>
      </c>
      <c r="B54" s="400">
        <v>1</v>
      </c>
      <c r="C54" s="375" t="s">
        <v>311</v>
      </c>
      <c r="D54" s="310" t="s">
        <v>129</v>
      </c>
      <c r="E54" s="310"/>
      <c r="F54" s="304" t="s">
        <v>129</v>
      </c>
      <c r="G54" s="268"/>
      <c r="H54" s="268"/>
      <c r="I54" s="304" t="s">
        <v>129</v>
      </c>
      <c r="J54" s="268"/>
      <c r="K54" s="268"/>
      <c r="L54" s="304" t="s">
        <v>129</v>
      </c>
      <c r="M54" s="268"/>
      <c r="N54" s="268"/>
      <c r="O54" s="304" t="s">
        <v>129</v>
      </c>
      <c r="P54" s="268"/>
      <c r="Q54" s="275"/>
      <c r="R54" s="299" t="s">
        <v>129</v>
      </c>
      <c r="S54" s="299"/>
      <c r="T54" s="299"/>
      <c r="U54" s="263" t="s">
        <v>129</v>
      </c>
      <c r="V54" s="264"/>
      <c r="W54" s="289">
        <f t="shared" si="0"/>
        <v>0</v>
      </c>
      <c r="X54" s="250">
        <f t="shared" si="1"/>
        <v>0</v>
      </c>
      <c r="Y54" s="290">
        <f t="shared" si="2"/>
        <v>0</v>
      </c>
      <c r="Z54" s="290">
        <f t="shared" si="3"/>
        <v>0</v>
      </c>
      <c r="AA54" s="290" t="str">
        <f t="shared" si="4"/>
        <v>0  -0 - 0 - 0</v>
      </c>
      <c r="AB54" s="290" t="str">
        <f t="shared" si="5"/>
        <v xml:space="preserve">  -   -   - </v>
      </c>
      <c r="AC54" s="290" t="str">
        <f t="shared" si="6"/>
        <v xml:space="preserve"> </v>
      </c>
      <c r="AD54" s="290" t="str">
        <f t="shared" si="7"/>
        <v xml:space="preserve"> </v>
      </c>
      <c r="AE54" s="290" t="str">
        <f t="shared" si="8"/>
        <v xml:space="preserve"> </v>
      </c>
      <c r="AF54" s="290" t="str">
        <f t="shared" si="9"/>
        <v xml:space="preserve"> </v>
      </c>
    </row>
    <row r="55" spans="1:32" ht="15.75" hidden="1" thickBot="1" x14ac:dyDescent="0.3">
      <c r="A55" s="551" t="s">
        <v>331</v>
      </c>
      <c r="B55" s="400">
        <v>2</v>
      </c>
      <c r="C55" s="374" t="s">
        <v>311</v>
      </c>
      <c r="D55" s="311">
        <v>43499</v>
      </c>
      <c r="E55" s="312"/>
      <c r="F55" s="313">
        <v>4</v>
      </c>
      <c r="G55" s="334"/>
      <c r="H55" s="335"/>
      <c r="I55" s="313">
        <v>5</v>
      </c>
      <c r="J55" s="334"/>
      <c r="K55" s="335"/>
      <c r="L55" s="313">
        <v>43502</v>
      </c>
      <c r="M55" s="334" t="s">
        <v>354</v>
      </c>
      <c r="N55" s="335"/>
      <c r="O55" s="313">
        <v>43503</v>
      </c>
      <c r="P55" s="334"/>
      <c r="Q55" s="335"/>
      <c r="R55" s="314">
        <v>43504</v>
      </c>
      <c r="S55" s="315"/>
      <c r="T55" s="316"/>
      <c r="U55" s="278">
        <v>43505</v>
      </c>
      <c r="V55" s="279"/>
      <c r="W55" s="289">
        <f t="shared" si="0"/>
        <v>0</v>
      </c>
      <c r="X55" s="250">
        <f t="shared" si="1"/>
        <v>0</v>
      </c>
      <c r="Y55" s="290" t="str">
        <f t="shared" si="2"/>
        <v>Lake</v>
      </c>
      <c r="Z55" s="290">
        <f t="shared" si="3"/>
        <v>0</v>
      </c>
      <c r="AA55" s="290" t="str">
        <f t="shared" si="4"/>
        <v>0  -0 - Lake - 0</v>
      </c>
      <c r="AB55" s="290" t="str">
        <f t="shared" si="5"/>
        <v>4 - 5 - 43502 -43503</v>
      </c>
      <c r="AC55" s="290">
        <f t="shared" si="6"/>
        <v>4</v>
      </c>
      <c r="AD55" s="290">
        <f t="shared" si="7"/>
        <v>5</v>
      </c>
      <c r="AE55" s="290">
        <f t="shared" si="8"/>
        <v>43502</v>
      </c>
      <c r="AF55" s="290">
        <f t="shared" si="9"/>
        <v>43503</v>
      </c>
    </row>
    <row r="56" spans="1:32" ht="15.75" hidden="1" thickBot="1" x14ac:dyDescent="0.3">
      <c r="A56" s="550" t="s">
        <v>331</v>
      </c>
      <c r="B56" s="400">
        <v>2</v>
      </c>
      <c r="C56" s="374" t="s">
        <v>311</v>
      </c>
      <c r="D56" s="303" t="s">
        <v>129</v>
      </c>
      <c r="E56" s="303"/>
      <c r="F56" s="298" t="s">
        <v>129</v>
      </c>
      <c r="G56" s="262"/>
      <c r="H56" s="262"/>
      <c r="I56" s="402"/>
      <c r="J56" s="262"/>
      <c r="K56" s="262"/>
      <c r="L56" s="402" t="s">
        <v>50</v>
      </c>
      <c r="M56" s="262" t="s">
        <v>110</v>
      </c>
      <c r="N56" s="262" t="s">
        <v>53</v>
      </c>
      <c r="O56" s="298" t="s">
        <v>129</v>
      </c>
      <c r="P56" s="262"/>
      <c r="Q56" s="262"/>
      <c r="R56" s="298" t="s">
        <v>129</v>
      </c>
      <c r="S56" s="299"/>
      <c r="T56" s="299"/>
      <c r="U56" s="263" t="s">
        <v>129</v>
      </c>
      <c r="V56" s="264"/>
      <c r="W56" s="289">
        <f t="shared" si="0"/>
        <v>0</v>
      </c>
      <c r="X56" s="250">
        <f t="shared" si="1"/>
        <v>0</v>
      </c>
      <c r="Y56" s="290" t="str">
        <f t="shared" si="2"/>
        <v>Lower Dianne Lake</v>
      </c>
      <c r="Z56" s="290">
        <f t="shared" si="3"/>
        <v>0</v>
      </c>
      <c r="AA56" s="290" t="str">
        <f t="shared" si="4"/>
        <v>0  -0 - Lower Dianne Lake - 0</v>
      </c>
      <c r="AB56" s="290" t="str">
        <f t="shared" si="5"/>
        <v xml:space="preserve">  - 0 - 546A - </v>
      </c>
      <c r="AC56" s="290" t="str">
        <f t="shared" si="6"/>
        <v xml:space="preserve"> </v>
      </c>
      <c r="AD56" s="290">
        <f t="shared" si="7"/>
        <v>0</v>
      </c>
      <c r="AE56" s="290" t="str">
        <f t="shared" si="8"/>
        <v>546A</v>
      </c>
      <c r="AF56" s="290" t="str">
        <f t="shared" si="9"/>
        <v xml:space="preserve"> </v>
      </c>
    </row>
    <row r="57" spans="1:32" ht="15.75" hidden="1" thickBot="1" x14ac:dyDescent="0.3">
      <c r="A57" s="550" t="s">
        <v>331</v>
      </c>
      <c r="B57" s="400">
        <v>2</v>
      </c>
      <c r="C57" s="374" t="s">
        <v>311</v>
      </c>
      <c r="D57" s="303" t="s">
        <v>129</v>
      </c>
      <c r="E57" s="303"/>
      <c r="F57" s="298" t="s">
        <v>129</v>
      </c>
      <c r="G57" s="262"/>
      <c r="H57" s="262"/>
      <c r="I57" s="402" t="s">
        <v>129</v>
      </c>
      <c r="J57" s="262"/>
      <c r="K57" s="262"/>
      <c r="L57" s="398" t="s">
        <v>51</v>
      </c>
      <c r="M57" s="262" t="s">
        <v>111</v>
      </c>
      <c r="N57" s="262" t="s">
        <v>53</v>
      </c>
      <c r="O57" s="298" t="s">
        <v>129</v>
      </c>
      <c r="P57" s="262"/>
      <c r="Q57" s="262"/>
      <c r="R57" s="298" t="s">
        <v>129</v>
      </c>
      <c r="S57" s="299"/>
      <c r="T57" s="299"/>
      <c r="U57" s="263" t="s">
        <v>129</v>
      </c>
      <c r="V57" s="264"/>
      <c r="W57" s="289">
        <f t="shared" si="0"/>
        <v>0</v>
      </c>
      <c r="X57" s="250">
        <f t="shared" si="1"/>
        <v>0</v>
      </c>
      <c r="Y57" s="290" t="str">
        <f t="shared" si="2"/>
        <v>Upper Dianne Lake</v>
      </c>
      <c r="Z57" s="290">
        <f t="shared" si="3"/>
        <v>0</v>
      </c>
      <c r="AA57" s="290" t="str">
        <f t="shared" si="4"/>
        <v>0  -0 - Upper Dianne Lake - 0</v>
      </c>
      <c r="AB57" s="290" t="str">
        <f t="shared" si="5"/>
        <v xml:space="preserve">  -   - 546B - </v>
      </c>
      <c r="AC57" s="290" t="str">
        <f t="shared" si="6"/>
        <v xml:space="preserve"> </v>
      </c>
      <c r="AD57" s="290" t="str">
        <f t="shared" si="7"/>
        <v xml:space="preserve"> </v>
      </c>
      <c r="AE57" s="290" t="str">
        <f t="shared" si="8"/>
        <v>546B</v>
      </c>
      <c r="AF57" s="290" t="str">
        <f t="shared" si="9"/>
        <v xml:space="preserve"> </v>
      </c>
    </row>
    <row r="58" spans="1:32" ht="15.75" hidden="1" thickBot="1" x14ac:dyDescent="0.3">
      <c r="A58" s="550" t="s">
        <v>331</v>
      </c>
      <c r="B58" s="400">
        <v>2</v>
      </c>
      <c r="C58" s="374" t="s">
        <v>311</v>
      </c>
      <c r="D58" s="303"/>
      <c r="E58" s="303"/>
      <c r="F58" s="298"/>
      <c r="G58" s="262"/>
      <c r="H58" s="262"/>
      <c r="I58" s="402"/>
      <c r="J58" s="262"/>
      <c r="K58" s="262"/>
      <c r="L58" s="398" t="s">
        <v>38</v>
      </c>
      <c r="M58" s="262" t="s">
        <v>96</v>
      </c>
      <c r="N58" s="262" t="s">
        <v>53</v>
      </c>
      <c r="O58" s="298"/>
      <c r="P58" s="262"/>
      <c r="Q58" s="262"/>
      <c r="R58" s="298"/>
      <c r="S58" s="299"/>
      <c r="T58" s="299"/>
      <c r="U58" s="263"/>
      <c r="V58" s="264"/>
      <c r="W58" s="289">
        <f t="shared" si="0"/>
        <v>0</v>
      </c>
      <c r="X58" s="250">
        <f t="shared" si="1"/>
        <v>0</v>
      </c>
      <c r="Y58" s="290" t="str">
        <f t="shared" si="2"/>
        <v>LAKE ARROWHEAD</v>
      </c>
      <c r="Z58" s="290">
        <f t="shared" si="3"/>
        <v>0</v>
      </c>
      <c r="AA58" s="290" t="str">
        <f t="shared" si="4"/>
        <v>0  -0 - LAKE ARROWHEAD - 0</v>
      </c>
      <c r="AB58" s="290" t="str">
        <f t="shared" si="5"/>
        <v>0 - 0 - 564A -0</v>
      </c>
      <c r="AC58" s="290">
        <f t="shared" si="6"/>
        <v>0</v>
      </c>
      <c r="AD58" s="290">
        <f t="shared" si="7"/>
        <v>0</v>
      </c>
      <c r="AE58" s="290" t="str">
        <f t="shared" si="8"/>
        <v>564A</v>
      </c>
      <c r="AF58" s="290">
        <f t="shared" si="9"/>
        <v>0</v>
      </c>
    </row>
    <row r="59" spans="1:32" ht="15.75" hidden="1" thickBot="1" x14ac:dyDescent="0.3">
      <c r="A59" s="550" t="s">
        <v>331</v>
      </c>
      <c r="B59" s="400">
        <v>2</v>
      </c>
      <c r="C59" s="374" t="s">
        <v>311</v>
      </c>
      <c r="D59" s="303"/>
      <c r="E59" s="303"/>
      <c r="F59" s="298"/>
      <c r="G59" s="262"/>
      <c r="H59" s="262"/>
      <c r="I59" s="402"/>
      <c r="J59" s="262"/>
      <c r="K59" s="262"/>
      <c r="L59" s="398" t="s">
        <v>39</v>
      </c>
      <c r="M59" s="262" t="s">
        <v>98</v>
      </c>
      <c r="N59" s="262" t="s">
        <v>53</v>
      </c>
      <c r="O59" s="298"/>
      <c r="P59" s="262"/>
      <c r="Q59" s="262"/>
      <c r="R59" s="298"/>
      <c r="S59" s="299"/>
      <c r="T59" s="299"/>
      <c r="U59" s="263"/>
      <c r="V59" s="264"/>
      <c r="W59" s="289">
        <f t="shared" si="0"/>
        <v>0</v>
      </c>
      <c r="X59" s="250">
        <f t="shared" si="1"/>
        <v>0</v>
      </c>
      <c r="Y59" s="290" t="str">
        <f t="shared" si="2"/>
        <v>PINE HILL LAKE (BOCKUS LAKE)</v>
      </c>
      <c r="Z59" s="290">
        <f t="shared" si="3"/>
        <v>0</v>
      </c>
      <c r="AA59" s="290" t="str">
        <f t="shared" si="4"/>
        <v>0  -0 - PINE HILL LAKE (BOCKUS LAKE) - 0</v>
      </c>
      <c r="AB59" s="290" t="str">
        <f t="shared" si="5"/>
        <v>0 - 0 - 564B -0</v>
      </c>
      <c r="AC59" s="290">
        <f t="shared" si="6"/>
        <v>0</v>
      </c>
      <c r="AD59" s="290">
        <f t="shared" si="7"/>
        <v>0</v>
      </c>
      <c r="AE59" s="290" t="str">
        <f t="shared" si="8"/>
        <v>564B</v>
      </c>
      <c r="AF59" s="290">
        <f t="shared" si="9"/>
        <v>0</v>
      </c>
    </row>
    <row r="60" spans="1:32" ht="15.75" hidden="1" thickBot="1" x14ac:dyDescent="0.3">
      <c r="A60" s="550" t="s">
        <v>331</v>
      </c>
      <c r="B60" s="400">
        <v>2</v>
      </c>
      <c r="C60" s="374" t="s">
        <v>311</v>
      </c>
      <c r="D60" s="303"/>
      <c r="E60" s="303"/>
      <c r="F60" s="298"/>
      <c r="G60" s="262"/>
      <c r="H60" s="262"/>
      <c r="I60" s="402"/>
      <c r="J60" s="262"/>
      <c r="K60" s="262"/>
      <c r="L60" s="398" t="s">
        <v>52</v>
      </c>
      <c r="M60" s="262" t="s">
        <v>112</v>
      </c>
      <c r="N60" s="262" t="s">
        <v>53</v>
      </c>
      <c r="O60" s="298"/>
      <c r="P60" s="262"/>
      <c r="Q60" s="262"/>
      <c r="R60" s="298"/>
      <c r="S60" s="299"/>
      <c r="T60" s="299"/>
      <c r="U60" s="263"/>
      <c r="V60" s="264"/>
      <c r="W60" s="289">
        <f t="shared" si="0"/>
        <v>0</v>
      </c>
      <c r="X60" s="250">
        <f t="shared" si="1"/>
        <v>0</v>
      </c>
      <c r="Y60" s="290" t="str">
        <f t="shared" si="2"/>
        <v>Lake Tom Jon</v>
      </c>
      <c r="Z60" s="290">
        <f t="shared" si="3"/>
        <v>0</v>
      </c>
      <c r="AA60" s="290" t="str">
        <f t="shared" si="4"/>
        <v>0  -0 - Lake Tom Jon - 0</v>
      </c>
      <c r="AB60" s="290" t="str">
        <f t="shared" si="5"/>
        <v>0 - 0 - 647A -0</v>
      </c>
      <c r="AC60" s="290">
        <f t="shared" si="6"/>
        <v>0</v>
      </c>
      <c r="AD60" s="290">
        <f t="shared" si="7"/>
        <v>0</v>
      </c>
      <c r="AE60" s="290" t="str">
        <f t="shared" si="8"/>
        <v>647A</v>
      </c>
      <c r="AF60" s="290">
        <f t="shared" si="9"/>
        <v>0</v>
      </c>
    </row>
    <row r="61" spans="1:32" ht="15.75" hidden="1" thickBot="1" x14ac:dyDescent="0.3">
      <c r="A61" s="550" t="s">
        <v>331</v>
      </c>
      <c r="B61" s="400">
        <v>2</v>
      </c>
      <c r="C61" s="374" t="s">
        <v>311</v>
      </c>
      <c r="D61" s="303"/>
      <c r="E61" s="303"/>
      <c r="F61" s="298"/>
      <c r="G61" s="262"/>
      <c r="H61" s="262"/>
      <c r="I61" s="402"/>
      <c r="J61" s="262"/>
      <c r="K61" s="262"/>
      <c r="L61" s="398"/>
      <c r="M61" s="262"/>
      <c r="N61" s="262"/>
      <c r="O61" s="298"/>
      <c r="P61" s="262"/>
      <c r="Q61" s="262"/>
      <c r="R61" s="298"/>
      <c r="S61" s="299"/>
      <c r="T61" s="299"/>
      <c r="U61" s="263"/>
      <c r="V61" s="264"/>
      <c r="W61" s="289">
        <f t="shared" si="0"/>
        <v>0</v>
      </c>
      <c r="X61" s="250">
        <f t="shared" si="1"/>
        <v>0</v>
      </c>
      <c r="Y61" s="290">
        <f t="shared" si="2"/>
        <v>0</v>
      </c>
      <c r="Z61" s="290">
        <f t="shared" si="3"/>
        <v>0</v>
      </c>
      <c r="AA61" s="290" t="str">
        <f t="shared" si="4"/>
        <v>0  -0 - 0 - 0</v>
      </c>
      <c r="AB61" s="290" t="str">
        <f t="shared" si="5"/>
        <v>0 - 0 - 0 -0</v>
      </c>
      <c r="AC61" s="290">
        <f t="shared" si="6"/>
        <v>0</v>
      </c>
      <c r="AD61" s="290">
        <f t="shared" si="7"/>
        <v>0</v>
      </c>
      <c r="AE61" s="290">
        <f t="shared" si="8"/>
        <v>0</v>
      </c>
      <c r="AF61" s="290">
        <f t="shared" si="9"/>
        <v>0</v>
      </c>
    </row>
    <row r="62" spans="1:32" ht="15.75" hidden="1" thickBot="1" x14ac:dyDescent="0.3">
      <c r="A62" s="550" t="s">
        <v>331</v>
      </c>
      <c r="B62" s="400">
        <v>2</v>
      </c>
      <c r="C62" s="374" t="s">
        <v>311</v>
      </c>
      <c r="D62" s="303" t="s">
        <v>129</v>
      </c>
      <c r="E62" s="303"/>
      <c r="F62" s="298" t="s">
        <v>129</v>
      </c>
      <c r="G62" s="262"/>
      <c r="H62" s="262"/>
      <c r="I62" s="402" t="s">
        <v>129</v>
      </c>
      <c r="J62" s="262"/>
      <c r="K62" s="262"/>
      <c r="L62" s="398" t="s">
        <v>370</v>
      </c>
      <c r="M62" s="262"/>
      <c r="N62" s="262"/>
      <c r="O62" s="298" t="s">
        <v>129</v>
      </c>
      <c r="P62" s="262"/>
      <c r="Q62" s="262"/>
      <c r="R62" s="298" t="s">
        <v>129</v>
      </c>
      <c r="S62" s="299"/>
      <c r="T62" s="299"/>
      <c r="U62" s="263" t="s">
        <v>129</v>
      </c>
      <c r="V62" s="264"/>
      <c r="W62" s="289">
        <f t="shared" si="0"/>
        <v>0</v>
      </c>
      <c r="X62" s="250">
        <f t="shared" si="1"/>
        <v>0</v>
      </c>
      <c r="Y62" s="290">
        <f t="shared" si="2"/>
        <v>0</v>
      </c>
      <c r="Z62" s="290">
        <f t="shared" si="3"/>
        <v>0</v>
      </c>
      <c r="AA62" s="290" t="str">
        <f t="shared" si="4"/>
        <v>0  -0 - 0 - 0</v>
      </c>
      <c r="AB62" s="290" t="str">
        <f t="shared" si="5"/>
        <v xml:space="preserve">  -   -  RQ-2019-02-04-38 - </v>
      </c>
      <c r="AC62" s="290" t="str">
        <f t="shared" si="6"/>
        <v xml:space="preserve"> </v>
      </c>
      <c r="AD62" s="290" t="str">
        <f t="shared" si="7"/>
        <v xml:space="preserve"> </v>
      </c>
      <c r="AE62" s="290" t="str">
        <f t="shared" si="8"/>
        <v xml:space="preserve"> RQ-2019-02-04-38</v>
      </c>
      <c r="AF62" s="290" t="str">
        <f t="shared" si="9"/>
        <v xml:space="preserve"> </v>
      </c>
    </row>
    <row r="63" spans="1:32" ht="15.75" hidden="1" thickBot="1" x14ac:dyDescent="0.3">
      <c r="A63" s="550" t="s">
        <v>331</v>
      </c>
      <c r="B63" s="400">
        <v>2</v>
      </c>
      <c r="C63" s="374" t="s">
        <v>311</v>
      </c>
      <c r="D63" s="303" t="s">
        <v>129</v>
      </c>
      <c r="E63" s="303"/>
      <c r="F63" s="298" t="s">
        <v>129</v>
      </c>
      <c r="G63" s="262"/>
      <c r="H63" s="262"/>
      <c r="I63" s="402" t="s">
        <v>129</v>
      </c>
      <c r="J63" s="262"/>
      <c r="K63" s="262"/>
      <c r="L63" s="398" t="s">
        <v>378</v>
      </c>
      <c r="M63" s="262"/>
      <c r="N63" s="262"/>
      <c r="O63" s="298" t="s">
        <v>129</v>
      </c>
      <c r="P63" s="262"/>
      <c r="Q63" s="262"/>
      <c r="R63" s="298" t="s">
        <v>129</v>
      </c>
      <c r="S63" s="299"/>
      <c r="T63" s="299"/>
      <c r="U63" s="263" t="s">
        <v>129</v>
      </c>
      <c r="V63" s="264"/>
      <c r="W63" s="289">
        <f t="shared" si="0"/>
        <v>0</v>
      </c>
      <c r="X63" s="250">
        <f t="shared" si="1"/>
        <v>0</v>
      </c>
      <c r="Y63" s="290">
        <f t="shared" si="2"/>
        <v>0</v>
      </c>
      <c r="Z63" s="290">
        <f t="shared" si="3"/>
        <v>0</v>
      </c>
      <c r="AA63" s="290" t="str">
        <f t="shared" si="4"/>
        <v>0  -0 - 0 - 0</v>
      </c>
      <c r="AB63" s="290" t="str">
        <f t="shared" si="5"/>
        <v xml:space="preserve">  -   - Jason, Avril - </v>
      </c>
      <c r="AC63" s="290" t="str">
        <f t="shared" si="6"/>
        <v xml:space="preserve"> </v>
      </c>
      <c r="AD63" s="290" t="str">
        <f t="shared" si="7"/>
        <v xml:space="preserve"> </v>
      </c>
      <c r="AE63" s="290" t="str">
        <f t="shared" si="8"/>
        <v>Jason, Avril</v>
      </c>
      <c r="AF63" s="290" t="str">
        <f t="shared" si="9"/>
        <v xml:space="preserve"> </v>
      </c>
    </row>
    <row r="64" spans="1:32" ht="15.75" hidden="1" thickBot="1" x14ac:dyDescent="0.3">
      <c r="A64" s="550" t="s">
        <v>331</v>
      </c>
      <c r="B64" s="400">
        <v>2</v>
      </c>
      <c r="C64" s="374" t="s">
        <v>311</v>
      </c>
      <c r="D64" s="303" t="s">
        <v>129</v>
      </c>
      <c r="E64" s="303"/>
      <c r="F64" s="298" t="s">
        <v>129</v>
      </c>
      <c r="G64" s="262"/>
      <c r="H64" s="262"/>
      <c r="I64" s="402" t="s">
        <v>129</v>
      </c>
      <c r="J64" s="262"/>
      <c r="K64" s="262"/>
      <c r="L64" s="402" t="s">
        <v>129</v>
      </c>
      <c r="M64" s="262"/>
      <c r="N64" s="262"/>
      <c r="O64" s="298" t="s">
        <v>129</v>
      </c>
      <c r="P64" s="262"/>
      <c r="Q64" s="262"/>
      <c r="R64" s="298" t="s">
        <v>129</v>
      </c>
      <c r="S64" s="299"/>
      <c r="T64" s="299"/>
      <c r="U64" s="263" t="s">
        <v>129</v>
      </c>
      <c r="V64" s="264"/>
      <c r="W64" s="289">
        <f t="shared" si="0"/>
        <v>0</v>
      </c>
      <c r="X64" s="250">
        <f t="shared" si="1"/>
        <v>0</v>
      </c>
      <c r="Y64" s="290">
        <f t="shared" si="2"/>
        <v>0</v>
      </c>
      <c r="Z64" s="290">
        <f t="shared" si="3"/>
        <v>0</v>
      </c>
      <c r="AA64" s="290" t="str">
        <f t="shared" si="4"/>
        <v>0  -0 - 0 - 0</v>
      </c>
      <c r="AB64" s="290" t="str">
        <f t="shared" si="5"/>
        <v xml:space="preserve">  -   -   - </v>
      </c>
      <c r="AC64" s="290" t="str">
        <f t="shared" si="6"/>
        <v xml:space="preserve"> </v>
      </c>
      <c r="AD64" s="290" t="str">
        <f t="shared" si="7"/>
        <v xml:space="preserve"> </v>
      </c>
      <c r="AE64" s="290" t="str">
        <f t="shared" si="8"/>
        <v xml:space="preserve"> </v>
      </c>
      <c r="AF64" s="290" t="str">
        <f t="shared" si="9"/>
        <v xml:space="preserve"> </v>
      </c>
    </row>
    <row r="65" spans="1:32" ht="15.75" hidden="1" thickBot="1" x14ac:dyDescent="0.3">
      <c r="A65" s="550" t="s">
        <v>331</v>
      </c>
      <c r="B65" s="400">
        <v>2</v>
      </c>
      <c r="C65" s="374" t="s">
        <v>311</v>
      </c>
      <c r="D65" s="317">
        <v>43506</v>
      </c>
      <c r="E65" s="318"/>
      <c r="F65" s="314">
        <v>11</v>
      </c>
      <c r="G65" s="334"/>
      <c r="H65" s="335"/>
      <c r="I65" s="314">
        <v>43508</v>
      </c>
      <c r="J65" s="334" t="s">
        <v>407</v>
      </c>
      <c r="K65" s="335"/>
      <c r="L65" s="314">
        <v>43509</v>
      </c>
      <c r="M65" s="334" t="s">
        <v>355</v>
      </c>
      <c r="N65" s="335" t="s">
        <v>399</v>
      </c>
      <c r="O65" s="314"/>
      <c r="P65" s="334"/>
      <c r="Q65" s="335"/>
      <c r="R65" s="314">
        <v>43511</v>
      </c>
      <c r="S65" s="315"/>
      <c r="T65" s="316"/>
      <c r="U65" s="278">
        <v>43512</v>
      </c>
      <c r="V65" s="279"/>
      <c r="W65" s="289">
        <f t="shared" si="0"/>
        <v>0</v>
      </c>
      <c r="X65" s="250" t="str">
        <f t="shared" si="1"/>
        <v>SCI  recon</v>
      </c>
      <c r="Y65" s="290" t="str">
        <f t="shared" si="2"/>
        <v>G1_Stream</v>
      </c>
      <c r="Z65" s="290">
        <f t="shared" si="3"/>
        <v>0</v>
      </c>
      <c r="AA65" s="290" t="str">
        <f t="shared" si="4"/>
        <v>0  -SCI  recon - G1_Stream - 0</v>
      </c>
      <c r="AB65" s="290" t="str">
        <f t="shared" si="5"/>
        <v>11 - 43508 - 43509 -0</v>
      </c>
      <c r="AC65" s="290">
        <f t="shared" si="6"/>
        <v>11</v>
      </c>
      <c r="AD65" s="290">
        <f t="shared" si="7"/>
        <v>43508</v>
      </c>
      <c r="AE65" s="290">
        <f t="shared" si="8"/>
        <v>43509</v>
      </c>
      <c r="AF65" s="290">
        <f t="shared" si="9"/>
        <v>0</v>
      </c>
    </row>
    <row r="66" spans="1:32" ht="27.75" hidden="1" thickBot="1" x14ac:dyDescent="0.3">
      <c r="A66" s="550" t="s">
        <v>331</v>
      </c>
      <c r="B66" s="400">
        <v>2</v>
      </c>
      <c r="C66" s="374" t="s">
        <v>311</v>
      </c>
      <c r="D66" s="303" t="s">
        <v>129</v>
      </c>
      <c r="E66" s="303"/>
      <c r="F66" s="298" t="s">
        <v>129</v>
      </c>
      <c r="G66" s="262"/>
      <c r="H66" s="262"/>
      <c r="I66" s="402" t="s">
        <v>129</v>
      </c>
      <c r="J66" s="262"/>
      <c r="K66" s="262"/>
      <c r="L66" s="398" t="s">
        <v>35</v>
      </c>
      <c r="M66" s="262" t="s">
        <v>92</v>
      </c>
      <c r="N66" s="262" t="s">
        <v>395</v>
      </c>
      <c r="O66" s="298" t="s">
        <v>129</v>
      </c>
      <c r="P66" s="262"/>
      <c r="Q66" s="262"/>
      <c r="R66" s="298" t="s">
        <v>129</v>
      </c>
      <c r="S66" s="299"/>
      <c r="T66" s="299"/>
      <c r="U66" s="263" t="s">
        <v>129</v>
      </c>
      <c r="V66" s="264"/>
      <c r="W66" s="289">
        <f t="shared" si="0"/>
        <v>0</v>
      </c>
      <c r="X66" s="250">
        <f t="shared" si="1"/>
        <v>0</v>
      </c>
      <c r="Y66" s="290" t="str">
        <f t="shared" si="2"/>
        <v>QUINCY CREEK (POTABLE PORTION)</v>
      </c>
      <c r="Z66" s="290">
        <f t="shared" si="3"/>
        <v>0</v>
      </c>
      <c r="AA66" s="290" t="str">
        <f t="shared" si="4"/>
        <v>0  -0 - QUINCY CREEK (POTABLE PORTION) - 0</v>
      </c>
      <c r="AB66" s="290" t="str">
        <f t="shared" si="5"/>
        <v xml:space="preserve">  -   - 1303 - </v>
      </c>
      <c r="AC66" s="290" t="str">
        <f t="shared" si="6"/>
        <v xml:space="preserve"> </v>
      </c>
      <c r="AD66" s="290" t="str">
        <f t="shared" si="7"/>
        <v xml:space="preserve"> </v>
      </c>
      <c r="AE66" s="290" t="str">
        <f t="shared" si="8"/>
        <v>1303</v>
      </c>
      <c r="AF66" s="290" t="str">
        <f t="shared" si="9"/>
        <v xml:space="preserve"> </v>
      </c>
    </row>
    <row r="67" spans="1:32" ht="15.75" hidden="1" thickBot="1" x14ac:dyDescent="0.3">
      <c r="A67" s="550" t="s">
        <v>331</v>
      </c>
      <c r="B67" s="400">
        <v>2</v>
      </c>
      <c r="C67" s="374" t="s">
        <v>311</v>
      </c>
      <c r="D67" s="303" t="s">
        <v>129</v>
      </c>
      <c r="E67" s="303"/>
      <c r="F67" s="298" t="s">
        <v>129</v>
      </c>
      <c r="G67" s="262"/>
      <c r="H67" s="262"/>
      <c r="I67" s="402" t="s">
        <v>129</v>
      </c>
      <c r="J67" s="262"/>
      <c r="K67" s="262"/>
      <c r="L67" s="398" t="s">
        <v>36</v>
      </c>
      <c r="M67" s="262" t="s">
        <v>94</v>
      </c>
      <c r="N67" s="262" t="s">
        <v>396</v>
      </c>
      <c r="O67" s="298" t="s">
        <v>129</v>
      </c>
      <c r="P67" s="262"/>
      <c r="Q67" s="262"/>
      <c r="R67" s="298" t="s">
        <v>129</v>
      </c>
      <c r="S67" s="299"/>
      <c r="T67" s="299"/>
      <c r="U67" s="263" t="s">
        <v>129</v>
      </c>
      <c r="V67" s="264"/>
      <c r="W67" s="289">
        <f t="shared" si="0"/>
        <v>0</v>
      </c>
      <c r="X67" s="250">
        <f t="shared" si="1"/>
        <v>0</v>
      </c>
      <c r="Y67" s="290" t="str">
        <f t="shared" si="2"/>
        <v>QUINCY CREEK</v>
      </c>
      <c r="Z67" s="290">
        <f t="shared" si="3"/>
        <v>0</v>
      </c>
      <c r="AA67" s="290" t="str">
        <f t="shared" si="4"/>
        <v>0  -0 - QUINCY CREEK - 0</v>
      </c>
      <c r="AB67" s="290" t="str">
        <f t="shared" si="5"/>
        <v xml:space="preserve">  -   - 1303A - </v>
      </c>
      <c r="AC67" s="290" t="str">
        <f t="shared" si="6"/>
        <v xml:space="preserve"> </v>
      </c>
      <c r="AD67" s="290" t="str">
        <f t="shared" si="7"/>
        <v xml:space="preserve"> </v>
      </c>
      <c r="AE67" s="290" t="str">
        <f t="shared" si="8"/>
        <v>1303A</v>
      </c>
      <c r="AF67" s="290" t="str">
        <f t="shared" si="9"/>
        <v xml:space="preserve"> </v>
      </c>
    </row>
    <row r="68" spans="1:32" ht="15.75" hidden="1" thickBot="1" x14ac:dyDescent="0.3">
      <c r="A68" s="550" t="s">
        <v>331</v>
      </c>
      <c r="B68" s="400">
        <v>2</v>
      </c>
      <c r="C68" s="374" t="s">
        <v>311</v>
      </c>
      <c r="D68" s="303"/>
      <c r="E68" s="303"/>
      <c r="F68" s="298"/>
      <c r="G68" s="262"/>
      <c r="H68" s="262"/>
      <c r="I68" s="402"/>
      <c r="J68" s="262"/>
      <c r="K68" s="262"/>
      <c r="L68" s="398" t="s">
        <v>37</v>
      </c>
      <c r="M68" s="262" t="s">
        <v>95</v>
      </c>
      <c r="N68" s="262" t="s">
        <v>397</v>
      </c>
      <c r="O68" s="298"/>
      <c r="P68" s="262"/>
      <c r="Q68" s="262"/>
      <c r="R68" s="298"/>
      <c r="S68" s="299"/>
      <c r="T68" s="299"/>
      <c r="U68" s="263"/>
      <c r="V68" s="264"/>
      <c r="W68" s="289">
        <f t="shared" ref="W68:W131" si="10">G68</f>
        <v>0</v>
      </c>
      <c r="X68" s="250">
        <f t="shared" ref="X68:X131" si="11">J68</f>
        <v>0</v>
      </c>
      <c r="Y68" s="290" t="str">
        <f t="shared" ref="Y68:Y131" si="12">M68</f>
        <v>SWAMP CREEK</v>
      </c>
      <c r="Z68" s="290">
        <f t="shared" ref="Z68:Z131" si="13">P68</f>
        <v>0</v>
      </c>
      <c r="AA68" s="290" t="str">
        <f t="shared" ref="AA68:AA131" si="14">W68&amp;"  -"&amp;X68&amp;" - "&amp;Y68&amp;" - "&amp;Z68</f>
        <v>0  -0 - SWAMP CREEK - 0</v>
      </c>
      <c r="AB68" s="290" t="str">
        <f t="shared" ref="AB68:AB131" si="15">AC68&amp;" - "&amp;AD68&amp;" - "&amp;AE68&amp;" -"&amp;AF68</f>
        <v>0 - 0 - 427 -0</v>
      </c>
      <c r="AC68" s="290">
        <f t="shared" ref="AC68:AC131" si="16">F68</f>
        <v>0</v>
      </c>
      <c r="AD68" s="290">
        <f t="shared" ref="AD68:AD131" si="17">I68</f>
        <v>0</v>
      </c>
      <c r="AE68" s="290" t="str">
        <f t="shared" ref="AE68:AE131" si="18">L68</f>
        <v>427</v>
      </c>
      <c r="AF68" s="290">
        <f t="shared" ref="AF68:AF131" si="19">O68</f>
        <v>0</v>
      </c>
    </row>
    <row r="69" spans="1:32" ht="15.75" hidden="1" thickBot="1" x14ac:dyDescent="0.3">
      <c r="A69" s="550" t="s">
        <v>331</v>
      </c>
      <c r="B69" s="400">
        <v>2</v>
      </c>
      <c r="C69" s="374" t="s">
        <v>311</v>
      </c>
      <c r="D69" s="303"/>
      <c r="E69" s="303"/>
      <c r="F69" s="298"/>
      <c r="G69" s="262"/>
      <c r="H69" s="262"/>
      <c r="I69" s="402"/>
      <c r="J69" s="262"/>
      <c r="K69" s="262"/>
      <c r="L69" s="398" t="s">
        <v>40</v>
      </c>
      <c r="M69" s="262" t="s">
        <v>100</v>
      </c>
      <c r="N69" s="262" t="s">
        <v>395</v>
      </c>
      <c r="O69" s="298"/>
      <c r="P69" s="262"/>
      <c r="Q69" s="262"/>
      <c r="R69" s="298"/>
      <c r="S69" s="299"/>
      <c r="T69" s="299"/>
      <c r="U69" s="263"/>
      <c r="V69" s="264"/>
      <c r="W69" s="289">
        <f t="shared" si="10"/>
        <v>0</v>
      </c>
      <c r="X69" s="250">
        <f t="shared" si="11"/>
        <v>0</v>
      </c>
      <c r="Y69" s="290" t="str">
        <f t="shared" si="12"/>
        <v>TANYARD BRANCH</v>
      </c>
      <c r="Z69" s="290">
        <f t="shared" si="13"/>
        <v>0</v>
      </c>
      <c r="AA69" s="290" t="str">
        <f t="shared" si="14"/>
        <v>0  -0 - TANYARD BRANCH - 0</v>
      </c>
      <c r="AB69" s="290" t="str">
        <f t="shared" si="15"/>
        <v>0 - 0 - 595 -0</v>
      </c>
      <c r="AC69" s="290">
        <f t="shared" si="16"/>
        <v>0</v>
      </c>
      <c r="AD69" s="290">
        <f t="shared" si="17"/>
        <v>0</v>
      </c>
      <c r="AE69" s="290" t="str">
        <f t="shared" si="18"/>
        <v>595</v>
      </c>
      <c r="AF69" s="290">
        <f t="shared" si="19"/>
        <v>0</v>
      </c>
    </row>
    <row r="70" spans="1:32" ht="15.75" hidden="1" thickBot="1" x14ac:dyDescent="0.3">
      <c r="A70" s="550" t="s">
        <v>331</v>
      </c>
      <c r="B70" s="400">
        <v>2</v>
      </c>
      <c r="C70" s="374" t="s">
        <v>311</v>
      </c>
      <c r="D70" s="303"/>
      <c r="E70" s="303"/>
      <c r="F70" s="298"/>
      <c r="G70" s="262"/>
      <c r="H70" s="262"/>
      <c r="I70" s="402"/>
      <c r="J70" s="262"/>
      <c r="K70" s="262"/>
      <c r="L70" s="398" t="s">
        <v>42</v>
      </c>
      <c r="M70" s="262" t="s">
        <v>102</v>
      </c>
      <c r="N70" s="262" t="s">
        <v>398</v>
      </c>
      <c r="O70" s="298"/>
      <c r="P70" s="262"/>
      <c r="Q70" s="262"/>
      <c r="R70" s="298"/>
      <c r="S70" s="299"/>
      <c r="T70" s="299"/>
      <c r="U70" s="263"/>
      <c r="V70" s="264"/>
      <c r="W70" s="289">
        <f t="shared" si="10"/>
        <v>0</v>
      </c>
      <c r="X70" s="250">
        <f t="shared" si="11"/>
        <v>0</v>
      </c>
      <c r="Y70" s="290" t="str">
        <f t="shared" si="12"/>
        <v>CANEY BRANCH</v>
      </c>
      <c r="Z70" s="290">
        <f t="shared" si="13"/>
        <v>0</v>
      </c>
      <c r="AA70" s="290" t="str">
        <f t="shared" si="14"/>
        <v>0  -0 - CANEY BRANCH - 0</v>
      </c>
      <c r="AB70" s="290" t="str">
        <f t="shared" si="15"/>
        <v>0 - 0 - 716 -0</v>
      </c>
      <c r="AC70" s="290">
        <f t="shared" si="16"/>
        <v>0</v>
      </c>
      <c r="AD70" s="290">
        <f t="shared" si="17"/>
        <v>0</v>
      </c>
      <c r="AE70" s="290" t="str">
        <f t="shared" si="18"/>
        <v>716</v>
      </c>
      <c r="AF70" s="290">
        <f t="shared" si="19"/>
        <v>0</v>
      </c>
    </row>
    <row r="71" spans="1:32" ht="15.75" hidden="1" thickBot="1" x14ac:dyDescent="0.3">
      <c r="A71" s="550" t="s">
        <v>331</v>
      </c>
      <c r="B71" s="400">
        <v>2</v>
      </c>
      <c r="C71" s="374" t="s">
        <v>311</v>
      </c>
      <c r="D71" s="303"/>
      <c r="E71" s="303"/>
      <c r="F71" s="298"/>
      <c r="G71" s="262"/>
      <c r="H71" s="262"/>
      <c r="I71" s="402"/>
      <c r="J71" s="262"/>
      <c r="K71" s="262"/>
      <c r="L71" s="402"/>
      <c r="M71" s="262"/>
      <c r="N71" s="262"/>
      <c r="O71" s="298"/>
      <c r="P71" s="262"/>
      <c r="Q71" s="262"/>
      <c r="R71" s="298"/>
      <c r="S71" s="299"/>
      <c r="T71" s="299"/>
      <c r="U71" s="263"/>
      <c r="V71" s="264"/>
      <c r="W71" s="289">
        <f t="shared" si="10"/>
        <v>0</v>
      </c>
      <c r="X71" s="250">
        <f t="shared" si="11"/>
        <v>0</v>
      </c>
      <c r="Y71" s="290">
        <f t="shared" si="12"/>
        <v>0</v>
      </c>
      <c r="Z71" s="290">
        <f t="shared" si="13"/>
        <v>0</v>
      </c>
      <c r="AA71" s="290" t="str">
        <f t="shared" si="14"/>
        <v>0  -0 - 0 - 0</v>
      </c>
      <c r="AB71" s="290" t="str">
        <f t="shared" si="15"/>
        <v>0 - 0 - 0 -0</v>
      </c>
      <c r="AC71" s="290">
        <f t="shared" si="16"/>
        <v>0</v>
      </c>
      <c r="AD71" s="290">
        <f t="shared" si="17"/>
        <v>0</v>
      </c>
      <c r="AE71" s="290">
        <f t="shared" si="18"/>
        <v>0</v>
      </c>
      <c r="AF71" s="290">
        <f t="shared" si="19"/>
        <v>0</v>
      </c>
    </row>
    <row r="72" spans="1:32" ht="19.5" hidden="1" customHeight="1" x14ac:dyDescent="0.3">
      <c r="A72" s="550" t="s">
        <v>331</v>
      </c>
      <c r="B72" s="400">
        <v>2</v>
      </c>
      <c r="C72" s="374" t="s">
        <v>311</v>
      </c>
      <c r="D72" s="303" t="s">
        <v>129</v>
      </c>
      <c r="E72" s="303"/>
      <c r="F72" s="298" t="s">
        <v>129</v>
      </c>
      <c r="G72" s="262"/>
      <c r="H72" s="262"/>
      <c r="I72" s="402"/>
      <c r="J72" s="262"/>
      <c r="K72" s="262"/>
      <c r="L72" s="402" t="s">
        <v>401</v>
      </c>
      <c r="M72" s="262" t="s">
        <v>402</v>
      </c>
      <c r="N72" s="262" t="s">
        <v>403</v>
      </c>
      <c r="O72" s="298" t="s">
        <v>129</v>
      </c>
      <c r="P72" s="262"/>
      <c r="Q72" s="262"/>
      <c r="R72" s="298" t="s">
        <v>129</v>
      </c>
      <c r="S72" s="299"/>
      <c r="T72" s="299"/>
      <c r="U72" s="263" t="s">
        <v>129</v>
      </c>
      <c r="V72" s="264"/>
      <c r="W72" s="289">
        <f t="shared" si="10"/>
        <v>0</v>
      </c>
      <c r="X72" s="250">
        <f t="shared" si="11"/>
        <v>0</v>
      </c>
      <c r="Y72" s="290" t="str">
        <f t="shared" si="12"/>
        <v>Alfrord Arm Trib</v>
      </c>
      <c r="Z72" s="290">
        <f t="shared" si="13"/>
        <v>0</v>
      </c>
      <c r="AA72" s="290" t="str">
        <f t="shared" si="14"/>
        <v>0  -0 - Alfrord Arm Trib - 0</v>
      </c>
      <c r="AB72" s="290" t="str">
        <f t="shared" si="15"/>
        <v xml:space="preserve">  - 0 - 647M - </v>
      </c>
      <c r="AC72" s="290" t="str">
        <f t="shared" si="16"/>
        <v xml:space="preserve"> </v>
      </c>
      <c r="AD72" s="290">
        <f t="shared" si="17"/>
        <v>0</v>
      </c>
      <c r="AE72" s="290" t="str">
        <f t="shared" si="18"/>
        <v>647M</v>
      </c>
      <c r="AF72" s="290" t="str">
        <f t="shared" si="19"/>
        <v xml:space="preserve"> </v>
      </c>
    </row>
    <row r="73" spans="1:32" ht="15.75" hidden="1" thickBot="1" x14ac:dyDescent="0.3">
      <c r="A73" s="550" t="s">
        <v>331</v>
      </c>
      <c r="B73" s="400">
        <v>2</v>
      </c>
      <c r="C73" s="374" t="s">
        <v>311</v>
      </c>
      <c r="D73" s="303" t="s">
        <v>129</v>
      </c>
      <c r="E73" s="303"/>
      <c r="F73" s="298" t="s">
        <v>129</v>
      </c>
      <c r="G73" s="262"/>
      <c r="H73" s="262"/>
      <c r="I73" s="402" t="s">
        <v>383</v>
      </c>
      <c r="J73" s="262"/>
      <c r="K73" s="262"/>
      <c r="L73" s="402" t="s">
        <v>377</v>
      </c>
      <c r="M73" s="262"/>
      <c r="N73" s="262"/>
      <c r="O73" s="298" t="s">
        <v>129</v>
      </c>
      <c r="P73" s="262"/>
      <c r="Q73" s="262"/>
      <c r="R73" s="298" t="s">
        <v>129</v>
      </c>
      <c r="S73" s="299"/>
      <c r="T73" s="299"/>
      <c r="U73" s="263" t="s">
        <v>129</v>
      </c>
      <c r="V73" s="264"/>
      <c r="W73" s="289">
        <f t="shared" si="10"/>
        <v>0</v>
      </c>
      <c r="X73" s="250">
        <f t="shared" si="11"/>
        <v>0</v>
      </c>
      <c r="Y73" s="290">
        <f t="shared" si="12"/>
        <v>0</v>
      </c>
      <c r="Z73" s="290">
        <f t="shared" si="13"/>
        <v>0</v>
      </c>
      <c r="AA73" s="290" t="str">
        <f t="shared" si="14"/>
        <v>0  -0 - 0 - 0</v>
      </c>
      <c r="AB73" s="290" t="str">
        <f t="shared" si="15"/>
        <v xml:space="preserve">  - Blake, Avril - RQ-2019-02-11-23 - </v>
      </c>
      <c r="AC73" s="290" t="str">
        <f t="shared" si="16"/>
        <v xml:space="preserve"> </v>
      </c>
      <c r="AD73" s="290" t="str">
        <f t="shared" si="17"/>
        <v>Blake, Avril</v>
      </c>
      <c r="AE73" s="290" t="str">
        <f t="shared" si="18"/>
        <v>RQ-2019-02-11-23</v>
      </c>
      <c r="AF73" s="290" t="str">
        <f t="shared" si="19"/>
        <v xml:space="preserve"> </v>
      </c>
    </row>
    <row r="74" spans="1:32" ht="15.75" hidden="1" thickBot="1" x14ac:dyDescent="0.3">
      <c r="A74" s="550" t="s">
        <v>331</v>
      </c>
      <c r="B74" s="400">
        <v>2</v>
      </c>
      <c r="C74" s="374" t="s">
        <v>311</v>
      </c>
      <c r="D74" s="303" t="s">
        <v>129</v>
      </c>
      <c r="E74" s="303"/>
      <c r="F74" s="298" t="s">
        <v>129</v>
      </c>
      <c r="G74" s="262"/>
      <c r="H74" s="262"/>
      <c r="I74" s="402" t="s">
        <v>129</v>
      </c>
      <c r="J74" s="262"/>
      <c r="K74" s="262"/>
      <c r="L74" s="402" t="s">
        <v>400</v>
      </c>
      <c r="M74" s="262"/>
      <c r="N74" s="262"/>
      <c r="O74" s="298" t="s">
        <v>129</v>
      </c>
      <c r="P74" s="262"/>
      <c r="Q74" s="262"/>
      <c r="R74" s="298" t="s">
        <v>129</v>
      </c>
      <c r="S74" s="299"/>
      <c r="T74" s="299"/>
      <c r="U74" s="263" t="s">
        <v>129</v>
      </c>
      <c r="V74" s="264"/>
      <c r="W74" s="289">
        <f t="shared" si="10"/>
        <v>0</v>
      </c>
      <c r="X74" s="250">
        <f t="shared" si="11"/>
        <v>0</v>
      </c>
      <c r="Y74" s="290">
        <f t="shared" si="12"/>
        <v>0</v>
      </c>
      <c r="Z74" s="290">
        <f t="shared" si="13"/>
        <v>0</v>
      </c>
      <c r="AA74" s="290" t="str">
        <f t="shared" si="14"/>
        <v>0  -0 - 0 - 0</v>
      </c>
      <c r="AB74" s="290" t="str">
        <f t="shared" si="15"/>
        <v xml:space="preserve">  -   - Curtis Avril - </v>
      </c>
      <c r="AC74" s="290" t="str">
        <f t="shared" si="16"/>
        <v xml:space="preserve"> </v>
      </c>
      <c r="AD74" s="290" t="str">
        <f t="shared" si="17"/>
        <v xml:space="preserve"> </v>
      </c>
      <c r="AE74" s="290" t="str">
        <f t="shared" si="18"/>
        <v>Curtis Avril</v>
      </c>
      <c r="AF74" s="290" t="str">
        <f t="shared" si="19"/>
        <v xml:space="preserve"> </v>
      </c>
    </row>
    <row r="75" spans="1:32" ht="15.75" hidden="1" thickBot="1" x14ac:dyDescent="0.3">
      <c r="A75" s="550" t="s">
        <v>331</v>
      </c>
      <c r="B75" s="400">
        <v>2</v>
      </c>
      <c r="C75" s="374" t="s">
        <v>311</v>
      </c>
      <c r="D75" s="317">
        <v>43513</v>
      </c>
      <c r="E75" s="318"/>
      <c r="F75" s="314">
        <v>18</v>
      </c>
      <c r="G75" s="334"/>
      <c r="H75" s="335"/>
      <c r="I75" s="314">
        <v>43515</v>
      </c>
      <c r="J75" s="334" t="s">
        <v>356</v>
      </c>
      <c r="K75" s="335"/>
      <c r="L75" s="314">
        <v>43516</v>
      </c>
      <c r="M75" s="334" t="s">
        <v>366</v>
      </c>
      <c r="N75" s="335"/>
      <c r="O75" s="314"/>
      <c r="P75" s="334"/>
      <c r="Q75" s="335"/>
      <c r="R75" s="314">
        <v>43518</v>
      </c>
      <c r="S75" s="315"/>
      <c r="T75" s="316"/>
      <c r="U75" s="278">
        <v>43519</v>
      </c>
      <c r="V75" s="279"/>
      <c r="W75" s="289">
        <f t="shared" si="10"/>
        <v>0</v>
      </c>
      <c r="X75" s="250" t="str">
        <f t="shared" si="11"/>
        <v>NWQI</v>
      </c>
      <c r="Y75" s="290" t="str">
        <f t="shared" si="12"/>
        <v>SCI 1</v>
      </c>
      <c r="Z75" s="290">
        <f t="shared" si="13"/>
        <v>0</v>
      </c>
      <c r="AA75" s="290" t="str">
        <f t="shared" si="14"/>
        <v>0  -NWQI - SCI 1 - 0</v>
      </c>
      <c r="AB75" s="290" t="str">
        <f t="shared" si="15"/>
        <v>18 - 43515 - 43516 -0</v>
      </c>
      <c r="AC75" s="290">
        <f t="shared" si="16"/>
        <v>18</v>
      </c>
      <c r="AD75" s="290">
        <f t="shared" si="17"/>
        <v>43515</v>
      </c>
      <c r="AE75" s="290">
        <f t="shared" si="18"/>
        <v>43516</v>
      </c>
      <c r="AF75" s="290">
        <f t="shared" si="19"/>
        <v>0</v>
      </c>
    </row>
    <row r="76" spans="1:32" ht="15.75" hidden="1" thickBot="1" x14ac:dyDescent="0.3">
      <c r="A76" s="550" t="s">
        <v>331</v>
      </c>
      <c r="B76" s="400">
        <v>2</v>
      </c>
      <c r="C76" s="374" t="s">
        <v>311</v>
      </c>
      <c r="D76" s="303" t="s">
        <v>129</v>
      </c>
      <c r="E76" s="303"/>
      <c r="F76" s="298"/>
      <c r="G76" s="262"/>
      <c r="H76" s="262" t="s">
        <v>411</v>
      </c>
      <c r="I76" s="398" t="s">
        <v>45</v>
      </c>
      <c r="J76" s="415" t="s">
        <v>410</v>
      </c>
      <c r="K76" s="298" t="s">
        <v>423</v>
      </c>
      <c r="L76" s="262" t="s">
        <v>45</v>
      </c>
      <c r="M76" s="262" t="s">
        <v>445</v>
      </c>
      <c r="N76" s="262" t="s">
        <v>63</v>
      </c>
      <c r="O76" s="298" t="s">
        <v>129</v>
      </c>
      <c r="P76" s="262"/>
      <c r="Q76" s="262"/>
      <c r="R76" s="298" t="s">
        <v>129</v>
      </c>
      <c r="S76" s="299"/>
      <c r="T76" s="299"/>
      <c r="U76" s="263" t="s">
        <v>129</v>
      </c>
      <c r="V76" s="264"/>
      <c r="W76" s="289">
        <f t="shared" si="10"/>
        <v>0</v>
      </c>
      <c r="X76" s="250" t="str">
        <f t="shared" si="11"/>
        <v>Alligator Creek Upstream of SR 273</v>
      </c>
      <c r="Y76" s="290" t="str">
        <f t="shared" si="12"/>
        <v>Alligator Creek at SR 273</v>
      </c>
      <c r="Z76" s="290">
        <f t="shared" si="13"/>
        <v>0</v>
      </c>
      <c r="AA76" s="290" t="str">
        <f t="shared" si="14"/>
        <v>0  -Alligator Creek Upstream of SR 273 - Alligator Creek at SR 273 - 0</v>
      </c>
      <c r="AB76" s="290" t="str">
        <f t="shared" si="15"/>
        <v xml:space="preserve">0 - 123 - 123 - </v>
      </c>
      <c r="AC76" s="290">
        <f t="shared" si="16"/>
        <v>0</v>
      </c>
      <c r="AD76" s="290" t="str">
        <f t="shared" si="17"/>
        <v>123</v>
      </c>
      <c r="AE76" s="290" t="str">
        <f t="shared" si="18"/>
        <v>123</v>
      </c>
      <c r="AF76" s="290" t="str">
        <f t="shared" si="19"/>
        <v xml:space="preserve"> </v>
      </c>
    </row>
    <row r="77" spans="1:32" ht="15.75" hidden="1" thickBot="1" x14ac:dyDescent="0.3">
      <c r="A77" s="550" t="s">
        <v>331</v>
      </c>
      <c r="B77" s="400">
        <v>2</v>
      </c>
      <c r="C77" s="374"/>
      <c r="D77" s="303"/>
      <c r="E77" s="303"/>
      <c r="F77" s="298"/>
      <c r="G77" s="262"/>
      <c r="H77" s="262" t="s">
        <v>413</v>
      </c>
      <c r="I77" s="398" t="s">
        <v>45</v>
      </c>
      <c r="J77" s="415" t="s">
        <v>408</v>
      </c>
      <c r="K77" s="298" t="s">
        <v>425</v>
      </c>
      <c r="L77" s="262"/>
      <c r="M77" s="262"/>
      <c r="N77" s="262"/>
      <c r="O77" s="298"/>
      <c r="P77" s="262"/>
      <c r="Q77" s="262"/>
      <c r="R77" s="298"/>
      <c r="S77" s="299"/>
      <c r="T77" s="299"/>
      <c r="U77" s="263"/>
      <c r="V77" s="264"/>
      <c r="W77" s="289">
        <f t="shared" si="10"/>
        <v>0</v>
      </c>
      <c r="X77" s="250" t="str">
        <f t="shared" si="11"/>
        <v>Little Alligator Creek at SR 273</v>
      </c>
      <c r="Y77" s="290">
        <f t="shared" si="12"/>
        <v>0</v>
      </c>
      <c r="Z77" s="290">
        <f t="shared" si="13"/>
        <v>0</v>
      </c>
      <c r="AA77" s="290" t="str">
        <f t="shared" si="14"/>
        <v>0  -Little Alligator Creek at SR 273 - 0 - 0</v>
      </c>
      <c r="AB77" s="290" t="str">
        <f t="shared" si="15"/>
        <v>0 - 123 - 0 -0</v>
      </c>
      <c r="AC77" s="290">
        <f t="shared" si="16"/>
        <v>0</v>
      </c>
      <c r="AD77" s="290" t="str">
        <f t="shared" si="17"/>
        <v>123</v>
      </c>
      <c r="AE77" s="290">
        <f t="shared" si="18"/>
        <v>0</v>
      </c>
      <c r="AF77" s="290">
        <f t="shared" si="19"/>
        <v>0</v>
      </c>
    </row>
    <row r="78" spans="1:32" ht="15.75" hidden="1" thickBot="1" x14ac:dyDescent="0.3">
      <c r="A78" s="550" t="s">
        <v>331</v>
      </c>
      <c r="B78" s="400">
        <v>2</v>
      </c>
      <c r="C78" s="374"/>
      <c r="D78" s="303"/>
      <c r="E78" s="303"/>
      <c r="F78" s="298"/>
      <c r="G78" s="262"/>
      <c r="H78" s="262" t="s">
        <v>412</v>
      </c>
      <c r="I78" s="398" t="s">
        <v>45</v>
      </c>
      <c r="J78" s="415" t="s">
        <v>409</v>
      </c>
      <c r="K78" s="298" t="s">
        <v>425</v>
      </c>
      <c r="L78" s="398"/>
      <c r="M78" s="510" t="s">
        <v>367</v>
      </c>
      <c r="N78" s="262"/>
      <c r="O78" s="298"/>
      <c r="P78" s="262"/>
      <c r="Q78" s="262"/>
      <c r="R78" s="298"/>
      <c r="S78" s="299"/>
      <c r="T78" s="299"/>
      <c r="U78" s="263"/>
      <c r="V78" s="264"/>
      <c r="W78" s="289">
        <f t="shared" si="10"/>
        <v>0</v>
      </c>
      <c r="X78" s="250" t="str">
        <f t="shared" si="11"/>
        <v>Alligator Creek upstream of Bentley Rd.</v>
      </c>
      <c r="Y78" s="290" t="str">
        <f t="shared" si="12"/>
        <v>SCI 2</v>
      </c>
      <c r="Z78" s="290">
        <f t="shared" si="13"/>
        <v>0</v>
      </c>
      <c r="AA78" s="290" t="str">
        <f t="shared" si="14"/>
        <v>0  -Alligator Creek upstream of Bentley Rd. - SCI 2 - 0</v>
      </c>
      <c r="AB78" s="290" t="str">
        <f t="shared" si="15"/>
        <v>0 - 123 - 0 -0</v>
      </c>
      <c r="AC78" s="290">
        <f t="shared" si="16"/>
        <v>0</v>
      </c>
      <c r="AD78" s="290" t="str">
        <f t="shared" si="17"/>
        <v>123</v>
      </c>
      <c r="AE78" s="290">
        <f t="shared" si="18"/>
        <v>0</v>
      </c>
      <c r="AF78" s="290">
        <f t="shared" si="19"/>
        <v>0</v>
      </c>
    </row>
    <row r="79" spans="1:32" ht="15.75" hidden="1" thickBot="1" x14ac:dyDescent="0.3">
      <c r="A79" s="550" t="s">
        <v>331</v>
      </c>
      <c r="B79" s="400">
        <v>2</v>
      </c>
      <c r="C79" s="374" t="s">
        <v>311</v>
      </c>
      <c r="D79" s="303" t="s">
        <v>129</v>
      </c>
      <c r="E79" s="303"/>
      <c r="F79" s="298"/>
      <c r="G79" s="262"/>
      <c r="H79" s="262" t="s">
        <v>415</v>
      </c>
      <c r="I79" s="398" t="s">
        <v>34</v>
      </c>
      <c r="J79" s="262" t="s">
        <v>414</v>
      </c>
      <c r="K79" s="298" t="s">
        <v>424</v>
      </c>
      <c r="L79" s="398" t="s">
        <v>48</v>
      </c>
      <c r="M79" s="262" t="s">
        <v>446</v>
      </c>
      <c r="N79" s="262" t="s">
        <v>63</v>
      </c>
      <c r="O79" s="298" t="s">
        <v>129</v>
      </c>
      <c r="P79" s="262"/>
      <c r="Q79" s="262"/>
      <c r="R79" s="298" t="s">
        <v>129</v>
      </c>
      <c r="S79" s="299"/>
      <c r="T79" s="299"/>
      <c r="U79" s="263" t="s">
        <v>129</v>
      </c>
      <c r="V79" s="264"/>
      <c r="W79" s="289">
        <f t="shared" si="10"/>
        <v>0</v>
      </c>
      <c r="X79" s="250" t="str">
        <f t="shared" si="11"/>
        <v>Minnow Creek At Lovewood Rd</v>
      </c>
      <c r="Y79" s="290" t="str">
        <f t="shared" si="12"/>
        <v>Unnamed Branch at Woodrest</v>
      </c>
      <c r="Z79" s="290">
        <f t="shared" si="13"/>
        <v>0</v>
      </c>
      <c r="AA79" s="290" t="str">
        <f t="shared" si="14"/>
        <v>0  -Minnow Creek At Lovewood Rd - Unnamed Branch at Woodrest - 0</v>
      </c>
      <c r="AB79" s="290" t="str">
        <f t="shared" si="15"/>
        <v xml:space="preserve">0 - 130 - 262A - </v>
      </c>
      <c r="AC79" s="290">
        <f t="shared" si="16"/>
        <v>0</v>
      </c>
      <c r="AD79" s="290" t="str">
        <f t="shared" si="17"/>
        <v>130</v>
      </c>
      <c r="AE79" s="290" t="str">
        <f t="shared" si="18"/>
        <v>262A</v>
      </c>
      <c r="AF79" s="290" t="str">
        <f t="shared" si="19"/>
        <v xml:space="preserve"> </v>
      </c>
    </row>
    <row r="80" spans="1:32" ht="15.75" hidden="1" thickBot="1" x14ac:dyDescent="0.3">
      <c r="A80" s="550" t="s">
        <v>331</v>
      </c>
      <c r="B80" s="400">
        <v>2</v>
      </c>
      <c r="C80" s="374" t="s">
        <v>311</v>
      </c>
      <c r="D80" s="303"/>
      <c r="E80" s="303"/>
      <c r="F80" s="298"/>
      <c r="G80" s="262"/>
      <c r="H80" s="262" t="s">
        <v>417</v>
      </c>
      <c r="I80" s="398" t="s">
        <v>46</v>
      </c>
      <c r="J80" s="262" t="s">
        <v>416</v>
      </c>
      <c r="K80" s="298" t="s">
        <v>425</v>
      </c>
      <c r="L80" s="398"/>
      <c r="M80" s="262"/>
      <c r="N80" s="262"/>
      <c r="O80" s="298"/>
      <c r="P80" s="262"/>
      <c r="Q80" s="262"/>
      <c r="R80" s="298"/>
      <c r="S80" s="299"/>
      <c r="T80" s="299"/>
      <c r="U80" s="263"/>
      <c r="V80" s="264"/>
      <c r="W80" s="289">
        <f t="shared" si="10"/>
        <v>0</v>
      </c>
      <c r="X80" s="250" t="str">
        <f t="shared" si="11"/>
        <v>Scurlock Creek at Pilgrim Rd</v>
      </c>
      <c r="Y80" s="290">
        <f t="shared" si="12"/>
        <v>0</v>
      </c>
      <c r="Z80" s="290">
        <f t="shared" si="13"/>
        <v>0</v>
      </c>
      <c r="AA80" s="290" t="str">
        <f t="shared" si="14"/>
        <v>0  -Scurlock Creek at Pilgrim Rd - 0 - 0</v>
      </c>
      <c r="AB80" s="290" t="str">
        <f t="shared" si="15"/>
        <v>0 - 195 - 0 -0</v>
      </c>
      <c r="AC80" s="290">
        <f t="shared" si="16"/>
        <v>0</v>
      </c>
      <c r="AD80" s="290" t="str">
        <f t="shared" si="17"/>
        <v>195</v>
      </c>
      <c r="AE80" s="290">
        <f t="shared" si="18"/>
        <v>0</v>
      </c>
      <c r="AF80" s="290">
        <f t="shared" si="19"/>
        <v>0</v>
      </c>
    </row>
    <row r="81" spans="1:32" ht="15.75" hidden="1" thickBot="1" x14ac:dyDescent="0.3">
      <c r="A81" s="550" t="s">
        <v>331</v>
      </c>
      <c r="B81" s="400">
        <v>2</v>
      </c>
      <c r="C81" s="374" t="s">
        <v>311</v>
      </c>
      <c r="D81" s="303"/>
      <c r="E81" s="303"/>
      <c r="F81" s="298"/>
      <c r="G81" s="262"/>
      <c r="H81" s="262" t="s">
        <v>419</v>
      </c>
      <c r="I81" s="398" t="s">
        <v>49</v>
      </c>
      <c r="J81" s="262" t="s">
        <v>418</v>
      </c>
      <c r="K81" s="298" t="s">
        <v>425</v>
      </c>
      <c r="L81" s="398"/>
      <c r="M81" s="262"/>
      <c r="N81" s="262"/>
      <c r="O81" s="298"/>
      <c r="P81" s="262"/>
      <c r="Q81" s="262"/>
      <c r="R81" s="298"/>
      <c r="S81" s="299"/>
      <c r="T81" s="299"/>
      <c r="U81" s="263"/>
      <c r="V81" s="264"/>
      <c r="W81" s="289">
        <f t="shared" si="10"/>
        <v>0</v>
      </c>
      <c r="X81" s="250" t="str">
        <f t="shared" si="11"/>
        <v>Unnamed Creek at Palmview Rd</v>
      </c>
      <c r="Y81" s="290">
        <f t="shared" si="12"/>
        <v>0</v>
      </c>
      <c r="Z81" s="290">
        <f t="shared" si="13"/>
        <v>0</v>
      </c>
      <c r="AA81" s="290" t="str">
        <f t="shared" si="14"/>
        <v>0  -Unnamed Creek at Palmview Rd - 0 - 0</v>
      </c>
      <c r="AB81" s="290" t="str">
        <f t="shared" si="15"/>
        <v>0 - 233A - 0 -0</v>
      </c>
      <c r="AC81" s="290">
        <f t="shared" si="16"/>
        <v>0</v>
      </c>
      <c r="AD81" s="290" t="str">
        <f t="shared" si="17"/>
        <v>233A</v>
      </c>
      <c r="AE81" s="290">
        <f t="shared" si="18"/>
        <v>0</v>
      </c>
      <c r="AF81" s="290">
        <f t="shared" si="19"/>
        <v>0</v>
      </c>
    </row>
    <row r="82" spans="1:32" ht="15.75" hidden="1" thickBot="1" x14ac:dyDescent="0.3">
      <c r="A82" s="550" t="s">
        <v>331</v>
      </c>
      <c r="B82" s="400">
        <v>2</v>
      </c>
      <c r="C82" s="374" t="s">
        <v>311</v>
      </c>
      <c r="D82" s="303"/>
      <c r="E82" s="303"/>
      <c r="F82" s="298"/>
      <c r="G82" s="262"/>
      <c r="H82" s="262" t="s">
        <v>421</v>
      </c>
      <c r="I82" s="398" t="s">
        <v>47</v>
      </c>
      <c r="J82" t="s">
        <v>420</v>
      </c>
      <c r="K82" s="298" t="s">
        <v>425</v>
      </c>
      <c r="L82" s="398"/>
      <c r="M82" s="262"/>
      <c r="N82" s="262"/>
      <c r="O82" s="298"/>
      <c r="P82" s="262"/>
      <c r="Q82" s="262"/>
      <c r="R82" s="298"/>
      <c r="S82" s="299"/>
      <c r="T82" s="299"/>
      <c r="U82" s="263"/>
      <c r="V82" s="264"/>
      <c r="W82" s="289">
        <f t="shared" si="10"/>
        <v>0</v>
      </c>
      <c r="X82" s="250" t="str">
        <f t="shared" si="11"/>
        <v>Pine Barn Creek at Woodrest Rd</v>
      </c>
      <c r="Y82" s="290">
        <f t="shared" si="12"/>
        <v>0</v>
      </c>
      <c r="Z82" s="290">
        <f t="shared" si="13"/>
        <v>0</v>
      </c>
      <c r="AA82" s="290" t="str">
        <f t="shared" si="14"/>
        <v>0  -Pine Barn Creek at Woodrest Rd - 0 - 0</v>
      </c>
      <c r="AB82" s="290" t="str">
        <f t="shared" si="15"/>
        <v>0 - 235 - 0 -0</v>
      </c>
      <c r="AC82" s="290">
        <f t="shared" si="16"/>
        <v>0</v>
      </c>
      <c r="AD82" s="290" t="str">
        <f t="shared" si="17"/>
        <v>235</v>
      </c>
      <c r="AE82" s="290">
        <f t="shared" si="18"/>
        <v>0</v>
      </c>
      <c r="AF82" s="290">
        <f t="shared" si="19"/>
        <v>0</v>
      </c>
    </row>
    <row r="83" spans="1:32" ht="15.75" hidden="1" thickBot="1" x14ac:dyDescent="0.3">
      <c r="A83" s="550" t="s">
        <v>331</v>
      </c>
      <c r="B83" s="400">
        <v>2</v>
      </c>
      <c r="C83" s="374" t="s">
        <v>311</v>
      </c>
      <c r="D83" s="303"/>
      <c r="E83" s="303"/>
      <c r="F83" s="298"/>
      <c r="G83" s="262"/>
      <c r="H83" s="262" t="s">
        <v>422</v>
      </c>
      <c r="I83" s="398" t="s">
        <v>48</v>
      </c>
      <c r="J83" s="262" t="s">
        <v>426</v>
      </c>
      <c r="K83" s="298" t="s">
        <v>425</v>
      </c>
      <c r="L83" s="402" t="s">
        <v>384</v>
      </c>
      <c r="M83" s="515" t="s">
        <v>385</v>
      </c>
      <c r="N83" s="262"/>
      <c r="O83" s="298"/>
      <c r="P83" s="262"/>
      <c r="Q83" s="262"/>
      <c r="R83" s="298"/>
      <c r="S83" s="299"/>
      <c r="T83" s="299"/>
      <c r="U83" s="263"/>
      <c r="V83" s="264"/>
      <c r="W83" s="289">
        <f t="shared" si="10"/>
        <v>0</v>
      </c>
      <c r="X83" s="250" t="str">
        <f t="shared" si="11"/>
        <v>Unnamed Creek at Woodrest Rd</v>
      </c>
      <c r="Y83" s="290" t="str">
        <f t="shared" si="12"/>
        <v xml:space="preserve"> RQ-2019-02-04-41</v>
      </c>
      <c r="Z83" s="290">
        <f t="shared" si="13"/>
        <v>0</v>
      </c>
      <c r="AA83" s="290" t="str">
        <f t="shared" si="14"/>
        <v>0  -Unnamed Creek at Woodrest Rd -  RQ-2019-02-04-41 - 0</v>
      </c>
      <c r="AB83" s="290" t="str">
        <f t="shared" si="15"/>
        <v>0 - 262A -  RQ-2019-02-04-40 -0</v>
      </c>
      <c r="AC83" s="290">
        <f t="shared" si="16"/>
        <v>0</v>
      </c>
      <c r="AD83" s="290" t="str">
        <f t="shared" si="17"/>
        <v>262A</v>
      </c>
      <c r="AE83" s="290" t="str">
        <f t="shared" si="18"/>
        <v xml:space="preserve"> RQ-2019-02-04-40</v>
      </c>
      <c r="AF83" s="290">
        <f t="shared" si="19"/>
        <v>0</v>
      </c>
    </row>
    <row r="84" spans="1:32" ht="15.75" hidden="1" thickBot="1" x14ac:dyDescent="0.3">
      <c r="A84" s="550" t="s">
        <v>331</v>
      </c>
      <c r="B84" s="400">
        <v>2</v>
      </c>
      <c r="C84" s="374" t="s">
        <v>311</v>
      </c>
      <c r="D84" s="303" t="s">
        <v>129</v>
      </c>
      <c r="E84" s="303"/>
      <c r="F84" s="402"/>
      <c r="G84" s="262"/>
      <c r="H84" s="262"/>
      <c r="I84" s="402" t="s">
        <v>380</v>
      </c>
      <c r="J84" s="262"/>
      <c r="K84" s="262"/>
      <c r="L84" s="402" t="s">
        <v>379</v>
      </c>
      <c r="M84" s="262"/>
      <c r="N84" s="262"/>
      <c r="O84" s="298" t="s">
        <v>129</v>
      </c>
      <c r="P84" s="262"/>
      <c r="Q84" s="262"/>
      <c r="R84" s="298" t="s">
        <v>129</v>
      </c>
      <c r="S84" s="299"/>
      <c r="T84" s="299"/>
      <c r="U84" s="263" t="s">
        <v>129</v>
      </c>
      <c r="V84" s="264"/>
      <c r="W84" s="289">
        <f t="shared" si="10"/>
        <v>0</v>
      </c>
      <c r="X84" s="250">
        <f t="shared" si="11"/>
        <v>0</v>
      </c>
      <c r="Y84" s="290">
        <f t="shared" si="12"/>
        <v>0</v>
      </c>
      <c r="Z84" s="290">
        <f t="shared" si="13"/>
        <v>0</v>
      </c>
      <c r="AA84" s="290" t="str">
        <f t="shared" si="14"/>
        <v>0  -0 - 0 - 0</v>
      </c>
      <c r="AB84" s="290" t="str">
        <f t="shared" si="15"/>
        <v xml:space="preserve">0 - RQ-2018-11-05-17 - Curtis, Avril - </v>
      </c>
      <c r="AC84" s="290">
        <f t="shared" si="16"/>
        <v>0</v>
      </c>
      <c r="AD84" s="290" t="str">
        <f t="shared" si="17"/>
        <v>RQ-2018-11-05-17</v>
      </c>
      <c r="AE84" s="290" t="str">
        <f t="shared" si="18"/>
        <v>Curtis, Avril</v>
      </c>
      <c r="AF84" s="290" t="str">
        <f t="shared" si="19"/>
        <v xml:space="preserve"> </v>
      </c>
    </row>
    <row r="85" spans="1:32" ht="15.75" hidden="1" thickBot="1" x14ac:dyDescent="0.3">
      <c r="A85" s="550" t="s">
        <v>331</v>
      </c>
      <c r="B85" s="400">
        <v>2</v>
      </c>
      <c r="C85" s="374" t="s">
        <v>311</v>
      </c>
      <c r="D85" s="303" t="s">
        <v>129</v>
      </c>
      <c r="E85" s="303"/>
      <c r="F85" s="298" t="s">
        <v>129</v>
      </c>
      <c r="G85" s="262"/>
      <c r="H85" s="262"/>
      <c r="I85" s="398" t="s">
        <v>379</v>
      </c>
      <c r="J85" s="262"/>
      <c r="K85" s="262"/>
      <c r="L85" s="398"/>
      <c r="M85" s="262"/>
      <c r="N85" s="262"/>
      <c r="O85" s="298" t="s">
        <v>129</v>
      </c>
      <c r="P85" s="262"/>
      <c r="Q85" s="262"/>
      <c r="R85" s="298" t="s">
        <v>129</v>
      </c>
      <c r="S85" s="299"/>
      <c r="T85" s="299"/>
      <c r="U85" s="263" t="s">
        <v>129</v>
      </c>
      <c r="V85" s="264"/>
      <c r="W85" s="289">
        <f t="shared" si="10"/>
        <v>0</v>
      </c>
      <c r="X85" s="250">
        <f t="shared" si="11"/>
        <v>0</v>
      </c>
      <c r="Y85" s="290">
        <f t="shared" si="12"/>
        <v>0</v>
      </c>
      <c r="Z85" s="290">
        <f t="shared" si="13"/>
        <v>0</v>
      </c>
      <c r="AA85" s="290" t="str">
        <f t="shared" si="14"/>
        <v>0  -0 - 0 - 0</v>
      </c>
      <c r="AB85" s="290" t="str">
        <f t="shared" si="15"/>
        <v xml:space="preserve">  - Curtis, Avril - 0 - </v>
      </c>
      <c r="AC85" s="290" t="str">
        <f t="shared" si="16"/>
        <v xml:space="preserve"> </v>
      </c>
      <c r="AD85" s="290" t="str">
        <f t="shared" si="17"/>
        <v>Curtis, Avril</v>
      </c>
      <c r="AE85" s="290">
        <f t="shared" si="18"/>
        <v>0</v>
      </c>
      <c r="AF85" s="290" t="str">
        <f t="shared" si="19"/>
        <v xml:space="preserve"> </v>
      </c>
    </row>
    <row r="86" spans="1:32" ht="15.75" hidden="1" thickBot="1" x14ac:dyDescent="0.3">
      <c r="A86" s="550" t="s">
        <v>331</v>
      </c>
      <c r="B86" s="400">
        <v>2</v>
      </c>
      <c r="C86" s="374" t="s">
        <v>311</v>
      </c>
      <c r="D86" s="303" t="s">
        <v>129</v>
      </c>
      <c r="E86" s="303"/>
      <c r="F86" s="298" t="s">
        <v>129</v>
      </c>
      <c r="G86" s="262"/>
      <c r="H86" s="262"/>
      <c r="I86" s="402" t="s">
        <v>442</v>
      </c>
      <c r="J86" s="262"/>
      <c r="K86" s="262"/>
      <c r="L86" s="398" t="s">
        <v>442</v>
      </c>
      <c r="M86" s="262"/>
      <c r="N86" s="262"/>
      <c r="O86" s="298" t="s">
        <v>129</v>
      </c>
      <c r="P86" s="262"/>
      <c r="Q86" s="262"/>
      <c r="R86" s="304" t="s">
        <v>129</v>
      </c>
      <c r="S86" s="305"/>
      <c r="T86" s="306"/>
      <c r="U86" s="270" t="s">
        <v>129</v>
      </c>
      <c r="V86" s="271"/>
      <c r="W86" s="289">
        <f t="shared" si="10"/>
        <v>0</v>
      </c>
      <c r="X86" s="250">
        <f t="shared" si="11"/>
        <v>0</v>
      </c>
      <c r="Y86" s="290">
        <f t="shared" si="12"/>
        <v>0</v>
      </c>
      <c r="Z86" s="290">
        <f t="shared" si="13"/>
        <v>0</v>
      </c>
      <c r="AA86" s="290" t="str">
        <f t="shared" si="14"/>
        <v>0  -0 - 0 - 0</v>
      </c>
      <c r="AB86" s="290" t="str">
        <f t="shared" si="15"/>
        <v xml:space="preserve">  - 2017 Truck - 2017 Truck - </v>
      </c>
      <c r="AC86" s="290" t="str">
        <f t="shared" si="16"/>
        <v xml:space="preserve"> </v>
      </c>
      <c r="AD86" s="290" t="str">
        <f t="shared" si="17"/>
        <v>2017 Truck</v>
      </c>
      <c r="AE86" s="290" t="str">
        <f t="shared" si="18"/>
        <v>2017 Truck</v>
      </c>
      <c r="AF86" s="290" t="str">
        <f t="shared" si="19"/>
        <v xml:space="preserve"> </v>
      </c>
    </row>
    <row r="87" spans="1:32" ht="15.75" hidden="1" thickBot="1" x14ac:dyDescent="0.3">
      <c r="A87" s="550" t="s">
        <v>331</v>
      </c>
      <c r="B87" s="400">
        <v>2</v>
      </c>
      <c r="C87" s="374" t="s">
        <v>311</v>
      </c>
      <c r="D87" s="317">
        <v>43520</v>
      </c>
      <c r="E87" s="318"/>
      <c r="F87" s="314">
        <v>23</v>
      </c>
      <c r="G87" s="334"/>
      <c r="H87" s="335"/>
      <c r="I87" s="314">
        <v>43522</v>
      </c>
      <c r="J87" s="334" t="s">
        <v>448</v>
      </c>
      <c r="K87" s="335"/>
      <c r="L87" s="314">
        <v>43523</v>
      </c>
      <c r="M87" s="334" t="s">
        <v>357</v>
      </c>
      <c r="N87" s="335"/>
      <c r="O87" s="314"/>
      <c r="P87" s="334"/>
      <c r="Q87" s="335"/>
      <c r="R87" s="307">
        <v>43525</v>
      </c>
      <c r="S87" s="307"/>
      <c r="T87" s="319"/>
      <c r="U87" s="272">
        <v>43526</v>
      </c>
      <c r="V87" s="273"/>
      <c r="W87" s="289">
        <f t="shared" si="10"/>
        <v>0</v>
      </c>
      <c r="X87" s="250" t="str">
        <f t="shared" si="11"/>
        <v>SCI #3</v>
      </c>
      <c r="Y87" s="290" t="str">
        <f t="shared" si="12"/>
        <v>G2</v>
      </c>
      <c r="Z87" s="290">
        <f t="shared" si="13"/>
        <v>0</v>
      </c>
      <c r="AA87" s="290" t="str">
        <f t="shared" si="14"/>
        <v>0  -SCI #3 - G2 - 0</v>
      </c>
      <c r="AB87" s="290" t="str">
        <f t="shared" si="15"/>
        <v>23 - 43522 - 43523 -0</v>
      </c>
      <c r="AC87" s="290">
        <f t="shared" si="16"/>
        <v>23</v>
      </c>
      <c r="AD87" s="290">
        <f t="shared" si="17"/>
        <v>43522</v>
      </c>
      <c r="AE87" s="290">
        <f t="shared" si="18"/>
        <v>43523</v>
      </c>
      <c r="AF87" s="290">
        <f t="shared" si="19"/>
        <v>0</v>
      </c>
    </row>
    <row r="88" spans="1:32" ht="15.75" hidden="1" thickBot="1" x14ac:dyDescent="0.3">
      <c r="A88" s="550" t="s">
        <v>331</v>
      </c>
      <c r="B88" s="400">
        <v>2</v>
      </c>
      <c r="C88" s="374" t="s">
        <v>311</v>
      </c>
      <c r="D88" s="303" t="s">
        <v>129</v>
      </c>
      <c r="E88" s="303"/>
      <c r="F88" s="298" t="s">
        <v>129</v>
      </c>
      <c r="G88" s="262"/>
      <c r="H88" s="262"/>
      <c r="I88" s="402" t="s">
        <v>129</v>
      </c>
      <c r="J88" s="262"/>
      <c r="K88" s="262"/>
      <c r="L88" s="398" t="s">
        <v>43</v>
      </c>
      <c r="M88" s="262" t="s">
        <v>454</v>
      </c>
      <c r="N88" s="262" t="s">
        <v>387</v>
      </c>
      <c r="O88" s="298" t="s">
        <v>390</v>
      </c>
      <c r="P88" s="262"/>
      <c r="Q88" s="274"/>
      <c r="R88" s="299" t="s">
        <v>129</v>
      </c>
      <c r="S88" s="299"/>
      <c r="T88" s="299"/>
      <c r="U88" s="263" t="s">
        <v>129</v>
      </c>
      <c r="V88" s="264"/>
      <c r="W88" s="289">
        <f t="shared" si="10"/>
        <v>0</v>
      </c>
      <c r="X88" s="250">
        <f t="shared" si="11"/>
        <v>0</v>
      </c>
      <c r="Y88" s="290" t="str">
        <f t="shared" si="12"/>
        <v>Stone Mill Creek Upstream of Dianna St.</v>
      </c>
      <c r="Z88" s="290">
        <f t="shared" si="13"/>
        <v>0</v>
      </c>
      <c r="AA88" s="290" t="str">
        <f t="shared" si="14"/>
        <v>0  -0 - Stone Mill Creek Upstream of Dianna St. - 0</v>
      </c>
      <c r="AB88" s="290" t="str">
        <f t="shared" si="15"/>
        <v xml:space="preserve">  -   - 1075 -A</v>
      </c>
      <c r="AC88" s="290" t="str">
        <f t="shared" si="16"/>
        <v xml:space="preserve"> </v>
      </c>
      <c r="AD88" s="290" t="str">
        <f t="shared" si="17"/>
        <v xml:space="preserve"> </v>
      </c>
      <c r="AE88" s="290" t="str">
        <f t="shared" si="18"/>
        <v>1075</v>
      </c>
      <c r="AF88" s="290" t="str">
        <f t="shared" si="19"/>
        <v>A</v>
      </c>
    </row>
    <row r="89" spans="1:32" ht="15.75" hidden="1" thickBot="1" x14ac:dyDescent="0.3">
      <c r="A89" s="550" t="s">
        <v>331</v>
      </c>
      <c r="B89" s="400">
        <v>2</v>
      </c>
      <c r="C89" s="374" t="s">
        <v>311</v>
      </c>
      <c r="D89" s="303" t="s">
        <v>129</v>
      </c>
      <c r="E89" s="303"/>
      <c r="F89" s="298" t="s">
        <v>129</v>
      </c>
      <c r="G89" s="262"/>
      <c r="H89" s="262"/>
      <c r="I89" s="402" t="s">
        <v>62</v>
      </c>
      <c r="J89" s="262" t="s">
        <v>464</v>
      </c>
      <c r="K89" s="262" t="s">
        <v>63</v>
      </c>
      <c r="L89" s="398" t="s">
        <v>44</v>
      </c>
      <c r="M89" s="262" t="s">
        <v>455</v>
      </c>
      <c r="N89" s="262" t="s">
        <v>388</v>
      </c>
      <c r="O89" s="298" t="s">
        <v>391</v>
      </c>
      <c r="P89" s="262"/>
      <c r="Q89" s="274"/>
      <c r="R89" s="299" t="s">
        <v>129</v>
      </c>
      <c r="S89" s="299"/>
      <c r="T89" s="299"/>
      <c r="U89" s="263" t="s">
        <v>129</v>
      </c>
      <c r="V89" s="264"/>
      <c r="W89" s="289">
        <f t="shared" si="10"/>
        <v>0</v>
      </c>
      <c r="X89" s="250" t="str">
        <f t="shared" si="11"/>
        <v>Stafford Creek 100 meters upstream of SR 69</v>
      </c>
      <c r="Y89" s="290" t="str">
        <f t="shared" si="12"/>
        <v>Big Branch Downstream of Road 5</v>
      </c>
      <c r="Z89" s="290">
        <f t="shared" si="13"/>
        <v>0</v>
      </c>
      <c r="AA89" s="290" t="str">
        <f t="shared" si="14"/>
        <v>0  -Stafford Creek 100 meters upstream of SR 69 - Big Branch Downstream of Road 5 - 0</v>
      </c>
      <c r="AB89" s="290" t="str">
        <f t="shared" si="15"/>
        <v xml:space="preserve">  - 723 - 1154 -B</v>
      </c>
      <c r="AC89" s="290" t="str">
        <f t="shared" si="16"/>
        <v xml:space="preserve"> </v>
      </c>
      <c r="AD89" s="290" t="str">
        <f t="shared" si="17"/>
        <v>723</v>
      </c>
      <c r="AE89" s="290" t="str">
        <f t="shared" si="18"/>
        <v>1154</v>
      </c>
      <c r="AF89" s="290" t="str">
        <f t="shared" si="19"/>
        <v>B</v>
      </c>
    </row>
    <row r="90" spans="1:32" ht="27.75" hidden="1" thickBot="1" x14ac:dyDescent="0.3">
      <c r="A90" s="550" t="s">
        <v>331</v>
      </c>
      <c r="B90" s="400">
        <v>2</v>
      </c>
      <c r="C90" s="374" t="s">
        <v>311</v>
      </c>
      <c r="D90" s="303"/>
      <c r="E90" s="303"/>
      <c r="F90" s="298"/>
      <c r="G90" s="262"/>
      <c r="H90" s="262"/>
      <c r="I90" s="402"/>
      <c r="J90" s="262"/>
      <c r="K90" s="262"/>
      <c r="L90" s="398" t="s">
        <v>69</v>
      </c>
      <c r="M90" s="262" t="s">
        <v>456</v>
      </c>
      <c r="N90" s="262" t="s">
        <v>389</v>
      </c>
      <c r="O90" s="298" t="s">
        <v>392</v>
      </c>
      <c r="P90" s="262"/>
      <c r="Q90" s="274"/>
      <c r="R90" s="299"/>
      <c r="S90" s="299"/>
      <c r="T90" s="299"/>
      <c r="U90" s="263"/>
      <c r="V90" s="264"/>
      <c r="W90" s="289">
        <f t="shared" si="10"/>
        <v>0</v>
      </c>
      <c r="X90" s="250">
        <f t="shared" si="11"/>
        <v>0</v>
      </c>
      <c r="Y90" s="290" t="str">
        <f t="shared" si="12"/>
        <v>Coon Creek 100 meters upstream of CR 69</v>
      </c>
      <c r="Z90" s="290">
        <f t="shared" si="13"/>
        <v>0</v>
      </c>
      <c r="AA90" s="290" t="str">
        <f t="shared" si="14"/>
        <v>0  -0 - Coon Creek 100 meters upstream of CR 69 - 0</v>
      </c>
      <c r="AB90" s="290" t="str">
        <f t="shared" si="15"/>
        <v>0 - 0 - 885 -C</v>
      </c>
      <c r="AC90" s="290">
        <f t="shared" si="16"/>
        <v>0</v>
      </c>
      <c r="AD90" s="290">
        <f t="shared" si="17"/>
        <v>0</v>
      </c>
      <c r="AE90" s="290" t="str">
        <f t="shared" si="18"/>
        <v>885</v>
      </c>
      <c r="AF90" s="290" t="str">
        <f t="shared" si="19"/>
        <v>C</v>
      </c>
    </row>
    <row r="91" spans="1:32" ht="15.75" hidden="1" thickBot="1" x14ac:dyDescent="0.3">
      <c r="A91" s="550" t="s">
        <v>331</v>
      </c>
      <c r="B91" s="400">
        <v>2</v>
      </c>
      <c r="C91" s="374" t="s">
        <v>311</v>
      </c>
      <c r="D91" s="303"/>
      <c r="E91" s="303"/>
      <c r="F91" s="298"/>
      <c r="G91" s="262"/>
      <c r="H91" s="262"/>
      <c r="I91" s="402"/>
      <c r="J91" s="262"/>
      <c r="K91" s="262"/>
      <c r="L91" s="398" t="s">
        <v>360</v>
      </c>
      <c r="M91" s="262" t="s">
        <v>358</v>
      </c>
      <c r="N91" s="262" t="s">
        <v>387</v>
      </c>
      <c r="O91" s="298" t="s">
        <v>390</v>
      </c>
      <c r="P91" s="262"/>
      <c r="Q91" s="274"/>
      <c r="R91" s="299"/>
      <c r="S91" s="299"/>
      <c r="T91" s="299"/>
      <c r="U91" s="263"/>
      <c r="V91" s="264"/>
      <c r="W91" s="289">
        <f t="shared" si="10"/>
        <v>0</v>
      </c>
      <c r="X91" s="250">
        <f t="shared" si="11"/>
        <v>0</v>
      </c>
      <c r="Y91" s="290" t="str">
        <f t="shared" si="12"/>
        <v>WILSON MILL CREEK</v>
      </c>
      <c r="Z91" s="290">
        <f t="shared" si="13"/>
        <v>0</v>
      </c>
      <c r="AA91" s="290" t="str">
        <f t="shared" si="14"/>
        <v>0  -0 - WILSON MILL CREEK - 0</v>
      </c>
      <c r="AB91" s="290" t="str">
        <f t="shared" si="15"/>
        <v>0 - 0 - 512 -A</v>
      </c>
      <c r="AC91" s="290">
        <f t="shared" si="16"/>
        <v>0</v>
      </c>
      <c r="AD91" s="290">
        <f t="shared" si="17"/>
        <v>0</v>
      </c>
      <c r="AE91" s="290" t="str">
        <f t="shared" si="18"/>
        <v>512</v>
      </c>
      <c r="AF91" s="290" t="str">
        <f t="shared" si="19"/>
        <v>A</v>
      </c>
    </row>
    <row r="92" spans="1:32" ht="15.75" hidden="1" thickBot="1" x14ac:dyDescent="0.3">
      <c r="A92" s="550" t="s">
        <v>331</v>
      </c>
      <c r="B92" s="400">
        <v>2</v>
      </c>
      <c r="C92" s="374" t="s">
        <v>311</v>
      </c>
      <c r="D92" s="303"/>
      <c r="E92" s="303"/>
      <c r="F92" s="298"/>
      <c r="G92" s="262"/>
      <c r="H92" s="262"/>
      <c r="I92" s="402"/>
      <c r="J92" s="262"/>
      <c r="K92" s="262"/>
      <c r="L92" s="398"/>
      <c r="M92" s="262"/>
      <c r="N92" s="262"/>
      <c r="O92" s="298"/>
      <c r="P92" s="262"/>
      <c r="Q92" s="274"/>
      <c r="R92" s="299"/>
      <c r="S92" s="299"/>
      <c r="T92" s="299"/>
      <c r="U92" s="263"/>
      <c r="V92" s="264"/>
      <c r="W92" s="289">
        <f t="shared" si="10"/>
        <v>0</v>
      </c>
      <c r="X92" s="250">
        <f t="shared" si="11"/>
        <v>0</v>
      </c>
      <c r="Y92" s="290">
        <f t="shared" si="12"/>
        <v>0</v>
      </c>
      <c r="Z92" s="290">
        <f t="shared" si="13"/>
        <v>0</v>
      </c>
      <c r="AA92" s="290" t="str">
        <f t="shared" si="14"/>
        <v>0  -0 - 0 - 0</v>
      </c>
      <c r="AB92" s="290" t="str">
        <f t="shared" si="15"/>
        <v>0 - 0 - 0 -0</v>
      </c>
      <c r="AC92" s="290">
        <f t="shared" si="16"/>
        <v>0</v>
      </c>
      <c r="AD92" s="290">
        <f t="shared" si="17"/>
        <v>0</v>
      </c>
      <c r="AE92" s="290">
        <f t="shared" si="18"/>
        <v>0</v>
      </c>
      <c r="AF92" s="290">
        <f t="shared" si="19"/>
        <v>0</v>
      </c>
    </row>
    <row r="93" spans="1:32" ht="15.75" hidden="1" thickBot="1" x14ac:dyDescent="0.3">
      <c r="A93" s="550" t="s">
        <v>331</v>
      </c>
      <c r="B93" s="400">
        <v>2</v>
      </c>
      <c r="C93" s="374" t="s">
        <v>311</v>
      </c>
      <c r="D93" s="303"/>
      <c r="E93" s="303"/>
      <c r="F93" s="298"/>
      <c r="G93" s="262"/>
      <c r="H93" s="262"/>
      <c r="I93" s="402" t="s">
        <v>386</v>
      </c>
      <c r="J93" s="262"/>
      <c r="K93" s="262"/>
      <c r="L93" s="402" t="s">
        <v>393</v>
      </c>
      <c r="M93" s="262"/>
      <c r="N93" s="262"/>
      <c r="O93" s="298"/>
      <c r="P93" s="262"/>
      <c r="Q93" s="274"/>
      <c r="R93" s="299"/>
      <c r="S93" s="299"/>
      <c r="T93" s="299"/>
      <c r="U93" s="263"/>
      <c r="V93" s="264"/>
      <c r="W93" s="289">
        <f t="shared" si="10"/>
        <v>0</v>
      </c>
      <c r="X93" s="250">
        <f t="shared" si="11"/>
        <v>0</v>
      </c>
      <c r="Y93" s="290">
        <f t="shared" si="12"/>
        <v>0</v>
      </c>
      <c r="Z93" s="290">
        <f t="shared" si="13"/>
        <v>0</v>
      </c>
      <c r="AA93" s="290" t="str">
        <f t="shared" si="14"/>
        <v>0  -0 - 0 - 0</v>
      </c>
      <c r="AB93" s="290" t="str">
        <f t="shared" si="15"/>
        <v>0 - RQ-2019-02-25-07 - RQ-2019-02-25-48 -0</v>
      </c>
      <c r="AC93" s="290">
        <f t="shared" si="16"/>
        <v>0</v>
      </c>
      <c r="AD93" s="290" t="str">
        <f t="shared" si="17"/>
        <v>RQ-2019-02-25-07</v>
      </c>
      <c r="AE93" s="290" t="str">
        <f t="shared" si="18"/>
        <v>RQ-2019-02-25-48</v>
      </c>
      <c r="AF93" s="290">
        <f t="shared" si="19"/>
        <v>0</v>
      </c>
    </row>
    <row r="94" spans="1:32" ht="15.75" hidden="1" thickBot="1" x14ac:dyDescent="0.3">
      <c r="A94" s="550" t="s">
        <v>331</v>
      </c>
      <c r="B94" s="400">
        <v>2</v>
      </c>
      <c r="C94" s="374" t="s">
        <v>311</v>
      </c>
      <c r="D94" s="303" t="s">
        <v>129</v>
      </c>
      <c r="E94" s="303"/>
      <c r="F94" s="298" t="s">
        <v>129</v>
      </c>
      <c r="G94" s="262"/>
      <c r="H94" s="262"/>
      <c r="I94" s="398" t="s">
        <v>449</v>
      </c>
      <c r="J94" s="262"/>
      <c r="K94" s="262"/>
      <c r="L94" s="398" t="s">
        <v>383</v>
      </c>
      <c r="M94" s="262"/>
      <c r="N94" s="262"/>
      <c r="O94" s="298" t="s">
        <v>129</v>
      </c>
      <c r="P94" s="262"/>
      <c r="Q94" s="274"/>
      <c r="R94" s="299" t="s">
        <v>129</v>
      </c>
      <c r="S94" s="299"/>
      <c r="T94" s="299"/>
      <c r="U94" s="263" t="s">
        <v>129</v>
      </c>
      <c r="V94" s="264"/>
      <c r="W94" s="289">
        <f t="shared" si="10"/>
        <v>0</v>
      </c>
      <c r="X94" s="250">
        <f t="shared" si="11"/>
        <v>0</v>
      </c>
      <c r="Y94" s="290">
        <f t="shared" si="12"/>
        <v>0</v>
      </c>
      <c r="Z94" s="290">
        <f t="shared" si="13"/>
        <v>0</v>
      </c>
      <c r="AA94" s="290" t="str">
        <f t="shared" si="14"/>
        <v>0  -0 - 0 - 0</v>
      </c>
      <c r="AB94" s="290" t="str">
        <f t="shared" si="15"/>
        <v xml:space="preserve">  - Jason, Avril, Steve - Blake, Avril - </v>
      </c>
      <c r="AC94" s="290" t="str">
        <f t="shared" si="16"/>
        <v xml:space="preserve"> </v>
      </c>
      <c r="AD94" s="290" t="str">
        <f t="shared" si="17"/>
        <v>Jason, Avril, Steve</v>
      </c>
      <c r="AE94" s="290" t="str">
        <f t="shared" si="18"/>
        <v>Blake, Avril</v>
      </c>
      <c r="AF94" s="290" t="str">
        <f t="shared" si="19"/>
        <v xml:space="preserve"> </v>
      </c>
    </row>
    <row r="95" spans="1:32" ht="15.75" hidden="1" thickBot="1" x14ac:dyDescent="0.3">
      <c r="A95" s="550" t="s">
        <v>331</v>
      </c>
      <c r="B95" s="400">
        <v>2</v>
      </c>
      <c r="C95" s="374" t="s">
        <v>311</v>
      </c>
      <c r="D95" s="303" t="s">
        <v>129</v>
      </c>
      <c r="E95" s="303"/>
      <c r="F95" s="298" t="s">
        <v>129</v>
      </c>
      <c r="G95" s="262"/>
      <c r="H95" s="262"/>
      <c r="I95" s="402" t="s">
        <v>129</v>
      </c>
      <c r="J95" s="262"/>
      <c r="K95" s="262"/>
      <c r="L95" s="398" t="s">
        <v>129</v>
      </c>
      <c r="M95" s="511" t="s">
        <v>441</v>
      </c>
      <c r="N95" s="262"/>
      <c r="O95" s="298" t="s">
        <v>129</v>
      </c>
      <c r="P95" s="262"/>
      <c r="Q95" s="274"/>
      <c r="R95" s="299" t="s">
        <v>129</v>
      </c>
      <c r="S95" s="299"/>
      <c r="T95" s="299"/>
      <c r="U95" s="263" t="s">
        <v>129</v>
      </c>
      <c r="V95" s="264"/>
      <c r="W95" s="289">
        <f t="shared" si="10"/>
        <v>0</v>
      </c>
      <c r="X95" s="250">
        <f t="shared" si="11"/>
        <v>0</v>
      </c>
      <c r="Y95" s="290" t="str">
        <f t="shared" si="12"/>
        <v>Live Cycle TA Needed</v>
      </c>
      <c r="Z95" s="290">
        <f t="shared" si="13"/>
        <v>0</v>
      </c>
      <c r="AA95" s="290" t="str">
        <f t="shared" si="14"/>
        <v>0  -0 - Live Cycle TA Needed - 0</v>
      </c>
      <c r="AB95" s="290" t="str">
        <f t="shared" si="15"/>
        <v xml:space="preserve">  -   -   - </v>
      </c>
      <c r="AC95" s="290" t="str">
        <f t="shared" si="16"/>
        <v xml:space="preserve"> </v>
      </c>
      <c r="AD95" s="290" t="str">
        <f t="shared" si="17"/>
        <v xml:space="preserve"> </v>
      </c>
      <c r="AE95" s="290" t="str">
        <f t="shared" si="18"/>
        <v xml:space="preserve"> </v>
      </c>
      <c r="AF95" s="290" t="str">
        <f t="shared" si="19"/>
        <v xml:space="preserve"> </v>
      </c>
    </row>
    <row r="96" spans="1:32" ht="15.75" hidden="1" thickBot="1" x14ac:dyDescent="0.3">
      <c r="A96" s="552" t="s">
        <v>331</v>
      </c>
      <c r="B96" s="400">
        <v>2</v>
      </c>
      <c r="C96" s="374" t="s">
        <v>311</v>
      </c>
      <c r="D96" s="310" t="s">
        <v>129</v>
      </c>
      <c r="E96" s="310"/>
      <c r="F96" s="304" t="s">
        <v>129</v>
      </c>
      <c r="G96" s="268"/>
      <c r="H96" s="268"/>
      <c r="I96" s="404" t="s">
        <v>443</v>
      </c>
      <c r="J96" s="268"/>
      <c r="K96" s="268"/>
      <c r="L96" s="410" t="s">
        <v>129</v>
      </c>
      <c r="M96" s="268" t="s">
        <v>443</v>
      </c>
      <c r="N96" s="268"/>
      <c r="O96" s="304" t="s">
        <v>129</v>
      </c>
      <c r="P96" s="268"/>
      <c r="Q96" s="275"/>
      <c r="R96" s="299" t="s">
        <v>129</v>
      </c>
      <c r="S96" s="299"/>
      <c r="T96" s="299"/>
      <c r="U96" s="263" t="s">
        <v>129</v>
      </c>
      <c r="V96" s="264"/>
      <c r="W96" s="289">
        <f t="shared" si="10"/>
        <v>0</v>
      </c>
      <c r="X96" s="250">
        <f t="shared" si="11"/>
        <v>0</v>
      </c>
      <c r="Y96" s="290" t="str">
        <f t="shared" si="12"/>
        <v>Gold Truck</v>
      </c>
      <c r="Z96" s="290">
        <f t="shared" si="13"/>
        <v>0</v>
      </c>
      <c r="AA96" s="290" t="str">
        <f t="shared" si="14"/>
        <v>0  -0 - Gold Truck - 0</v>
      </c>
      <c r="AB96" s="290" t="str">
        <f t="shared" si="15"/>
        <v xml:space="preserve">  - Gold Truck -   - </v>
      </c>
      <c r="AC96" s="290" t="str">
        <f t="shared" si="16"/>
        <v xml:space="preserve"> </v>
      </c>
      <c r="AD96" s="290" t="str">
        <f t="shared" si="17"/>
        <v>Gold Truck</v>
      </c>
      <c r="AE96" s="290" t="str">
        <f t="shared" si="18"/>
        <v xml:space="preserve"> </v>
      </c>
      <c r="AF96" s="290" t="str">
        <f t="shared" si="19"/>
        <v xml:space="preserve"> </v>
      </c>
    </row>
    <row r="97" spans="1:32" ht="15.75" hidden="1" thickBot="1" x14ac:dyDescent="0.3">
      <c r="A97" s="550" t="s">
        <v>215</v>
      </c>
      <c r="B97" s="400">
        <v>3</v>
      </c>
      <c r="C97" s="376" t="s">
        <v>311</v>
      </c>
      <c r="D97" s="311">
        <v>43527</v>
      </c>
      <c r="E97" s="312"/>
      <c r="F97" s="313">
        <v>43528</v>
      </c>
      <c r="G97" s="334"/>
      <c r="H97" s="335"/>
      <c r="I97" s="313">
        <v>43529</v>
      </c>
      <c r="J97" s="334"/>
      <c r="K97" s="335"/>
      <c r="L97" s="313">
        <v>43530</v>
      </c>
      <c r="M97" s="334"/>
      <c r="N97" s="335"/>
      <c r="O97" s="313">
        <v>43531</v>
      </c>
      <c r="P97" s="334"/>
      <c r="Q97" s="335"/>
      <c r="R97" s="314">
        <v>43532</v>
      </c>
      <c r="S97" s="315"/>
      <c r="T97" s="316"/>
      <c r="U97" s="278">
        <v>43533</v>
      </c>
      <c r="V97" s="279"/>
      <c r="W97" s="289">
        <f t="shared" si="10"/>
        <v>0</v>
      </c>
      <c r="X97" s="250">
        <f t="shared" si="11"/>
        <v>0</v>
      </c>
      <c r="Y97" s="290">
        <f t="shared" si="12"/>
        <v>0</v>
      </c>
      <c r="Z97" s="290">
        <f t="shared" si="13"/>
        <v>0</v>
      </c>
      <c r="AA97" s="290" t="str">
        <f t="shared" si="14"/>
        <v>0  -0 - 0 - 0</v>
      </c>
      <c r="AB97" s="290" t="str">
        <f t="shared" si="15"/>
        <v>43528 - 43529 - 43530 -43531</v>
      </c>
      <c r="AC97" s="290">
        <f t="shared" si="16"/>
        <v>43528</v>
      </c>
      <c r="AD97" s="290">
        <f t="shared" si="17"/>
        <v>43529</v>
      </c>
      <c r="AE97" s="290">
        <f t="shared" si="18"/>
        <v>43530</v>
      </c>
      <c r="AF97" s="290">
        <f t="shared" si="19"/>
        <v>43531</v>
      </c>
    </row>
    <row r="98" spans="1:32" ht="15.75" hidden="1" thickBot="1" x14ac:dyDescent="0.3">
      <c r="A98" s="550" t="s">
        <v>215</v>
      </c>
      <c r="B98" s="400">
        <v>3</v>
      </c>
      <c r="C98" s="374" t="s">
        <v>311</v>
      </c>
      <c r="D98" s="303" t="s">
        <v>129</v>
      </c>
      <c r="E98" s="303"/>
      <c r="F98" s="298" t="s">
        <v>129</v>
      </c>
      <c r="G98" s="262"/>
      <c r="H98" s="262"/>
      <c r="I98" s="402" t="s">
        <v>129</v>
      </c>
      <c r="J98" s="262"/>
      <c r="K98" s="262"/>
      <c r="L98" s="402"/>
      <c r="M98" s="262"/>
      <c r="N98" s="262"/>
      <c r="O98" s="298" t="s">
        <v>129</v>
      </c>
      <c r="P98" s="262"/>
      <c r="Q98" s="262"/>
      <c r="R98" s="298" t="s">
        <v>129</v>
      </c>
      <c r="S98" s="299"/>
      <c r="T98" s="299"/>
      <c r="U98" s="263" t="s">
        <v>129</v>
      </c>
      <c r="V98" s="264"/>
      <c r="W98" s="289">
        <f t="shared" si="10"/>
        <v>0</v>
      </c>
      <c r="X98" s="250">
        <f t="shared" si="11"/>
        <v>0</v>
      </c>
      <c r="Y98" s="290">
        <f t="shared" si="12"/>
        <v>0</v>
      </c>
      <c r="Z98" s="290">
        <f t="shared" si="13"/>
        <v>0</v>
      </c>
      <c r="AA98" s="290" t="str">
        <f t="shared" si="14"/>
        <v>0  -0 - 0 - 0</v>
      </c>
      <c r="AB98" s="290" t="str">
        <f t="shared" si="15"/>
        <v xml:space="preserve">  -   - 0 - </v>
      </c>
      <c r="AC98" s="290" t="str">
        <f t="shared" si="16"/>
        <v xml:space="preserve"> </v>
      </c>
      <c r="AD98" s="290" t="str">
        <f t="shared" si="17"/>
        <v xml:space="preserve"> </v>
      </c>
      <c r="AE98" s="290">
        <f t="shared" si="18"/>
        <v>0</v>
      </c>
      <c r="AF98" s="290" t="str">
        <f t="shared" si="19"/>
        <v xml:space="preserve"> </v>
      </c>
    </row>
    <row r="99" spans="1:32" ht="15.75" hidden="1" thickBot="1" x14ac:dyDescent="0.3">
      <c r="A99" s="550" t="s">
        <v>215</v>
      </c>
      <c r="B99" s="400">
        <v>3</v>
      </c>
      <c r="C99" s="374" t="s">
        <v>311</v>
      </c>
      <c r="D99" s="303" t="s">
        <v>129</v>
      </c>
      <c r="E99" s="303"/>
      <c r="F99" s="298" t="s">
        <v>129</v>
      </c>
      <c r="G99" s="262"/>
      <c r="H99" s="262"/>
      <c r="I99" s="402" t="s">
        <v>129</v>
      </c>
      <c r="J99" s="262"/>
      <c r="K99" s="262"/>
      <c r="L99" s="402"/>
      <c r="M99" s="262"/>
      <c r="N99" s="262"/>
      <c r="O99" s="298" t="s">
        <v>129</v>
      </c>
      <c r="P99" s="262"/>
      <c r="Q99" s="262"/>
      <c r="R99" s="298" t="s">
        <v>129</v>
      </c>
      <c r="S99" s="299"/>
      <c r="T99" s="299"/>
      <c r="U99" s="263" t="s">
        <v>129</v>
      </c>
      <c r="V99" s="264"/>
      <c r="W99" s="289">
        <f t="shared" si="10"/>
        <v>0</v>
      </c>
      <c r="X99" s="250">
        <f t="shared" si="11"/>
        <v>0</v>
      </c>
      <c r="Y99" s="290">
        <f t="shared" si="12"/>
        <v>0</v>
      </c>
      <c r="Z99" s="290">
        <f t="shared" si="13"/>
        <v>0</v>
      </c>
      <c r="AA99" s="290" t="str">
        <f t="shared" si="14"/>
        <v>0  -0 - 0 - 0</v>
      </c>
      <c r="AB99" s="290" t="str">
        <f t="shared" si="15"/>
        <v xml:space="preserve">  -   - 0 - </v>
      </c>
      <c r="AC99" s="290" t="str">
        <f t="shared" si="16"/>
        <v xml:space="preserve"> </v>
      </c>
      <c r="AD99" s="290" t="str">
        <f t="shared" si="17"/>
        <v xml:space="preserve"> </v>
      </c>
      <c r="AE99" s="290">
        <f t="shared" si="18"/>
        <v>0</v>
      </c>
      <c r="AF99" s="290" t="str">
        <f t="shared" si="19"/>
        <v xml:space="preserve"> </v>
      </c>
    </row>
    <row r="100" spans="1:32" ht="15.75" hidden="1" thickBot="1" x14ac:dyDescent="0.3">
      <c r="A100" s="550" t="s">
        <v>215</v>
      </c>
      <c r="B100" s="400">
        <v>3</v>
      </c>
      <c r="C100" s="374" t="s">
        <v>311</v>
      </c>
      <c r="D100" s="303" t="s">
        <v>129</v>
      </c>
      <c r="E100" s="303"/>
      <c r="F100" s="298" t="s">
        <v>129</v>
      </c>
      <c r="G100" s="262"/>
      <c r="H100" s="262"/>
      <c r="I100" s="402"/>
      <c r="J100" s="262"/>
      <c r="K100" s="262"/>
      <c r="L100" s="398"/>
      <c r="M100" s="262"/>
      <c r="N100" s="262"/>
      <c r="O100" s="298" t="s">
        <v>129</v>
      </c>
      <c r="P100" s="262"/>
      <c r="Q100" s="262"/>
      <c r="R100" s="298" t="s">
        <v>129</v>
      </c>
      <c r="S100" s="299"/>
      <c r="T100" s="299"/>
      <c r="U100" s="263" t="s">
        <v>129</v>
      </c>
      <c r="V100" s="264"/>
      <c r="W100" s="289">
        <f t="shared" si="10"/>
        <v>0</v>
      </c>
      <c r="X100" s="250">
        <f t="shared" si="11"/>
        <v>0</v>
      </c>
      <c r="Y100" s="290">
        <f t="shared" si="12"/>
        <v>0</v>
      </c>
      <c r="Z100" s="290">
        <f t="shared" si="13"/>
        <v>0</v>
      </c>
      <c r="AA100" s="290" t="str">
        <f t="shared" si="14"/>
        <v>0  -0 - 0 - 0</v>
      </c>
      <c r="AB100" s="290" t="str">
        <f t="shared" si="15"/>
        <v xml:space="preserve">  - 0 - 0 - </v>
      </c>
      <c r="AC100" s="290" t="str">
        <f t="shared" si="16"/>
        <v xml:space="preserve"> </v>
      </c>
      <c r="AD100" s="290">
        <f t="shared" si="17"/>
        <v>0</v>
      </c>
      <c r="AE100" s="290">
        <f t="shared" si="18"/>
        <v>0</v>
      </c>
      <c r="AF100" s="290" t="str">
        <f t="shared" si="19"/>
        <v xml:space="preserve"> </v>
      </c>
    </row>
    <row r="101" spans="1:32" ht="15.75" hidden="1" thickBot="1" x14ac:dyDescent="0.3">
      <c r="A101" s="550" t="s">
        <v>215</v>
      </c>
      <c r="B101" s="400">
        <v>3</v>
      </c>
      <c r="C101" s="374" t="s">
        <v>311</v>
      </c>
      <c r="D101" s="303" t="s">
        <v>129</v>
      </c>
      <c r="E101" s="303"/>
      <c r="F101" s="298" t="s">
        <v>129</v>
      </c>
      <c r="G101" s="262"/>
      <c r="H101" s="262"/>
      <c r="I101" s="398"/>
      <c r="J101" s="262"/>
      <c r="K101" s="262"/>
      <c r="L101" s="402" t="s">
        <v>129</v>
      </c>
      <c r="M101" s="262"/>
      <c r="N101" s="262"/>
      <c r="O101" s="298" t="s">
        <v>129</v>
      </c>
      <c r="P101" s="262"/>
      <c r="Q101" s="262"/>
      <c r="R101" s="298" t="s">
        <v>129</v>
      </c>
      <c r="S101" s="299"/>
      <c r="T101" s="299"/>
      <c r="U101" s="263" t="s">
        <v>129</v>
      </c>
      <c r="V101" s="264"/>
      <c r="W101" s="289">
        <f t="shared" si="10"/>
        <v>0</v>
      </c>
      <c r="X101" s="250">
        <f t="shared" si="11"/>
        <v>0</v>
      </c>
      <c r="Y101" s="290">
        <f t="shared" si="12"/>
        <v>0</v>
      </c>
      <c r="Z101" s="290">
        <f t="shared" si="13"/>
        <v>0</v>
      </c>
      <c r="AA101" s="290" t="str">
        <f t="shared" si="14"/>
        <v>0  -0 - 0 - 0</v>
      </c>
      <c r="AB101" s="290" t="str">
        <f t="shared" si="15"/>
        <v xml:space="preserve">  - 0 -   - </v>
      </c>
      <c r="AC101" s="290" t="str">
        <f t="shared" si="16"/>
        <v xml:space="preserve"> </v>
      </c>
      <c r="AD101" s="290">
        <f t="shared" si="17"/>
        <v>0</v>
      </c>
      <c r="AE101" s="290" t="str">
        <f t="shared" si="18"/>
        <v xml:space="preserve"> </v>
      </c>
      <c r="AF101" s="290" t="str">
        <f t="shared" si="19"/>
        <v xml:space="preserve"> </v>
      </c>
    </row>
    <row r="102" spans="1:32" ht="15.75" hidden="1" thickBot="1" x14ac:dyDescent="0.3">
      <c r="A102" s="550" t="s">
        <v>215</v>
      </c>
      <c r="B102" s="400">
        <v>3</v>
      </c>
      <c r="C102" s="374" t="s">
        <v>311</v>
      </c>
      <c r="D102" s="317">
        <v>43534</v>
      </c>
      <c r="E102" s="318"/>
      <c r="F102" s="314">
        <v>43535</v>
      </c>
      <c r="G102" s="334"/>
      <c r="H102" s="335"/>
      <c r="I102" s="314">
        <v>43536</v>
      </c>
      <c r="J102" s="334"/>
      <c r="K102" s="335"/>
      <c r="L102" s="314">
        <v>43537</v>
      </c>
      <c r="M102" s="334" t="s">
        <v>374</v>
      </c>
      <c r="N102" s="335"/>
      <c r="O102" s="314">
        <v>43538</v>
      </c>
      <c r="P102" s="334"/>
      <c r="Q102" s="335"/>
      <c r="R102" s="314">
        <v>43539</v>
      </c>
      <c r="S102" s="315"/>
      <c r="T102" s="316"/>
      <c r="U102" s="278">
        <v>43540</v>
      </c>
      <c r="V102" s="279"/>
      <c r="W102" s="289">
        <f t="shared" si="10"/>
        <v>0</v>
      </c>
      <c r="X102" s="250">
        <f t="shared" si="11"/>
        <v>0</v>
      </c>
      <c r="Y102" s="290" t="str">
        <f t="shared" si="12"/>
        <v>MMP</v>
      </c>
      <c r="Z102" s="290">
        <f t="shared" si="13"/>
        <v>0</v>
      </c>
      <c r="AA102" s="290" t="str">
        <f t="shared" si="14"/>
        <v>0  -0 - MMP - 0</v>
      </c>
      <c r="AB102" s="290" t="str">
        <f t="shared" si="15"/>
        <v>43535 - 43536 - 43537 -43538</v>
      </c>
      <c r="AC102" s="290">
        <f t="shared" si="16"/>
        <v>43535</v>
      </c>
      <c r="AD102" s="290">
        <f t="shared" si="17"/>
        <v>43536</v>
      </c>
      <c r="AE102" s="290">
        <f t="shared" si="18"/>
        <v>43537</v>
      </c>
      <c r="AF102" s="290">
        <f t="shared" si="19"/>
        <v>43538</v>
      </c>
    </row>
    <row r="103" spans="1:32" ht="15.75" hidden="1" thickBot="1" x14ac:dyDescent="0.3">
      <c r="A103" s="550" t="s">
        <v>215</v>
      </c>
      <c r="B103" s="400">
        <v>3</v>
      </c>
      <c r="C103" s="374" t="s">
        <v>311</v>
      </c>
      <c r="D103" s="303" t="s">
        <v>129</v>
      </c>
      <c r="E103" s="303"/>
      <c r="F103" s="298" t="s">
        <v>129</v>
      </c>
      <c r="G103" s="262"/>
      <c r="H103" s="262"/>
      <c r="I103" s="402" t="s">
        <v>129</v>
      </c>
      <c r="J103" s="262"/>
      <c r="K103" s="262"/>
      <c r="L103" s="402" t="s">
        <v>129</v>
      </c>
      <c r="M103" s="262"/>
      <c r="N103" s="262"/>
      <c r="O103" s="298" t="s">
        <v>129</v>
      </c>
      <c r="P103" s="262"/>
      <c r="Q103" s="262"/>
      <c r="R103" s="298" t="s">
        <v>129</v>
      </c>
      <c r="S103" s="299"/>
      <c r="T103" s="299"/>
      <c r="U103" s="263" t="s">
        <v>129</v>
      </c>
      <c r="V103" s="264"/>
      <c r="W103" s="289">
        <f t="shared" si="10"/>
        <v>0</v>
      </c>
      <c r="X103" s="250">
        <f t="shared" si="11"/>
        <v>0</v>
      </c>
      <c r="Y103" s="290">
        <f t="shared" si="12"/>
        <v>0</v>
      </c>
      <c r="Z103" s="290">
        <f t="shared" si="13"/>
        <v>0</v>
      </c>
      <c r="AA103" s="290" t="str">
        <f t="shared" si="14"/>
        <v>0  -0 - 0 - 0</v>
      </c>
      <c r="AB103" s="290" t="str">
        <f t="shared" si="15"/>
        <v xml:space="preserve">  -   -   - </v>
      </c>
      <c r="AC103" s="290" t="str">
        <f t="shared" si="16"/>
        <v xml:space="preserve"> </v>
      </c>
      <c r="AD103" s="290" t="str">
        <f t="shared" si="17"/>
        <v xml:space="preserve"> </v>
      </c>
      <c r="AE103" s="290" t="str">
        <f t="shared" si="18"/>
        <v xml:space="preserve"> </v>
      </c>
      <c r="AF103" s="290" t="str">
        <f t="shared" si="19"/>
        <v xml:space="preserve"> </v>
      </c>
    </row>
    <row r="104" spans="1:32" ht="15.75" hidden="1" thickBot="1" x14ac:dyDescent="0.3">
      <c r="A104" s="550" t="s">
        <v>215</v>
      </c>
      <c r="B104" s="400">
        <v>3</v>
      </c>
      <c r="C104" s="374" t="s">
        <v>311</v>
      </c>
      <c r="D104" s="303" t="s">
        <v>129</v>
      </c>
      <c r="E104" s="303"/>
      <c r="F104" s="298" t="s">
        <v>129</v>
      </c>
      <c r="G104" s="262"/>
      <c r="H104" s="262"/>
      <c r="I104" s="402" t="s">
        <v>129</v>
      </c>
      <c r="J104" s="262"/>
      <c r="K104" s="262"/>
      <c r="L104" s="402" t="s">
        <v>427</v>
      </c>
      <c r="M104" s="262" t="s">
        <v>428</v>
      </c>
      <c r="N104" s="262" t="s">
        <v>432</v>
      </c>
      <c r="O104" s="298" t="s">
        <v>129</v>
      </c>
      <c r="P104" s="262"/>
      <c r="Q104" s="262"/>
      <c r="R104" s="298" t="s">
        <v>129</v>
      </c>
      <c r="S104" s="299"/>
      <c r="T104" s="299"/>
      <c r="U104" s="263" t="s">
        <v>129</v>
      </c>
      <c r="V104" s="264"/>
      <c r="W104" s="289">
        <f t="shared" si="10"/>
        <v>0</v>
      </c>
      <c r="X104" s="250">
        <f t="shared" si="11"/>
        <v>0</v>
      </c>
      <c r="Y104" s="290" t="str">
        <f t="shared" si="12"/>
        <v>G2WA0007</v>
      </c>
      <c r="Z104" s="290">
        <f t="shared" si="13"/>
        <v>0</v>
      </c>
      <c r="AA104" s="290" t="str">
        <f t="shared" si="14"/>
        <v>0  -0 - G2WA0007 - 0</v>
      </c>
      <c r="AB104" s="290" t="str">
        <f t="shared" si="15"/>
        <v xml:space="preserve">  -   - 180A - </v>
      </c>
      <c r="AC104" s="290" t="str">
        <f t="shared" si="16"/>
        <v xml:space="preserve"> </v>
      </c>
      <c r="AD104" s="290" t="str">
        <f t="shared" si="17"/>
        <v xml:space="preserve"> </v>
      </c>
      <c r="AE104" s="290" t="str">
        <f t="shared" si="18"/>
        <v>180A</v>
      </c>
      <c r="AF104" s="290" t="str">
        <f t="shared" si="19"/>
        <v xml:space="preserve"> </v>
      </c>
    </row>
    <row r="105" spans="1:32" ht="15.75" hidden="1" thickBot="1" x14ac:dyDescent="0.3">
      <c r="A105" s="550" t="s">
        <v>215</v>
      </c>
      <c r="B105" s="400">
        <v>3</v>
      </c>
      <c r="C105" s="374" t="s">
        <v>311</v>
      </c>
      <c r="D105" s="303"/>
      <c r="E105" s="303"/>
      <c r="F105" s="298"/>
      <c r="G105" s="262"/>
      <c r="H105" s="262"/>
      <c r="I105" s="402"/>
      <c r="J105" s="262"/>
      <c r="K105" s="262"/>
      <c r="L105" s="402" t="s">
        <v>427</v>
      </c>
      <c r="M105" s="262" t="s">
        <v>429</v>
      </c>
      <c r="N105" s="262" t="s">
        <v>432</v>
      </c>
      <c r="O105" s="298"/>
      <c r="P105" s="262"/>
      <c r="Q105" s="262"/>
      <c r="R105" s="298"/>
      <c r="S105" s="299"/>
      <c r="T105" s="299"/>
      <c r="U105" s="263"/>
      <c r="V105" s="264"/>
      <c r="W105" s="289">
        <f t="shared" si="10"/>
        <v>0</v>
      </c>
      <c r="X105" s="250">
        <f t="shared" si="11"/>
        <v>0</v>
      </c>
      <c r="Y105" s="290" t="str">
        <f t="shared" si="12"/>
        <v>G2WA0008</v>
      </c>
      <c r="Z105" s="290">
        <f t="shared" si="13"/>
        <v>0</v>
      </c>
      <c r="AA105" s="290" t="str">
        <f t="shared" si="14"/>
        <v>0  -0 - G2WA0008 - 0</v>
      </c>
      <c r="AB105" s="290" t="str">
        <f t="shared" si="15"/>
        <v>0 - 0 - 180A -0</v>
      </c>
      <c r="AC105" s="290">
        <f t="shared" si="16"/>
        <v>0</v>
      </c>
      <c r="AD105" s="290">
        <f t="shared" si="17"/>
        <v>0</v>
      </c>
      <c r="AE105" s="290" t="str">
        <f t="shared" si="18"/>
        <v>180A</v>
      </c>
      <c r="AF105" s="290">
        <f t="shared" si="19"/>
        <v>0</v>
      </c>
    </row>
    <row r="106" spans="1:32" ht="15.75" hidden="1" thickBot="1" x14ac:dyDescent="0.3">
      <c r="A106" s="550" t="s">
        <v>215</v>
      </c>
      <c r="B106" s="400">
        <v>3</v>
      </c>
      <c r="C106" s="374" t="s">
        <v>311</v>
      </c>
      <c r="D106" s="303"/>
      <c r="E106" s="303"/>
      <c r="F106" s="298"/>
      <c r="G106" s="262"/>
      <c r="H106" s="262"/>
      <c r="I106" s="402"/>
      <c r="J106" s="262"/>
      <c r="K106" s="262"/>
      <c r="L106" s="402" t="s">
        <v>427</v>
      </c>
      <c r="M106" s="262" t="s">
        <v>430</v>
      </c>
      <c r="N106" s="262" t="s">
        <v>431</v>
      </c>
      <c r="O106" s="298"/>
      <c r="P106" s="262"/>
      <c r="Q106" s="262"/>
      <c r="R106" s="298"/>
      <c r="S106" s="299"/>
      <c r="T106" s="299"/>
      <c r="U106" s="263"/>
      <c r="V106" s="264"/>
      <c r="W106" s="289">
        <f t="shared" si="10"/>
        <v>0</v>
      </c>
      <c r="X106" s="250">
        <f t="shared" si="11"/>
        <v>0</v>
      </c>
      <c r="Y106" s="290" t="str">
        <f t="shared" si="12"/>
        <v>G2WA0009</v>
      </c>
      <c r="Z106" s="290">
        <f t="shared" si="13"/>
        <v>0</v>
      </c>
      <c r="AA106" s="290" t="str">
        <f t="shared" si="14"/>
        <v>0  -0 - G2WA0009 - 0</v>
      </c>
      <c r="AB106" s="290" t="str">
        <f t="shared" si="15"/>
        <v>0 - 0 - 180A -0</v>
      </c>
      <c r="AC106" s="290">
        <f t="shared" si="16"/>
        <v>0</v>
      </c>
      <c r="AD106" s="290">
        <f t="shared" si="17"/>
        <v>0</v>
      </c>
      <c r="AE106" s="290" t="str">
        <f t="shared" si="18"/>
        <v>180A</v>
      </c>
      <c r="AF106" s="290">
        <f t="shared" si="19"/>
        <v>0</v>
      </c>
    </row>
    <row r="107" spans="1:32" ht="15.75" hidden="1" thickBot="1" x14ac:dyDescent="0.3">
      <c r="A107" s="550" t="s">
        <v>215</v>
      </c>
      <c r="B107" s="400">
        <v>3</v>
      </c>
      <c r="C107" s="374" t="s">
        <v>311</v>
      </c>
      <c r="D107" s="303"/>
      <c r="E107" s="303"/>
      <c r="F107" s="298"/>
      <c r="G107" s="262"/>
      <c r="H107" s="262"/>
      <c r="I107" s="402"/>
      <c r="J107" s="262"/>
      <c r="K107" s="262"/>
      <c r="L107" s="402"/>
      <c r="M107" s="262"/>
      <c r="N107" s="262"/>
      <c r="O107" s="298"/>
      <c r="P107" s="262"/>
      <c r="Q107" s="262"/>
      <c r="R107" s="298"/>
      <c r="S107" s="299"/>
      <c r="T107" s="299"/>
      <c r="U107" s="263"/>
      <c r="V107" s="264"/>
      <c r="W107" s="289">
        <f t="shared" si="10"/>
        <v>0</v>
      </c>
      <c r="X107" s="250">
        <f t="shared" si="11"/>
        <v>0</v>
      </c>
      <c r="Y107" s="290">
        <f t="shared" si="12"/>
        <v>0</v>
      </c>
      <c r="Z107" s="290">
        <f t="shared" si="13"/>
        <v>0</v>
      </c>
      <c r="AA107" s="290" t="str">
        <f t="shared" si="14"/>
        <v>0  -0 - 0 - 0</v>
      </c>
      <c r="AB107" s="290" t="str">
        <f t="shared" si="15"/>
        <v>0 - 0 - 0 -0</v>
      </c>
      <c r="AC107" s="290">
        <f t="shared" si="16"/>
        <v>0</v>
      </c>
      <c r="AD107" s="290">
        <f t="shared" si="17"/>
        <v>0</v>
      </c>
      <c r="AE107" s="290">
        <f t="shared" si="18"/>
        <v>0</v>
      </c>
      <c r="AF107" s="290">
        <f t="shared" si="19"/>
        <v>0</v>
      </c>
    </row>
    <row r="108" spans="1:32" ht="15.75" hidden="1" thickBot="1" x14ac:dyDescent="0.3">
      <c r="A108" s="550" t="s">
        <v>215</v>
      </c>
      <c r="B108" s="400">
        <v>3</v>
      </c>
      <c r="C108" s="374" t="s">
        <v>311</v>
      </c>
      <c r="D108" s="303"/>
      <c r="E108" s="303"/>
      <c r="F108" s="298"/>
      <c r="G108" s="262"/>
      <c r="H108" s="262"/>
      <c r="I108" s="402"/>
      <c r="J108" s="262"/>
      <c r="K108" s="262"/>
      <c r="L108" s="402"/>
      <c r="M108" s="262"/>
      <c r="N108" s="262"/>
      <c r="O108" s="298"/>
      <c r="P108" s="262"/>
      <c r="Q108" s="262"/>
      <c r="R108" s="298"/>
      <c r="S108" s="299"/>
      <c r="T108" s="299"/>
      <c r="U108" s="263"/>
      <c r="V108" s="264"/>
      <c r="W108" s="289">
        <f t="shared" si="10"/>
        <v>0</v>
      </c>
      <c r="X108" s="250">
        <f t="shared" si="11"/>
        <v>0</v>
      </c>
      <c r="Y108" s="290">
        <f t="shared" si="12"/>
        <v>0</v>
      </c>
      <c r="Z108" s="290">
        <f t="shared" si="13"/>
        <v>0</v>
      </c>
      <c r="AA108" s="290" t="str">
        <f t="shared" si="14"/>
        <v>0  -0 - 0 - 0</v>
      </c>
      <c r="AB108" s="290" t="str">
        <f t="shared" si="15"/>
        <v>0 - 0 - 0 -0</v>
      </c>
      <c r="AC108" s="290">
        <f t="shared" si="16"/>
        <v>0</v>
      </c>
      <c r="AD108" s="290">
        <f t="shared" si="17"/>
        <v>0</v>
      </c>
      <c r="AE108" s="290">
        <f t="shared" si="18"/>
        <v>0</v>
      </c>
      <c r="AF108" s="290">
        <f t="shared" si="19"/>
        <v>0</v>
      </c>
    </row>
    <row r="109" spans="1:32" ht="15.75" hidden="1" thickBot="1" x14ac:dyDescent="0.3">
      <c r="A109" s="550" t="s">
        <v>215</v>
      </c>
      <c r="B109" s="400">
        <v>3</v>
      </c>
      <c r="C109" s="374" t="s">
        <v>311</v>
      </c>
      <c r="D109" s="303" t="s">
        <v>129</v>
      </c>
      <c r="E109" s="303"/>
      <c r="F109" s="298" t="s">
        <v>129</v>
      </c>
      <c r="G109" s="262"/>
      <c r="H109" s="262"/>
      <c r="I109" s="402" t="s">
        <v>129</v>
      </c>
      <c r="J109" s="262"/>
      <c r="K109" s="262"/>
      <c r="L109" s="402" t="s">
        <v>129</v>
      </c>
      <c r="M109" s="510" t="s">
        <v>436</v>
      </c>
      <c r="N109" s="511" t="s">
        <v>441</v>
      </c>
      <c r="O109" s="298" t="s">
        <v>129</v>
      </c>
      <c r="P109" s="262"/>
      <c r="Q109" s="262"/>
      <c r="R109" s="298" t="s">
        <v>129</v>
      </c>
      <c r="S109" s="299"/>
      <c r="T109" s="299"/>
      <c r="U109" s="263" t="s">
        <v>129</v>
      </c>
      <c r="V109" s="264"/>
      <c r="W109" s="289">
        <f t="shared" si="10"/>
        <v>0</v>
      </c>
      <c r="X109" s="250">
        <f t="shared" si="11"/>
        <v>0</v>
      </c>
      <c r="Y109" s="290" t="str">
        <f t="shared" si="12"/>
        <v>RQ-2019-03-11-22</v>
      </c>
      <c r="Z109" s="290">
        <f t="shared" si="13"/>
        <v>0</v>
      </c>
      <c r="AA109" s="290" t="str">
        <f t="shared" si="14"/>
        <v>0  -0 - RQ-2019-03-11-22 - 0</v>
      </c>
      <c r="AB109" s="290" t="str">
        <f t="shared" si="15"/>
        <v xml:space="preserve">  -   -   - </v>
      </c>
      <c r="AC109" s="290" t="str">
        <f t="shared" si="16"/>
        <v xml:space="preserve"> </v>
      </c>
      <c r="AD109" s="290" t="str">
        <f t="shared" si="17"/>
        <v xml:space="preserve"> </v>
      </c>
      <c r="AE109" s="290" t="str">
        <f t="shared" si="18"/>
        <v xml:space="preserve"> </v>
      </c>
      <c r="AF109" s="290" t="str">
        <f t="shared" si="19"/>
        <v xml:space="preserve"> </v>
      </c>
    </row>
    <row r="110" spans="1:32" ht="15.75" hidden="1" thickBot="1" x14ac:dyDescent="0.3">
      <c r="A110" s="550" t="s">
        <v>215</v>
      </c>
      <c r="B110" s="400">
        <v>3</v>
      </c>
      <c r="C110" s="374" t="s">
        <v>311</v>
      </c>
      <c r="D110" s="303" t="s">
        <v>129</v>
      </c>
      <c r="E110" s="303"/>
      <c r="F110" s="298" t="s">
        <v>129</v>
      </c>
      <c r="G110" s="262"/>
      <c r="H110" s="262"/>
      <c r="I110" s="402" t="s">
        <v>129</v>
      </c>
      <c r="J110" s="262"/>
      <c r="K110" s="262"/>
      <c r="L110" s="398" t="s">
        <v>440</v>
      </c>
      <c r="M110" s="262"/>
      <c r="N110" s="262"/>
      <c r="O110" s="298" t="s">
        <v>129</v>
      </c>
      <c r="P110" s="262"/>
      <c r="Q110" s="262"/>
      <c r="R110" s="298" t="s">
        <v>129</v>
      </c>
      <c r="S110" s="299"/>
      <c r="T110" s="299"/>
      <c r="U110" s="263" t="s">
        <v>129</v>
      </c>
      <c r="V110" s="264"/>
      <c r="W110" s="289">
        <f t="shared" si="10"/>
        <v>0</v>
      </c>
      <c r="X110" s="250">
        <f t="shared" si="11"/>
        <v>0</v>
      </c>
      <c r="Y110" s="290">
        <f t="shared" si="12"/>
        <v>0</v>
      </c>
      <c r="Z110" s="290">
        <f t="shared" si="13"/>
        <v>0</v>
      </c>
      <c r="AA110" s="290" t="str">
        <f t="shared" si="14"/>
        <v>0  -0 - 0 - 0</v>
      </c>
      <c r="AB110" s="290" t="str">
        <f t="shared" si="15"/>
        <v xml:space="preserve">  -   - Blake, Curtis - </v>
      </c>
      <c r="AC110" s="290" t="str">
        <f t="shared" si="16"/>
        <v xml:space="preserve"> </v>
      </c>
      <c r="AD110" s="290" t="str">
        <f t="shared" si="17"/>
        <v xml:space="preserve"> </v>
      </c>
      <c r="AE110" s="290" t="str">
        <f t="shared" si="18"/>
        <v>Blake, Curtis</v>
      </c>
      <c r="AF110" s="290" t="str">
        <f t="shared" si="19"/>
        <v xml:space="preserve"> </v>
      </c>
    </row>
    <row r="111" spans="1:32" ht="15.75" hidden="1" thickBot="1" x14ac:dyDescent="0.3">
      <c r="A111" s="550" t="s">
        <v>215</v>
      </c>
      <c r="B111" s="400">
        <v>3</v>
      </c>
      <c r="C111" s="374" t="s">
        <v>311</v>
      </c>
      <c r="D111" s="303" t="s">
        <v>129</v>
      </c>
      <c r="E111" s="303"/>
      <c r="F111" s="298" t="s">
        <v>129</v>
      </c>
      <c r="G111" s="262"/>
      <c r="H111" s="262"/>
      <c r="I111" s="398"/>
      <c r="J111" s="262"/>
      <c r="K111" s="262"/>
      <c r="L111" s="402" t="s">
        <v>129</v>
      </c>
      <c r="M111" s="262" t="s">
        <v>444</v>
      </c>
      <c r="N111" s="517" t="s">
        <v>473</v>
      </c>
      <c r="O111" s="298" t="s">
        <v>129</v>
      </c>
      <c r="P111" s="262"/>
      <c r="Q111" s="262"/>
      <c r="R111" s="298" t="s">
        <v>129</v>
      </c>
      <c r="S111" s="299"/>
      <c r="T111" s="299"/>
      <c r="U111" s="263" t="s">
        <v>129</v>
      </c>
      <c r="V111" s="264"/>
      <c r="W111" s="289">
        <f t="shared" si="10"/>
        <v>0</v>
      </c>
      <c r="X111" s="250">
        <f t="shared" si="11"/>
        <v>0</v>
      </c>
      <c r="Y111" s="290" t="str">
        <f t="shared" si="12"/>
        <v>2017 Truck, 16' alumacraft</v>
      </c>
      <c r="Z111" s="290">
        <f t="shared" si="13"/>
        <v>0</v>
      </c>
      <c r="AA111" s="290" t="str">
        <f t="shared" si="14"/>
        <v>0  -0 - 2017 Truck, 16' alumacraft - 0</v>
      </c>
      <c r="AB111" s="290" t="str">
        <f t="shared" si="15"/>
        <v xml:space="preserve">  - 0 -   - </v>
      </c>
      <c r="AC111" s="290" t="str">
        <f t="shared" si="16"/>
        <v xml:space="preserve"> </v>
      </c>
      <c r="AD111" s="290">
        <f t="shared" si="17"/>
        <v>0</v>
      </c>
      <c r="AE111" s="290" t="str">
        <f t="shared" si="18"/>
        <v xml:space="preserve"> </v>
      </c>
      <c r="AF111" s="290" t="str">
        <f t="shared" si="19"/>
        <v xml:space="preserve"> </v>
      </c>
    </row>
    <row r="112" spans="1:32" ht="15.75" hidden="1" thickBot="1" x14ac:dyDescent="0.3">
      <c r="A112" s="550" t="s">
        <v>215</v>
      </c>
      <c r="B112" s="400">
        <v>3</v>
      </c>
      <c r="C112" s="374" t="s">
        <v>311</v>
      </c>
      <c r="D112" s="317">
        <v>43541</v>
      </c>
      <c r="E112" s="318"/>
      <c r="F112" s="314">
        <v>43542</v>
      </c>
      <c r="G112" s="334"/>
      <c r="H112" s="335"/>
      <c r="I112" s="314">
        <v>43543</v>
      </c>
      <c r="J112" s="334" t="s">
        <v>64</v>
      </c>
      <c r="K112" s="335"/>
      <c r="L112" s="314">
        <v>43544</v>
      </c>
      <c r="M112" s="334" t="s">
        <v>355</v>
      </c>
      <c r="N112" s="335"/>
      <c r="O112" s="314">
        <v>43545</v>
      </c>
      <c r="P112" s="334"/>
      <c r="Q112" s="335"/>
      <c r="R112" s="314">
        <v>43546</v>
      </c>
      <c r="S112" s="315"/>
      <c r="T112" s="316"/>
      <c r="U112" s="278">
        <v>43547</v>
      </c>
      <c r="V112" s="279"/>
      <c r="W112" s="289">
        <f t="shared" si="10"/>
        <v>0</v>
      </c>
      <c r="X112" s="250" t="str">
        <f t="shared" si="11"/>
        <v>SCI</v>
      </c>
      <c r="Y112" s="290" t="str">
        <f t="shared" si="12"/>
        <v>G1_Stream</v>
      </c>
      <c r="Z112" s="290">
        <f t="shared" si="13"/>
        <v>0</v>
      </c>
      <c r="AA112" s="290" t="str">
        <f t="shared" si="14"/>
        <v>0  -SCI - G1_Stream - 0</v>
      </c>
      <c r="AB112" s="290" t="str">
        <f t="shared" si="15"/>
        <v>43542 - 43543 - 43544 -43545</v>
      </c>
      <c r="AC112" s="290">
        <f t="shared" si="16"/>
        <v>43542</v>
      </c>
      <c r="AD112" s="290">
        <f t="shared" si="17"/>
        <v>43543</v>
      </c>
      <c r="AE112" s="290">
        <f t="shared" si="18"/>
        <v>43544</v>
      </c>
      <c r="AF112" s="290">
        <f t="shared" si="19"/>
        <v>43545</v>
      </c>
    </row>
    <row r="113" spans="1:32" ht="15.75" hidden="1" thickBot="1" x14ac:dyDescent="0.3">
      <c r="A113" s="550" t="s">
        <v>215</v>
      </c>
      <c r="B113" s="400">
        <v>3</v>
      </c>
      <c r="C113" s="374" t="s">
        <v>311</v>
      </c>
      <c r="D113" s="303" t="s">
        <v>129</v>
      </c>
      <c r="E113" s="303"/>
      <c r="F113" s="298" t="s">
        <v>129</v>
      </c>
      <c r="G113" s="262"/>
      <c r="H113" s="262"/>
      <c r="I113" s="402" t="s">
        <v>129</v>
      </c>
      <c r="J113" s="262" t="s">
        <v>468</v>
      </c>
      <c r="K113" s="262" t="s">
        <v>364</v>
      </c>
      <c r="L113" s="402" t="s">
        <v>35</v>
      </c>
      <c r="M113" s="262" t="s">
        <v>477</v>
      </c>
      <c r="N113" s="262" t="s">
        <v>395</v>
      </c>
      <c r="O113" s="298" t="s">
        <v>129</v>
      </c>
      <c r="P113" s="262"/>
      <c r="Q113" s="262"/>
      <c r="R113" s="298" t="s">
        <v>129</v>
      </c>
      <c r="S113" s="299"/>
      <c r="T113" s="299"/>
      <c r="U113" s="263" t="s">
        <v>129</v>
      </c>
      <c r="V113" s="264"/>
      <c r="W113" s="289">
        <f t="shared" si="10"/>
        <v>0</v>
      </c>
      <c r="X113" s="250" t="str">
        <f t="shared" si="11"/>
        <v>Big Branch</v>
      </c>
      <c r="Y113" s="290" t="str">
        <f t="shared" si="12"/>
        <v>Quincy Creek upstream of SR 65</v>
      </c>
      <c r="Z113" s="290">
        <f t="shared" si="13"/>
        <v>0</v>
      </c>
      <c r="AA113" s="290" t="str">
        <f t="shared" si="14"/>
        <v>0  -Big Branch - Quincy Creek upstream of SR 65 - 0</v>
      </c>
      <c r="AB113" s="290" t="str">
        <f t="shared" si="15"/>
        <v xml:space="preserve">  -   - 1303 - </v>
      </c>
      <c r="AC113" s="290" t="str">
        <f t="shared" si="16"/>
        <v xml:space="preserve"> </v>
      </c>
      <c r="AD113" s="290" t="str">
        <f t="shared" si="17"/>
        <v xml:space="preserve"> </v>
      </c>
      <c r="AE113" s="290" t="str">
        <f t="shared" si="18"/>
        <v>1303</v>
      </c>
      <c r="AF113" s="290" t="str">
        <f t="shared" si="19"/>
        <v xml:space="preserve"> </v>
      </c>
    </row>
    <row r="114" spans="1:32" ht="27.75" hidden="1" thickBot="1" x14ac:dyDescent="0.3">
      <c r="A114" s="550" t="s">
        <v>215</v>
      </c>
      <c r="B114" s="400">
        <v>3</v>
      </c>
      <c r="C114" s="374" t="s">
        <v>311</v>
      </c>
      <c r="D114" s="303" t="s">
        <v>129</v>
      </c>
      <c r="E114" s="303"/>
      <c r="F114" s="298" t="s">
        <v>129</v>
      </c>
      <c r="G114" s="262"/>
      <c r="H114" s="262"/>
      <c r="I114" s="402" t="s">
        <v>129</v>
      </c>
      <c r="J114" s="262"/>
      <c r="K114" s="262"/>
      <c r="L114" s="402" t="s">
        <v>36</v>
      </c>
      <c r="M114" s="262" t="s">
        <v>479</v>
      </c>
      <c r="N114" s="262" t="s">
        <v>396</v>
      </c>
      <c r="O114" s="298" t="s">
        <v>129</v>
      </c>
      <c r="P114" s="262"/>
      <c r="Q114" s="262"/>
      <c r="R114" s="298" t="s">
        <v>129</v>
      </c>
      <c r="S114" s="299"/>
      <c r="T114" s="299"/>
      <c r="U114" s="263" t="s">
        <v>129</v>
      </c>
      <c r="V114" s="264"/>
      <c r="W114" s="289">
        <f t="shared" si="10"/>
        <v>0</v>
      </c>
      <c r="X114" s="250">
        <f t="shared" si="11"/>
        <v>0</v>
      </c>
      <c r="Y114" s="290" t="str">
        <f t="shared" si="12"/>
        <v>Quincy Creek 100 meters upstream of Ralph Strong Rd</v>
      </c>
      <c r="Z114" s="290">
        <f t="shared" si="13"/>
        <v>0</v>
      </c>
      <c r="AA114" s="290" t="str">
        <f t="shared" si="14"/>
        <v>0  -0 - Quincy Creek 100 meters upstream of Ralph Strong Rd - 0</v>
      </c>
      <c r="AB114" s="290" t="str">
        <f t="shared" si="15"/>
        <v xml:space="preserve">  -   - 1303A - </v>
      </c>
      <c r="AC114" s="290" t="str">
        <f t="shared" si="16"/>
        <v xml:space="preserve"> </v>
      </c>
      <c r="AD114" s="290" t="str">
        <f t="shared" si="17"/>
        <v xml:space="preserve"> </v>
      </c>
      <c r="AE114" s="290" t="str">
        <f t="shared" si="18"/>
        <v>1303A</v>
      </c>
      <c r="AF114" s="290" t="str">
        <f t="shared" si="19"/>
        <v xml:space="preserve"> </v>
      </c>
    </row>
    <row r="115" spans="1:32" ht="15.75" hidden="1" thickBot="1" x14ac:dyDescent="0.3">
      <c r="A115" s="550" t="s">
        <v>215</v>
      </c>
      <c r="B115" s="400">
        <v>3</v>
      </c>
      <c r="C115" s="374" t="s">
        <v>311</v>
      </c>
      <c r="D115" s="303"/>
      <c r="E115" s="303"/>
      <c r="F115" s="298"/>
      <c r="G115" s="262"/>
      <c r="H115" s="262"/>
      <c r="I115" s="402"/>
      <c r="J115" s="262" t="s">
        <v>470</v>
      </c>
      <c r="K115" s="262" t="s">
        <v>469</v>
      </c>
      <c r="L115" s="402" t="s">
        <v>37</v>
      </c>
      <c r="M115" s="262" t="s">
        <v>480</v>
      </c>
      <c r="N115" s="262" t="s">
        <v>397</v>
      </c>
      <c r="O115" s="298"/>
      <c r="P115" s="262"/>
      <c r="Q115" s="262"/>
      <c r="R115" s="298"/>
      <c r="S115" s="299"/>
      <c r="T115" s="299"/>
      <c r="U115" s="263"/>
      <c r="V115" s="264"/>
      <c r="W115" s="289">
        <f t="shared" si="10"/>
        <v>0</v>
      </c>
      <c r="X115" s="250" t="str">
        <f t="shared" si="11"/>
        <v>Stafford Creek</v>
      </c>
      <c r="Y115" s="290" t="str">
        <f t="shared" si="12"/>
        <v>Swamp Creek upstream of Railroad</v>
      </c>
      <c r="Z115" s="290">
        <f t="shared" si="13"/>
        <v>0</v>
      </c>
      <c r="AA115" s="290" t="str">
        <f t="shared" si="14"/>
        <v>0  -Stafford Creek - Swamp Creek upstream of Railroad - 0</v>
      </c>
      <c r="AB115" s="290" t="str">
        <f t="shared" si="15"/>
        <v>0 - 0 - 427 -0</v>
      </c>
      <c r="AC115" s="290">
        <f t="shared" si="16"/>
        <v>0</v>
      </c>
      <c r="AD115" s="290">
        <f t="shared" si="17"/>
        <v>0</v>
      </c>
      <c r="AE115" s="290" t="str">
        <f t="shared" si="18"/>
        <v>427</v>
      </c>
      <c r="AF115" s="290">
        <f t="shared" si="19"/>
        <v>0</v>
      </c>
    </row>
    <row r="116" spans="1:32" ht="27.75" hidden="1" thickBot="1" x14ac:dyDescent="0.3">
      <c r="A116" s="550" t="s">
        <v>215</v>
      </c>
      <c r="B116" s="400">
        <v>3</v>
      </c>
      <c r="C116" s="374" t="s">
        <v>311</v>
      </c>
      <c r="D116" s="303"/>
      <c r="E116" s="303"/>
      <c r="F116" s="298"/>
      <c r="G116" s="262"/>
      <c r="H116" s="262"/>
      <c r="I116" s="402"/>
      <c r="J116" s="262"/>
      <c r="K116" s="262"/>
      <c r="L116" s="402" t="s">
        <v>40</v>
      </c>
      <c r="M116" s="262" t="s">
        <v>481</v>
      </c>
      <c r="N116" s="262" t="s">
        <v>395</v>
      </c>
      <c r="O116" s="298"/>
      <c r="P116" s="262"/>
      <c r="Q116" s="262"/>
      <c r="R116" s="298"/>
      <c r="S116" s="299"/>
      <c r="T116" s="299"/>
      <c r="U116" s="263"/>
      <c r="V116" s="264"/>
      <c r="W116" s="289">
        <f t="shared" si="10"/>
        <v>0</v>
      </c>
      <c r="X116" s="250">
        <f t="shared" si="11"/>
        <v>0</v>
      </c>
      <c r="Y116" s="290" t="str">
        <f t="shared" si="12"/>
        <v>Tanyard Branch 100 meters upstream of Ralph Strong Rd.</v>
      </c>
      <c r="Z116" s="290">
        <f t="shared" si="13"/>
        <v>0</v>
      </c>
      <c r="AA116" s="290" t="str">
        <f t="shared" si="14"/>
        <v>0  -0 - Tanyard Branch 100 meters upstream of Ralph Strong Rd. - 0</v>
      </c>
      <c r="AB116" s="290" t="str">
        <f t="shared" si="15"/>
        <v>0 - 0 - 595 -0</v>
      </c>
      <c r="AC116" s="290">
        <f t="shared" si="16"/>
        <v>0</v>
      </c>
      <c r="AD116" s="290">
        <f t="shared" si="17"/>
        <v>0</v>
      </c>
      <c r="AE116" s="290" t="str">
        <f t="shared" si="18"/>
        <v>595</v>
      </c>
      <c r="AF116" s="290">
        <f t="shared" si="19"/>
        <v>0</v>
      </c>
    </row>
    <row r="117" spans="1:32" ht="15.75" hidden="1" thickBot="1" x14ac:dyDescent="0.3">
      <c r="A117" s="550" t="s">
        <v>215</v>
      </c>
      <c r="B117" s="400">
        <v>3</v>
      </c>
      <c r="C117" s="374" t="s">
        <v>311</v>
      </c>
      <c r="D117" s="303"/>
      <c r="E117" s="303"/>
      <c r="F117" s="298"/>
      <c r="G117" s="262"/>
      <c r="H117" s="262"/>
      <c r="I117" s="402"/>
      <c r="J117" s="262"/>
      <c r="K117" s="262"/>
      <c r="L117" s="402" t="s">
        <v>42</v>
      </c>
      <c r="M117" s="262" t="s">
        <v>482</v>
      </c>
      <c r="N117" s="262" t="s">
        <v>398</v>
      </c>
      <c r="O117" s="298"/>
      <c r="P117" s="262"/>
      <c r="Q117" s="262"/>
      <c r="R117" s="298"/>
      <c r="S117" s="299"/>
      <c r="T117" s="299"/>
      <c r="U117" s="263"/>
      <c r="V117" s="264"/>
      <c r="W117" s="289">
        <f t="shared" si="10"/>
        <v>0</v>
      </c>
      <c r="X117" s="250">
        <f t="shared" si="11"/>
        <v>0</v>
      </c>
      <c r="Y117" s="290" t="str">
        <f t="shared" si="12"/>
        <v>Caney Creek Downstream of 158A</v>
      </c>
      <c r="Z117" s="290">
        <f t="shared" si="13"/>
        <v>0</v>
      </c>
      <c r="AA117" s="290" t="str">
        <f t="shared" si="14"/>
        <v>0  -0 - Caney Creek Downstream of 158A - 0</v>
      </c>
      <c r="AB117" s="290" t="str">
        <f t="shared" si="15"/>
        <v>0 - 0 - 716 -0</v>
      </c>
      <c r="AC117" s="290">
        <f t="shared" si="16"/>
        <v>0</v>
      </c>
      <c r="AD117" s="290">
        <f t="shared" si="17"/>
        <v>0</v>
      </c>
      <c r="AE117" s="290" t="str">
        <f t="shared" si="18"/>
        <v>716</v>
      </c>
      <c r="AF117" s="290">
        <f t="shared" si="19"/>
        <v>0</v>
      </c>
    </row>
    <row r="118" spans="1:32" ht="15.75" hidden="1" thickBot="1" x14ac:dyDescent="0.3">
      <c r="A118" s="550" t="s">
        <v>215</v>
      </c>
      <c r="B118" s="400">
        <v>3</v>
      </c>
      <c r="C118" s="374" t="s">
        <v>311</v>
      </c>
      <c r="D118" s="303"/>
      <c r="E118" s="303"/>
      <c r="F118" s="298"/>
      <c r="G118" s="262"/>
      <c r="H118" s="262"/>
      <c r="I118" s="402"/>
      <c r="J118" s="262"/>
      <c r="K118" s="262"/>
      <c r="L118" s="402" t="s">
        <v>401</v>
      </c>
      <c r="M118" s="262" t="s">
        <v>402</v>
      </c>
      <c r="N118" s="262" t="s">
        <v>437</v>
      </c>
      <c r="O118" s="298"/>
      <c r="P118" s="262"/>
      <c r="Q118" s="262"/>
      <c r="R118" s="298"/>
      <c r="S118" s="299"/>
      <c r="T118" s="299"/>
      <c r="U118" s="263"/>
      <c r="V118" s="264"/>
      <c r="W118" s="289">
        <f t="shared" si="10"/>
        <v>0</v>
      </c>
      <c r="X118" s="250">
        <f t="shared" si="11"/>
        <v>0</v>
      </c>
      <c r="Y118" s="290" t="str">
        <f t="shared" si="12"/>
        <v>Alfrord Arm Trib</v>
      </c>
      <c r="Z118" s="290">
        <f t="shared" si="13"/>
        <v>0</v>
      </c>
      <c r="AA118" s="290" t="str">
        <f t="shared" si="14"/>
        <v>0  -0 - Alfrord Arm Trib - 0</v>
      </c>
      <c r="AB118" s="290" t="str">
        <f t="shared" si="15"/>
        <v>0 - 0 - 647M -0</v>
      </c>
      <c r="AC118" s="290">
        <f t="shared" si="16"/>
        <v>0</v>
      </c>
      <c r="AD118" s="290">
        <f t="shared" si="17"/>
        <v>0</v>
      </c>
      <c r="AE118" s="290" t="str">
        <f t="shared" si="18"/>
        <v>647M</v>
      </c>
      <c r="AF118" s="290">
        <f t="shared" si="19"/>
        <v>0</v>
      </c>
    </row>
    <row r="119" spans="1:32" ht="15.75" hidden="1" thickBot="1" x14ac:dyDescent="0.3">
      <c r="A119" s="550" t="s">
        <v>215</v>
      </c>
      <c r="B119" s="400">
        <v>3</v>
      </c>
      <c r="C119" s="374" t="s">
        <v>311</v>
      </c>
      <c r="D119" s="303" t="s">
        <v>129</v>
      </c>
      <c r="E119" s="303"/>
      <c r="F119" s="298" t="s">
        <v>129</v>
      </c>
      <c r="G119" s="262"/>
      <c r="H119" s="262"/>
      <c r="I119" s="402" t="s">
        <v>129</v>
      </c>
      <c r="J119" s="262"/>
      <c r="K119" s="262"/>
      <c r="L119" s="402"/>
      <c r="M119" s="262"/>
      <c r="N119" s="262"/>
      <c r="O119" s="298" t="s">
        <v>129</v>
      </c>
      <c r="P119" s="262"/>
      <c r="Q119" s="262"/>
      <c r="R119" s="298" t="s">
        <v>129</v>
      </c>
      <c r="S119" s="299"/>
      <c r="T119" s="299"/>
      <c r="U119" s="263" t="s">
        <v>129</v>
      </c>
      <c r="V119" s="264"/>
      <c r="W119" s="289">
        <f t="shared" si="10"/>
        <v>0</v>
      </c>
      <c r="X119" s="250">
        <f t="shared" si="11"/>
        <v>0</v>
      </c>
      <c r="Y119" s="290">
        <f t="shared" si="12"/>
        <v>0</v>
      </c>
      <c r="Z119" s="290">
        <f t="shared" si="13"/>
        <v>0</v>
      </c>
      <c r="AA119" s="290" t="str">
        <f t="shared" si="14"/>
        <v>0  -0 - 0 - 0</v>
      </c>
      <c r="AB119" s="290" t="str">
        <f t="shared" si="15"/>
        <v xml:space="preserve">  -   - 0 - </v>
      </c>
      <c r="AC119" s="290" t="str">
        <f t="shared" si="16"/>
        <v xml:space="preserve"> </v>
      </c>
      <c r="AD119" s="290" t="str">
        <f t="shared" si="17"/>
        <v xml:space="preserve"> </v>
      </c>
      <c r="AE119" s="290">
        <f t="shared" si="18"/>
        <v>0</v>
      </c>
      <c r="AF119" s="290" t="str">
        <f t="shared" si="19"/>
        <v xml:space="preserve"> </v>
      </c>
    </row>
    <row r="120" spans="1:32" ht="15.75" hidden="1" thickBot="1" x14ac:dyDescent="0.3">
      <c r="A120" s="550" t="s">
        <v>433</v>
      </c>
      <c r="B120" s="400">
        <v>3</v>
      </c>
      <c r="C120" s="374"/>
      <c r="D120" s="303"/>
      <c r="E120" s="303"/>
      <c r="F120" s="298"/>
      <c r="G120" s="262"/>
      <c r="H120" s="262"/>
      <c r="I120" s="402"/>
      <c r="J120" s="262"/>
      <c r="K120" s="262"/>
      <c r="L120" s="402"/>
      <c r="M120" s="262"/>
      <c r="N120" s="262"/>
      <c r="O120" s="298"/>
      <c r="P120" s="262"/>
      <c r="Q120" s="262"/>
      <c r="R120" s="298"/>
      <c r="S120" s="299"/>
      <c r="T120" s="299"/>
      <c r="U120" s="263"/>
      <c r="V120" s="264"/>
      <c r="W120" s="289">
        <f t="shared" si="10"/>
        <v>0</v>
      </c>
      <c r="X120" s="250">
        <f t="shared" si="11"/>
        <v>0</v>
      </c>
      <c r="Y120" s="290">
        <f t="shared" si="12"/>
        <v>0</v>
      </c>
      <c r="Z120" s="290">
        <f t="shared" si="13"/>
        <v>0</v>
      </c>
      <c r="AA120" s="290" t="str">
        <f t="shared" si="14"/>
        <v>0  -0 - 0 - 0</v>
      </c>
      <c r="AB120" s="290" t="str">
        <f t="shared" si="15"/>
        <v>0 - 0 - 0 -0</v>
      </c>
      <c r="AC120" s="290">
        <f t="shared" si="16"/>
        <v>0</v>
      </c>
      <c r="AD120" s="290">
        <f t="shared" si="17"/>
        <v>0</v>
      </c>
      <c r="AE120" s="290">
        <f t="shared" si="18"/>
        <v>0</v>
      </c>
      <c r="AF120" s="290">
        <f t="shared" si="19"/>
        <v>0</v>
      </c>
    </row>
    <row r="121" spans="1:32" ht="15.75" hidden="1" thickBot="1" x14ac:dyDescent="0.3">
      <c r="A121" s="550" t="s">
        <v>215</v>
      </c>
      <c r="B121" s="400">
        <v>3</v>
      </c>
      <c r="C121" s="374" t="s">
        <v>311</v>
      </c>
      <c r="D121" s="303" t="s">
        <v>129</v>
      </c>
      <c r="E121" s="303"/>
      <c r="F121" s="298" t="s">
        <v>129</v>
      </c>
      <c r="G121" s="262"/>
      <c r="H121" s="262"/>
      <c r="I121" s="398"/>
      <c r="J121" s="262" t="s">
        <v>459</v>
      </c>
      <c r="K121" s="262"/>
      <c r="L121" s="402" t="s">
        <v>438</v>
      </c>
      <c r="M121" s="262"/>
      <c r="N121" s="262"/>
      <c r="O121" s="298" t="s">
        <v>129</v>
      </c>
      <c r="P121" s="262"/>
      <c r="Q121" s="262"/>
      <c r="R121" s="298" t="s">
        <v>129</v>
      </c>
      <c r="S121" s="299"/>
      <c r="T121" s="299"/>
      <c r="U121" s="263" t="s">
        <v>129</v>
      </c>
      <c r="V121" s="264"/>
      <c r="W121" s="289">
        <f t="shared" si="10"/>
        <v>0</v>
      </c>
      <c r="X121" s="250" t="str">
        <f t="shared" si="11"/>
        <v>RQ-2018-10-08-27</v>
      </c>
      <c r="Y121" s="290">
        <f t="shared" si="12"/>
        <v>0</v>
      </c>
      <c r="Z121" s="290">
        <f t="shared" si="13"/>
        <v>0</v>
      </c>
      <c r="AA121" s="290" t="str">
        <f t="shared" si="14"/>
        <v>0  -RQ-2018-10-08-27 - 0 - 0</v>
      </c>
      <c r="AB121" s="290" t="str">
        <f t="shared" si="15"/>
        <v xml:space="preserve">  - 0 -  RQ-2019-03-18-20 - </v>
      </c>
      <c r="AC121" s="290" t="str">
        <f t="shared" si="16"/>
        <v xml:space="preserve"> </v>
      </c>
      <c r="AD121" s="290">
        <f t="shared" si="17"/>
        <v>0</v>
      </c>
      <c r="AE121" s="290" t="str">
        <f t="shared" si="18"/>
        <v xml:space="preserve"> RQ-2019-03-18-20</v>
      </c>
      <c r="AF121" s="290" t="str">
        <f t="shared" si="19"/>
        <v xml:space="preserve"> </v>
      </c>
    </row>
    <row r="122" spans="1:32" ht="15.75" hidden="1" thickBot="1" x14ac:dyDescent="0.3">
      <c r="A122" s="550" t="s">
        <v>215</v>
      </c>
      <c r="B122" s="400">
        <v>3</v>
      </c>
      <c r="C122" s="374" t="s">
        <v>311</v>
      </c>
      <c r="D122" s="303" t="s">
        <v>129</v>
      </c>
      <c r="E122" s="303"/>
      <c r="F122" s="298" t="s">
        <v>129</v>
      </c>
      <c r="G122" s="262"/>
      <c r="H122" s="262"/>
      <c r="I122" s="402" t="s">
        <v>383</v>
      </c>
      <c r="J122" s="262" t="s">
        <v>442</v>
      </c>
      <c r="K122" s="262"/>
      <c r="L122" s="398" t="s">
        <v>471</v>
      </c>
      <c r="M122" s="262" t="s">
        <v>442</v>
      </c>
      <c r="N122" s="262"/>
      <c r="O122" s="298" t="s">
        <v>129</v>
      </c>
      <c r="P122" s="262"/>
      <c r="Q122" s="262"/>
      <c r="R122" s="298" t="s">
        <v>129</v>
      </c>
      <c r="S122" s="299"/>
      <c r="T122" s="299"/>
      <c r="U122" s="263" t="s">
        <v>129</v>
      </c>
      <c r="V122" s="264"/>
      <c r="W122" s="289">
        <f t="shared" si="10"/>
        <v>0</v>
      </c>
      <c r="X122" s="250" t="str">
        <f t="shared" si="11"/>
        <v>2017 Truck</v>
      </c>
      <c r="Y122" s="290" t="str">
        <f t="shared" si="12"/>
        <v>2017 Truck</v>
      </c>
      <c r="Z122" s="290">
        <f t="shared" si="13"/>
        <v>0</v>
      </c>
      <c r="AA122" s="290" t="str">
        <f t="shared" si="14"/>
        <v>0  -2017 Truck - 2017 Truck - 0</v>
      </c>
      <c r="AB122" s="290" t="str">
        <f t="shared" si="15"/>
        <v xml:space="preserve">  - Blake, Avril - Curtis, Jason - </v>
      </c>
      <c r="AC122" s="290" t="str">
        <f t="shared" si="16"/>
        <v xml:space="preserve"> </v>
      </c>
      <c r="AD122" s="290" t="str">
        <f t="shared" si="17"/>
        <v>Blake, Avril</v>
      </c>
      <c r="AE122" s="290" t="str">
        <f t="shared" si="18"/>
        <v>Curtis, Jason</v>
      </c>
      <c r="AF122" s="290" t="str">
        <f t="shared" si="19"/>
        <v xml:space="preserve"> </v>
      </c>
    </row>
    <row r="123" spans="1:32" ht="15.75" hidden="1" thickBot="1" x14ac:dyDescent="0.3">
      <c r="A123" s="550" t="s">
        <v>215</v>
      </c>
      <c r="B123" s="400">
        <v>3</v>
      </c>
      <c r="C123" s="374" t="s">
        <v>311</v>
      </c>
      <c r="D123" s="317">
        <v>43548</v>
      </c>
      <c r="E123" s="318"/>
      <c r="F123" s="314">
        <v>43549</v>
      </c>
      <c r="G123" s="334"/>
      <c r="H123" s="335"/>
      <c r="I123" s="314">
        <v>43550</v>
      </c>
      <c r="J123" s="334" t="s">
        <v>573</v>
      </c>
      <c r="K123" s="335"/>
      <c r="L123" s="314">
        <v>43551</v>
      </c>
      <c r="M123" s="334" t="s">
        <v>356</v>
      </c>
      <c r="N123" s="335"/>
      <c r="O123" s="314">
        <v>43552</v>
      </c>
      <c r="P123" s="334"/>
      <c r="Q123" s="335"/>
      <c r="R123" s="314">
        <v>43553</v>
      </c>
      <c r="S123" s="315"/>
      <c r="T123" s="316"/>
      <c r="U123" s="278">
        <v>43554</v>
      </c>
      <c r="V123" s="279"/>
      <c r="W123" s="289">
        <f t="shared" si="10"/>
        <v>0</v>
      </c>
      <c r="X123" s="250" t="str">
        <f t="shared" si="11"/>
        <v>SCI 4</v>
      </c>
      <c r="Y123" s="290" t="str">
        <f t="shared" si="12"/>
        <v>NWQI</v>
      </c>
      <c r="Z123" s="290">
        <f t="shared" si="13"/>
        <v>0</v>
      </c>
      <c r="AA123" s="290" t="str">
        <f t="shared" si="14"/>
        <v>0  -SCI 4 - NWQI - 0</v>
      </c>
      <c r="AB123" s="290" t="str">
        <f t="shared" si="15"/>
        <v>43549 - 43550 - 43551 -43552</v>
      </c>
      <c r="AC123" s="290">
        <f t="shared" si="16"/>
        <v>43549</v>
      </c>
      <c r="AD123" s="290">
        <f t="shared" si="17"/>
        <v>43550</v>
      </c>
      <c r="AE123" s="290">
        <f t="shared" si="18"/>
        <v>43551</v>
      </c>
      <c r="AF123" s="290">
        <f t="shared" si="19"/>
        <v>43552</v>
      </c>
    </row>
    <row r="124" spans="1:32" ht="15.75" hidden="1" thickBot="1" x14ac:dyDescent="0.3">
      <c r="A124" s="550" t="s">
        <v>215</v>
      </c>
      <c r="B124" s="400">
        <v>3</v>
      </c>
      <c r="C124" s="374" t="s">
        <v>311</v>
      </c>
      <c r="D124" s="303" t="s">
        <v>129</v>
      </c>
      <c r="E124" s="303"/>
      <c r="F124" s="298" t="s">
        <v>129</v>
      </c>
      <c r="G124" s="262"/>
      <c r="H124" s="262"/>
      <c r="I124" s="402" t="s">
        <v>129</v>
      </c>
      <c r="J124" s="262"/>
      <c r="K124" s="262"/>
      <c r="L124" s="402" t="s">
        <v>45</v>
      </c>
      <c r="M124" s="262" t="s">
        <v>410</v>
      </c>
      <c r="N124" s="262" t="s">
        <v>451</v>
      </c>
      <c r="O124" s="298" t="s">
        <v>129</v>
      </c>
      <c r="P124" s="262"/>
      <c r="Q124" s="262"/>
      <c r="R124" s="298" t="s">
        <v>129</v>
      </c>
      <c r="S124" s="299"/>
      <c r="T124" s="299"/>
      <c r="U124" s="263" t="s">
        <v>129</v>
      </c>
      <c r="V124" s="264"/>
      <c r="W124" s="289">
        <f t="shared" si="10"/>
        <v>0</v>
      </c>
      <c r="X124" s="250">
        <f t="shared" si="11"/>
        <v>0</v>
      </c>
      <c r="Y124" s="290" t="str">
        <f t="shared" si="12"/>
        <v>Alligator Creek Upstream of SR 273</v>
      </c>
      <c r="Z124" s="290">
        <f t="shared" si="13"/>
        <v>0</v>
      </c>
      <c r="AA124" s="290" t="str">
        <f t="shared" si="14"/>
        <v>0  -0 - Alligator Creek Upstream of SR 273 - 0</v>
      </c>
      <c r="AB124" s="290" t="str">
        <f t="shared" si="15"/>
        <v xml:space="preserve">  -   - 123 - </v>
      </c>
      <c r="AC124" s="290" t="str">
        <f t="shared" si="16"/>
        <v xml:space="preserve"> </v>
      </c>
      <c r="AD124" s="290" t="str">
        <f t="shared" si="17"/>
        <v xml:space="preserve"> </v>
      </c>
      <c r="AE124" s="290" t="str">
        <f t="shared" si="18"/>
        <v>123</v>
      </c>
      <c r="AF124" s="290" t="str">
        <f t="shared" si="19"/>
        <v xml:space="preserve"> </v>
      </c>
    </row>
    <row r="125" spans="1:32" ht="15.75" hidden="1" thickBot="1" x14ac:dyDescent="0.3">
      <c r="A125" s="550" t="s">
        <v>215</v>
      </c>
      <c r="B125" s="400">
        <v>3</v>
      </c>
      <c r="C125" s="374" t="s">
        <v>311</v>
      </c>
      <c r="D125" s="303"/>
      <c r="E125" s="303"/>
      <c r="F125" s="298"/>
      <c r="G125" s="262"/>
      <c r="H125" s="262"/>
      <c r="I125" s="402"/>
      <c r="J125" s="262"/>
      <c r="K125" s="262"/>
      <c r="L125" s="402" t="s">
        <v>45</v>
      </c>
      <c r="M125" s="262" t="s">
        <v>408</v>
      </c>
      <c r="N125" s="262" t="s">
        <v>434</v>
      </c>
      <c r="O125" s="298"/>
      <c r="P125" s="262"/>
      <c r="Q125" s="262"/>
      <c r="R125" s="298"/>
      <c r="S125" s="299"/>
      <c r="T125" s="299"/>
      <c r="U125" s="263"/>
      <c r="V125" s="264"/>
      <c r="W125" s="289">
        <f t="shared" si="10"/>
        <v>0</v>
      </c>
      <c r="X125" s="250">
        <f t="shared" si="11"/>
        <v>0</v>
      </c>
      <c r="Y125" s="290" t="str">
        <f t="shared" si="12"/>
        <v>Little Alligator Creek at SR 273</v>
      </c>
      <c r="Z125" s="290">
        <f t="shared" si="13"/>
        <v>0</v>
      </c>
      <c r="AA125" s="290" t="str">
        <f t="shared" si="14"/>
        <v>0  -0 - Little Alligator Creek at SR 273 - 0</v>
      </c>
      <c r="AB125" s="290" t="str">
        <f t="shared" si="15"/>
        <v>0 - 0 - 123 -0</v>
      </c>
      <c r="AC125" s="290">
        <f t="shared" si="16"/>
        <v>0</v>
      </c>
      <c r="AD125" s="290">
        <f t="shared" si="17"/>
        <v>0</v>
      </c>
      <c r="AE125" s="290" t="str">
        <f t="shared" si="18"/>
        <v>123</v>
      </c>
      <c r="AF125" s="290">
        <f t="shared" si="19"/>
        <v>0</v>
      </c>
    </row>
    <row r="126" spans="1:32" ht="15.75" hidden="1" thickBot="1" x14ac:dyDescent="0.3">
      <c r="A126" s="550" t="s">
        <v>215</v>
      </c>
      <c r="B126" s="400">
        <v>3</v>
      </c>
      <c r="C126" s="374" t="s">
        <v>311</v>
      </c>
      <c r="D126" s="303"/>
      <c r="E126" s="303"/>
      <c r="F126" s="298"/>
      <c r="G126" s="262"/>
      <c r="H126" s="262"/>
      <c r="I126" s="402" t="s">
        <v>360</v>
      </c>
      <c r="J126" s="262" t="s">
        <v>487</v>
      </c>
      <c r="K126" s="262" t="s">
        <v>63</v>
      </c>
      <c r="L126" s="402" t="s">
        <v>45</v>
      </c>
      <c r="M126" s="262" t="s">
        <v>409</v>
      </c>
      <c r="N126" s="262" t="s">
        <v>434</v>
      </c>
      <c r="O126" s="298"/>
      <c r="P126" s="262"/>
      <c r="Q126" s="262"/>
      <c r="R126" s="298"/>
      <c r="S126" s="299"/>
      <c r="T126" s="299"/>
      <c r="U126" s="263"/>
      <c r="V126" s="264"/>
      <c r="W126" s="289">
        <f t="shared" si="10"/>
        <v>0</v>
      </c>
      <c r="X126" s="250" t="str">
        <f t="shared" si="11"/>
        <v>Willson Mill</v>
      </c>
      <c r="Y126" s="290" t="str">
        <f t="shared" si="12"/>
        <v>Alligator Creek upstream of Bentley Rd.</v>
      </c>
      <c r="Z126" s="290">
        <f t="shared" si="13"/>
        <v>0</v>
      </c>
      <c r="AA126" s="290" t="str">
        <f t="shared" si="14"/>
        <v>0  -Willson Mill - Alligator Creek upstream of Bentley Rd. - 0</v>
      </c>
      <c r="AB126" s="290" t="str">
        <f t="shared" si="15"/>
        <v>0 - 512 - 123 -0</v>
      </c>
      <c r="AC126" s="290">
        <f t="shared" si="16"/>
        <v>0</v>
      </c>
      <c r="AD126" s="290" t="str">
        <f t="shared" si="17"/>
        <v>512</v>
      </c>
      <c r="AE126" s="290" t="str">
        <f t="shared" si="18"/>
        <v>123</v>
      </c>
      <c r="AF126" s="290">
        <f t="shared" si="19"/>
        <v>0</v>
      </c>
    </row>
    <row r="127" spans="1:32" ht="15.75" hidden="1" thickBot="1" x14ac:dyDescent="0.3">
      <c r="A127" s="550" t="s">
        <v>215</v>
      </c>
      <c r="B127" s="400">
        <v>3</v>
      </c>
      <c r="C127" s="374"/>
      <c r="D127" s="303"/>
      <c r="E127" s="303"/>
      <c r="F127" s="298"/>
      <c r="G127" s="262"/>
      <c r="H127" s="262"/>
      <c r="I127" s="402"/>
      <c r="J127" s="262"/>
      <c r="K127" s="262"/>
      <c r="L127" s="402" t="s">
        <v>34</v>
      </c>
      <c r="M127" s="262" t="s">
        <v>414</v>
      </c>
      <c r="N127" s="262" t="s">
        <v>452</v>
      </c>
      <c r="O127" s="298"/>
      <c r="P127" s="262"/>
      <c r="Q127" s="262"/>
      <c r="R127" s="298"/>
      <c r="S127" s="299"/>
      <c r="T127" s="299"/>
      <c r="U127" s="263"/>
      <c r="V127" s="264"/>
      <c r="W127" s="289">
        <f t="shared" si="10"/>
        <v>0</v>
      </c>
      <c r="X127" s="250">
        <f t="shared" si="11"/>
        <v>0</v>
      </c>
      <c r="Y127" s="290" t="str">
        <f t="shared" si="12"/>
        <v>Minnow Creek At Lovewood Rd</v>
      </c>
      <c r="Z127" s="290">
        <f t="shared" si="13"/>
        <v>0</v>
      </c>
      <c r="AA127" s="290" t="str">
        <f t="shared" si="14"/>
        <v>0  -0 - Minnow Creek At Lovewood Rd - 0</v>
      </c>
      <c r="AB127" s="290" t="str">
        <f t="shared" si="15"/>
        <v>0 - 0 - 130 -0</v>
      </c>
      <c r="AC127" s="290">
        <f t="shared" si="16"/>
        <v>0</v>
      </c>
      <c r="AD127" s="290">
        <f t="shared" si="17"/>
        <v>0</v>
      </c>
      <c r="AE127" s="290" t="str">
        <f t="shared" si="18"/>
        <v>130</v>
      </c>
      <c r="AF127" s="290">
        <f t="shared" si="19"/>
        <v>0</v>
      </c>
    </row>
    <row r="128" spans="1:32" ht="15.75" hidden="1" thickBot="1" x14ac:dyDescent="0.3">
      <c r="A128" s="550" t="s">
        <v>215</v>
      </c>
      <c r="B128" s="400">
        <v>3</v>
      </c>
      <c r="C128" s="374"/>
      <c r="D128" s="303"/>
      <c r="E128" s="303"/>
      <c r="F128" s="298"/>
      <c r="G128" s="262"/>
      <c r="H128" s="262"/>
      <c r="I128" s="402"/>
      <c r="J128" s="262"/>
      <c r="K128" s="262"/>
      <c r="L128" s="402" t="s">
        <v>495</v>
      </c>
      <c r="M128" s="523" t="s">
        <v>416</v>
      </c>
      <c r="N128" s="523" t="s">
        <v>434</v>
      </c>
      <c r="O128" s="298"/>
      <c r="P128" s="262"/>
      <c r="Q128" s="262"/>
      <c r="R128" s="298"/>
      <c r="S128" s="299"/>
      <c r="T128" s="299"/>
      <c r="U128" s="263"/>
      <c r="V128" s="264"/>
      <c r="W128" s="289">
        <f t="shared" si="10"/>
        <v>0</v>
      </c>
      <c r="X128" s="250">
        <f t="shared" si="11"/>
        <v>0</v>
      </c>
      <c r="Y128" s="290" t="str">
        <f t="shared" si="12"/>
        <v>Scurlock Creek at Pilgrim Rd</v>
      </c>
      <c r="Z128" s="290">
        <f t="shared" si="13"/>
        <v>0</v>
      </c>
      <c r="AA128" s="290" t="str">
        <f t="shared" si="14"/>
        <v>0  -0 - Scurlock Creek at Pilgrim Rd - 0</v>
      </c>
      <c r="AB128" s="290" t="str">
        <f t="shared" si="15"/>
        <v>0 - 0 - _195 -0</v>
      </c>
      <c r="AC128" s="290">
        <f t="shared" si="16"/>
        <v>0</v>
      </c>
      <c r="AD128" s="290">
        <f t="shared" si="17"/>
        <v>0</v>
      </c>
      <c r="AE128" s="290" t="str">
        <f t="shared" si="18"/>
        <v>_195</v>
      </c>
      <c r="AF128" s="290">
        <f t="shared" si="19"/>
        <v>0</v>
      </c>
    </row>
    <row r="129" spans="1:32" ht="15.75" hidden="1" thickBot="1" x14ac:dyDescent="0.3">
      <c r="A129" s="550" t="s">
        <v>215</v>
      </c>
      <c r="B129" s="400">
        <v>3</v>
      </c>
      <c r="C129" s="374"/>
      <c r="D129" s="303"/>
      <c r="E129" s="303"/>
      <c r="F129" s="298"/>
      <c r="G129" s="262"/>
      <c r="H129" s="262"/>
      <c r="I129" s="402"/>
      <c r="J129" s="262"/>
      <c r="K129" s="262"/>
      <c r="L129" s="402" t="s">
        <v>49</v>
      </c>
      <c r="M129" s="262" t="s">
        <v>418</v>
      </c>
      <c r="N129" s="262" t="s">
        <v>434</v>
      </c>
      <c r="O129" s="298"/>
      <c r="P129" s="262"/>
      <c r="Q129" s="262"/>
      <c r="R129" s="298"/>
      <c r="S129" s="299"/>
      <c r="T129" s="299"/>
      <c r="U129" s="263"/>
      <c r="V129" s="264"/>
      <c r="W129" s="289">
        <f t="shared" si="10"/>
        <v>0</v>
      </c>
      <c r="X129" s="250">
        <f t="shared" si="11"/>
        <v>0</v>
      </c>
      <c r="Y129" s="290" t="str">
        <f t="shared" si="12"/>
        <v>Unnamed Creek at Palmview Rd</v>
      </c>
      <c r="Z129" s="290">
        <f t="shared" si="13"/>
        <v>0</v>
      </c>
      <c r="AA129" s="290" t="str">
        <f t="shared" si="14"/>
        <v>0  -0 - Unnamed Creek at Palmview Rd - 0</v>
      </c>
      <c r="AB129" s="290" t="str">
        <f t="shared" si="15"/>
        <v>0 - 0 - 233A -0</v>
      </c>
      <c r="AC129" s="290">
        <f t="shared" si="16"/>
        <v>0</v>
      </c>
      <c r="AD129" s="290">
        <f t="shared" si="17"/>
        <v>0</v>
      </c>
      <c r="AE129" s="290" t="str">
        <f t="shared" si="18"/>
        <v>233A</v>
      </c>
      <c r="AF129" s="290">
        <f t="shared" si="19"/>
        <v>0</v>
      </c>
    </row>
    <row r="130" spans="1:32" ht="15.75" hidden="1" thickBot="1" x14ac:dyDescent="0.3">
      <c r="A130" s="550" t="s">
        <v>215</v>
      </c>
      <c r="B130" s="400">
        <v>3</v>
      </c>
      <c r="C130" s="374" t="s">
        <v>311</v>
      </c>
      <c r="D130" s="303"/>
      <c r="E130" s="303"/>
      <c r="F130" s="298"/>
      <c r="G130" s="262"/>
      <c r="H130" s="262"/>
      <c r="I130" s="402"/>
      <c r="J130" s="262"/>
      <c r="K130" s="262"/>
      <c r="L130" s="402" t="s">
        <v>496</v>
      </c>
      <c r="M130" s="523" t="s">
        <v>420</v>
      </c>
      <c r="N130" s="523" t="s">
        <v>434</v>
      </c>
      <c r="O130" s="298"/>
      <c r="P130" s="262"/>
      <c r="Q130" s="262"/>
      <c r="R130" s="298"/>
      <c r="S130" s="299"/>
      <c r="T130" s="299"/>
      <c r="U130" s="263"/>
      <c r="V130" s="264"/>
      <c r="W130" s="289">
        <f t="shared" si="10"/>
        <v>0</v>
      </c>
      <c r="X130" s="250">
        <f t="shared" si="11"/>
        <v>0</v>
      </c>
      <c r="Y130" s="290" t="str">
        <f t="shared" si="12"/>
        <v>Pine Barn Creek at Woodrest Rd</v>
      </c>
      <c r="Z130" s="290">
        <f t="shared" si="13"/>
        <v>0</v>
      </c>
      <c r="AA130" s="290" t="str">
        <f t="shared" si="14"/>
        <v>0  -0 - Pine Barn Creek at Woodrest Rd - 0</v>
      </c>
      <c r="AB130" s="290" t="str">
        <f t="shared" si="15"/>
        <v>0 - 0 - _235 -0</v>
      </c>
      <c r="AC130" s="290">
        <f t="shared" si="16"/>
        <v>0</v>
      </c>
      <c r="AD130" s="290">
        <f t="shared" si="17"/>
        <v>0</v>
      </c>
      <c r="AE130" s="290" t="str">
        <f t="shared" si="18"/>
        <v>_235</v>
      </c>
      <c r="AF130" s="290">
        <f t="shared" si="19"/>
        <v>0</v>
      </c>
    </row>
    <row r="131" spans="1:32" ht="15.75" hidden="1" thickBot="1" x14ac:dyDescent="0.3">
      <c r="A131" s="550" t="s">
        <v>215</v>
      </c>
      <c r="B131" s="400">
        <v>3</v>
      </c>
      <c r="C131" s="374" t="s">
        <v>311</v>
      </c>
      <c r="D131" s="303"/>
      <c r="E131" s="303"/>
      <c r="F131" s="298"/>
      <c r="G131" s="262"/>
      <c r="H131" s="262"/>
      <c r="I131" s="402"/>
      <c r="J131" s="262" t="s">
        <v>459</v>
      </c>
      <c r="K131" s="262"/>
      <c r="L131" s="402" t="s">
        <v>48</v>
      </c>
      <c r="M131" s="262" t="s">
        <v>426</v>
      </c>
      <c r="N131" s="262" t="s">
        <v>434</v>
      </c>
      <c r="O131" s="298"/>
      <c r="P131" s="262"/>
      <c r="Q131" s="262"/>
      <c r="R131" s="298"/>
      <c r="S131" s="299"/>
      <c r="T131" s="299"/>
      <c r="U131" s="263"/>
      <c r="V131" s="264"/>
      <c r="W131" s="289">
        <f t="shared" si="10"/>
        <v>0</v>
      </c>
      <c r="X131" s="250" t="str">
        <f t="shared" si="11"/>
        <v>RQ-2018-10-08-27</v>
      </c>
      <c r="Y131" s="290" t="str">
        <f t="shared" si="12"/>
        <v>Unnamed Creek at Woodrest Rd</v>
      </c>
      <c r="Z131" s="290">
        <f t="shared" si="13"/>
        <v>0</v>
      </c>
      <c r="AA131" s="290" t="str">
        <f t="shared" si="14"/>
        <v>0  -RQ-2018-10-08-27 - Unnamed Creek at Woodrest Rd - 0</v>
      </c>
      <c r="AB131" s="290" t="str">
        <f t="shared" si="15"/>
        <v>0 - 0 - 262A -0</v>
      </c>
      <c r="AC131" s="290">
        <f t="shared" si="16"/>
        <v>0</v>
      </c>
      <c r="AD131" s="290">
        <f t="shared" si="17"/>
        <v>0</v>
      </c>
      <c r="AE131" s="290" t="str">
        <f t="shared" si="18"/>
        <v>262A</v>
      </c>
      <c r="AF131" s="290">
        <f t="shared" si="19"/>
        <v>0</v>
      </c>
    </row>
    <row r="132" spans="1:32" ht="15.75" hidden="1" thickBot="1" x14ac:dyDescent="0.3">
      <c r="A132" s="550" t="s">
        <v>215</v>
      </c>
      <c r="B132" s="400">
        <v>3</v>
      </c>
      <c r="C132" s="374" t="s">
        <v>311</v>
      </c>
      <c r="D132" s="303" t="s">
        <v>129</v>
      </c>
      <c r="E132" s="303"/>
      <c r="F132" s="298" t="s">
        <v>129</v>
      </c>
      <c r="G132" s="262"/>
      <c r="H132" s="262"/>
      <c r="I132" s="402" t="s">
        <v>129</v>
      </c>
      <c r="J132" s="262"/>
      <c r="K132" s="262"/>
      <c r="L132" s="402" t="s">
        <v>129</v>
      </c>
      <c r="M132" s="262"/>
      <c r="N132" s="262"/>
      <c r="O132" s="298" t="s">
        <v>129</v>
      </c>
      <c r="P132" s="262"/>
      <c r="Q132" s="262"/>
      <c r="R132" s="298" t="s">
        <v>129</v>
      </c>
      <c r="S132" s="299"/>
      <c r="T132" s="299"/>
      <c r="U132" s="263" t="s">
        <v>129</v>
      </c>
      <c r="V132" s="264"/>
      <c r="W132" s="289">
        <f t="shared" ref="W132:W195" si="20">G132</f>
        <v>0</v>
      </c>
      <c r="X132" s="250">
        <f t="shared" ref="X132:X195" si="21">J132</f>
        <v>0</v>
      </c>
      <c r="Y132" s="290">
        <f t="shared" ref="Y132:Y195" si="22">M132</f>
        <v>0</v>
      </c>
      <c r="Z132" s="290">
        <f t="shared" ref="Z132:Z195" si="23">P132</f>
        <v>0</v>
      </c>
      <c r="AA132" s="290" t="str">
        <f t="shared" ref="AA132:AA195" si="24">W132&amp;"  -"&amp;X132&amp;" - "&amp;Y132&amp;" - "&amp;Z132</f>
        <v>0  -0 - 0 - 0</v>
      </c>
      <c r="AB132" s="290" t="str">
        <f t="shared" ref="AB132:AB195" si="25">AC132&amp;" - "&amp;AD132&amp;" - "&amp;AE132&amp;" -"&amp;AF132</f>
        <v xml:space="preserve">  -   -   - </v>
      </c>
      <c r="AC132" s="290" t="str">
        <f t="shared" ref="AC132:AC195" si="26">F132</f>
        <v xml:space="preserve"> </v>
      </c>
      <c r="AD132" s="290" t="str">
        <f t="shared" ref="AD132:AD195" si="27">I132</f>
        <v xml:space="preserve"> </v>
      </c>
      <c r="AE132" s="290" t="str">
        <f t="shared" ref="AE132:AE195" si="28">L132</f>
        <v xml:space="preserve"> </v>
      </c>
      <c r="AF132" s="290" t="str">
        <f t="shared" ref="AF132:AF195" si="29">O132</f>
        <v xml:space="preserve"> </v>
      </c>
    </row>
    <row r="133" spans="1:32" ht="15.75" hidden="1" thickBot="1" x14ac:dyDescent="0.3">
      <c r="A133" s="550" t="s">
        <v>215</v>
      </c>
      <c r="B133" s="400">
        <v>3</v>
      </c>
      <c r="C133" s="374" t="s">
        <v>311</v>
      </c>
      <c r="D133" s="303" t="s">
        <v>129</v>
      </c>
      <c r="E133" s="303"/>
      <c r="F133" s="298" t="s">
        <v>129</v>
      </c>
      <c r="G133" s="262"/>
      <c r="H133" s="262"/>
      <c r="I133" s="402" t="s">
        <v>379</v>
      </c>
      <c r="J133" s="262"/>
      <c r="K133" s="262"/>
      <c r="L133" s="402" t="s">
        <v>129</v>
      </c>
      <c r="M133" s="262"/>
      <c r="N133" s="262"/>
      <c r="O133" s="298" t="s">
        <v>129</v>
      </c>
      <c r="P133" s="262"/>
      <c r="Q133" s="262"/>
      <c r="R133" s="298" t="s">
        <v>129</v>
      </c>
      <c r="S133" s="299"/>
      <c r="T133" s="299"/>
      <c r="U133" s="263" t="s">
        <v>129</v>
      </c>
      <c r="V133" s="264"/>
      <c r="W133" s="289">
        <f t="shared" si="20"/>
        <v>0</v>
      </c>
      <c r="X133" s="250">
        <f t="shared" si="21"/>
        <v>0</v>
      </c>
      <c r="Y133" s="290">
        <f t="shared" si="22"/>
        <v>0</v>
      </c>
      <c r="Z133" s="290">
        <f t="shared" si="23"/>
        <v>0</v>
      </c>
      <c r="AA133" s="290" t="str">
        <f t="shared" si="24"/>
        <v>0  -0 - 0 - 0</v>
      </c>
      <c r="AB133" s="290" t="str">
        <f t="shared" si="25"/>
        <v xml:space="preserve">  - Curtis, Avril -   - </v>
      </c>
      <c r="AC133" s="290" t="str">
        <f t="shared" si="26"/>
        <v xml:space="preserve"> </v>
      </c>
      <c r="AD133" s="290" t="str">
        <f t="shared" si="27"/>
        <v>Curtis, Avril</v>
      </c>
      <c r="AE133" s="290" t="str">
        <f t="shared" si="28"/>
        <v xml:space="preserve"> </v>
      </c>
      <c r="AF133" s="290" t="str">
        <f t="shared" si="29"/>
        <v xml:space="preserve"> </v>
      </c>
    </row>
    <row r="134" spans="1:32" ht="15.75" hidden="1" thickBot="1" x14ac:dyDescent="0.3">
      <c r="A134" s="550" t="s">
        <v>215</v>
      </c>
      <c r="B134" s="400">
        <v>3</v>
      </c>
      <c r="C134" s="374" t="s">
        <v>311</v>
      </c>
      <c r="D134" s="303" t="s">
        <v>129</v>
      </c>
      <c r="E134" s="303"/>
      <c r="F134" s="298" t="s">
        <v>129</v>
      </c>
      <c r="G134" s="262"/>
      <c r="H134" s="262"/>
      <c r="I134" s="402" t="s">
        <v>129</v>
      </c>
      <c r="J134" s="262"/>
      <c r="K134" s="262"/>
      <c r="L134" s="402" t="s">
        <v>383</v>
      </c>
      <c r="M134" s="510" t="s">
        <v>453</v>
      </c>
      <c r="N134" s="511" t="s">
        <v>441</v>
      </c>
      <c r="O134" s="298" t="s">
        <v>129</v>
      </c>
      <c r="P134" s="262"/>
      <c r="Q134" s="262"/>
      <c r="R134" s="298" t="s">
        <v>129</v>
      </c>
      <c r="S134" s="299"/>
      <c r="T134" s="299"/>
      <c r="U134" s="263" t="s">
        <v>129</v>
      </c>
      <c r="V134" s="264"/>
      <c r="W134" s="289">
        <f t="shared" si="20"/>
        <v>0</v>
      </c>
      <c r="X134" s="250">
        <f t="shared" si="21"/>
        <v>0</v>
      </c>
      <c r="Y134" s="290" t="str">
        <f t="shared" si="22"/>
        <v>RQ-2019-03-25-19</v>
      </c>
      <c r="Z134" s="290">
        <f t="shared" si="23"/>
        <v>0</v>
      </c>
      <c r="AA134" s="290" t="str">
        <f t="shared" si="24"/>
        <v>0  -0 - RQ-2019-03-25-19 - 0</v>
      </c>
      <c r="AB134" s="290" t="str">
        <f t="shared" si="25"/>
        <v xml:space="preserve">  -   - Blake, Avril - </v>
      </c>
      <c r="AC134" s="290" t="str">
        <f t="shared" si="26"/>
        <v xml:space="preserve"> </v>
      </c>
      <c r="AD134" s="290" t="str">
        <f t="shared" si="27"/>
        <v xml:space="preserve"> </v>
      </c>
      <c r="AE134" s="290" t="str">
        <f t="shared" si="28"/>
        <v>Blake, Avril</v>
      </c>
      <c r="AF134" s="290" t="str">
        <f t="shared" si="29"/>
        <v xml:space="preserve"> </v>
      </c>
    </row>
    <row r="135" spans="1:32" ht="15.75" hidden="1" thickBot="1" x14ac:dyDescent="0.3">
      <c r="A135" s="552" t="s">
        <v>215</v>
      </c>
      <c r="B135" s="400">
        <v>3</v>
      </c>
      <c r="C135" s="375" t="s">
        <v>311</v>
      </c>
      <c r="D135" s="303" t="s">
        <v>129</v>
      </c>
      <c r="E135" s="320"/>
      <c r="F135" s="304" t="s">
        <v>129</v>
      </c>
      <c r="G135" s="268"/>
      <c r="H135" s="268"/>
      <c r="I135" s="404" t="s">
        <v>129</v>
      </c>
      <c r="J135" s="268" t="s">
        <v>443</v>
      </c>
      <c r="K135" s="268"/>
      <c r="L135" s="404" t="s">
        <v>129</v>
      </c>
      <c r="M135" s="522" t="s">
        <v>443</v>
      </c>
      <c r="N135" s="268"/>
      <c r="O135" s="304" t="s">
        <v>129</v>
      </c>
      <c r="P135" s="268"/>
      <c r="Q135" s="268"/>
      <c r="R135" s="304" t="s">
        <v>129</v>
      </c>
      <c r="S135" s="305"/>
      <c r="T135" s="305"/>
      <c r="U135" s="270" t="s">
        <v>129</v>
      </c>
      <c r="V135" s="271"/>
      <c r="W135" s="289">
        <f t="shared" si="20"/>
        <v>0</v>
      </c>
      <c r="X135" s="250" t="str">
        <f t="shared" si="21"/>
        <v>Gold Truck</v>
      </c>
      <c r="Y135" s="290" t="str">
        <f t="shared" si="22"/>
        <v>Gold Truck</v>
      </c>
      <c r="Z135" s="290">
        <f t="shared" si="23"/>
        <v>0</v>
      </c>
      <c r="AA135" s="290" t="str">
        <f t="shared" si="24"/>
        <v>0  -Gold Truck - Gold Truck - 0</v>
      </c>
      <c r="AB135" s="290" t="str">
        <f t="shared" si="25"/>
        <v xml:space="preserve">  -   -   - </v>
      </c>
      <c r="AC135" s="290" t="str">
        <f t="shared" si="26"/>
        <v xml:space="preserve"> </v>
      </c>
      <c r="AD135" s="290" t="str">
        <f t="shared" si="27"/>
        <v xml:space="preserve"> </v>
      </c>
      <c r="AE135" s="290" t="str">
        <f t="shared" si="28"/>
        <v xml:space="preserve"> </v>
      </c>
      <c r="AF135" s="290" t="str">
        <f t="shared" si="29"/>
        <v xml:space="preserve"> </v>
      </c>
    </row>
    <row r="136" spans="1:32" ht="15.75" hidden="1" thickBot="1" x14ac:dyDescent="0.3">
      <c r="A136" s="550" t="s">
        <v>216</v>
      </c>
      <c r="B136" s="400">
        <v>4</v>
      </c>
      <c r="C136" s="374" t="s">
        <v>311</v>
      </c>
      <c r="D136" s="321">
        <v>43555</v>
      </c>
      <c r="E136" s="318"/>
      <c r="F136" s="314">
        <v>43556</v>
      </c>
      <c r="G136" s="334"/>
      <c r="H136" s="335"/>
      <c r="I136" s="313">
        <v>43557</v>
      </c>
      <c r="J136" s="334"/>
      <c r="K136" s="335"/>
      <c r="L136" s="313">
        <v>43558</v>
      </c>
      <c r="M136" s="334" t="s">
        <v>357</v>
      </c>
      <c r="N136" s="335"/>
      <c r="O136" s="313">
        <v>43559</v>
      </c>
      <c r="P136" s="334"/>
      <c r="Q136" s="335"/>
      <c r="R136" s="313">
        <v>43560</v>
      </c>
      <c r="S136" s="307"/>
      <c r="T136" s="319"/>
      <c r="U136" s="272">
        <v>43561</v>
      </c>
      <c r="V136" s="273"/>
      <c r="W136" s="289">
        <f t="shared" si="20"/>
        <v>0</v>
      </c>
      <c r="X136" s="250">
        <f t="shared" si="21"/>
        <v>0</v>
      </c>
      <c r="Y136" s="290" t="str">
        <f t="shared" si="22"/>
        <v>G2</v>
      </c>
      <c r="Z136" s="290">
        <f t="shared" si="23"/>
        <v>0</v>
      </c>
      <c r="AA136" s="290" t="str">
        <f t="shared" si="24"/>
        <v>0  -0 - G2 - 0</v>
      </c>
      <c r="AB136" s="290" t="str">
        <f t="shared" si="25"/>
        <v>43556 - 43557 - 43558 -43559</v>
      </c>
      <c r="AC136" s="290">
        <f t="shared" si="26"/>
        <v>43556</v>
      </c>
      <c r="AD136" s="290">
        <f t="shared" si="27"/>
        <v>43557</v>
      </c>
      <c r="AE136" s="290">
        <f t="shared" si="28"/>
        <v>43558</v>
      </c>
      <c r="AF136" s="290">
        <f t="shared" si="29"/>
        <v>43559</v>
      </c>
    </row>
    <row r="137" spans="1:32" ht="15.75" hidden="1" thickBot="1" x14ac:dyDescent="0.3">
      <c r="A137" s="550" t="s">
        <v>216</v>
      </c>
      <c r="B137" s="400">
        <v>4</v>
      </c>
      <c r="C137" s="374" t="s">
        <v>311</v>
      </c>
      <c r="D137" s="303" t="s">
        <v>129</v>
      </c>
      <c r="E137" s="303"/>
      <c r="F137" s="298" t="s">
        <v>129</v>
      </c>
      <c r="G137" s="262"/>
      <c r="H137" s="262"/>
      <c r="I137" s="402" t="s">
        <v>129</v>
      </c>
      <c r="J137" s="262"/>
      <c r="K137" s="262"/>
      <c r="L137" s="398" t="s">
        <v>43</v>
      </c>
      <c r="M137" s="262" t="s">
        <v>454</v>
      </c>
      <c r="N137" s="262" t="s">
        <v>465</v>
      </c>
      <c r="O137" s="298" t="s">
        <v>129</v>
      </c>
      <c r="P137" s="262"/>
      <c r="Q137" s="262"/>
      <c r="R137" s="298" t="s">
        <v>129</v>
      </c>
      <c r="S137" s="299"/>
      <c r="T137" s="299"/>
      <c r="U137" s="263" t="s">
        <v>129</v>
      </c>
      <c r="V137" s="264"/>
      <c r="W137" s="289">
        <f t="shared" si="20"/>
        <v>0</v>
      </c>
      <c r="X137" s="250">
        <f t="shared" si="21"/>
        <v>0</v>
      </c>
      <c r="Y137" s="290" t="str">
        <f t="shared" si="22"/>
        <v>Stone Mill Creek Upstream of Dianna St.</v>
      </c>
      <c r="Z137" s="290">
        <f t="shared" si="23"/>
        <v>0</v>
      </c>
      <c r="AA137" s="290" t="str">
        <f t="shared" si="24"/>
        <v>0  -0 - Stone Mill Creek Upstream of Dianna St. - 0</v>
      </c>
      <c r="AB137" s="290" t="str">
        <f t="shared" si="25"/>
        <v xml:space="preserve">  -   - 1075 - </v>
      </c>
      <c r="AC137" s="290" t="str">
        <f t="shared" si="26"/>
        <v xml:space="preserve"> </v>
      </c>
      <c r="AD137" s="290" t="str">
        <f t="shared" si="27"/>
        <v xml:space="preserve"> </v>
      </c>
      <c r="AE137" s="290" t="str">
        <f t="shared" si="28"/>
        <v>1075</v>
      </c>
      <c r="AF137" s="290" t="str">
        <f t="shared" si="29"/>
        <v xml:space="preserve"> </v>
      </c>
    </row>
    <row r="138" spans="1:32" ht="15.75" hidden="1" thickBot="1" x14ac:dyDescent="0.3">
      <c r="A138" s="550" t="s">
        <v>216</v>
      </c>
      <c r="B138" s="400">
        <v>4</v>
      </c>
      <c r="C138" s="374"/>
      <c r="D138" s="303"/>
      <c r="E138" s="303"/>
      <c r="F138" s="298"/>
      <c r="G138" s="262"/>
      <c r="H138" s="262"/>
      <c r="I138" s="402"/>
      <c r="J138" s="262"/>
      <c r="K138" s="262"/>
      <c r="L138" s="398" t="s">
        <v>44</v>
      </c>
      <c r="M138" s="262" t="s">
        <v>455</v>
      </c>
      <c r="N138" s="262" t="s">
        <v>388</v>
      </c>
      <c r="O138" s="298"/>
      <c r="P138" s="262"/>
      <c r="Q138" s="262"/>
      <c r="R138" s="298"/>
      <c r="S138" s="299"/>
      <c r="T138" s="299"/>
      <c r="U138" s="263"/>
      <c r="V138" s="264"/>
      <c r="W138" s="289">
        <f t="shared" si="20"/>
        <v>0</v>
      </c>
      <c r="X138" s="250">
        <f t="shared" si="21"/>
        <v>0</v>
      </c>
      <c r="Y138" s="290" t="str">
        <f t="shared" si="22"/>
        <v>Big Branch Downstream of Road 5</v>
      </c>
      <c r="Z138" s="290">
        <f t="shared" si="23"/>
        <v>0</v>
      </c>
      <c r="AA138" s="290" t="str">
        <f t="shared" si="24"/>
        <v>0  -0 - Big Branch Downstream of Road 5 - 0</v>
      </c>
      <c r="AB138" s="290" t="str">
        <f t="shared" si="25"/>
        <v>0 - 0 - 1154 -0</v>
      </c>
      <c r="AC138" s="290">
        <f t="shared" si="26"/>
        <v>0</v>
      </c>
      <c r="AD138" s="290">
        <f t="shared" si="27"/>
        <v>0</v>
      </c>
      <c r="AE138" s="290" t="str">
        <f t="shared" si="28"/>
        <v>1154</v>
      </c>
      <c r="AF138" s="290">
        <f t="shared" si="29"/>
        <v>0</v>
      </c>
    </row>
    <row r="139" spans="1:32" ht="27.75" hidden="1" thickBot="1" x14ac:dyDescent="0.3">
      <c r="A139" s="550" t="s">
        <v>216</v>
      </c>
      <c r="B139" s="400">
        <v>4</v>
      </c>
      <c r="C139" s="374"/>
      <c r="D139" s="303"/>
      <c r="E139" s="303"/>
      <c r="F139" s="298"/>
      <c r="G139" s="262"/>
      <c r="H139" s="262"/>
      <c r="I139" s="402"/>
      <c r="J139" s="262"/>
      <c r="K139" s="262"/>
      <c r="L139" s="398" t="s">
        <v>69</v>
      </c>
      <c r="M139" s="262" t="s">
        <v>456</v>
      </c>
      <c r="N139" s="262" t="s">
        <v>461</v>
      </c>
      <c r="O139" s="298"/>
      <c r="P139" s="262"/>
      <c r="Q139" s="262"/>
      <c r="R139" s="298"/>
      <c r="S139" s="299"/>
      <c r="T139" s="299"/>
      <c r="U139" s="263"/>
      <c r="V139" s="264"/>
      <c r="W139" s="289">
        <f t="shared" si="20"/>
        <v>0</v>
      </c>
      <c r="X139" s="250">
        <f t="shared" si="21"/>
        <v>0</v>
      </c>
      <c r="Y139" s="290" t="str">
        <f t="shared" si="22"/>
        <v>Coon Creek 100 meters upstream of CR 69</v>
      </c>
      <c r="Z139" s="290">
        <f t="shared" si="23"/>
        <v>0</v>
      </c>
      <c r="AA139" s="290" t="str">
        <f t="shared" si="24"/>
        <v>0  -0 - Coon Creek 100 meters upstream of CR 69 - 0</v>
      </c>
      <c r="AB139" s="290" t="str">
        <f t="shared" si="25"/>
        <v>0 - 0 - 885 -0</v>
      </c>
      <c r="AC139" s="290">
        <f t="shared" si="26"/>
        <v>0</v>
      </c>
      <c r="AD139" s="290">
        <f t="shared" si="27"/>
        <v>0</v>
      </c>
      <c r="AE139" s="290" t="str">
        <f t="shared" si="28"/>
        <v>885</v>
      </c>
      <c r="AF139" s="290">
        <f t="shared" si="29"/>
        <v>0</v>
      </c>
    </row>
    <row r="140" spans="1:32" ht="27.75" hidden="1" thickBot="1" x14ac:dyDescent="0.3">
      <c r="A140" s="550" t="s">
        <v>216</v>
      </c>
      <c r="B140" s="400">
        <v>4</v>
      </c>
      <c r="C140" s="374"/>
      <c r="D140" s="303"/>
      <c r="E140" s="303"/>
      <c r="F140" s="298"/>
      <c r="G140" s="262"/>
      <c r="H140" s="262"/>
      <c r="I140" s="402"/>
      <c r="J140" s="262"/>
      <c r="K140" s="262"/>
      <c r="L140" s="398" t="s">
        <v>62</v>
      </c>
      <c r="M140" s="262" t="s">
        <v>464</v>
      </c>
      <c r="N140" s="262" t="s">
        <v>462</v>
      </c>
      <c r="O140" s="298"/>
      <c r="P140" s="262"/>
      <c r="Q140" s="262"/>
      <c r="R140" s="298"/>
      <c r="S140" s="299"/>
      <c r="T140" s="299"/>
      <c r="U140" s="263"/>
      <c r="V140" s="264"/>
      <c r="W140" s="289">
        <f t="shared" si="20"/>
        <v>0</v>
      </c>
      <c r="X140" s="250">
        <f t="shared" si="21"/>
        <v>0</v>
      </c>
      <c r="Y140" s="290" t="str">
        <f t="shared" si="22"/>
        <v>Stafford Creek 100 meters upstream of SR 69</v>
      </c>
      <c r="Z140" s="290">
        <f t="shared" si="23"/>
        <v>0</v>
      </c>
      <c r="AA140" s="290" t="str">
        <f t="shared" si="24"/>
        <v>0  -0 - Stafford Creek 100 meters upstream of SR 69 - 0</v>
      </c>
      <c r="AB140" s="290" t="str">
        <f t="shared" si="25"/>
        <v>0 - 0 - 723 -0</v>
      </c>
      <c r="AC140" s="290">
        <f t="shared" si="26"/>
        <v>0</v>
      </c>
      <c r="AD140" s="290">
        <f t="shared" si="27"/>
        <v>0</v>
      </c>
      <c r="AE140" s="290" t="str">
        <f t="shared" si="28"/>
        <v>723</v>
      </c>
      <c r="AF140" s="290">
        <f t="shared" si="29"/>
        <v>0</v>
      </c>
    </row>
    <row r="141" spans="1:32" ht="17.25" hidden="1" thickBot="1" x14ac:dyDescent="0.3">
      <c r="A141" s="550" t="s">
        <v>216</v>
      </c>
      <c r="B141" s="400">
        <v>4</v>
      </c>
      <c r="C141" s="374"/>
      <c r="D141" s="303"/>
      <c r="E141" s="303"/>
      <c r="F141" s="298"/>
      <c r="G141" s="262"/>
      <c r="H141" s="262"/>
      <c r="I141" s="402"/>
      <c r="J141" s="262"/>
      <c r="K141" s="262"/>
      <c r="L141" s="402"/>
      <c r="M141" s="516" t="s">
        <v>463</v>
      </c>
      <c r="N141" s="262"/>
      <c r="O141" s="298"/>
      <c r="P141" s="262"/>
      <c r="Q141" s="262"/>
      <c r="R141" s="298"/>
      <c r="S141" s="299"/>
      <c r="T141" s="299"/>
      <c r="U141" s="263"/>
      <c r="V141" s="264"/>
      <c r="W141" s="289">
        <f t="shared" si="20"/>
        <v>0</v>
      </c>
      <c r="X141" s="250">
        <f t="shared" si="21"/>
        <v>0</v>
      </c>
      <c r="Y141" s="290" t="str">
        <f t="shared" si="22"/>
        <v>RQ-2018-03-26-25</v>
      </c>
      <c r="Z141" s="290">
        <f t="shared" si="23"/>
        <v>0</v>
      </c>
      <c r="AA141" s="290" t="str">
        <f t="shared" si="24"/>
        <v>0  -0 - RQ-2018-03-26-25 - 0</v>
      </c>
      <c r="AB141" s="290" t="str">
        <f t="shared" si="25"/>
        <v>0 - 0 - 0 -0</v>
      </c>
      <c r="AC141" s="290">
        <f t="shared" si="26"/>
        <v>0</v>
      </c>
      <c r="AD141" s="290">
        <f t="shared" si="27"/>
        <v>0</v>
      </c>
      <c r="AE141" s="290">
        <f t="shared" si="28"/>
        <v>0</v>
      </c>
      <c r="AF141" s="290">
        <f t="shared" si="29"/>
        <v>0</v>
      </c>
    </row>
    <row r="142" spans="1:32" ht="15.75" hidden="1" thickBot="1" x14ac:dyDescent="0.3">
      <c r="A142" s="550" t="s">
        <v>216</v>
      </c>
      <c r="B142" s="400">
        <v>4</v>
      </c>
      <c r="C142" s="374"/>
      <c r="D142" s="303"/>
      <c r="E142" s="303"/>
      <c r="F142" s="298"/>
      <c r="G142" s="262"/>
      <c r="H142" s="262"/>
      <c r="I142" s="402"/>
      <c r="J142" s="262"/>
      <c r="K142" s="262"/>
      <c r="L142" s="402"/>
      <c r="M142" s="519"/>
      <c r="N142" s="262"/>
      <c r="O142" s="298"/>
      <c r="P142" s="262"/>
      <c r="Q142" s="262"/>
      <c r="R142" s="298"/>
      <c r="S142" s="299"/>
      <c r="T142" s="299"/>
      <c r="U142" s="263"/>
      <c r="V142" s="264"/>
      <c r="W142" s="289">
        <f t="shared" si="20"/>
        <v>0</v>
      </c>
      <c r="X142" s="250">
        <f t="shared" si="21"/>
        <v>0</v>
      </c>
      <c r="Y142" s="290">
        <f t="shared" si="22"/>
        <v>0</v>
      </c>
      <c r="Z142" s="290">
        <f t="shared" si="23"/>
        <v>0</v>
      </c>
      <c r="AA142" s="290" t="str">
        <f t="shared" si="24"/>
        <v>0  -0 - 0 - 0</v>
      </c>
      <c r="AB142" s="290" t="str">
        <f t="shared" si="25"/>
        <v>0 - 0 - 0 -0</v>
      </c>
      <c r="AC142" s="290">
        <f t="shared" si="26"/>
        <v>0</v>
      </c>
      <c r="AD142" s="290">
        <f t="shared" si="27"/>
        <v>0</v>
      </c>
      <c r="AE142" s="290">
        <f t="shared" si="28"/>
        <v>0</v>
      </c>
      <c r="AF142" s="290">
        <f t="shared" si="29"/>
        <v>0</v>
      </c>
    </row>
    <row r="143" spans="1:32" ht="15.75" hidden="1" thickBot="1" x14ac:dyDescent="0.3">
      <c r="A143" s="550" t="s">
        <v>216</v>
      </c>
      <c r="B143" s="400">
        <v>4</v>
      </c>
      <c r="C143" s="374" t="s">
        <v>311</v>
      </c>
      <c r="D143" s="303"/>
      <c r="E143" s="303"/>
      <c r="F143" s="298"/>
      <c r="G143" s="262"/>
      <c r="H143" s="262"/>
      <c r="I143" s="402"/>
      <c r="J143" s="262"/>
      <c r="K143" s="262"/>
      <c r="L143" s="518" t="s">
        <v>360</v>
      </c>
      <c r="M143" s="262" t="s">
        <v>358</v>
      </c>
      <c r="N143" s="520" t="s">
        <v>466</v>
      </c>
      <c r="O143" s="298"/>
      <c r="P143" s="262"/>
      <c r="Q143" s="262"/>
      <c r="R143" s="298"/>
      <c r="S143" s="299"/>
      <c r="T143" s="299"/>
      <c r="U143" s="263"/>
      <c r="V143" s="264"/>
      <c r="W143" s="289">
        <f t="shared" si="20"/>
        <v>0</v>
      </c>
      <c r="X143" s="250">
        <f t="shared" si="21"/>
        <v>0</v>
      </c>
      <c r="Y143" s="290" t="str">
        <f t="shared" si="22"/>
        <v>WILSON MILL CREEK</v>
      </c>
      <c r="Z143" s="290">
        <f t="shared" si="23"/>
        <v>0</v>
      </c>
      <c r="AA143" s="290" t="str">
        <f t="shared" si="24"/>
        <v>0  -0 - WILSON MILL CREEK - 0</v>
      </c>
      <c r="AB143" s="290" t="str">
        <f t="shared" si="25"/>
        <v>0 - 0 - 512 -0</v>
      </c>
      <c r="AC143" s="290">
        <f t="shared" si="26"/>
        <v>0</v>
      </c>
      <c r="AD143" s="290">
        <f t="shared" si="27"/>
        <v>0</v>
      </c>
      <c r="AE143" s="290" t="str">
        <f t="shared" si="28"/>
        <v>512</v>
      </c>
      <c r="AF143" s="290">
        <f t="shared" si="29"/>
        <v>0</v>
      </c>
    </row>
    <row r="144" spans="1:32" ht="17.25" hidden="1" thickBot="1" x14ac:dyDescent="0.3">
      <c r="A144" s="550" t="s">
        <v>216</v>
      </c>
      <c r="B144" s="400">
        <v>4</v>
      </c>
      <c r="C144" s="374" t="s">
        <v>311</v>
      </c>
      <c r="D144" s="303"/>
      <c r="E144" s="303"/>
      <c r="F144" s="298"/>
      <c r="G144" s="262"/>
      <c r="H144" s="262"/>
      <c r="I144" s="402"/>
      <c r="J144" s="262"/>
      <c r="K144" s="262"/>
      <c r="L144" s="398"/>
      <c r="M144" s="516" t="s">
        <v>467</v>
      </c>
      <c r="N144" s="262"/>
      <c r="O144" s="298"/>
      <c r="P144" s="262"/>
      <c r="Q144" s="262"/>
      <c r="R144" s="298"/>
      <c r="S144" s="299"/>
      <c r="T144" s="299"/>
      <c r="U144" s="263"/>
      <c r="V144" s="264"/>
      <c r="W144" s="289">
        <f t="shared" si="20"/>
        <v>0</v>
      </c>
      <c r="X144" s="250">
        <f t="shared" si="21"/>
        <v>0</v>
      </c>
      <c r="Y144" s="290" t="str">
        <f t="shared" si="22"/>
        <v>RQ-2019-04-01-10</v>
      </c>
      <c r="Z144" s="290">
        <f t="shared" si="23"/>
        <v>0</v>
      </c>
      <c r="AA144" s="290" t="str">
        <f t="shared" si="24"/>
        <v>0  -0 - RQ-2019-04-01-10 - 0</v>
      </c>
      <c r="AB144" s="290" t="str">
        <f t="shared" si="25"/>
        <v>0 - 0 - 0 -0</v>
      </c>
      <c r="AC144" s="290">
        <f t="shared" si="26"/>
        <v>0</v>
      </c>
      <c r="AD144" s="290">
        <f t="shared" si="27"/>
        <v>0</v>
      </c>
      <c r="AE144" s="290">
        <f t="shared" si="28"/>
        <v>0</v>
      </c>
      <c r="AF144" s="290">
        <f t="shared" si="29"/>
        <v>0</v>
      </c>
    </row>
    <row r="145" spans="1:32" ht="17.25" hidden="1" thickBot="1" x14ac:dyDescent="0.3">
      <c r="A145" s="550" t="s">
        <v>216</v>
      </c>
      <c r="B145" s="400">
        <v>4</v>
      </c>
      <c r="C145" s="374"/>
      <c r="D145" s="303"/>
      <c r="E145" s="303"/>
      <c r="F145" s="298"/>
      <c r="G145" s="262"/>
      <c r="H145" s="262"/>
      <c r="I145" s="402"/>
      <c r="J145" s="262"/>
      <c r="K145" s="262"/>
      <c r="L145" s="398"/>
      <c r="M145" s="516"/>
      <c r="N145" s="262"/>
      <c r="O145" s="298"/>
      <c r="P145" s="262"/>
      <c r="Q145" s="262"/>
      <c r="R145" s="298"/>
      <c r="S145" s="299"/>
      <c r="T145" s="299"/>
      <c r="U145" s="263"/>
      <c r="V145" s="264"/>
      <c r="W145" s="289">
        <f t="shared" si="20"/>
        <v>0</v>
      </c>
      <c r="X145" s="250">
        <f t="shared" si="21"/>
        <v>0</v>
      </c>
      <c r="Y145" s="290">
        <f t="shared" si="22"/>
        <v>0</v>
      </c>
      <c r="Z145" s="290">
        <f t="shared" si="23"/>
        <v>0</v>
      </c>
      <c r="AA145" s="290" t="str">
        <f t="shared" si="24"/>
        <v>0  -0 - 0 - 0</v>
      </c>
      <c r="AB145" s="290" t="str">
        <f t="shared" si="25"/>
        <v>0 - 0 - 0 -0</v>
      </c>
      <c r="AC145" s="290">
        <f t="shared" si="26"/>
        <v>0</v>
      </c>
      <c r="AD145" s="290">
        <f t="shared" si="27"/>
        <v>0</v>
      </c>
      <c r="AE145" s="290">
        <f t="shared" si="28"/>
        <v>0</v>
      </c>
      <c r="AF145" s="290">
        <f t="shared" si="29"/>
        <v>0</v>
      </c>
    </row>
    <row r="146" spans="1:32" ht="17.25" hidden="1" thickBot="1" x14ac:dyDescent="0.3">
      <c r="A146" s="550" t="s">
        <v>216</v>
      </c>
      <c r="B146" s="400">
        <v>4</v>
      </c>
      <c r="C146" s="374"/>
      <c r="D146" s="303"/>
      <c r="E146" s="303"/>
      <c r="F146" s="298"/>
      <c r="G146" s="262"/>
      <c r="H146" s="262"/>
      <c r="I146" s="402"/>
      <c r="J146" s="262"/>
      <c r="K146" s="262"/>
      <c r="L146" s="398" t="s">
        <v>378</v>
      </c>
      <c r="M146" s="516"/>
      <c r="N146" s="511" t="s">
        <v>441</v>
      </c>
      <c r="O146" s="298"/>
      <c r="P146" s="262"/>
      <c r="Q146" s="262"/>
      <c r="R146" s="298"/>
      <c r="S146" s="299"/>
      <c r="T146" s="299"/>
      <c r="U146" s="263"/>
      <c r="V146" s="264"/>
      <c r="W146" s="289">
        <f t="shared" si="20"/>
        <v>0</v>
      </c>
      <c r="X146" s="250">
        <f t="shared" si="21"/>
        <v>0</v>
      </c>
      <c r="Y146" s="290">
        <f t="shared" si="22"/>
        <v>0</v>
      </c>
      <c r="Z146" s="290">
        <f t="shared" si="23"/>
        <v>0</v>
      </c>
      <c r="AA146" s="290" t="str">
        <f t="shared" si="24"/>
        <v>0  -0 - 0 - 0</v>
      </c>
      <c r="AB146" s="290" t="str">
        <f t="shared" si="25"/>
        <v>0 - 0 - Jason, Avril -0</v>
      </c>
      <c r="AC146" s="290">
        <f t="shared" si="26"/>
        <v>0</v>
      </c>
      <c r="AD146" s="290">
        <f t="shared" si="27"/>
        <v>0</v>
      </c>
      <c r="AE146" s="290" t="str">
        <f t="shared" si="28"/>
        <v>Jason, Avril</v>
      </c>
      <c r="AF146" s="290">
        <f t="shared" si="29"/>
        <v>0</v>
      </c>
    </row>
    <row r="147" spans="1:32" ht="15.75" hidden="1" thickBot="1" x14ac:dyDescent="0.3">
      <c r="A147" s="550" t="s">
        <v>216</v>
      </c>
      <c r="B147" s="400">
        <v>4</v>
      </c>
      <c r="C147" s="374" t="s">
        <v>311</v>
      </c>
      <c r="D147" s="303" t="s">
        <v>129</v>
      </c>
      <c r="E147" s="303"/>
      <c r="F147" s="298" t="s">
        <v>129</v>
      </c>
      <c r="G147" s="262"/>
      <c r="H147" s="262"/>
      <c r="I147" s="402" t="s">
        <v>129</v>
      </c>
      <c r="J147" s="262"/>
      <c r="K147" s="262"/>
      <c r="L147" s="402" t="s">
        <v>442</v>
      </c>
      <c r="M147" s="262"/>
      <c r="N147" s="262"/>
      <c r="O147" s="298" t="s">
        <v>129</v>
      </c>
      <c r="P147" s="262"/>
      <c r="Q147" s="262"/>
      <c r="R147" s="298" t="s">
        <v>129</v>
      </c>
      <c r="S147" s="299"/>
      <c r="T147" s="299"/>
      <c r="U147" s="263" t="s">
        <v>129</v>
      </c>
      <c r="V147" s="264"/>
      <c r="W147" s="289">
        <f t="shared" si="20"/>
        <v>0</v>
      </c>
      <c r="X147" s="250">
        <f t="shared" si="21"/>
        <v>0</v>
      </c>
      <c r="Y147" s="290">
        <f t="shared" si="22"/>
        <v>0</v>
      </c>
      <c r="Z147" s="290">
        <f t="shared" si="23"/>
        <v>0</v>
      </c>
      <c r="AA147" s="290" t="str">
        <f t="shared" si="24"/>
        <v>0  -0 - 0 - 0</v>
      </c>
      <c r="AB147" s="290" t="str">
        <f t="shared" si="25"/>
        <v xml:space="preserve">  -   - 2017 Truck - </v>
      </c>
      <c r="AC147" s="290" t="str">
        <f t="shared" si="26"/>
        <v xml:space="preserve"> </v>
      </c>
      <c r="AD147" s="290" t="str">
        <f t="shared" si="27"/>
        <v xml:space="preserve"> </v>
      </c>
      <c r="AE147" s="290" t="str">
        <f t="shared" si="28"/>
        <v>2017 Truck</v>
      </c>
      <c r="AF147" s="290" t="str">
        <f t="shared" si="29"/>
        <v xml:space="preserve"> </v>
      </c>
    </row>
    <row r="148" spans="1:32" ht="15.75" hidden="1" thickBot="1" x14ac:dyDescent="0.3">
      <c r="A148" s="550" t="s">
        <v>216</v>
      </c>
      <c r="B148" s="400">
        <v>4</v>
      </c>
      <c r="C148" s="374" t="s">
        <v>311</v>
      </c>
      <c r="D148" s="317">
        <v>43562</v>
      </c>
      <c r="E148" s="318"/>
      <c r="F148" s="314">
        <v>43563</v>
      </c>
      <c r="G148" s="334"/>
      <c r="H148" s="335"/>
      <c r="I148" s="314">
        <v>43564</v>
      </c>
      <c r="J148" s="334"/>
      <c r="K148" s="335"/>
      <c r="L148" s="314">
        <v>43565</v>
      </c>
      <c r="M148" s="334" t="s">
        <v>354</v>
      </c>
      <c r="N148" s="335"/>
      <c r="O148" s="314">
        <v>43566</v>
      </c>
      <c r="P148" s="334"/>
      <c r="Q148" s="335"/>
      <c r="R148" s="314">
        <v>43567</v>
      </c>
      <c r="S148" s="315"/>
      <c r="T148" s="316"/>
      <c r="U148" s="278">
        <v>43568</v>
      </c>
      <c r="V148" s="279"/>
      <c r="W148" s="289">
        <f t="shared" si="20"/>
        <v>0</v>
      </c>
      <c r="X148" s="250">
        <f t="shared" si="21"/>
        <v>0</v>
      </c>
      <c r="Y148" s="290" t="str">
        <f t="shared" si="22"/>
        <v>Lake</v>
      </c>
      <c r="Z148" s="290">
        <f t="shared" si="23"/>
        <v>0</v>
      </c>
      <c r="AA148" s="290" t="str">
        <f t="shared" si="24"/>
        <v>0  -0 - Lake - 0</v>
      </c>
      <c r="AB148" s="290" t="str">
        <f t="shared" si="25"/>
        <v>43563 - 43564 - 43565 -43566</v>
      </c>
      <c r="AC148" s="290">
        <f t="shared" si="26"/>
        <v>43563</v>
      </c>
      <c r="AD148" s="290">
        <f t="shared" si="27"/>
        <v>43564</v>
      </c>
      <c r="AE148" s="290">
        <f t="shared" si="28"/>
        <v>43565</v>
      </c>
      <c r="AF148" s="290">
        <f t="shared" si="29"/>
        <v>43566</v>
      </c>
    </row>
    <row r="149" spans="1:32" ht="15.75" hidden="1" thickBot="1" x14ac:dyDescent="0.3">
      <c r="A149" s="550" t="s">
        <v>216</v>
      </c>
      <c r="B149" s="400">
        <v>4</v>
      </c>
      <c r="C149" s="374" t="s">
        <v>311</v>
      </c>
      <c r="D149" s="303" t="s">
        <v>129</v>
      </c>
      <c r="E149" s="303"/>
      <c r="F149" s="298" t="s">
        <v>129</v>
      </c>
      <c r="G149" s="262"/>
      <c r="H149" s="262"/>
      <c r="I149" s="402" t="s">
        <v>129</v>
      </c>
      <c r="J149" s="262"/>
      <c r="K149" s="262"/>
      <c r="L149" s="402" t="s">
        <v>50</v>
      </c>
      <c r="M149" s="262" t="s">
        <v>110</v>
      </c>
      <c r="N149" s="262" t="s">
        <v>53</v>
      </c>
      <c r="O149" s="298" t="s">
        <v>129</v>
      </c>
      <c r="P149" s="262"/>
      <c r="Q149" s="262"/>
      <c r="R149" s="298" t="s">
        <v>129</v>
      </c>
      <c r="S149" s="299"/>
      <c r="T149" s="299"/>
      <c r="U149" s="263" t="s">
        <v>129</v>
      </c>
      <c r="V149" s="264"/>
      <c r="W149" s="289">
        <f t="shared" si="20"/>
        <v>0</v>
      </c>
      <c r="X149" s="250">
        <f t="shared" si="21"/>
        <v>0</v>
      </c>
      <c r="Y149" s="290" t="str">
        <f t="shared" si="22"/>
        <v>Lower Dianne Lake</v>
      </c>
      <c r="Z149" s="290">
        <f t="shared" si="23"/>
        <v>0</v>
      </c>
      <c r="AA149" s="290" t="str">
        <f t="shared" si="24"/>
        <v>0  -0 - Lower Dianne Lake - 0</v>
      </c>
      <c r="AB149" s="290" t="str">
        <f t="shared" si="25"/>
        <v xml:space="preserve">  -   - 546A - </v>
      </c>
      <c r="AC149" s="290" t="str">
        <f t="shared" si="26"/>
        <v xml:space="preserve"> </v>
      </c>
      <c r="AD149" s="290" t="str">
        <f t="shared" si="27"/>
        <v xml:space="preserve"> </v>
      </c>
      <c r="AE149" s="290" t="str">
        <f t="shared" si="28"/>
        <v>546A</v>
      </c>
      <c r="AF149" s="290" t="str">
        <f t="shared" si="29"/>
        <v xml:space="preserve"> </v>
      </c>
    </row>
    <row r="150" spans="1:32" ht="15.75" hidden="1" thickBot="1" x14ac:dyDescent="0.3">
      <c r="A150" s="550" t="s">
        <v>216</v>
      </c>
      <c r="B150" s="400">
        <v>4</v>
      </c>
      <c r="C150" s="374" t="s">
        <v>311</v>
      </c>
      <c r="D150" s="303" t="s">
        <v>129</v>
      </c>
      <c r="E150" s="303"/>
      <c r="F150" s="298" t="s">
        <v>129</v>
      </c>
      <c r="G150" s="262"/>
      <c r="H150" s="262"/>
      <c r="I150" s="402" t="s">
        <v>129</v>
      </c>
      <c r="J150" s="262"/>
      <c r="K150" s="262"/>
      <c r="L150" s="402" t="s">
        <v>51</v>
      </c>
      <c r="M150" s="262" t="s">
        <v>111</v>
      </c>
      <c r="N150" s="262" t="s">
        <v>53</v>
      </c>
      <c r="O150" s="298" t="s">
        <v>129</v>
      </c>
      <c r="P150" s="262"/>
      <c r="Q150" s="262"/>
      <c r="R150" s="298" t="s">
        <v>129</v>
      </c>
      <c r="S150" s="299"/>
      <c r="T150" s="299"/>
      <c r="U150" s="263" t="s">
        <v>129</v>
      </c>
      <c r="V150" s="264"/>
      <c r="W150" s="289">
        <f t="shared" si="20"/>
        <v>0</v>
      </c>
      <c r="X150" s="250">
        <f t="shared" si="21"/>
        <v>0</v>
      </c>
      <c r="Y150" s="290" t="str">
        <f t="shared" si="22"/>
        <v>Upper Dianne Lake</v>
      </c>
      <c r="Z150" s="290">
        <f t="shared" si="23"/>
        <v>0</v>
      </c>
      <c r="AA150" s="290" t="str">
        <f t="shared" si="24"/>
        <v>0  -0 - Upper Dianne Lake - 0</v>
      </c>
      <c r="AB150" s="290" t="str">
        <f t="shared" si="25"/>
        <v xml:space="preserve">  -   - 546B - </v>
      </c>
      <c r="AC150" s="290" t="str">
        <f t="shared" si="26"/>
        <v xml:space="preserve"> </v>
      </c>
      <c r="AD150" s="290" t="str">
        <f t="shared" si="27"/>
        <v xml:space="preserve"> </v>
      </c>
      <c r="AE150" s="290" t="str">
        <f t="shared" si="28"/>
        <v>546B</v>
      </c>
      <c r="AF150" s="290" t="str">
        <f t="shared" si="29"/>
        <v xml:space="preserve"> </v>
      </c>
    </row>
    <row r="151" spans="1:32" ht="15.75" hidden="1" thickBot="1" x14ac:dyDescent="0.3">
      <c r="A151" s="550" t="s">
        <v>216</v>
      </c>
      <c r="B151" s="400">
        <v>4</v>
      </c>
      <c r="C151" s="374" t="s">
        <v>311</v>
      </c>
      <c r="D151" s="303"/>
      <c r="E151" s="303"/>
      <c r="F151" s="298"/>
      <c r="G151" s="262"/>
      <c r="H151" s="262"/>
      <c r="I151" s="402"/>
      <c r="J151" s="262"/>
      <c r="K151" s="262"/>
      <c r="L151" s="402" t="s">
        <v>38</v>
      </c>
      <c r="M151" s="262" t="s">
        <v>96</v>
      </c>
      <c r="N151" s="262" t="s">
        <v>53</v>
      </c>
      <c r="O151" s="298"/>
      <c r="P151" s="262"/>
      <c r="Q151" s="262"/>
      <c r="R151" s="298"/>
      <c r="S151" s="299"/>
      <c r="T151" s="299"/>
      <c r="U151" s="263"/>
      <c r="V151" s="264"/>
      <c r="W151" s="289">
        <f t="shared" si="20"/>
        <v>0</v>
      </c>
      <c r="X151" s="250">
        <f t="shared" si="21"/>
        <v>0</v>
      </c>
      <c r="Y151" s="290" t="str">
        <f t="shared" si="22"/>
        <v>LAKE ARROWHEAD</v>
      </c>
      <c r="Z151" s="290">
        <f t="shared" si="23"/>
        <v>0</v>
      </c>
      <c r="AA151" s="290" t="str">
        <f t="shared" si="24"/>
        <v>0  -0 - LAKE ARROWHEAD - 0</v>
      </c>
      <c r="AB151" s="290" t="str">
        <f t="shared" si="25"/>
        <v>0 - 0 - 564A -0</v>
      </c>
      <c r="AC151" s="290">
        <f t="shared" si="26"/>
        <v>0</v>
      </c>
      <c r="AD151" s="290">
        <f t="shared" si="27"/>
        <v>0</v>
      </c>
      <c r="AE151" s="290" t="str">
        <f t="shared" si="28"/>
        <v>564A</v>
      </c>
      <c r="AF151" s="290">
        <f t="shared" si="29"/>
        <v>0</v>
      </c>
    </row>
    <row r="152" spans="1:32" ht="15.75" hidden="1" thickBot="1" x14ac:dyDescent="0.3">
      <c r="A152" s="550" t="s">
        <v>216</v>
      </c>
      <c r="B152" s="400">
        <v>4</v>
      </c>
      <c r="C152" s="374" t="s">
        <v>311</v>
      </c>
      <c r="D152" s="303"/>
      <c r="E152" s="303"/>
      <c r="F152" s="298"/>
      <c r="G152" s="262"/>
      <c r="H152" s="262"/>
      <c r="I152" s="402"/>
      <c r="J152" s="262"/>
      <c r="K152" s="262"/>
      <c r="L152" s="402" t="s">
        <v>39</v>
      </c>
      <c r="M152" s="262" t="s">
        <v>98</v>
      </c>
      <c r="N152" s="262" t="s">
        <v>53</v>
      </c>
      <c r="O152" s="298"/>
      <c r="P152" s="262"/>
      <c r="Q152" s="262"/>
      <c r="R152" s="298"/>
      <c r="S152" s="299"/>
      <c r="T152" s="299"/>
      <c r="U152" s="263"/>
      <c r="V152" s="264"/>
      <c r="W152" s="289">
        <f t="shared" si="20"/>
        <v>0</v>
      </c>
      <c r="X152" s="250">
        <f t="shared" si="21"/>
        <v>0</v>
      </c>
      <c r="Y152" s="290" t="str">
        <f t="shared" si="22"/>
        <v>PINE HILL LAKE (BOCKUS LAKE)</v>
      </c>
      <c r="Z152" s="290">
        <f t="shared" si="23"/>
        <v>0</v>
      </c>
      <c r="AA152" s="290" t="str">
        <f t="shared" si="24"/>
        <v>0  -0 - PINE HILL LAKE (BOCKUS LAKE) - 0</v>
      </c>
      <c r="AB152" s="290" t="str">
        <f t="shared" si="25"/>
        <v>0 - 0 - 564B -0</v>
      </c>
      <c r="AC152" s="290">
        <f t="shared" si="26"/>
        <v>0</v>
      </c>
      <c r="AD152" s="290">
        <f t="shared" si="27"/>
        <v>0</v>
      </c>
      <c r="AE152" s="290" t="str">
        <f t="shared" si="28"/>
        <v>564B</v>
      </c>
      <c r="AF152" s="290">
        <f t="shared" si="29"/>
        <v>0</v>
      </c>
    </row>
    <row r="153" spans="1:32" ht="15.75" hidden="1" thickBot="1" x14ac:dyDescent="0.3">
      <c r="A153" s="550" t="s">
        <v>216</v>
      </c>
      <c r="B153" s="400">
        <v>4</v>
      </c>
      <c r="C153" s="374" t="s">
        <v>311</v>
      </c>
      <c r="D153" s="303"/>
      <c r="E153" s="303"/>
      <c r="F153" s="298"/>
      <c r="G153" s="262"/>
      <c r="H153" s="262"/>
      <c r="I153" s="402"/>
      <c r="J153" s="262"/>
      <c r="K153" s="262"/>
      <c r="L153" s="402" t="s">
        <v>52</v>
      </c>
      <c r="M153" s="262" t="s">
        <v>112</v>
      </c>
      <c r="N153" s="262" t="s">
        <v>53</v>
      </c>
      <c r="O153" s="298"/>
      <c r="P153" s="262"/>
      <c r="Q153" s="262"/>
      <c r="R153" s="298"/>
      <c r="S153" s="299"/>
      <c r="T153" s="299"/>
      <c r="U153" s="263"/>
      <c r="V153" s="264"/>
      <c r="W153" s="289">
        <f t="shared" si="20"/>
        <v>0</v>
      </c>
      <c r="X153" s="250">
        <f t="shared" si="21"/>
        <v>0</v>
      </c>
      <c r="Y153" s="290" t="str">
        <f t="shared" si="22"/>
        <v>Lake Tom Jon</v>
      </c>
      <c r="Z153" s="290">
        <f t="shared" si="23"/>
        <v>0</v>
      </c>
      <c r="AA153" s="290" t="str">
        <f t="shared" si="24"/>
        <v>0  -0 - Lake Tom Jon - 0</v>
      </c>
      <c r="AB153" s="290" t="str">
        <f t="shared" si="25"/>
        <v>0 - 0 - 647A -0</v>
      </c>
      <c r="AC153" s="290">
        <f t="shared" si="26"/>
        <v>0</v>
      </c>
      <c r="AD153" s="290">
        <f t="shared" si="27"/>
        <v>0</v>
      </c>
      <c r="AE153" s="290" t="str">
        <f t="shared" si="28"/>
        <v>647A</v>
      </c>
      <c r="AF153" s="290">
        <f t="shared" si="29"/>
        <v>0</v>
      </c>
    </row>
    <row r="154" spans="1:32" ht="15.75" hidden="1" thickBot="1" x14ac:dyDescent="0.3">
      <c r="A154" s="550" t="s">
        <v>216</v>
      </c>
      <c r="B154" s="400">
        <v>4</v>
      </c>
      <c r="C154" s="374" t="s">
        <v>311</v>
      </c>
      <c r="D154" s="303"/>
      <c r="E154" s="303"/>
      <c r="F154" s="298"/>
      <c r="G154" s="262"/>
      <c r="H154" s="262"/>
      <c r="I154" s="402"/>
      <c r="J154" s="262"/>
      <c r="K154" s="262"/>
      <c r="L154" s="402"/>
      <c r="M154" s="262"/>
      <c r="N154" s="262"/>
      <c r="O154" s="298"/>
      <c r="P154" s="262"/>
      <c r="Q154" s="262"/>
      <c r="R154" s="298"/>
      <c r="S154" s="299"/>
      <c r="T154" s="299"/>
      <c r="U154" s="263"/>
      <c r="V154" s="264"/>
      <c r="W154" s="289">
        <f t="shared" si="20"/>
        <v>0</v>
      </c>
      <c r="X154" s="250">
        <f t="shared" si="21"/>
        <v>0</v>
      </c>
      <c r="Y154" s="290">
        <f t="shared" si="22"/>
        <v>0</v>
      </c>
      <c r="Z154" s="290">
        <f t="shared" si="23"/>
        <v>0</v>
      </c>
      <c r="AA154" s="290" t="str">
        <f t="shared" si="24"/>
        <v>0  -0 - 0 - 0</v>
      </c>
      <c r="AB154" s="290" t="str">
        <f t="shared" si="25"/>
        <v>0 - 0 - 0 -0</v>
      </c>
      <c r="AC154" s="290">
        <f t="shared" si="26"/>
        <v>0</v>
      </c>
      <c r="AD154" s="290">
        <f t="shared" si="27"/>
        <v>0</v>
      </c>
      <c r="AE154" s="290">
        <f t="shared" si="28"/>
        <v>0</v>
      </c>
      <c r="AF154" s="290">
        <f t="shared" si="29"/>
        <v>0</v>
      </c>
    </row>
    <row r="155" spans="1:32" ht="15.75" hidden="1" thickBot="1" x14ac:dyDescent="0.3">
      <c r="A155" s="550" t="s">
        <v>216</v>
      </c>
      <c r="B155" s="400">
        <v>4</v>
      </c>
      <c r="C155" s="374" t="s">
        <v>311</v>
      </c>
      <c r="D155" s="303" t="s">
        <v>129</v>
      </c>
      <c r="E155" s="303"/>
      <c r="F155" s="298" t="s">
        <v>129</v>
      </c>
      <c r="G155" s="262"/>
      <c r="H155" s="262"/>
      <c r="I155" s="402" t="s">
        <v>129</v>
      </c>
      <c r="J155" s="262"/>
      <c r="K155" s="262"/>
      <c r="L155" s="402" t="s">
        <v>435</v>
      </c>
      <c r="M155" s="262"/>
      <c r="N155" s="262"/>
      <c r="O155" s="298" t="s">
        <v>129</v>
      </c>
      <c r="P155" s="262"/>
      <c r="Q155" s="262"/>
      <c r="R155" s="298" t="s">
        <v>129</v>
      </c>
      <c r="S155" s="299"/>
      <c r="T155" s="299"/>
      <c r="U155" s="263" t="s">
        <v>129</v>
      </c>
      <c r="V155" s="264"/>
      <c r="W155" s="289">
        <f t="shared" si="20"/>
        <v>0</v>
      </c>
      <c r="X155" s="250">
        <f t="shared" si="21"/>
        <v>0</v>
      </c>
      <c r="Y155" s="290">
        <f t="shared" si="22"/>
        <v>0</v>
      </c>
      <c r="Z155" s="290">
        <f t="shared" si="23"/>
        <v>0</v>
      </c>
      <c r="AA155" s="290" t="str">
        <f t="shared" si="24"/>
        <v>0  -0 - 0 - 0</v>
      </c>
      <c r="AB155" s="290" t="str">
        <f t="shared" si="25"/>
        <v xml:space="preserve">  -   - RQ-2019-03-04-69 - </v>
      </c>
      <c r="AC155" s="290" t="str">
        <f t="shared" si="26"/>
        <v xml:space="preserve"> </v>
      </c>
      <c r="AD155" s="290" t="str">
        <f t="shared" si="27"/>
        <v xml:space="preserve"> </v>
      </c>
      <c r="AE155" s="290" t="str">
        <f t="shared" si="28"/>
        <v>RQ-2019-03-04-69</v>
      </c>
      <c r="AF155" s="290" t="str">
        <f t="shared" si="29"/>
        <v xml:space="preserve"> </v>
      </c>
    </row>
    <row r="156" spans="1:32" ht="15.75" hidden="1" thickBot="1" x14ac:dyDescent="0.3">
      <c r="A156" s="550" t="s">
        <v>216</v>
      </c>
      <c r="B156" s="400">
        <v>4</v>
      </c>
      <c r="C156" s="374" t="s">
        <v>311</v>
      </c>
      <c r="D156" s="303" t="s">
        <v>129</v>
      </c>
      <c r="E156" s="303"/>
      <c r="F156" s="298" t="s">
        <v>129</v>
      </c>
      <c r="G156" s="262"/>
      <c r="H156" s="262"/>
      <c r="I156" s="402"/>
      <c r="J156" s="262"/>
      <c r="K156" s="262"/>
      <c r="L156" s="398"/>
      <c r="M156" s="262" t="s">
        <v>489</v>
      </c>
      <c r="N156" s="262"/>
      <c r="O156" s="298" t="s">
        <v>129</v>
      </c>
      <c r="P156" s="262"/>
      <c r="Q156" s="262"/>
      <c r="R156" s="298" t="s">
        <v>129</v>
      </c>
      <c r="S156" s="299"/>
      <c r="T156" s="299"/>
      <c r="U156" s="263" t="s">
        <v>129</v>
      </c>
      <c r="V156" s="264"/>
      <c r="W156" s="289">
        <f t="shared" si="20"/>
        <v>0</v>
      </c>
      <c r="X156" s="250">
        <f t="shared" si="21"/>
        <v>0</v>
      </c>
      <c r="Y156" s="290" t="str">
        <f t="shared" si="22"/>
        <v>Jason, Will</v>
      </c>
      <c r="Z156" s="290">
        <f t="shared" si="23"/>
        <v>0</v>
      </c>
      <c r="AA156" s="290" t="str">
        <f t="shared" si="24"/>
        <v>0  -0 - Jason, Will - 0</v>
      </c>
      <c r="AB156" s="290" t="str">
        <f t="shared" si="25"/>
        <v xml:space="preserve">  - 0 - 0 - </v>
      </c>
      <c r="AC156" s="290" t="str">
        <f t="shared" si="26"/>
        <v xml:space="preserve"> </v>
      </c>
      <c r="AD156" s="290">
        <f t="shared" si="27"/>
        <v>0</v>
      </c>
      <c r="AE156" s="290">
        <f t="shared" si="28"/>
        <v>0</v>
      </c>
      <c r="AF156" s="290" t="str">
        <f t="shared" si="29"/>
        <v xml:space="preserve"> </v>
      </c>
    </row>
    <row r="157" spans="1:32" ht="15.75" hidden="1" thickBot="1" x14ac:dyDescent="0.3">
      <c r="A157" s="550" t="s">
        <v>216</v>
      </c>
      <c r="B157" s="400">
        <v>4</v>
      </c>
      <c r="C157" s="374" t="s">
        <v>311</v>
      </c>
      <c r="D157" s="303" t="s">
        <v>129</v>
      </c>
      <c r="E157" s="303"/>
      <c r="F157" s="298" t="s">
        <v>129</v>
      </c>
      <c r="G157" s="262"/>
      <c r="H157" s="262"/>
      <c r="I157" s="402"/>
      <c r="J157" s="262"/>
      <c r="K157" s="262"/>
      <c r="L157" s="402" t="s">
        <v>443</v>
      </c>
      <c r="M157" s="262"/>
      <c r="N157" s="262"/>
      <c r="O157" s="298" t="s">
        <v>129</v>
      </c>
      <c r="P157" s="262"/>
      <c r="Q157" s="262"/>
      <c r="R157" s="298" t="s">
        <v>129</v>
      </c>
      <c r="S157" s="299"/>
      <c r="T157" s="299"/>
      <c r="U157" s="263" t="s">
        <v>129</v>
      </c>
      <c r="V157" s="264"/>
      <c r="W157" s="289">
        <f t="shared" si="20"/>
        <v>0</v>
      </c>
      <c r="X157" s="250">
        <f t="shared" si="21"/>
        <v>0</v>
      </c>
      <c r="Y157" s="290">
        <f t="shared" si="22"/>
        <v>0</v>
      </c>
      <c r="Z157" s="290">
        <f t="shared" si="23"/>
        <v>0</v>
      </c>
      <c r="AA157" s="290" t="str">
        <f t="shared" si="24"/>
        <v>0  -0 - 0 - 0</v>
      </c>
      <c r="AB157" s="290" t="str">
        <f t="shared" si="25"/>
        <v xml:space="preserve">  - 0 - Gold Truck - </v>
      </c>
      <c r="AC157" s="290" t="str">
        <f t="shared" si="26"/>
        <v xml:space="preserve"> </v>
      </c>
      <c r="AD157" s="290">
        <f t="shared" si="27"/>
        <v>0</v>
      </c>
      <c r="AE157" s="290" t="str">
        <f t="shared" si="28"/>
        <v>Gold Truck</v>
      </c>
      <c r="AF157" s="290" t="str">
        <f t="shared" si="29"/>
        <v xml:space="preserve"> </v>
      </c>
    </row>
    <row r="158" spans="1:32" ht="15.75" hidden="1" thickBot="1" x14ac:dyDescent="0.3">
      <c r="A158" s="550" t="s">
        <v>216</v>
      </c>
      <c r="B158" s="400">
        <v>4</v>
      </c>
      <c r="C158" s="374" t="s">
        <v>311</v>
      </c>
      <c r="D158" s="317">
        <v>43569</v>
      </c>
      <c r="E158" s="318"/>
      <c r="F158" s="314">
        <v>43570</v>
      </c>
      <c r="G158" s="334"/>
      <c r="H158" s="335"/>
      <c r="I158" s="314">
        <v>43571</v>
      </c>
      <c r="J158" s="334" t="s">
        <v>368</v>
      </c>
      <c r="K158" s="335"/>
      <c r="L158" s="314">
        <v>43572</v>
      </c>
      <c r="M158" s="334" t="s">
        <v>475</v>
      </c>
      <c r="N158" s="335"/>
      <c r="O158" s="314">
        <v>43573</v>
      </c>
      <c r="P158" s="334"/>
      <c r="Q158" s="335"/>
      <c r="R158" s="314">
        <v>43574</v>
      </c>
      <c r="S158" s="315"/>
      <c r="T158" s="316"/>
      <c r="U158" s="278">
        <v>43575</v>
      </c>
      <c r="V158" s="279"/>
      <c r="W158" s="289">
        <f t="shared" si="20"/>
        <v>0</v>
      </c>
      <c r="X158" s="250" t="str">
        <f t="shared" si="21"/>
        <v>SCI 3</v>
      </c>
      <c r="Y158" s="290" t="str">
        <f t="shared" si="22"/>
        <v>Wakulla BMAP</v>
      </c>
      <c r="Z158" s="290">
        <f t="shared" si="23"/>
        <v>0</v>
      </c>
      <c r="AA158" s="290" t="str">
        <f t="shared" si="24"/>
        <v>0  -SCI 3 - Wakulla BMAP - 0</v>
      </c>
      <c r="AB158" s="290" t="str">
        <f t="shared" si="25"/>
        <v>43570 - 43571 - 43572 -43573</v>
      </c>
      <c r="AC158" s="290">
        <f t="shared" si="26"/>
        <v>43570</v>
      </c>
      <c r="AD158" s="290">
        <f t="shared" si="27"/>
        <v>43571</v>
      </c>
      <c r="AE158" s="290">
        <f t="shared" si="28"/>
        <v>43572</v>
      </c>
      <c r="AF158" s="290">
        <f t="shared" si="29"/>
        <v>43573</v>
      </c>
    </row>
    <row r="159" spans="1:32" ht="15.75" hidden="1" thickBot="1" x14ac:dyDescent="0.3">
      <c r="A159" s="550" t="s">
        <v>216</v>
      </c>
      <c r="B159" s="400">
        <v>4</v>
      </c>
      <c r="C159" s="374" t="s">
        <v>311</v>
      </c>
      <c r="D159" s="303" t="s">
        <v>129</v>
      </c>
      <c r="E159" s="303"/>
      <c r="F159" s="298" t="s">
        <v>129</v>
      </c>
      <c r="G159" s="262"/>
      <c r="H159" s="262"/>
      <c r="I159" s="402" t="s">
        <v>129</v>
      </c>
      <c r="J159" s="262"/>
      <c r="K159" s="262"/>
      <c r="L159" s="402" t="s">
        <v>129</v>
      </c>
      <c r="M159" s="262"/>
      <c r="N159" s="262"/>
      <c r="O159" s="298" t="s">
        <v>129</v>
      </c>
      <c r="P159" s="262"/>
      <c r="Q159" s="262"/>
      <c r="R159" s="298" t="s">
        <v>129</v>
      </c>
      <c r="S159" s="299"/>
      <c r="T159" s="299"/>
      <c r="U159" s="263" t="s">
        <v>129</v>
      </c>
      <c r="V159" s="264"/>
      <c r="W159" s="289">
        <f t="shared" si="20"/>
        <v>0</v>
      </c>
      <c r="X159" s="250">
        <f t="shared" si="21"/>
        <v>0</v>
      </c>
      <c r="Y159" s="290">
        <f t="shared" si="22"/>
        <v>0</v>
      </c>
      <c r="Z159" s="290">
        <f t="shared" si="23"/>
        <v>0</v>
      </c>
      <c r="AA159" s="290" t="str">
        <f t="shared" si="24"/>
        <v>0  -0 - 0 - 0</v>
      </c>
      <c r="AB159" s="290" t="str">
        <f t="shared" si="25"/>
        <v xml:space="preserve">  -   -   - </v>
      </c>
      <c r="AC159" s="290" t="str">
        <f t="shared" si="26"/>
        <v xml:space="preserve"> </v>
      </c>
      <c r="AD159" s="290" t="str">
        <f t="shared" si="27"/>
        <v xml:space="preserve"> </v>
      </c>
      <c r="AE159" s="290" t="str">
        <f t="shared" si="28"/>
        <v xml:space="preserve"> </v>
      </c>
      <c r="AF159" s="290" t="str">
        <f t="shared" si="29"/>
        <v xml:space="preserve"> </v>
      </c>
    </row>
    <row r="160" spans="1:32" ht="15.75" hidden="1" thickBot="1" x14ac:dyDescent="0.3">
      <c r="A160" s="550" t="s">
        <v>216</v>
      </c>
      <c r="B160" s="400">
        <v>4</v>
      </c>
      <c r="C160" s="374" t="s">
        <v>311</v>
      </c>
      <c r="D160" s="303" t="s">
        <v>129</v>
      </c>
      <c r="E160" s="303"/>
      <c r="F160" s="298" t="s">
        <v>129</v>
      </c>
      <c r="G160" s="262"/>
      <c r="H160" s="262"/>
      <c r="I160" s="402" t="s">
        <v>61</v>
      </c>
      <c r="J160" s="262" t="s">
        <v>486</v>
      </c>
      <c r="K160" s="262" t="s">
        <v>63</v>
      </c>
      <c r="L160" s="402" t="s">
        <v>129</v>
      </c>
      <c r="M160" s="262"/>
      <c r="N160" s="262"/>
      <c r="O160" s="298" t="s">
        <v>129</v>
      </c>
      <c r="P160" s="262"/>
      <c r="Q160" s="262"/>
      <c r="R160" s="298" t="s">
        <v>129</v>
      </c>
      <c r="S160" s="299"/>
      <c r="T160" s="299"/>
      <c r="U160" s="263" t="s">
        <v>129</v>
      </c>
      <c r="V160" s="264"/>
      <c r="W160" s="289">
        <f t="shared" si="20"/>
        <v>0</v>
      </c>
      <c r="X160" s="250" t="str">
        <f t="shared" si="21"/>
        <v>Sweetwater Creek</v>
      </c>
      <c r="Y160" s="290">
        <f t="shared" si="22"/>
        <v>0</v>
      </c>
      <c r="Z160" s="290">
        <f t="shared" si="23"/>
        <v>0</v>
      </c>
      <c r="AA160" s="290" t="str">
        <f t="shared" si="24"/>
        <v>0  -Sweetwater Creek - 0 - 0</v>
      </c>
      <c r="AB160" s="290" t="str">
        <f t="shared" si="25"/>
        <v xml:space="preserve">  - 815 -   - </v>
      </c>
      <c r="AC160" s="290" t="str">
        <f t="shared" si="26"/>
        <v xml:space="preserve"> </v>
      </c>
      <c r="AD160" s="290" t="str">
        <f t="shared" si="27"/>
        <v>815</v>
      </c>
      <c r="AE160" s="290" t="str">
        <f t="shared" si="28"/>
        <v xml:space="preserve"> </v>
      </c>
      <c r="AF160" s="290" t="str">
        <f t="shared" si="29"/>
        <v xml:space="preserve"> </v>
      </c>
    </row>
    <row r="161" spans="1:32" ht="15.75" hidden="1" thickBot="1" x14ac:dyDescent="0.3">
      <c r="A161" s="550" t="s">
        <v>216</v>
      </c>
      <c r="B161" s="400">
        <v>4</v>
      </c>
      <c r="C161" s="374" t="s">
        <v>311</v>
      </c>
      <c r="D161" s="303"/>
      <c r="E161" s="303"/>
      <c r="F161" s="298"/>
      <c r="G161" s="262"/>
      <c r="H161" s="262"/>
      <c r="I161" s="402"/>
      <c r="J161" s="262"/>
      <c r="K161" s="262"/>
      <c r="L161" s="402"/>
      <c r="M161" s="262"/>
      <c r="N161" s="262"/>
      <c r="O161" s="298"/>
      <c r="P161" s="262"/>
      <c r="Q161" s="262"/>
      <c r="R161" s="298"/>
      <c r="S161" s="299"/>
      <c r="T161" s="299"/>
      <c r="U161" s="263"/>
      <c r="V161" s="264"/>
      <c r="W161" s="289">
        <f t="shared" si="20"/>
        <v>0</v>
      </c>
      <c r="X161" s="250">
        <f t="shared" si="21"/>
        <v>0</v>
      </c>
      <c r="Y161" s="290">
        <f t="shared" si="22"/>
        <v>0</v>
      </c>
      <c r="Z161" s="290">
        <f t="shared" si="23"/>
        <v>0</v>
      </c>
      <c r="AA161" s="290" t="str">
        <f t="shared" si="24"/>
        <v>0  -0 - 0 - 0</v>
      </c>
      <c r="AB161" s="290" t="str">
        <f t="shared" si="25"/>
        <v>0 - 0 - 0 -0</v>
      </c>
      <c r="AC161" s="290">
        <f t="shared" si="26"/>
        <v>0</v>
      </c>
      <c r="AD161" s="290">
        <f t="shared" si="27"/>
        <v>0</v>
      </c>
      <c r="AE161" s="290">
        <f t="shared" si="28"/>
        <v>0</v>
      </c>
      <c r="AF161" s="290">
        <f t="shared" si="29"/>
        <v>0</v>
      </c>
    </row>
    <row r="162" spans="1:32" ht="15.75" hidden="1" thickBot="1" x14ac:dyDescent="0.3">
      <c r="A162" s="550" t="s">
        <v>216</v>
      </c>
      <c r="B162" s="400">
        <v>4</v>
      </c>
      <c r="C162" s="374" t="s">
        <v>311</v>
      </c>
      <c r="D162" s="303"/>
      <c r="E162" s="303"/>
      <c r="F162" s="298"/>
      <c r="G162" s="262"/>
      <c r="H162" s="262"/>
      <c r="I162" s="402"/>
      <c r="J162" s="262"/>
      <c r="K162" s="262"/>
      <c r="L162" s="402" t="s">
        <v>362</v>
      </c>
      <c r="M162" s="262"/>
      <c r="N162" s="262"/>
      <c r="O162" s="298"/>
      <c r="P162" s="262"/>
      <c r="Q162" s="262"/>
      <c r="R162" s="298"/>
      <c r="S162" s="299"/>
      <c r="T162" s="299"/>
      <c r="U162" s="263"/>
      <c r="V162" s="264"/>
      <c r="W162" s="289">
        <f t="shared" si="20"/>
        <v>0</v>
      </c>
      <c r="X162" s="250">
        <f t="shared" si="21"/>
        <v>0</v>
      </c>
      <c r="Y162" s="290">
        <f t="shared" si="22"/>
        <v>0</v>
      </c>
      <c r="Z162" s="290">
        <f t="shared" si="23"/>
        <v>0</v>
      </c>
      <c r="AA162" s="290" t="str">
        <f t="shared" si="24"/>
        <v>0  -0 - 0 - 0</v>
      </c>
      <c r="AB162" s="290" t="str">
        <f t="shared" si="25"/>
        <v>0 - 0 - 1006 -0</v>
      </c>
      <c r="AC162" s="290">
        <f t="shared" si="26"/>
        <v>0</v>
      </c>
      <c r="AD162" s="290">
        <f t="shared" si="27"/>
        <v>0</v>
      </c>
      <c r="AE162" s="290" t="str">
        <f t="shared" si="28"/>
        <v>1006</v>
      </c>
      <c r="AF162" s="290">
        <f t="shared" si="29"/>
        <v>0</v>
      </c>
    </row>
    <row r="163" spans="1:32" ht="15.75" hidden="1" thickBot="1" x14ac:dyDescent="0.3">
      <c r="A163" s="550" t="s">
        <v>216</v>
      </c>
      <c r="B163" s="400">
        <v>4</v>
      </c>
      <c r="C163" s="374" t="s">
        <v>311</v>
      </c>
      <c r="D163" s="303"/>
      <c r="E163" s="303"/>
      <c r="F163" s="298"/>
      <c r="G163" s="262"/>
      <c r="H163" s="262"/>
      <c r="I163" s="402"/>
      <c r="J163" s="262"/>
      <c r="K163" s="262"/>
      <c r="L163" s="402"/>
      <c r="M163" s="262"/>
      <c r="N163" s="262"/>
      <c r="O163" s="298"/>
      <c r="P163" s="262"/>
      <c r="Q163" s="262"/>
      <c r="R163" s="298"/>
      <c r="S163" s="299"/>
      <c r="T163" s="299"/>
      <c r="U163" s="263"/>
      <c r="V163" s="264"/>
      <c r="W163" s="289">
        <f t="shared" si="20"/>
        <v>0</v>
      </c>
      <c r="X163" s="250">
        <f t="shared" si="21"/>
        <v>0</v>
      </c>
      <c r="Y163" s="290">
        <f t="shared" si="22"/>
        <v>0</v>
      </c>
      <c r="Z163" s="290">
        <f t="shared" si="23"/>
        <v>0</v>
      </c>
      <c r="AA163" s="290" t="str">
        <f t="shared" si="24"/>
        <v>0  -0 - 0 - 0</v>
      </c>
      <c r="AB163" s="290" t="str">
        <f t="shared" si="25"/>
        <v>0 - 0 - 0 -0</v>
      </c>
      <c r="AC163" s="290">
        <f t="shared" si="26"/>
        <v>0</v>
      </c>
      <c r="AD163" s="290">
        <f t="shared" si="27"/>
        <v>0</v>
      </c>
      <c r="AE163" s="290">
        <f t="shared" si="28"/>
        <v>0</v>
      </c>
      <c r="AF163" s="290">
        <f t="shared" si="29"/>
        <v>0</v>
      </c>
    </row>
    <row r="164" spans="1:32" ht="15.75" hidden="1" thickBot="1" x14ac:dyDescent="0.3">
      <c r="A164" s="550" t="s">
        <v>216</v>
      </c>
      <c r="B164" s="400">
        <v>4</v>
      </c>
      <c r="C164" s="374" t="s">
        <v>311</v>
      </c>
      <c r="D164" s="303"/>
      <c r="E164" s="303"/>
      <c r="F164" s="298"/>
      <c r="G164" s="262"/>
      <c r="H164" s="262"/>
      <c r="I164" s="402"/>
      <c r="J164" s="262"/>
      <c r="K164" s="262"/>
      <c r="L164" s="402"/>
      <c r="M164" s="262"/>
      <c r="N164" s="262"/>
      <c r="O164" s="298"/>
      <c r="P164" s="262"/>
      <c r="Q164" s="262"/>
      <c r="R164" s="298"/>
      <c r="S164" s="299"/>
      <c r="T164" s="299"/>
      <c r="U164" s="263"/>
      <c r="V164" s="264"/>
      <c r="W164" s="289">
        <f t="shared" si="20"/>
        <v>0</v>
      </c>
      <c r="X164" s="250">
        <f t="shared" si="21"/>
        <v>0</v>
      </c>
      <c r="Y164" s="290">
        <f t="shared" si="22"/>
        <v>0</v>
      </c>
      <c r="Z164" s="290">
        <f t="shared" si="23"/>
        <v>0</v>
      </c>
      <c r="AA164" s="290" t="str">
        <f t="shared" si="24"/>
        <v>0  -0 - 0 - 0</v>
      </c>
      <c r="AB164" s="290" t="str">
        <f t="shared" si="25"/>
        <v>0 - 0 - 0 -0</v>
      </c>
      <c r="AC164" s="290">
        <f t="shared" si="26"/>
        <v>0</v>
      </c>
      <c r="AD164" s="290">
        <f t="shared" si="27"/>
        <v>0</v>
      </c>
      <c r="AE164" s="290">
        <f t="shared" si="28"/>
        <v>0</v>
      </c>
      <c r="AF164" s="290">
        <f t="shared" si="29"/>
        <v>0</v>
      </c>
    </row>
    <row r="165" spans="1:32" ht="15.75" hidden="1" thickBot="1" x14ac:dyDescent="0.3">
      <c r="A165" s="550" t="s">
        <v>216</v>
      </c>
      <c r="B165" s="400">
        <v>4</v>
      </c>
      <c r="C165" s="374" t="s">
        <v>311</v>
      </c>
      <c r="D165" s="303"/>
      <c r="E165" s="303"/>
      <c r="F165" s="298"/>
      <c r="G165" s="262"/>
      <c r="H165" s="262"/>
      <c r="I165" s="402"/>
      <c r="J165" s="262"/>
      <c r="K165" s="262"/>
      <c r="L165" s="402"/>
      <c r="M165" s="262"/>
      <c r="N165" s="262"/>
      <c r="O165" s="298"/>
      <c r="P165" s="262"/>
      <c r="Q165" s="262"/>
      <c r="R165" s="298"/>
      <c r="S165" s="299"/>
      <c r="T165" s="299"/>
      <c r="U165" s="263"/>
      <c r="V165" s="264"/>
      <c r="W165" s="289">
        <f t="shared" si="20"/>
        <v>0</v>
      </c>
      <c r="X165" s="250">
        <f t="shared" si="21"/>
        <v>0</v>
      </c>
      <c r="Y165" s="290">
        <f t="shared" si="22"/>
        <v>0</v>
      </c>
      <c r="Z165" s="290">
        <f t="shared" si="23"/>
        <v>0</v>
      </c>
      <c r="AA165" s="290" t="str">
        <f t="shared" si="24"/>
        <v>0  -0 - 0 - 0</v>
      </c>
      <c r="AB165" s="290" t="str">
        <f t="shared" si="25"/>
        <v>0 - 0 - 0 -0</v>
      </c>
      <c r="AC165" s="290">
        <f t="shared" si="26"/>
        <v>0</v>
      </c>
      <c r="AD165" s="290">
        <f t="shared" si="27"/>
        <v>0</v>
      </c>
      <c r="AE165" s="290">
        <f t="shared" si="28"/>
        <v>0</v>
      </c>
      <c r="AF165" s="290">
        <f t="shared" si="29"/>
        <v>0</v>
      </c>
    </row>
    <row r="166" spans="1:32" ht="15.75" hidden="1" thickBot="1" x14ac:dyDescent="0.3">
      <c r="A166" s="550" t="s">
        <v>216</v>
      </c>
      <c r="B166" s="400">
        <v>4</v>
      </c>
      <c r="C166" s="374" t="s">
        <v>311</v>
      </c>
      <c r="D166" s="303" t="s">
        <v>129</v>
      </c>
      <c r="E166" s="303"/>
      <c r="F166" s="298" t="s">
        <v>129</v>
      </c>
      <c r="G166" s="262"/>
      <c r="H166" s="262"/>
      <c r="I166" s="402" t="s">
        <v>488</v>
      </c>
      <c r="J166" s="262"/>
      <c r="K166" s="262"/>
      <c r="L166" s="402" t="s">
        <v>129</v>
      </c>
      <c r="M166" s="262" t="s">
        <v>474</v>
      </c>
      <c r="N166" s="262"/>
      <c r="O166" s="298" t="s">
        <v>129</v>
      </c>
      <c r="P166" s="262"/>
      <c r="Q166" s="262"/>
      <c r="R166" s="298" t="s">
        <v>129</v>
      </c>
      <c r="S166" s="299"/>
      <c r="T166" s="299"/>
      <c r="U166" s="263" t="s">
        <v>129</v>
      </c>
      <c r="V166" s="264"/>
      <c r="W166" s="289">
        <f t="shared" si="20"/>
        <v>0</v>
      </c>
      <c r="X166" s="250">
        <f t="shared" si="21"/>
        <v>0</v>
      </c>
      <c r="Y166" s="290" t="str">
        <f t="shared" si="22"/>
        <v>Blake, Avril, Jason</v>
      </c>
      <c r="Z166" s="290">
        <f t="shared" si="23"/>
        <v>0</v>
      </c>
      <c r="AA166" s="290" t="str">
        <f t="shared" si="24"/>
        <v>0  -0 - Blake, Avril, Jason - 0</v>
      </c>
      <c r="AB166" s="290" t="str">
        <f t="shared" si="25"/>
        <v xml:space="preserve">  - Avril, Curtis, Blake  -   - </v>
      </c>
      <c r="AC166" s="290" t="str">
        <f t="shared" si="26"/>
        <v xml:space="preserve"> </v>
      </c>
      <c r="AD166" s="290" t="str">
        <f t="shared" si="27"/>
        <v xml:space="preserve">Avril, Curtis, Blake </v>
      </c>
      <c r="AE166" s="290" t="str">
        <f t="shared" si="28"/>
        <v xml:space="preserve"> </v>
      </c>
      <c r="AF166" s="290" t="str">
        <f t="shared" si="29"/>
        <v xml:space="preserve"> </v>
      </c>
    </row>
    <row r="167" spans="1:32" ht="27.75" hidden="1" thickBot="1" x14ac:dyDescent="0.3">
      <c r="A167" s="550" t="s">
        <v>216</v>
      </c>
      <c r="B167" s="400">
        <v>4</v>
      </c>
      <c r="C167" s="374" t="s">
        <v>311</v>
      </c>
      <c r="D167" s="303" t="s">
        <v>129</v>
      </c>
      <c r="E167" s="303"/>
      <c r="F167" s="298" t="s">
        <v>129</v>
      </c>
      <c r="G167" s="262"/>
      <c r="H167" s="262"/>
      <c r="I167" s="262" t="s">
        <v>503</v>
      </c>
      <c r="J167" s="526" t="s">
        <v>386</v>
      </c>
      <c r="K167" s="262"/>
      <c r="L167" s="402" t="s">
        <v>129</v>
      </c>
      <c r="M167" s="262" t="s">
        <v>476</v>
      </c>
      <c r="N167" s="262"/>
      <c r="O167" s="298" t="s">
        <v>129</v>
      </c>
      <c r="P167" s="262"/>
      <c r="Q167" s="262"/>
      <c r="R167" s="298" t="s">
        <v>129</v>
      </c>
      <c r="S167" s="299"/>
      <c r="T167" s="299"/>
      <c r="U167" s="263" t="s">
        <v>129</v>
      </c>
      <c r="V167" s="264"/>
      <c r="W167" s="289">
        <f t="shared" si="20"/>
        <v>0</v>
      </c>
      <c r="X167" s="250" t="str">
        <f t="shared" si="21"/>
        <v>RQ-2019-02-25-07</v>
      </c>
      <c r="Y167" s="290" t="str">
        <f t="shared" si="22"/>
        <v>RQ-2019-04-15-19</v>
      </c>
      <c r="Z167" s="290">
        <f t="shared" si="23"/>
        <v>0</v>
      </c>
      <c r="AA167" s="290" t="str">
        <f t="shared" si="24"/>
        <v>0  -RQ-2019-02-25-07 - RQ-2019-04-15-19 - 0</v>
      </c>
      <c r="AB167" s="290" t="str">
        <f t="shared" si="25"/>
        <v xml:space="preserve">  - Gold Truck, 14' Jon Boat -   - </v>
      </c>
      <c r="AC167" s="290" t="str">
        <f t="shared" si="26"/>
        <v xml:space="preserve"> </v>
      </c>
      <c r="AD167" s="290" t="str">
        <f t="shared" si="27"/>
        <v>Gold Truck, 14' Jon Boat</v>
      </c>
      <c r="AE167" s="290" t="str">
        <f t="shared" si="28"/>
        <v xml:space="preserve"> </v>
      </c>
      <c r="AF167" s="290" t="str">
        <f t="shared" si="29"/>
        <v xml:space="preserve"> </v>
      </c>
    </row>
    <row r="168" spans="1:32" ht="15.75" hidden="1" thickBot="1" x14ac:dyDescent="0.3">
      <c r="A168" s="550" t="s">
        <v>216</v>
      </c>
      <c r="B168" s="400">
        <v>4</v>
      </c>
      <c r="C168" s="374" t="s">
        <v>311</v>
      </c>
      <c r="D168" s="303" t="s">
        <v>129</v>
      </c>
      <c r="E168" s="303"/>
      <c r="F168" s="298" t="s">
        <v>129</v>
      </c>
      <c r="G168" s="262"/>
      <c r="H168" s="262"/>
      <c r="I168" s="402" t="s">
        <v>129</v>
      </c>
      <c r="J168" s="262"/>
      <c r="K168" s="262"/>
      <c r="L168" s="402" t="s">
        <v>129</v>
      </c>
      <c r="M168" s="262" t="s">
        <v>503</v>
      </c>
      <c r="N168" s="262"/>
      <c r="O168" s="298" t="s">
        <v>129</v>
      </c>
      <c r="P168" s="262"/>
      <c r="Q168" s="262"/>
      <c r="R168" s="298" t="s">
        <v>129</v>
      </c>
      <c r="S168" s="299"/>
      <c r="T168" s="299"/>
      <c r="U168" s="263" t="s">
        <v>129</v>
      </c>
      <c r="V168" s="264"/>
      <c r="W168" s="289">
        <f t="shared" si="20"/>
        <v>0</v>
      </c>
      <c r="X168" s="250">
        <f t="shared" si="21"/>
        <v>0</v>
      </c>
      <c r="Y168" s="290" t="str">
        <f t="shared" si="22"/>
        <v>Gold Truck, 14' Jon Boat</v>
      </c>
      <c r="Z168" s="290">
        <f t="shared" si="23"/>
        <v>0</v>
      </c>
      <c r="AA168" s="290" t="str">
        <f t="shared" si="24"/>
        <v>0  -0 - Gold Truck, 14' Jon Boat - 0</v>
      </c>
      <c r="AB168" s="290" t="str">
        <f t="shared" si="25"/>
        <v xml:space="preserve">  -   -   - </v>
      </c>
      <c r="AC168" s="290" t="str">
        <f t="shared" si="26"/>
        <v xml:space="preserve"> </v>
      </c>
      <c r="AD168" s="290" t="str">
        <f t="shared" si="27"/>
        <v xml:space="preserve"> </v>
      </c>
      <c r="AE168" s="290" t="str">
        <f t="shared" si="28"/>
        <v xml:space="preserve"> </v>
      </c>
      <c r="AF168" s="290" t="str">
        <f t="shared" si="29"/>
        <v xml:space="preserve"> </v>
      </c>
    </row>
    <row r="169" spans="1:32" ht="15.75" hidden="1" thickBot="1" x14ac:dyDescent="0.3">
      <c r="A169" s="550" t="s">
        <v>216</v>
      </c>
      <c r="B169" s="400">
        <v>4</v>
      </c>
      <c r="C169" s="374" t="s">
        <v>311</v>
      </c>
      <c r="D169" s="317">
        <v>43576</v>
      </c>
      <c r="E169" s="318"/>
      <c r="F169" s="314">
        <v>43577</v>
      </c>
      <c r="G169" s="334"/>
      <c r="H169" s="335"/>
      <c r="I169" s="314">
        <v>43578</v>
      </c>
      <c r="J169" s="334"/>
      <c r="K169" s="335"/>
      <c r="L169" s="314">
        <v>43579</v>
      </c>
      <c r="M169" s="334"/>
      <c r="N169" s="335"/>
      <c r="O169" s="314">
        <v>43580</v>
      </c>
      <c r="P169" s="334"/>
      <c r="Q169" s="335"/>
      <c r="R169" s="314">
        <v>43581</v>
      </c>
      <c r="S169" s="315"/>
      <c r="T169" s="316"/>
      <c r="U169" s="278">
        <v>43582</v>
      </c>
      <c r="V169" s="279"/>
      <c r="W169" s="289">
        <f t="shared" si="20"/>
        <v>0</v>
      </c>
      <c r="X169" s="250">
        <f t="shared" si="21"/>
        <v>0</v>
      </c>
      <c r="Y169" s="290">
        <f t="shared" si="22"/>
        <v>0</v>
      </c>
      <c r="Z169" s="290">
        <f t="shared" si="23"/>
        <v>0</v>
      </c>
      <c r="AA169" s="290" t="str">
        <f t="shared" si="24"/>
        <v>0  -0 - 0 - 0</v>
      </c>
      <c r="AB169" s="290" t="str">
        <f t="shared" si="25"/>
        <v>43577 - 43578 - 43579 -43580</v>
      </c>
      <c r="AC169" s="290">
        <f t="shared" si="26"/>
        <v>43577</v>
      </c>
      <c r="AD169" s="290">
        <f t="shared" si="27"/>
        <v>43578</v>
      </c>
      <c r="AE169" s="290">
        <f t="shared" si="28"/>
        <v>43579</v>
      </c>
      <c r="AF169" s="290">
        <f t="shared" si="29"/>
        <v>43580</v>
      </c>
    </row>
    <row r="170" spans="1:32" ht="15.75" hidden="1" thickBot="1" x14ac:dyDescent="0.3">
      <c r="A170" s="550" t="s">
        <v>216</v>
      </c>
      <c r="B170" s="400">
        <v>4</v>
      </c>
      <c r="C170" s="374" t="s">
        <v>311</v>
      </c>
      <c r="D170" s="303" t="s">
        <v>129</v>
      </c>
      <c r="E170" s="303"/>
      <c r="F170" s="298" t="s">
        <v>129</v>
      </c>
      <c r="G170" s="262"/>
      <c r="H170" s="262"/>
      <c r="I170" s="402" t="s">
        <v>129</v>
      </c>
      <c r="J170" s="262"/>
      <c r="K170" s="262"/>
      <c r="L170" s="402"/>
      <c r="M170" s="262"/>
      <c r="N170" s="262"/>
      <c r="O170" s="298" t="s">
        <v>129</v>
      </c>
      <c r="P170" s="262"/>
      <c r="Q170" s="262"/>
      <c r="R170" s="298" t="s">
        <v>129</v>
      </c>
      <c r="S170" s="299"/>
      <c r="T170" s="299"/>
      <c r="U170" s="263" t="s">
        <v>129</v>
      </c>
      <c r="V170" s="264"/>
      <c r="W170" s="289">
        <f t="shared" si="20"/>
        <v>0</v>
      </c>
      <c r="X170" s="250">
        <f t="shared" si="21"/>
        <v>0</v>
      </c>
      <c r="Y170" s="290">
        <f t="shared" si="22"/>
        <v>0</v>
      </c>
      <c r="Z170" s="290">
        <f t="shared" si="23"/>
        <v>0</v>
      </c>
      <c r="AA170" s="290" t="str">
        <f t="shared" si="24"/>
        <v>0  -0 - 0 - 0</v>
      </c>
      <c r="AB170" s="290" t="str">
        <f t="shared" si="25"/>
        <v xml:space="preserve">  -   - 0 - </v>
      </c>
      <c r="AC170" s="290" t="str">
        <f t="shared" si="26"/>
        <v xml:space="preserve"> </v>
      </c>
      <c r="AD170" s="290" t="str">
        <f t="shared" si="27"/>
        <v xml:space="preserve"> </v>
      </c>
      <c r="AE170" s="290">
        <f t="shared" si="28"/>
        <v>0</v>
      </c>
      <c r="AF170" s="290" t="str">
        <f t="shared" si="29"/>
        <v xml:space="preserve"> </v>
      </c>
    </row>
    <row r="171" spans="1:32" ht="15.75" hidden="1" thickBot="1" x14ac:dyDescent="0.3">
      <c r="A171" s="550" t="s">
        <v>216</v>
      </c>
      <c r="B171" s="400">
        <v>4</v>
      </c>
      <c r="C171" s="374" t="s">
        <v>311</v>
      </c>
      <c r="D171" s="303" t="s">
        <v>129</v>
      </c>
      <c r="E171" s="303"/>
      <c r="F171" s="298" t="s">
        <v>129</v>
      </c>
      <c r="G171" s="262"/>
      <c r="H171" s="262"/>
      <c r="I171" s="402" t="s">
        <v>129</v>
      </c>
      <c r="J171" s="262"/>
      <c r="K171" s="262"/>
      <c r="L171" s="402"/>
      <c r="M171" s="262"/>
      <c r="N171" s="262"/>
      <c r="O171" s="298" t="s">
        <v>129</v>
      </c>
      <c r="P171" s="262"/>
      <c r="Q171" s="262"/>
      <c r="R171" s="298" t="s">
        <v>129</v>
      </c>
      <c r="S171" s="299"/>
      <c r="T171" s="299"/>
      <c r="U171" s="263" t="s">
        <v>129</v>
      </c>
      <c r="V171" s="264"/>
      <c r="W171" s="289">
        <f t="shared" si="20"/>
        <v>0</v>
      </c>
      <c r="X171" s="250">
        <f t="shared" si="21"/>
        <v>0</v>
      </c>
      <c r="Y171" s="290">
        <f t="shared" si="22"/>
        <v>0</v>
      </c>
      <c r="Z171" s="290">
        <f t="shared" si="23"/>
        <v>0</v>
      </c>
      <c r="AA171" s="290" t="str">
        <f t="shared" si="24"/>
        <v>0  -0 - 0 - 0</v>
      </c>
      <c r="AB171" s="290" t="str">
        <f t="shared" si="25"/>
        <v xml:space="preserve">  -   - 0 - </v>
      </c>
      <c r="AC171" s="290" t="str">
        <f t="shared" si="26"/>
        <v xml:space="preserve"> </v>
      </c>
      <c r="AD171" s="290" t="str">
        <f t="shared" si="27"/>
        <v xml:space="preserve"> </v>
      </c>
      <c r="AE171" s="290">
        <f t="shared" si="28"/>
        <v>0</v>
      </c>
      <c r="AF171" s="290" t="str">
        <f t="shared" si="29"/>
        <v xml:space="preserve"> </v>
      </c>
    </row>
    <row r="172" spans="1:32" ht="15.75" hidden="1" thickBot="1" x14ac:dyDescent="0.3">
      <c r="A172" s="550" t="s">
        <v>216</v>
      </c>
      <c r="B172" s="400">
        <v>4</v>
      </c>
      <c r="C172" s="374" t="s">
        <v>311</v>
      </c>
      <c r="D172" s="303"/>
      <c r="E172" s="303"/>
      <c r="F172" s="298"/>
      <c r="G172" s="262"/>
      <c r="H172" s="262"/>
      <c r="I172" s="402"/>
      <c r="J172" s="262"/>
      <c r="K172" s="262"/>
      <c r="L172" s="402"/>
      <c r="M172" s="527" t="s">
        <v>514</v>
      </c>
      <c r="N172" s="262"/>
      <c r="O172" s="298"/>
      <c r="P172" s="262"/>
      <c r="Q172" s="262"/>
      <c r="R172" s="298"/>
      <c r="S172" s="299"/>
      <c r="T172" s="299"/>
      <c r="U172" s="263"/>
      <c r="V172" s="264"/>
      <c r="W172" s="289">
        <f t="shared" si="20"/>
        <v>0</v>
      </c>
      <c r="X172" s="250">
        <f t="shared" si="21"/>
        <v>0</v>
      </c>
      <c r="Y172" s="290" t="str">
        <f t="shared" si="22"/>
        <v>Atempted Stonemill SCI. Water levels are still too high.</v>
      </c>
      <c r="Z172" s="290">
        <f t="shared" si="23"/>
        <v>0</v>
      </c>
      <c r="AA172" s="290" t="str">
        <f t="shared" si="24"/>
        <v>0  -0 - Atempted Stonemill SCI. Water levels are still too high. - 0</v>
      </c>
      <c r="AB172" s="290" t="str">
        <f t="shared" si="25"/>
        <v>0 - 0 - 0 -0</v>
      </c>
      <c r="AC172" s="290">
        <f t="shared" si="26"/>
        <v>0</v>
      </c>
      <c r="AD172" s="290">
        <f t="shared" si="27"/>
        <v>0</v>
      </c>
      <c r="AE172" s="290">
        <f t="shared" si="28"/>
        <v>0</v>
      </c>
      <c r="AF172" s="290">
        <f t="shared" si="29"/>
        <v>0</v>
      </c>
    </row>
    <row r="173" spans="1:32" ht="15.75" hidden="1" thickBot="1" x14ac:dyDescent="0.3">
      <c r="A173" s="550" t="s">
        <v>216</v>
      </c>
      <c r="B173" s="400">
        <v>4</v>
      </c>
      <c r="C173" s="374" t="s">
        <v>311</v>
      </c>
      <c r="D173" s="303"/>
      <c r="E173" s="303"/>
      <c r="F173" s="298"/>
      <c r="G173" s="262"/>
      <c r="H173" s="262"/>
      <c r="I173" s="402"/>
      <c r="J173" s="262"/>
      <c r="K173" s="262"/>
      <c r="L173" s="402"/>
      <c r="M173" s="262" t="s">
        <v>383</v>
      </c>
      <c r="N173" s="262"/>
      <c r="O173" s="298"/>
      <c r="P173" s="262"/>
      <c r="Q173" s="262"/>
      <c r="R173" s="298"/>
      <c r="S173" s="299"/>
      <c r="T173" s="299"/>
      <c r="U173" s="263"/>
      <c r="V173" s="264"/>
      <c r="W173" s="289">
        <f t="shared" si="20"/>
        <v>0</v>
      </c>
      <c r="X173" s="250">
        <f t="shared" si="21"/>
        <v>0</v>
      </c>
      <c r="Y173" s="290" t="str">
        <f t="shared" si="22"/>
        <v>Blake, Avril</v>
      </c>
      <c r="Z173" s="290">
        <f t="shared" si="23"/>
        <v>0</v>
      </c>
      <c r="AA173" s="290" t="str">
        <f t="shared" si="24"/>
        <v>0  -0 - Blake, Avril - 0</v>
      </c>
      <c r="AB173" s="290" t="str">
        <f t="shared" si="25"/>
        <v>0 - 0 - 0 -0</v>
      </c>
      <c r="AC173" s="290">
        <f t="shared" si="26"/>
        <v>0</v>
      </c>
      <c r="AD173" s="290">
        <f t="shared" si="27"/>
        <v>0</v>
      </c>
      <c r="AE173" s="290">
        <f t="shared" si="28"/>
        <v>0</v>
      </c>
      <c r="AF173" s="290">
        <f t="shared" si="29"/>
        <v>0</v>
      </c>
    </row>
    <row r="174" spans="1:32" ht="15.75" hidden="1" thickBot="1" x14ac:dyDescent="0.3">
      <c r="A174" s="550" t="s">
        <v>216</v>
      </c>
      <c r="B174" s="400">
        <v>4</v>
      </c>
      <c r="C174" s="374" t="s">
        <v>311</v>
      </c>
      <c r="D174" s="303"/>
      <c r="E174" s="303"/>
      <c r="F174" s="298"/>
      <c r="G174" s="262"/>
      <c r="H174" s="262"/>
      <c r="I174" s="402"/>
      <c r="J174" s="262"/>
      <c r="K174" s="262"/>
      <c r="L174" s="402"/>
      <c r="M174" s="262" t="s">
        <v>442</v>
      </c>
      <c r="N174" s="262"/>
      <c r="O174" s="298"/>
      <c r="P174" s="262"/>
      <c r="Q174" s="262"/>
      <c r="R174" s="298"/>
      <c r="S174" s="299"/>
      <c r="T174" s="299"/>
      <c r="U174" s="263"/>
      <c r="V174" s="264"/>
      <c r="W174" s="289">
        <f t="shared" si="20"/>
        <v>0</v>
      </c>
      <c r="X174" s="250">
        <f t="shared" si="21"/>
        <v>0</v>
      </c>
      <c r="Y174" s="290" t="str">
        <f t="shared" si="22"/>
        <v>2017 Truck</v>
      </c>
      <c r="Z174" s="290">
        <f t="shared" si="23"/>
        <v>0</v>
      </c>
      <c r="AA174" s="290" t="str">
        <f t="shared" si="24"/>
        <v>0  -0 - 2017 Truck - 0</v>
      </c>
      <c r="AB174" s="290" t="str">
        <f t="shared" si="25"/>
        <v>0 - 0 - 0 -0</v>
      </c>
      <c r="AC174" s="290">
        <f t="shared" si="26"/>
        <v>0</v>
      </c>
      <c r="AD174" s="290">
        <f t="shared" si="27"/>
        <v>0</v>
      </c>
      <c r="AE174" s="290">
        <f t="shared" si="28"/>
        <v>0</v>
      </c>
      <c r="AF174" s="290">
        <f t="shared" si="29"/>
        <v>0</v>
      </c>
    </row>
    <row r="175" spans="1:32" ht="15.75" hidden="1" thickBot="1" x14ac:dyDescent="0.3">
      <c r="A175" s="550" t="s">
        <v>216</v>
      </c>
      <c r="B175" s="400">
        <v>4</v>
      </c>
      <c r="C175" s="374" t="s">
        <v>311</v>
      </c>
      <c r="D175" s="303" t="s">
        <v>129</v>
      </c>
      <c r="E175" s="303"/>
      <c r="F175" s="298" t="s">
        <v>129</v>
      </c>
      <c r="G175" s="262"/>
      <c r="H175" s="262"/>
      <c r="I175" s="402" t="s">
        <v>129</v>
      </c>
      <c r="J175" s="262"/>
      <c r="K175" s="262"/>
      <c r="L175" s="402" t="s">
        <v>129</v>
      </c>
      <c r="M175" s="262"/>
      <c r="N175" s="262"/>
      <c r="O175" s="298" t="s">
        <v>129</v>
      </c>
      <c r="P175" s="262"/>
      <c r="Q175" s="262"/>
      <c r="R175" s="298" t="s">
        <v>129</v>
      </c>
      <c r="S175" s="262"/>
      <c r="T175" s="299"/>
      <c r="U175" s="263" t="s">
        <v>129</v>
      </c>
      <c r="V175" s="264"/>
      <c r="W175" s="289">
        <f t="shared" si="20"/>
        <v>0</v>
      </c>
      <c r="X175" s="250">
        <f t="shared" si="21"/>
        <v>0</v>
      </c>
      <c r="Y175" s="290">
        <f t="shared" si="22"/>
        <v>0</v>
      </c>
      <c r="Z175" s="290">
        <f t="shared" si="23"/>
        <v>0</v>
      </c>
      <c r="AA175" s="290" t="str">
        <f t="shared" si="24"/>
        <v>0  -0 - 0 - 0</v>
      </c>
      <c r="AB175" s="290" t="str">
        <f t="shared" si="25"/>
        <v xml:space="preserve">  -   -   - </v>
      </c>
      <c r="AC175" s="290" t="str">
        <f t="shared" si="26"/>
        <v xml:space="preserve"> </v>
      </c>
      <c r="AD175" s="290" t="str">
        <f t="shared" si="27"/>
        <v xml:space="preserve"> </v>
      </c>
      <c r="AE175" s="290" t="str">
        <f t="shared" si="28"/>
        <v xml:space="preserve"> </v>
      </c>
      <c r="AF175" s="290" t="str">
        <f t="shared" si="29"/>
        <v xml:space="preserve"> </v>
      </c>
    </row>
    <row r="176" spans="1:32" ht="15.75" hidden="1" thickBot="1" x14ac:dyDescent="0.3">
      <c r="A176" s="550" t="s">
        <v>216</v>
      </c>
      <c r="B176" s="400">
        <v>4</v>
      </c>
      <c r="C176" s="374" t="s">
        <v>311</v>
      </c>
      <c r="D176" s="317">
        <v>43583</v>
      </c>
      <c r="E176" s="318"/>
      <c r="F176" s="314">
        <v>43584</v>
      </c>
      <c r="G176" s="334"/>
      <c r="H176" s="335"/>
      <c r="I176" s="314">
        <v>43585</v>
      </c>
      <c r="J176" s="334"/>
      <c r="K176" s="335"/>
      <c r="L176" s="351"/>
      <c r="M176" s="352"/>
      <c r="N176" s="333"/>
      <c r="O176" s="351"/>
      <c r="P176" s="352"/>
      <c r="Q176" s="333"/>
      <c r="R176" s="351"/>
      <c r="S176" s="352"/>
      <c r="T176" s="353"/>
      <c r="U176" s="354"/>
      <c r="V176" s="355"/>
      <c r="W176" s="289">
        <f t="shared" si="20"/>
        <v>0</v>
      </c>
      <c r="X176" s="250">
        <f t="shared" si="21"/>
        <v>0</v>
      </c>
      <c r="Y176" s="290">
        <f t="shared" si="22"/>
        <v>0</v>
      </c>
      <c r="Z176" s="290">
        <f t="shared" si="23"/>
        <v>0</v>
      </c>
      <c r="AA176" s="290" t="str">
        <f t="shared" si="24"/>
        <v>0  -0 - 0 - 0</v>
      </c>
      <c r="AB176" s="290" t="str">
        <f t="shared" si="25"/>
        <v>43584 - 43585 - 0 -0</v>
      </c>
      <c r="AC176" s="290">
        <f t="shared" si="26"/>
        <v>43584</v>
      </c>
      <c r="AD176" s="290">
        <f t="shared" si="27"/>
        <v>43585</v>
      </c>
      <c r="AE176" s="290">
        <f t="shared" si="28"/>
        <v>0</v>
      </c>
      <c r="AF176" s="290">
        <f t="shared" si="29"/>
        <v>0</v>
      </c>
    </row>
    <row r="177" spans="1:32" ht="15.75" hidden="1" thickBot="1" x14ac:dyDescent="0.3">
      <c r="A177" s="550" t="s">
        <v>216</v>
      </c>
      <c r="B177" s="400">
        <v>4</v>
      </c>
      <c r="C177" s="374" t="s">
        <v>311</v>
      </c>
      <c r="D177" s="303" t="s">
        <v>129</v>
      </c>
      <c r="E177" s="303"/>
      <c r="F177" s="298" t="s">
        <v>129</v>
      </c>
      <c r="G177" s="262"/>
      <c r="H177" s="262"/>
      <c r="I177" s="402" t="s">
        <v>129</v>
      </c>
      <c r="J177" s="262"/>
      <c r="K177" s="262"/>
      <c r="L177" s="405"/>
      <c r="M177" s="357"/>
      <c r="N177" s="357"/>
      <c r="O177" s="356"/>
      <c r="P177" s="357"/>
      <c r="Q177" s="357"/>
      <c r="R177" s="356"/>
      <c r="S177" s="358"/>
      <c r="T177" s="358"/>
      <c r="U177" s="359"/>
      <c r="V177" s="360"/>
      <c r="W177" s="289">
        <f t="shared" si="20"/>
        <v>0</v>
      </c>
      <c r="X177" s="250">
        <f t="shared" si="21"/>
        <v>0</v>
      </c>
      <c r="Y177" s="290">
        <f t="shared" si="22"/>
        <v>0</v>
      </c>
      <c r="Z177" s="290">
        <f t="shared" si="23"/>
        <v>0</v>
      </c>
      <c r="AA177" s="290" t="str">
        <f t="shared" si="24"/>
        <v>0  -0 - 0 - 0</v>
      </c>
      <c r="AB177" s="290" t="str">
        <f t="shared" si="25"/>
        <v xml:space="preserve">  -   - 0 -0</v>
      </c>
      <c r="AC177" s="290" t="str">
        <f t="shared" si="26"/>
        <v xml:space="preserve"> </v>
      </c>
      <c r="AD177" s="290" t="str">
        <f t="shared" si="27"/>
        <v xml:space="preserve"> </v>
      </c>
      <c r="AE177" s="290">
        <f t="shared" si="28"/>
        <v>0</v>
      </c>
      <c r="AF177" s="290">
        <f t="shared" si="29"/>
        <v>0</v>
      </c>
    </row>
    <row r="178" spans="1:32" ht="15.75" hidden="1" thickBot="1" x14ac:dyDescent="0.3">
      <c r="A178" s="552" t="s">
        <v>216</v>
      </c>
      <c r="B178" s="400">
        <v>4</v>
      </c>
      <c r="C178" s="374" t="s">
        <v>311</v>
      </c>
      <c r="D178" s="310" t="s">
        <v>129</v>
      </c>
      <c r="E178" s="310"/>
      <c r="F178" s="304" t="s">
        <v>129</v>
      </c>
      <c r="G178" s="268"/>
      <c r="H178" s="268"/>
      <c r="I178" s="404" t="s">
        <v>129</v>
      </c>
      <c r="J178" s="268"/>
      <c r="K178" s="268"/>
      <c r="L178" s="406"/>
      <c r="M178" s="362"/>
      <c r="N178" s="362"/>
      <c r="O178" s="361"/>
      <c r="P178" s="362"/>
      <c r="Q178" s="362"/>
      <c r="R178" s="361"/>
      <c r="S178" s="363"/>
      <c r="T178" s="363"/>
      <c r="U178" s="364"/>
      <c r="V178" s="365"/>
      <c r="W178" s="289">
        <f t="shared" si="20"/>
        <v>0</v>
      </c>
      <c r="X178" s="250">
        <f t="shared" si="21"/>
        <v>0</v>
      </c>
      <c r="Y178" s="290">
        <f t="shared" si="22"/>
        <v>0</v>
      </c>
      <c r="Z178" s="290">
        <f t="shared" si="23"/>
        <v>0</v>
      </c>
      <c r="AA178" s="290" t="str">
        <f t="shared" si="24"/>
        <v>0  -0 - 0 - 0</v>
      </c>
      <c r="AB178" s="290" t="str">
        <f t="shared" si="25"/>
        <v xml:space="preserve">  -   - 0 -0</v>
      </c>
      <c r="AC178" s="290" t="str">
        <f t="shared" si="26"/>
        <v xml:space="preserve"> </v>
      </c>
      <c r="AD178" s="290" t="str">
        <f t="shared" si="27"/>
        <v xml:space="preserve"> </v>
      </c>
      <c r="AE178" s="290">
        <f t="shared" si="28"/>
        <v>0</v>
      </c>
      <c r="AF178" s="290">
        <f t="shared" si="29"/>
        <v>0</v>
      </c>
    </row>
    <row r="179" spans="1:32" ht="15.75" hidden="1" thickBot="1" x14ac:dyDescent="0.3">
      <c r="A179" s="550" t="s">
        <v>217</v>
      </c>
      <c r="B179" s="400">
        <v>5</v>
      </c>
      <c r="C179" s="376" t="s">
        <v>312</v>
      </c>
      <c r="D179" s="366"/>
      <c r="E179" s="366"/>
      <c r="F179" s="356"/>
      <c r="G179" s="357"/>
      <c r="H179" s="357"/>
      <c r="I179" s="405"/>
      <c r="J179" s="357"/>
      <c r="K179" s="357"/>
      <c r="L179" s="307">
        <v>43586</v>
      </c>
      <c r="M179" s="470" t="s">
        <v>356</v>
      </c>
      <c r="N179" s="350"/>
      <c r="O179" s="313">
        <v>43587</v>
      </c>
      <c r="P179" s="346"/>
      <c r="Q179" s="350"/>
      <c r="R179" s="313">
        <v>43588</v>
      </c>
      <c r="S179" s="307"/>
      <c r="T179" s="319"/>
      <c r="U179" s="272">
        <v>43589</v>
      </c>
      <c r="V179" s="273"/>
      <c r="W179" s="289">
        <f t="shared" si="20"/>
        <v>0</v>
      </c>
      <c r="X179" s="250">
        <f t="shared" si="21"/>
        <v>0</v>
      </c>
      <c r="Y179" s="290" t="str">
        <f t="shared" si="22"/>
        <v>NWQI</v>
      </c>
      <c r="Z179" s="290">
        <f t="shared" si="23"/>
        <v>0</v>
      </c>
      <c r="AA179" s="290" t="str">
        <f t="shared" si="24"/>
        <v>0  -0 - NWQI - 0</v>
      </c>
      <c r="AB179" s="290" t="str">
        <f t="shared" si="25"/>
        <v>0 - 0 - 43586 -43587</v>
      </c>
      <c r="AC179" s="290">
        <f t="shared" si="26"/>
        <v>0</v>
      </c>
      <c r="AD179" s="290">
        <f t="shared" si="27"/>
        <v>0</v>
      </c>
      <c r="AE179" s="290">
        <f t="shared" si="28"/>
        <v>43586</v>
      </c>
      <c r="AF179" s="290">
        <f t="shared" si="29"/>
        <v>43587</v>
      </c>
    </row>
    <row r="180" spans="1:32" ht="15.75" hidden="1" thickBot="1" x14ac:dyDescent="0.3">
      <c r="A180" s="550" t="s">
        <v>217</v>
      </c>
      <c r="B180" s="400">
        <v>5</v>
      </c>
      <c r="C180" s="374" t="s">
        <v>312</v>
      </c>
      <c r="D180" s="366"/>
      <c r="E180" s="366"/>
      <c r="F180" s="356"/>
      <c r="G180" s="357"/>
      <c r="H180" s="357"/>
      <c r="I180" s="405"/>
      <c r="J180" s="357"/>
      <c r="K180" s="357"/>
      <c r="L180" s="402" t="s">
        <v>45</v>
      </c>
      <c r="M180" s="262" t="s">
        <v>410</v>
      </c>
      <c r="N180" s="262" t="s">
        <v>451</v>
      </c>
      <c r="O180" s="298" t="s">
        <v>129</v>
      </c>
      <c r="P180" s="262"/>
      <c r="Q180" s="262"/>
      <c r="R180" s="298" t="s">
        <v>129</v>
      </c>
      <c r="S180" s="299"/>
      <c r="T180" s="299"/>
      <c r="U180" s="263" t="s">
        <v>129</v>
      </c>
      <c r="V180" s="264"/>
      <c r="W180" s="289">
        <f t="shared" si="20"/>
        <v>0</v>
      </c>
      <c r="X180" s="250">
        <f t="shared" si="21"/>
        <v>0</v>
      </c>
      <c r="Y180" s="290" t="str">
        <f t="shared" si="22"/>
        <v>Alligator Creek Upstream of SR 273</v>
      </c>
      <c r="Z180" s="290">
        <f t="shared" si="23"/>
        <v>0</v>
      </c>
      <c r="AA180" s="290" t="str">
        <f t="shared" si="24"/>
        <v>0  -0 - Alligator Creek Upstream of SR 273 - 0</v>
      </c>
      <c r="AB180" s="290" t="str">
        <f t="shared" si="25"/>
        <v xml:space="preserve">0 - 0 - 123 - </v>
      </c>
      <c r="AC180" s="290">
        <f t="shared" si="26"/>
        <v>0</v>
      </c>
      <c r="AD180" s="290">
        <f t="shared" si="27"/>
        <v>0</v>
      </c>
      <c r="AE180" s="290" t="str">
        <f t="shared" si="28"/>
        <v>123</v>
      </c>
      <c r="AF180" s="290" t="str">
        <f t="shared" si="29"/>
        <v xml:space="preserve"> </v>
      </c>
    </row>
    <row r="181" spans="1:32" ht="15.75" hidden="1" thickBot="1" x14ac:dyDescent="0.3">
      <c r="A181" s="550" t="s">
        <v>217</v>
      </c>
      <c r="B181" s="400">
        <v>5</v>
      </c>
      <c r="C181" s="374"/>
      <c r="D181" s="366"/>
      <c r="E181" s="366"/>
      <c r="F181" s="356"/>
      <c r="G181" s="357"/>
      <c r="H181" s="357"/>
      <c r="I181" s="405"/>
      <c r="J181" s="357"/>
      <c r="K181" s="357"/>
      <c r="L181" s="402" t="s">
        <v>45</v>
      </c>
      <c r="M181" s="262" t="s">
        <v>408</v>
      </c>
      <c r="N181" s="262" t="s">
        <v>434</v>
      </c>
      <c r="O181" s="298"/>
      <c r="P181" s="262"/>
      <c r="Q181" s="262"/>
      <c r="R181" s="298"/>
      <c r="S181" s="299"/>
      <c r="T181" s="299"/>
      <c r="U181" s="263"/>
      <c r="V181" s="264"/>
      <c r="W181" s="289">
        <f t="shared" si="20"/>
        <v>0</v>
      </c>
      <c r="X181" s="250">
        <f t="shared" si="21"/>
        <v>0</v>
      </c>
      <c r="Y181" s="290" t="str">
        <f t="shared" si="22"/>
        <v>Little Alligator Creek at SR 273</v>
      </c>
      <c r="Z181" s="290">
        <f t="shared" si="23"/>
        <v>0</v>
      </c>
      <c r="AA181" s="290" t="str">
        <f t="shared" si="24"/>
        <v>0  -0 - Little Alligator Creek at SR 273 - 0</v>
      </c>
      <c r="AB181" s="290" t="str">
        <f t="shared" si="25"/>
        <v>0 - 0 - 123 -0</v>
      </c>
      <c r="AC181" s="290">
        <f t="shared" si="26"/>
        <v>0</v>
      </c>
      <c r="AD181" s="290">
        <f t="shared" si="27"/>
        <v>0</v>
      </c>
      <c r="AE181" s="290" t="str">
        <f t="shared" si="28"/>
        <v>123</v>
      </c>
      <c r="AF181" s="290">
        <f t="shared" si="29"/>
        <v>0</v>
      </c>
    </row>
    <row r="182" spans="1:32" ht="15.75" hidden="1" thickBot="1" x14ac:dyDescent="0.3">
      <c r="A182" s="550" t="s">
        <v>217</v>
      </c>
      <c r="B182" s="400">
        <v>5</v>
      </c>
      <c r="C182" s="374"/>
      <c r="D182" s="366"/>
      <c r="E182" s="366"/>
      <c r="F182" s="356"/>
      <c r="G182" s="357"/>
      <c r="H182" s="357"/>
      <c r="I182" s="405"/>
      <c r="J182" s="357"/>
      <c r="K182" s="357"/>
      <c r="L182" s="402" t="s">
        <v>45</v>
      </c>
      <c r="M182" s="262" t="s">
        <v>409</v>
      </c>
      <c r="N182" s="262" t="s">
        <v>434</v>
      </c>
      <c r="O182" s="298"/>
      <c r="P182" s="262"/>
      <c r="Q182" s="262"/>
      <c r="R182" s="298"/>
      <c r="S182" s="299"/>
      <c r="T182" s="299"/>
      <c r="U182" s="263"/>
      <c r="V182" s="264"/>
      <c r="W182" s="289">
        <f t="shared" si="20"/>
        <v>0</v>
      </c>
      <c r="X182" s="250">
        <f t="shared" si="21"/>
        <v>0</v>
      </c>
      <c r="Y182" s="290" t="str">
        <f t="shared" si="22"/>
        <v>Alligator Creek upstream of Bentley Rd.</v>
      </c>
      <c r="Z182" s="290">
        <f t="shared" si="23"/>
        <v>0</v>
      </c>
      <c r="AA182" s="290" t="str">
        <f t="shared" si="24"/>
        <v>0  -0 - Alligator Creek upstream of Bentley Rd. - 0</v>
      </c>
      <c r="AB182" s="290" t="str">
        <f t="shared" si="25"/>
        <v>0 - 0 - 123 -0</v>
      </c>
      <c r="AC182" s="290">
        <f t="shared" si="26"/>
        <v>0</v>
      </c>
      <c r="AD182" s="290">
        <f t="shared" si="27"/>
        <v>0</v>
      </c>
      <c r="AE182" s="290" t="str">
        <f t="shared" si="28"/>
        <v>123</v>
      </c>
      <c r="AF182" s="290">
        <f t="shared" si="29"/>
        <v>0</v>
      </c>
    </row>
    <row r="183" spans="1:32" ht="15.75" hidden="1" thickBot="1" x14ac:dyDescent="0.3">
      <c r="A183" s="550" t="s">
        <v>217</v>
      </c>
      <c r="B183" s="400">
        <v>5</v>
      </c>
      <c r="C183" s="374"/>
      <c r="D183" s="366"/>
      <c r="E183" s="366"/>
      <c r="F183" s="356"/>
      <c r="G183" s="357"/>
      <c r="H183" s="357"/>
      <c r="I183" s="405"/>
      <c r="J183" s="357"/>
      <c r="K183" s="357"/>
      <c r="L183" s="402" t="s">
        <v>34</v>
      </c>
      <c r="M183" s="262" t="s">
        <v>414</v>
      </c>
      <c r="N183" s="262" t="s">
        <v>452</v>
      </c>
      <c r="O183" s="298"/>
      <c r="P183" s="262"/>
      <c r="Q183" s="262"/>
      <c r="R183" s="298"/>
      <c r="S183" s="299"/>
      <c r="T183" s="299"/>
      <c r="U183" s="263"/>
      <c r="V183" s="264"/>
      <c r="W183" s="289">
        <f t="shared" si="20"/>
        <v>0</v>
      </c>
      <c r="X183" s="250">
        <f t="shared" si="21"/>
        <v>0</v>
      </c>
      <c r="Y183" s="290" t="str">
        <f t="shared" si="22"/>
        <v>Minnow Creek At Lovewood Rd</v>
      </c>
      <c r="Z183" s="290">
        <f t="shared" si="23"/>
        <v>0</v>
      </c>
      <c r="AA183" s="290" t="str">
        <f t="shared" si="24"/>
        <v>0  -0 - Minnow Creek At Lovewood Rd - 0</v>
      </c>
      <c r="AB183" s="290" t="str">
        <f t="shared" si="25"/>
        <v>0 - 0 - 130 -0</v>
      </c>
      <c r="AC183" s="290">
        <f t="shared" si="26"/>
        <v>0</v>
      </c>
      <c r="AD183" s="290">
        <f t="shared" si="27"/>
        <v>0</v>
      </c>
      <c r="AE183" s="290" t="str">
        <f t="shared" si="28"/>
        <v>130</v>
      </c>
      <c r="AF183" s="290">
        <f t="shared" si="29"/>
        <v>0</v>
      </c>
    </row>
    <row r="184" spans="1:32" ht="15.75" hidden="1" thickBot="1" x14ac:dyDescent="0.3">
      <c r="A184" s="550" t="s">
        <v>217</v>
      </c>
      <c r="B184" s="400">
        <v>5</v>
      </c>
      <c r="C184" s="374"/>
      <c r="D184" s="366"/>
      <c r="E184" s="366"/>
      <c r="F184" s="356"/>
      <c r="G184" s="357"/>
      <c r="H184" s="357"/>
      <c r="I184" s="405"/>
      <c r="J184" s="357"/>
      <c r="K184" s="357"/>
      <c r="L184" s="402" t="s">
        <v>46</v>
      </c>
      <c r="M184" s="262" t="s">
        <v>416</v>
      </c>
      <c r="N184" s="262" t="s">
        <v>434</v>
      </c>
      <c r="O184" s="298"/>
      <c r="P184" s="262"/>
      <c r="Q184" s="262"/>
      <c r="R184" s="298"/>
      <c r="S184" s="299"/>
      <c r="T184" s="299"/>
      <c r="U184" s="263"/>
      <c r="V184" s="264"/>
      <c r="W184" s="289">
        <f t="shared" si="20"/>
        <v>0</v>
      </c>
      <c r="X184" s="250">
        <f t="shared" si="21"/>
        <v>0</v>
      </c>
      <c r="Y184" s="290" t="str">
        <f t="shared" si="22"/>
        <v>Scurlock Creek at Pilgrim Rd</v>
      </c>
      <c r="Z184" s="290">
        <f t="shared" si="23"/>
        <v>0</v>
      </c>
      <c r="AA184" s="290" t="str">
        <f t="shared" si="24"/>
        <v>0  -0 - Scurlock Creek at Pilgrim Rd - 0</v>
      </c>
      <c r="AB184" s="290" t="str">
        <f t="shared" si="25"/>
        <v>0 - 0 - 195 -0</v>
      </c>
      <c r="AC184" s="290">
        <f t="shared" si="26"/>
        <v>0</v>
      </c>
      <c r="AD184" s="290">
        <f t="shared" si="27"/>
        <v>0</v>
      </c>
      <c r="AE184" s="290" t="str">
        <f t="shared" si="28"/>
        <v>195</v>
      </c>
      <c r="AF184" s="290">
        <f t="shared" si="29"/>
        <v>0</v>
      </c>
    </row>
    <row r="185" spans="1:32" ht="15.75" hidden="1" thickBot="1" x14ac:dyDescent="0.3">
      <c r="A185" s="550" t="s">
        <v>217</v>
      </c>
      <c r="B185" s="400">
        <v>5</v>
      </c>
      <c r="C185" s="374"/>
      <c r="D185" s="366"/>
      <c r="E185" s="366"/>
      <c r="F185" s="356"/>
      <c r="G185" s="357"/>
      <c r="H185" s="357"/>
      <c r="I185" s="405"/>
      <c r="J185" s="357"/>
      <c r="K185" s="357"/>
      <c r="L185" s="402" t="s">
        <v>49</v>
      </c>
      <c r="M185" s="262" t="s">
        <v>418</v>
      </c>
      <c r="N185" s="262" t="s">
        <v>434</v>
      </c>
      <c r="O185" s="298"/>
      <c r="P185" s="262"/>
      <c r="Q185" s="262"/>
      <c r="R185" s="298"/>
      <c r="S185" s="299"/>
      <c r="T185" s="299"/>
      <c r="U185" s="263"/>
      <c r="V185" s="264"/>
      <c r="W185" s="289">
        <f t="shared" si="20"/>
        <v>0</v>
      </c>
      <c r="X185" s="250">
        <f t="shared" si="21"/>
        <v>0</v>
      </c>
      <c r="Y185" s="290" t="str">
        <f t="shared" si="22"/>
        <v>Unnamed Creek at Palmview Rd</v>
      </c>
      <c r="Z185" s="290">
        <f t="shared" si="23"/>
        <v>0</v>
      </c>
      <c r="AA185" s="290" t="str">
        <f t="shared" si="24"/>
        <v>0  -0 - Unnamed Creek at Palmview Rd - 0</v>
      </c>
      <c r="AB185" s="290" t="str">
        <f t="shared" si="25"/>
        <v>0 - 0 - 233A -0</v>
      </c>
      <c r="AC185" s="290">
        <f t="shared" si="26"/>
        <v>0</v>
      </c>
      <c r="AD185" s="290">
        <f t="shared" si="27"/>
        <v>0</v>
      </c>
      <c r="AE185" s="290" t="str">
        <f t="shared" si="28"/>
        <v>233A</v>
      </c>
      <c r="AF185" s="290">
        <f t="shared" si="29"/>
        <v>0</v>
      </c>
    </row>
    <row r="186" spans="1:32" ht="15.75" hidden="1" thickBot="1" x14ac:dyDescent="0.3">
      <c r="A186" s="550" t="s">
        <v>217</v>
      </c>
      <c r="B186" s="400">
        <v>5</v>
      </c>
      <c r="C186" s="374"/>
      <c r="D186" s="366"/>
      <c r="E186" s="366"/>
      <c r="F186" s="356"/>
      <c r="G186" s="357"/>
      <c r="H186" s="357"/>
      <c r="I186" s="405"/>
      <c r="J186" s="357"/>
      <c r="K186" s="357"/>
      <c r="L186" s="402" t="s">
        <v>47</v>
      </c>
      <c r="M186" s="262" t="s">
        <v>420</v>
      </c>
      <c r="N186" s="262" t="s">
        <v>434</v>
      </c>
      <c r="O186" s="298"/>
      <c r="P186" s="262"/>
      <c r="Q186" s="262"/>
      <c r="R186" s="298"/>
      <c r="S186" s="299"/>
      <c r="T186" s="299"/>
      <c r="U186" s="263"/>
      <c r="V186" s="264"/>
      <c r="W186" s="289">
        <f t="shared" si="20"/>
        <v>0</v>
      </c>
      <c r="X186" s="250">
        <f t="shared" si="21"/>
        <v>0</v>
      </c>
      <c r="Y186" s="290" t="str">
        <f t="shared" si="22"/>
        <v>Pine Barn Creek at Woodrest Rd</v>
      </c>
      <c r="Z186" s="290">
        <f t="shared" si="23"/>
        <v>0</v>
      </c>
      <c r="AA186" s="290" t="str">
        <f t="shared" si="24"/>
        <v>0  -0 - Pine Barn Creek at Woodrest Rd - 0</v>
      </c>
      <c r="AB186" s="290" t="str">
        <f t="shared" si="25"/>
        <v>0 - 0 - 235 -0</v>
      </c>
      <c r="AC186" s="290">
        <f t="shared" si="26"/>
        <v>0</v>
      </c>
      <c r="AD186" s="290">
        <f t="shared" si="27"/>
        <v>0</v>
      </c>
      <c r="AE186" s="290" t="str">
        <f t="shared" si="28"/>
        <v>235</v>
      </c>
      <c r="AF186" s="290">
        <f t="shared" si="29"/>
        <v>0</v>
      </c>
    </row>
    <row r="187" spans="1:32" ht="15.75" hidden="1" thickBot="1" x14ac:dyDescent="0.3">
      <c r="A187" s="550" t="s">
        <v>217</v>
      </c>
      <c r="B187" s="400">
        <v>5</v>
      </c>
      <c r="C187" s="374" t="s">
        <v>312</v>
      </c>
      <c r="D187" s="366"/>
      <c r="E187" s="366"/>
      <c r="F187" s="356"/>
      <c r="G187" s="357"/>
      <c r="H187" s="357"/>
      <c r="I187" s="405"/>
      <c r="J187" s="357"/>
      <c r="K187" s="357"/>
      <c r="L187" s="402" t="s">
        <v>48</v>
      </c>
      <c r="M187" s="262" t="s">
        <v>426</v>
      </c>
      <c r="N187" s="262" t="s">
        <v>434</v>
      </c>
      <c r="O187" s="298" t="s">
        <v>129</v>
      </c>
      <c r="P187" s="262"/>
      <c r="Q187" s="262"/>
      <c r="R187" s="298" t="s">
        <v>129</v>
      </c>
      <c r="S187" s="299"/>
      <c r="T187" s="299"/>
      <c r="U187" s="263" t="s">
        <v>129</v>
      </c>
      <c r="V187" s="264"/>
      <c r="W187" s="289">
        <f t="shared" si="20"/>
        <v>0</v>
      </c>
      <c r="X187" s="250">
        <f t="shared" si="21"/>
        <v>0</v>
      </c>
      <c r="Y187" s="290" t="str">
        <f t="shared" si="22"/>
        <v>Unnamed Creek at Woodrest Rd</v>
      </c>
      <c r="Z187" s="290">
        <f t="shared" si="23"/>
        <v>0</v>
      </c>
      <c r="AA187" s="290" t="str">
        <f t="shared" si="24"/>
        <v>0  -0 - Unnamed Creek at Woodrest Rd - 0</v>
      </c>
      <c r="AB187" s="290" t="str">
        <f t="shared" si="25"/>
        <v xml:space="preserve">0 - 0 - 262A - </v>
      </c>
      <c r="AC187" s="290">
        <f t="shared" si="26"/>
        <v>0</v>
      </c>
      <c r="AD187" s="290">
        <f t="shared" si="27"/>
        <v>0</v>
      </c>
      <c r="AE187" s="290" t="str">
        <f t="shared" si="28"/>
        <v>262A</v>
      </c>
      <c r="AF187" s="290" t="str">
        <f t="shared" si="29"/>
        <v xml:space="preserve"> </v>
      </c>
    </row>
    <row r="188" spans="1:32" ht="15.75" hidden="1" thickBot="1" x14ac:dyDescent="0.3">
      <c r="A188" s="550" t="s">
        <v>217</v>
      </c>
      <c r="B188" s="400">
        <v>5</v>
      </c>
      <c r="C188" s="374" t="s">
        <v>312</v>
      </c>
      <c r="D188" s="366"/>
      <c r="E188" s="366"/>
      <c r="F188" s="356"/>
      <c r="G188" s="357"/>
      <c r="H188" s="357"/>
      <c r="I188" s="405"/>
      <c r="J188" s="357"/>
      <c r="K188" s="357"/>
      <c r="L188" s="407" t="s">
        <v>129</v>
      </c>
      <c r="M188" s="262"/>
      <c r="N188" s="262"/>
      <c r="O188" s="298" t="s">
        <v>129</v>
      </c>
      <c r="P188" s="262"/>
      <c r="Q188" s="262"/>
      <c r="R188" s="298" t="s">
        <v>129</v>
      </c>
      <c r="S188" s="299"/>
      <c r="T188" s="299"/>
      <c r="U188" s="263" t="s">
        <v>129</v>
      </c>
      <c r="V188" s="264"/>
      <c r="W188" s="289">
        <f t="shared" si="20"/>
        <v>0</v>
      </c>
      <c r="X188" s="250">
        <f t="shared" si="21"/>
        <v>0</v>
      </c>
      <c r="Y188" s="290">
        <f t="shared" si="22"/>
        <v>0</v>
      </c>
      <c r="Z188" s="290">
        <f t="shared" si="23"/>
        <v>0</v>
      </c>
      <c r="AA188" s="290" t="str">
        <f t="shared" si="24"/>
        <v>0  -0 - 0 - 0</v>
      </c>
      <c r="AB188" s="290" t="str">
        <f t="shared" si="25"/>
        <v xml:space="preserve">0 - 0 -   - </v>
      </c>
      <c r="AC188" s="290">
        <f t="shared" si="26"/>
        <v>0</v>
      </c>
      <c r="AD188" s="290">
        <f t="shared" si="27"/>
        <v>0</v>
      </c>
      <c r="AE188" s="290" t="str">
        <f t="shared" si="28"/>
        <v xml:space="preserve"> </v>
      </c>
      <c r="AF188" s="290" t="str">
        <f t="shared" si="29"/>
        <v xml:space="preserve"> </v>
      </c>
    </row>
    <row r="189" spans="1:32" ht="15.75" hidden="1" thickBot="1" x14ac:dyDescent="0.3">
      <c r="A189" s="550" t="s">
        <v>217</v>
      </c>
      <c r="B189" s="400">
        <v>5</v>
      </c>
      <c r="C189" s="374" t="s">
        <v>312</v>
      </c>
      <c r="D189" s="366"/>
      <c r="E189" s="366"/>
      <c r="F189" s="356"/>
      <c r="G189" s="357"/>
      <c r="H189" s="357"/>
      <c r="I189" s="405"/>
      <c r="J189" s="357"/>
      <c r="K189" s="357"/>
      <c r="L189" s="407"/>
      <c r="M189" s="262" t="s">
        <v>440</v>
      </c>
      <c r="N189" s="262"/>
      <c r="O189" s="298"/>
      <c r="P189" s="262"/>
      <c r="Q189" s="262"/>
      <c r="R189" s="298"/>
      <c r="S189" s="299"/>
      <c r="T189" s="299"/>
      <c r="U189" s="263"/>
      <c r="V189" s="264"/>
      <c r="W189" s="289">
        <f t="shared" si="20"/>
        <v>0</v>
      </c>
      <c r="X189" s="250">
        <f t="shared" si="21"/>
        <v>0</v>
      </c>
      <c r="Y189" s="290" t="str">
        <f t="shared" si="22"/>
        <v>Blake, Curtis</v>
      </c>
      <c r="Z189" s="290">
        <f t="shared" si="23"/>
        <v>0</v>
      </c>
      <c r="AA189" s="290" t="str">
        <f t="shared" si="24"/>
        <v>0  -0 - Blake, Curtis - 0</v>
      </c>
      <c r="AB189" s="290" t="str">
        <f t="shared" si="25"/>
        <v>0 - 0 - 0 -0</v>
      </c>
      <c r="AC189" s="290">
        <f t="shared" si="26"/>
        <v>0</v>
      </c>
      <c r="AD189" s="290">
        <f t="shared" si="27"/>
        <v>0</v>
      </c>
      <c r="AE189" s="290">
        <f t="shared" si="28"/>
        <v>0</v>
      </c>
      <c r="AF189" s="290">
        <f t="shared" si="29"/>
        <v>0</v>
      </c>
    </row>
    <row r="190" spans="1:32" ht="15.75" hidden="1" thickBot="1" x14ac:dyDescent="0.3">
      <c r="A190" s="550" t="s">
        <v>217</v>
      </c>
      <c r="B190" s="400">
        <v>5</v>
      </c>
      <c r="C190" s="374" t="s">
        <v>312</v>
      </c>
      <c r="D190" s="366"/>
      <c r="E190" s="366"/>
      <c r="F190" s="356"/>
      <c r="G190" s="357"/>
      <c r="H190" s="357"/>
      <c r="I190" s="405"/>
      <c r="J190" s="357"/>
      <c r="K190" s="357"/>
      <c r="L190" s="407" t="s">
        <v>493</v>
      </c>
      <c r="M190" s="262" t="s">
        <v>497</v>
      </c>
      <c r="N190" s="511" t="s">
        <v>441</v>
      </c>
      <c r="O190" s="298" t="s">
        <v>129</v>
      </c>
      <c r="P190" s="262"/>
      <c r="Q190" s="262"/>
      <c r="R190" s="298" t="s">
        <v>129</v>
      </c>
      <c r="S190" s="299"/>
      <c r="T190" s="299"/>
      <c r="U190" s="263" t="s">
        <v>129</v>
      </c>
      <c r="V190" s="264"/>
      <c r="W190" s="289">
        <f t="shared" si="20"/>
        <v>0</v>
      </c>
      <c r="X190" s="250">
        <f t="shared" si="21"/>
        <v>0</v>
      </c>
      <c r="Y190" s="290" t="str">
        <f t="shared" si="22"/>
        <v>RQ-2019-04-29-30</v>
      </c>
      <c r="Z190" s="290">
        <f t="shared" si="23"/>
        <v>0</v>
      </c>
      <c r="AA190" s="290" t="str">
        <f t="shared" si="24"/>
        <v>0  -0 - RQ-2019-04-29-30 - 0</v>
      </c>
      <c r="AB190" s="290" t="str">
        <f t="shared" si="25"/>
        <v xml:space="preserve">0 - 0 - not Avril - </v>
      </c>
      <c r="AC190" s="290">
        <f t="shared" si="26"/>
        <v>0</v>
      </c>
      <c r="AD190" s="290">
        <f t="shared" si="27"/>
        <v>0</v>
      </c>
      <c r="AE190" s="290" t="str">
        <f t="shared" si="28"/>
        <v>not Avril</v>
      </c>
      <c r="AF190" s="290" t="str">
        <f t="shared" si="29"/>
        <v xml:space="preserve"> </v>
      </c>
    </row>
    <row r="191" spans="1:32" ht="15.75" hidden="1" thickBot="1" x14ac:dyDescent="0.3">
      <c r="A191" s="550" t="s">
        <v>217</v>
      </c>
      <c r="B191" s="400">
        <v>5</v>
      </c>
      <c r="C191" s="374" t="s">
        <v>312</v>
      </c>
      <c r="D191" s="366"/>
      <c r="E191" s="366"/>
      <c r="F191" s="356"/>
      <c r="G191" s="357"/>
      <c r="H191" s="357"/>
      <c r="I191" s="405"/>
      <c r="J191" s="357"/>
      <c r="K191" s="357"/>
      <c r="L191" s="407" t="s">
        <v>442</v>
      </c>
      <c r="M191" s="262"/>
      <c r="N191" s="262" t="s">
        <v>513</v>
      </c>
      <c r="O191" s="298" t="s">
        <v>129</v>
      </c>
      <c r="P191" s="262"/>
      <c r="Q191" s="262"/>
      <c r="R191" s="298" t="s">
        <v>129</v>
      </c>
      <c r="S191" s="299"/>
      <c r="T191" s="299"/>
      <c r="U191" s="263" t="s">
        <v>129</v>
      </c>
      <c r="V191" s="264"/>
      <c r="W191" s="289">
        <f t="shared" si="20"/>
        <v>0</v>
      </c>
      <c r="X191" s="250">
        <f t="shared" si="21"/>
        <v>0</v>
      </c>
      <c r="Y191" s="290">
        <f t="shared" si="22"/>
        <v>0</v>
      </c>
      <c r="Z191" s="290">
        <f t="shared" si="23"/>
        <v>0</v>
      </c>
      <c r="AA191" s="290" t="str">
        <f t="shared" si="24"/>
        <v>0  -0 - 0 - 0</v>
      </c>
      <c r="AB191" s="290" t="str">
        <f t="shared" si="25"/>
        <v xml:space="preserve">0 - 0 - 2017 Truck - </v>
      </c>
      <c r="AC191" s="290">
        <f t="shared" si="26"/>
        <v>0</v>
      </c>
      <c r="AD191" s="290">
        <f t="shared" si="27"/>
        <v>0</v>
      </c>
      <c r="AE191" s="290" t="str">
        <f t="shared" si="28"/>
        <v>2017 Truck</v>
      </c>
      <c r="AF191" s="290" t="str">
        <f t="shared" si="29"/>
        <v xml:space="preserve"> </v>
      </c>
    </row>
    <row r="192" spans="1:32" ht="15.75" hidden="1" thickBot="1" x14ac:dyDescent="0.3">
      <c r="A192" s="550" t="s">
        <v>217</v>
      </c>
      <c r="B192" s="400">
        <v>5</v>
      </c>
      <c r="C192" s="374" t="s">
        <v>312</v>
      </c>
      <c r="D192" s="311">
        <v>43590</v>
      </c>
      <c r="E192" s="312"/>
      <c r="F192" s="313">
        <v>43591</v>
      </c>
      <c r="G192" s="334"/>
      <c r="H192" s="335"/>
      <c r="I192" s="313">
        <v>43592</v>
      </c>
      <c r="J192" s="334" t="s">
        <v>515</v>
      </c>
      <c r="K192" s="335"/>
      <c r="L192" s="314">
        <v>43593</v>
      </c>
      <c r="M192" s="334"/>
      <c r="N192" s="335"/>
      <c r="O192" s="314">
        <v>43594</v>
      </c>
      <c r="P192" s="334"/>
      <c r="Q192" s="335"/>
      <c r="R192" s="314">
        <v>43595</v>
      </c>
      <c r="S192" s="315"/>
      <c r="T192" s="316"/>
      <c r="U192" s="278">
        <v>43596</v>
      </c>
      <c r="V192" s="279"/>
      <c r="W192" s="289">
        <f t="shared" si="20"/>
        <v>0</v>
      </c>
      <c r="X192" s="250" t="str">
        <f t="shared" si="21"/>
        <v>SCI 6, SCI 5</v>
      </c>
      <c r="Y192" s="290">
        <f t="shared" si="22"/>
        <v>0</v>
      </c>
      <c r="Z192" s="290">
        <f t="shared" si="23"/>
        <v>0</v>
      </c>
      <c r="AA192" s="290" t="str">
        <f t="shared" si="24"/>
        <v>0  -SCI 6, SCI 5 - 0 - 0</v>
      </c>
      <c r="AB192" s="290" t="str">
        <f t="shared" si="25"/>
        <v>43591 - 43592 - 43593 -43594</v>
      </c>
      <c r="AC192" s="290">
        <f t="shared" si="26"/>
        <v>43591</v>
      </c>
      <c r="AD192" s="290">
        <f t="shared" si="27"/>
        <v>43592</v>
      </c>
      <c r="AE192" s="290">
        <f t="shared" si="28"/>
        <v>43593</v>
      </c>
      <c r="AF192" s="290">
        <f t="shared" si="29"/>
        <v>43594</v>
      </c>
    </row>
    <row r="193" spans="1:32" ht="15.75" hidden="1" thickBot="1" x14ac:dyDescent="0.3">
      <c r="A193" s="550" t="s">
        <v>217</v>
      </c>
      <c r="B193" s="400">
        <v>5</v>
      </c>
      <c r="C193" s="374" t="s">
        <v>312</v>
      </c>
      <c r="D193" s="303" t="s">
        <v>129</v>
      </c>
      <c r="E193" s="303"/>
      <c r="F193" s="298" t="s">
        <v>129</v>
      </c>
      <c r="G193" s="262"/>
      <c r="H193" s="262"/>
      <c r="I193" s="402" t="s">
        <v>129</v>
      </c>
      <c r="J193" s="262"/>
      <c r="K193" s="262"/>
      <c r="L193" s="402"/>
      <c r="M193" s="262"/>
      <c r="N193" s="262"/>
      <c r="O193" s="298" t="s">
        <v>129</v>
      </c>
      <c r="P193" s="262"/>
      <c r="Q193" s="262"/>
      <c r="R193" s="298" t="s">
        <v>129</v>
      </c>
      <c r="S193" s="299"/>
      <c r="T193" s="299"/>
      <c r="U193" s="263" t="s">
        <v>129</v>
      </c>
      <c r="V193" s="264"/>
      <c r="W193" s="289">
        <f t="shared" si="20"/>
        <v>0</v>
      </c>
      <c r="X193" s="250">
        <f t="shared" si="21"/>
        <v>0</v>
      </c>
      <c r="Y193" s="290">
        <f t="shared" si="22"/>
        <v>0</v>
      </c>
      <c r="Z193" s="290">
        <f t="shared" si="23"/>
        <v>0</v>
      </c>
      <c r="AA193" s="290" t="str">
        <f t="shared" si="24"/>
        <v>0  -0 - 0 - 0</v>
      </c>
      <c r="AB193" s="290" t="str">
        <f t="shared" si="25"/>
        <v xml:space="preserve">  -   - 0 - </v>
      </c>
      <c r="AC193" s="290" t="str">
        <f t="shared" si="26"/>
        <v xml:space="preserve"> </v>
      </c>
      <c r="AD193" s="290" t="str">
        <f t="shared" si="27"/>
        <v xml:space="preserve"> </v>
      </c>
      <c r="AE193" s="290">
        <f t="shared" si="28"/>
        <v>0</v>
      </c>
      <c r="AF193" s="290" t="str">
        <f t="shared" si="29"/>
        <v xml:space="preserve"> </v>
      </c>
    </row>
    <row r="194" spans="1:32" ht="15.75" hidden="1" thickBot="1" x14ac:dyDescent="0.3">
      <c r="A194" s="550" t="s">
        <v>217</v>
      </c>
      <c r="B194" s="400">
        <v>5</v>
      </c>
      <c r="C194" s="374" t="s">
        <v>312</v>
      </c>
      <c r="D194" s="303" t="s">
        <v>129</v>
      </c>
      <c r="E194" s="303"/>
      <c r="F194" s="298" t="s">
        <v>129</v>
      </c>
      <c r="G194" s="262"/>
      <c r="H194" s="262"/>
      <c r="I194" s="402" t="s">
        <v>129</v>
      </c>
      <c r="J194" s="262"/>
      <c r="K194" s="262"/>
      <c r="L194" s="402"/>
      <c r="M194" s="262"/>
      <c r="N194" s="262"/>
      <c r="O194" s="298" t="s">
        <v>129</v>
      </c>
      <c r="P194" s="262"/>
      <c r="Q194" s="262"/>
      <c r="R194" s="298" t="s">
        <v>129</v>
      </c>
      <c r="S194" s="299"/>
      <c r="T194" s="299"/>
      <c r="U194" s="263" t="s">
        <v>129</v>
      </c>
      <c r="V194" s="264"/>
      <c r="W194" s="289">
        <f t="shared" si="20"/>
        <v>0</v>
      </c>
      <c r="X194" s="250">
        <f t="shared" si="21"/>
        <v>0</v>
      </c>
      <c r="Y194" s="290">
        <f t="shared" si="22"/>
        <v>0</v>
      </c>
      <c r="Z194" s="290">
        <f t="shared" si="23"/>
        <v>0</v>
      </c>
      <c r="AA194" s="290" t="str">
        <f t="shared" si="24"/>
        <v>0  -0 - 0 - 0</v>
      </c>
      <c r="AB194" s="290" t="str">
        <f t="shared" si="25"/>
        <v xml:space="preserve">  -   - 0 - </v>
      </c>
      <c r="AC194" s="290" t="str">
        <f t="shared" si="26"/>
        <v xml:space="preserve"> </v>
      </c>
      <c r="AD194" s="290" t="str">
        <f t="shared" si="27"/>
        <v xml:space="preserve"> </v>
      </c>
      <c r="AE194" s="290">
        <f t="shared" si="28"/>
        <v>0</v>
      </c>
      <c r="AF194" s="290" t="str">
        <f t="shared" si="29"/>
        <v xml:space="preserve"> </v>
      </c>
    </row>
    <row r="195" spans="1:32" ht="15.75" hidden="1" thickBot="1" x14ac:dyDescent="0.3">
      <c r="A195" s="550" t="s">
        <v>217</v>
      </c>
      <c r="B195" s="400">
        <v>5</v>
      </c>
      <c r="C195" s="374" t="s">
        <v>312</v>
      </c>
      <c r="D195" s="303"/>
      <c r="E195" s="303"/>
      <c r="F195" s="298"/>
      <c r="G195" s="262"/>
      <c r="H195" s="262"/>
      <c r="I195" s="402" t="s">
        <v>35</v>
      </c>
      <c r="J195" s="262" t="s">
        <v>490</v>
      </c>
      <c r="K195" s="262" t="s">
        <v>63</v>
      </c>
      <c r="L195" s="402"/>
      <c r="M195" s="262"/>
      <c r="N195" s="262"/>
      <c r="O195" s="298"/>
      <c r="P195" s="262"/>
      <c r="Q195" s="262"/>
      <c r="R195" s="298"/>
      <c r="S195" s="299"/>
      <c r="T195" s="299"/>
      <c r="U195" s="263"/>
      <c r="V195" s="264"/>
      <c r="W195" s="289">
        <f t="shared" si="20"/>
        <v>0</v>
      </c>
      <c r="X195" s="250" t="str">
        <f t="shared" si="21"/>
        <v>Quincy Creek</v>
      </c>
      <c r="Y195" s="290">
        <f t="shared" si="22"/>
        <v>0</v>
      </c>
      <c r="Z195" s="290">
        <f t="shared" si="23"/>
        <v>0</v>
      </c>
      <c r="AA195" s="290" t="str">
        <f t="shared" si="24"/>
        <v>0  -Quincy Creek - 0 - 0</v>
      </c>
      <c r="AB195" s="290" t="str">
        <f t="shared" si="25"/>
        <v>0 - 1303 - 0 -0</v>
      </c>
      <c r="AC195" s="290">
        <f t="shared" si="26"/>
        <v>0</v>
      </c>
      <c r="AD195" s="290" t="str">
        <f t="shared" si="27"/>
        <v>1303</v>
      </c>
      <c r="AE195" s="290">
        <f t="shared" si="28"/>
        <v>0</v>
      </c>
      <c r="AF195" s="290">
        <f t="shared" si="29"/>
        <v>0</v>
      </c>
    </row>
    <row r="196" spans="1:32" ht="15.75" hidden="1" thickBot="1" x14ac:dyDescent="0.3">
      <c r="A196" s="550" t="s">
        <v>217</v>
      </c>
      <c r="B196" s="400">
        <v>5</v>
      </c>
      <c r="C196" s="374" t="s">
        <v>312</v>
      </c>
      <c r="D196" s="303"/>
      <c r="E196" s="303"/>
      <c r="F196" s="298"/>
      <c r="G196" s="262"/>
      <c r="H196" s="262"/>
      <c r="I196" s="402" t="s">
        <v>36</v>
      </c>
      <c r="J196" s="262" t="s">
        <v>490</v>
      </c>
      <c r="K196" s="262" t="s">
        <v>63</v>
      </c>
      <c r="L196" s="402"/>
      <c r="M196" s="262"/>
      <c r="N196" s="262"/>
      <c r="O196" s="298"/>
      <c r="P196" s="262"/>
      <c r="Q196" s="262"/>
      <c r="R196" s="298"/>
      <c r="S196" s="299"/>
      <c r="T196" s="299"/>
      <c r="U196" s="263"/>
      <c r="V196" s="264"/>
      <c r="W196" s="289">
        <f t="shared" ref="W196:W259" si="30">G196</f>
        <v>0</v>
      </c>
      <c r="X196" s="250" t="str">
        <f t="shared" ref="X196:X259" si="31">J196</f>
        <v>Quincy Creek</v>
      </c>
      <c r="Y196" s="290">
        <f t="shared" ref="Y196:Y259" si="32">M196</f>
        <v>0</v>
      </c>
      <c r="Z196" s="290">
        <f t="shared" ref="Z196:Z259" si="33">P196</f>
        <v>0</v>
      </c>
      <c r="AA196" s="290" t="str">
        <f t="shared" ref="AA196:AA259" si="34">W196&amp;"  -"&amp;X196&amp;" - "&amp;Y196&amp;" - "&amp;Z196</f>
        <v>0  -Quincy Creek - 0 - 0</v>
      </c>
      <c r="AB196" s="290" t="str">
        <f t="shared" ref="AB196:AB259" si="35">AC196&amp;" - "&amp;AD196&amp;" - "&amp;AE196&amp;" -"&amp;AF196</f>
        <v>0 - 1303A - 0 -0</v>
      </c>
      <c r="AC196" s="290">
        <f t="shared" ref="AC196:AC259" si="36">F196</f>
        <v>0</v>
      </c>
      <c r="AD196" s="290" t="str">
        <f t="shared" ref="AD196:AD259" si="37">I196</f>
        <v>1303A</v>
      </c>
      <c r="AE196" s="290">
        <f t="shared" ref="AE196:AE259" si="38">L196</f>
        <v>0</v>
      </c>
      <c r="AF196" s="290">
        <f t="shared" ref="AF196:AF259" si="39">O196</f>
        <v>0</v>
      </c>
    </row>
    <row r="197" spans="1:32" ht="15.75" hidden="1" thickBot="1" x14ac:dyDescent="0.3">
      <c r="A197" s="550" t="s">
        <v>217</v>
      </c>
      <c r="B197" s="400">
        <v>5</v>
      </c>
      <c r="C197" s="374" t="s">
        <v>312</v>
      </c>
      <c r="D197" s="303"/>
      <c r="E197" s="303"/>
      <c r="F197" s="298"/>
      <c r="G197" s="262"/>
      <c r="H197" s="262"/>
      <c r="I197" s="402"/>
      <c r="J197" s="262" t="s">
        <v>450</v>
      </c>
      <c r="K197" s="262"/>
      <c r="L197" s="402"/>
      <c r="M197" s="262"/>
      <c r="N197" s="262"/>
      <c r="O197" s="298"/>
      <c r="P197" s="262"/>
      <c r="Q197" s="262"/>
      <c r="R197" s="298"/>
      <c r="S197" s="299"/>
      <c r="T197" s="299"/>
      <c r="U197" s="263"/>
      <c r="V197" s="264"/>
      <c r="W197" s="289">
        <f t="shared" si="30"/>
        <v>0</v>
      </c>
      <c r="X197" s="250" t="str">
        <f t="shared" si="31"/>
        <v>RQ-2019-03-25-18</v>
      </c>
      <c r="Y197" s="290">
        <f t="shared" si="32"/>
        <v>0</v>
      </c>
      <c r="Z197" s="290">
        <f t="shared" si="33"/>
        <v>0</v>
      </c>
      <c r="AA197" s="290" t="str">
        <f t="shared" si="34"/>
        <v>0  -RQ-2019-03-25-18 - 0 - 0</v>
      </c>
      <c r="AB197" s="290" t="str">
        <f t="shared" si="35"/>
        <v>0 - 0 - 0 -0</v>
      </c>
      <c r="AC197" s="290">
        <f t="shared" si="36"/>
        <v>0</v>
      </c>
      <c r="AD197" s="290">
        <f t="shared" si="37"/>
        <v>0</v>
      </c>
      <c r="AE197" s="290">
        <f t="shared" si="38"/>
        <v>0</v>
      </c>
      <c r="AF197" s="290">
        <f t="shared" si="39"/>
        <v>0</v>
      </c>
    </row>
    <row r="198" spans="1:32" ht="15.75" hidden="1" thickBot="1" x14ac:dyDescent="0.3">
      <c r="A198" s="550" t="s">
        <v>217</v>
      </c>
      <c r="B198" s="400">
        <v>5</v>
      </c>
      <c r="C198" s="374" t="s">
        <v>312</v>
      </c>
      <c r="D198" s="303"/>
      <c r="E198" s="303"/>
      <c r="F198" s="298"/>
      <c r="G198" s="262"/>
      <c r="H198" s="262"/>
      <c r="I198" s="402"/>
      <c r="J198" s="262" t="s">
        <v>516</v>
      </c>
      <c r="K198" s="262"/>
      <c r="L198" s="402"/>
      <c r="M198" s="262"/>
      <c r="N198" s="262"/>
      <c r="O198" s="298"/>
      <c r="P198" s="262"/>
      <c r="Q198" s="262"/>
      <c r="R198" s="298"/>
      <c r="S198" s="299"/>
      <c r="T198" s="299"/>
      <c r="U198" s="263"/>
      <c r="V198" s="264"/>
      <c r="W198" s="289">
        <f t="shared" si="30"/>
        <v>0</v>
      </c>
      <c r="X198" s="250" t="str">
        <f t="shared" si="31"/>
        <v>RQ-2019-03-04-30</v>
      </c>
      <c r="Y198" s="290">
        <f t="shared" si="32"/>
        <v>0</v>
      </c>
      <c r="Z198" s="290">
        <f t="shared" si="33"/>
        <v>0</v>
      </c>
      <c r="AA198" s="290" t="str">
        <f t="shared" si="34"/>
        <v>0  -RQ-2019-03-04-30 - 0 - 0</v>
      </c>
      <c r="AB198" s="290" t="str">
        <f t="shared" si="35"/>
        <v>0 - 0 - 0 -0</v>
      </c>
      <c r="AC198" s="290">
        <f t="shared" si="36"/>
        <v>0</v>
      </c>
      <c r="AD198" s="290">
        <f t="shared" si="37"/>
        <v>0</v>
      </c>
      <c r="AE198" s="290">
        <f t="shared" si="38"/>
        <v>0</v>
      </c>
      <c r="AF198" s="290">
        <f t="shared" si="39"/>
        <v>0</v>
      </c>
    </row>
    <row r="199" spans="1:32" ht="15.75" hidden="1" thickBot="1" x14ac:dyDescent="0.3">
      <c r="A199" s="550" t="s">
        <v>217</v>
      </c>
      <c r="B199" s="400">
        <v>5</v>
      </c>
      <c r="C199" s="374" t="s">
        <v>312</v>
      </c>
      <c r="D199" s="303"/>
      <c r="E199" s="303"/>
      <c r="F199" s="298"/>
      <c r="G199" s="262"/>
      <c r="H199" s="262"/>
      <c r="I199" s="402"/>
      <c r="J199" s="262"/>
      <c r="K199" s="262"/>
      <c r="L199" s="402"/>
      <c r="M199" s="262"/>
      <c r="N199" s="262"/>
      <c r="O199" s="298"/>
      <c r="P199" s="262"/>
      <c r="Q199" s="262"/>
      <c r="R199" s="298"/>
      <c r="S199" s="299"/>
      <c r="T199" s="299"/>
      <c r="U199" s="263"/>
      <c r="V199" s="264"/>
      <c r="W199" s="289">
        <f t="shared" si="30"/>
        <v>0</v>
      </c>
      <c r="X199" s="250">
        <f t="shared" si="31"/>
        <v>0</v>
      </c>
      <c r="Y199" s="290">
        <f t="shared" si="32"/>
        <v>0</v>
      </c>
      <c r="Z199" s="290">
        <f t="shared" si="33"/>
        <v>0</v>
      </c>
      <c r="AA199" s="290" t="str">
        <f t="shared" si="34"/>
        <v>0  -0 - 0 - 0</v>
      </c>
      <c r="AB199" s="290" t="str">
        <f t="shared" si="35"/>
        <v>0 - 0 - 0 -0</v>
      </c>
      <c r="AC199" s="290">
        <f t="shared" si="36"/>
        <v>0</v>
      </c>
      <c r="AD199" s="290">
        <f t="shared" si="37"/>
        <v>0</v>
      </c>
      <c r="AE199" s="290">
        <f t="shared" si="38"/>
        <v>0</v>
      </c>
      <c r="AF199" s="290">
        <f t="shared" si="39"/>
        <v>0</v>
      </c>
    </row>
    <row r="200" spans="1:32" ht="15.75" hidden="1" thickBot="1" x14ac:dyDescent="0.3">
      <c r="A200" s="550" t="s">
        <v>217</v>
      </c>
      <c r="B200" s="400">
        <v>5</v>
      </c>
      <c r="C200" s="374" t="s">
        <v>312</v>
      </c>
      <c r="D200" s="303" t="s">
        <v>129</v>
      </c>
      <c r="E200" s="303"/>
      <c r="F200" s="298" t="s">
        <v>129</v>
      </c>
      <c r="G200" s="262"/>
      <c r="H200" s="262"/>
      <c r="I200" s="402" t="s">
        <v>474</v>
      </c>
      <c r="J200" s="262"/>
      <c r="K200" s="262"/>
      <c r="L200" s="402" t="s">
        <v>129</v>
      </c>
      <c r="M200" s="262"/>
      <c r="N200" s="262"/>
      <c r="O200" s="298" t="s">
        <v>129</v>
      </c>
      <c r="P200" s="262"/>
      <c r="Q200" s="262"/>
      <c r="R200" s="298" t="s">
        <v>129</v>
      </c>
      <c r="S200" s="299"/>
      <c r="T200" s="299"/>
      <c r="U200" s="263" t="s">
        <v>129</v>
      </c>
      <c r="V200" s="264"/>
      <c r="W200" s="289">
        <f t="shared" si="30"/>
        <v>0</v>
      </c>
      <c r="X200" s="250">
        <f t="shared" si="31"/>
        <v>0</v>
      </c>
      <c r="Y200" s="290">
        <f t="shared" si="32"/>
        <v>0</v>
      </c>
      <c r="Z200" s="290">
        <f t="shared" si="33"/>
        <v>0</v>
      </c>
      <c r="AA200" s="290" t="str">
        <f t="shared" si="34"/>
        <v>0  -0 - 0 - 0</v>
      </c>
      <c r="AB200" s="290" t="str">
        <f t="shared" si="35"/>
        <v xml:space="preserve">  - Blake, Avril, Jason -   - </v>
      </c>
      <c r="AC200" s="290" t="str">
        <f t="shared" si="36"/>
        <v xml:space="preserve"> </v>
      </c>
      <c r="AD200" s="290" t="str">
        <f t="shared" si="37"/>
        <v>Blake, Avril, Jason</v>
      </c>
      <c r="AE200" s="290" t="str">
        <f t="shared" si="38"/>
        <v xml:space="preserve"> </v>
      </c>
      <c r="AF200" s="290" t="str">
        <f t="shared" si="39"/>
        <v xml:space="preserve"> </v>
      </c>
    </row>
    <row r="201" spans="1:32" ht="15.75" hidden="1" thickBot="1" x14ac:dyDescent="0.3">
      <c r="A201" s="550" t="s">
        <v>217</v>
      </c>
      <c r="B201" s="400">
        <v>5</v>
      </c>
      <c r="C201" s="374" t="s">
        <v>312</v>
      </c>
      <c r="D201" s="303" t="s">
        <v>129</v>
      </c>
      <c r="E201" s="303"/>
      <c r="F201" s="298" t="s">
        <v>129</v>
      </c>
      <c r="G201" s="262"/>
      <c r="H201" s="262"/>
      <c r="I201" s="402" t="s">
        <v>502</v>
      </c>
      <c r="J201" s="262"/>
      <c r="K201" s="262"/>
      <c r="L201" s="402" t="s">
        <v>129</v>
      </c>
      <c r="M201" s="262"/>
      <c r="N201" s="262"/>
      <c r="O201" s="298" t="s">
        <v>129</v>
      </c>
      <c r="P201" s="262"/>
      <c r="Q201" s="262"/>
      <c r="R201" s="298" t="s">
        <v>129</v>
      </c>
      <c r="S201" s="299"/>
      <c r="T201" s="299"/>
      <c r="U201" s="263" t="s">
        <v>129</v>
      </c>
      <c r="V201" s="264"/>
      <c r="W201" s="289">
        <f t="shared" si="30"/>
        <v>0</v>
      </c>
      <c r="X201" s="250">
        <f t="shared" si="31"/>
        <v>0</v>
      </c>
      <c r="Y201" s="290">
        <f t="shared" si="32"/>
        <v>0</v>
      </c>
      <c r="Z201" s="290">
        <f t="shared" si="33"/>
        <v>0</v>
      </c>
      <c r="AA201" s="290" t="str">
        <f t="shared" si="34"/>
        <v>0  -0 - 0 - 0</v>
      </c>
      <c r="AB201" s="290" t="str">
        <f t="shared" si="35"/>
        <v xml:space="preserve">  - gold truck -   - </v>
      </c>
      <c r="AC201" s="290" t="str">
        <f t="shared" si="36"/>
        <v xml:space="preserve"> </v>
      </c>
      <c r="AD201" s="290" t="str">
        <f t="shared" si="37"/>
        <v>gold truck</v>
      </c>
      <c r="AE201" s="290" t="str">
        <f t="shared" si="38"/>
        <v xml:space="preserve"> </v>
      </c>
      <c r="AF201" s="290" t="str">
        <f t="shared" si="39"/>
        <v xml:space="preserve"> </v>
      </c>
    </row>
    <row r="202" spans="1:32" ht="15.75" hidden="1" thickBot="1" x14ac:dyDescent="0.3">
      <c r="A202" s="550" t="s">
        <v>217</v>
      </c>
      <c r="B202" s="400">
        <v>5</v>
      </c>
      <c r="C202" s="374" t="s">
        <v>312</v>
      </c>
      <c r="D202" s="303" t="s">
        <v>129</v>
      </c>
      <c r="E202" s="303"/>
      <c r="F202" s="298" t="s">
        <v>129</v>
      </c>
      <c r="G202" s="262"/>
      <c r="H202" s="262"/>
      <c r="I202" s="402" t="s">
        <v>129</v>
      </c>
      <c r="J202" s="262"/>
      <c r="K202" s="262"/>
      <c r="L202" s="402" t="s">
        <v>129</v>
      </c>
      <c r="M202" s="262"/>
      <c r="N202" s="262"/>
      <c r="O202" s="298" t="s">
        <v>129</v>
      </c>
      <c r="P202" s="262"/>
      <c r="Q202" s="262"/>
      <c r="R202" s="298" t="s">
        <v>129</v>
      </c>
      <c r="S202" s="299"/>
      <c r="T202" s="299"/>
      <c r="U202" s="263" t="s">
        <v>129</v>
      </c>
      <c r="V202" s="264"/>
      <c r="W202" s="289">
        <f t="shared" si="30"/>
        <v>0</v>
      </c>
      <c r="X202" s="250">
        <f t="shared" si="31"/>
        <v>0</v>
      </c>
      <c r="Y202" s="290">
        <f t="shared" si="32"/>
        <v>0</v>
      </c>
      <c r="Z202" s="290">
        <f t="shared" si="33"/>
        <v>0</v>
      </c>
      <c r="AA202" s="290" t="str">
        <f t="shared" si="34"/>
        <v>0  -0 - 0 - 0</v>
      </c>
      <c r="AB202" s="290" t="str">
        <f t="shared" si="35"/>
        <v xml:space="preserve">  -   -   - </v>
      </c>
      <c r="AC202" s="290" t="str">
        <f t="shared" si="36"/>
        <v xml:space="preserve"> </v>
      </c>
      <c r="AD202" s="290" t="str">
        <f t="shared" si="37"/>
        <v xml:space="preserve"> </v>
      </c>
      <c r="AE202" s="290" t="str">
        <f t="shared" si="38"/>
        <v xml:space="preserve"> </v>
      </c>
      <c r="AF202" s="290" t="str">
        <f t="shared" si="39"/>
        <v xml:space="preserve"> </v>
      </c>
    </row>
    <row r="203" spans="1:32" ht="15.75" hidden="1" thickBot="1" x14ac:dyDescent="0.3">
      <c r="A203" s="550" t="s">
        <v>217</v>
      </c>
      <c r="B203" s="400">
        <v>5</v>
      </c>
      <c r="C203" s="374" t="s">
        <v>312</v>
      </c>
      <c r="D203" s="317">
        <v>43597</v>
      </c>
      <c r="E203" s="318"/>
      <c r="F203" s="314">
        <v>43598</v>
      </c>
      <c r="G203" s="334"/>
      <c r="H203" s="335"/>
      <c r="I203" s="314">
        <v>43599</v>
      </c>
      <c r="J203" s="334" t="s">
        <v>498</v>
      </c>
      <c r="K203" s="335"/>
      <c r="L203" s="314">
        <v>43600</v>
      </c>
      <c r="M203" s="334"/>
      <c r="N203" s="335"/>
      <c r="O203" s="314">
        <v>43601</v>
      </c>
      <c r="P203" s="334"/>
      <c r="Q203" s="335"/>
      <c r="R203" s="314">
        <v>43602</v>
      </c>
      <c r="S203" s="315"/>
      <c r="T203" s="316"/>
      <c r="U203" s="278">
        <v>43603</v>
      </c>
      <c r="V203" s="279"/>
      <c r="W203" s="289">
        <f t="shared" si="30"/>
        <v>0</v>
      </c>
      <c r="X203" s="250" t="str">
        <f t="shared" si="31"/>
        <v>Avril HA Mock Audit</v>
      </c>
      <c r="Y203" s="290">
        <f t="shared" si="32"/>
        <v>0</v>
      </c>
      <c r="Z203" s="290">
        <f t="shared" si="33"/>
        <v>0</v>
      </c>
      <c r="AA203" s="290" t="str">
        <f t="shared" si="34"/>
        <v>0  -Avril HA Mock Audit - 0 - 0</v>
      </c>
      <c r="AB203" s="290" t="str">
        <f t="shared" si="35"/>
        <v>43598 - 43599 - 43600 -43601</v>
      </c>
      <c r="AC203" s="290">
        <f t="shared" si="36"/>
        <v>43598</v>
      </c>
      <c r="AD203" s="290">
        <f t="shared" si="37"/>
        <v>43599</v>
      </c>
      <c r="AE203" s="290">
        <f t="shared" si="38"/>
        <v>43600</v>
      </c>
      <c r="AF203" s="290">
        <f t="shared" si="39"/>
        <v>43601</v>
      </c>
    </row>
    <row r="204" spans="1:32" ht="15.75" hidden="1" thickBot="1" x14ac:dyDescent="0.3">
      <c r="A204" s="550" t="s">
        <v>217</v>
      </c>
      <c r="B204" s="400">
        <v>5</v>
      </c>
      <c r="C204" s="374" t="s">
        <v>312</v>
      </c>
      <c r="D204" s="303" t="s">
        <v>129</v>
      </c>
      <c r="E204" s="303"/>
      <c r="F204" s="298" t="s">
        <v>129</v>
      </c>
      <c r="G204" s="262"/>
      <c r="H204" s="262"/>
      <c r="I204" s="402" t="s">
        <v>129</v>
      </c>
      <c r="J204" s="262"/>
      <c r="K204" s="262"/>
      <c r="L204" s="402"/>
      <c r="M204" s="262"/>
      <c r="N204" s="262"/>
      <c r="O204" s="298" t="s">
        <v>129</v>
      </c>
      <c r="P204" s="262"/>
      <c r="Q204" s="262"/>
      <c r="R204" s="298" t="s">
        <v>129</v>
      </c>
      <c r="S204" s="299"/>
      <c r="T204" s="299"/>
      <c r="U204" s="263" t="s">
        <v>129</v>
      </c>
      <c r="V204" s="264"/>
      <c r="W204" s="289">
        <f t="shared" si="30"/>
        <v>0</v>
      </c>
      <c r="X204" s="250">
        <f t="shared" si="31"/>
        <v>0</v>
      </c>
      <c r="Y204" s="290">
        <f t="shared" si="32"/>
        <v>0</v>
      </c>
      <c r="Z204" s="290">
        <f t="shared" si="33"/>
        <v>0</v>
      </c>
      <c r="AA204" s="290" t="str">
        <f t="shared" si="34"/>
        <v>0  -0 - 0 - 0</v>
      </c>
      <c r="AB204" s="290" t="str">
        <f t="shared" si="35"/>
        <v xml:space="preserve">  -   - 0 - </v>
      </c>
      <c r="AC204" s="290" t="str">
        <f t="shared" si="36"/>
        <v xml:space="preserve"> </v>
      </c>
      <c r="AD204" s="290" t="str">
        <f t="shared" si="37"/>
        <v xml:space="preserve"> </v>
      </c>
      <c r="AE204" s="290">
        <f t="shared" si="38"/>
        <v>0</v>
      </c>
      <c r="AF204" s="290" t="str">
        <f t="shared" si="39"/>
        <v xml:space="preserve"> </v>
      </c>
    </row>
    <row r="205" spans="1:32" ht="26.25" hidden="1" thickBot="1" x14ac:dyDescent="0.3">
      <c r="A205" s="550" t="s">
        <v>217</v>
      </c>
      <c r="B205" s="400">
        <v>5</v>
      </c>
      <c r="C205" s="374" t="s">
        <v>312</v>
      </c>
      <c r="D205" s="303" t="s">
        <v>129</v>
      </c>
      <c r="E205" s="303"/>
      <c r="F205" s="298"/>
      <c r="G205" s="262"/>
      <c r="H205" s="262"/>
      <c r="I205" s="402" t="s">
        <v>129</v>
      </c>
      <c r="J205" s="262"/>
      <c r="K205" s="262"/>
      <c r="L205" s="402"/>
      <c r="M205" s="262"/>
      <c r="N205" s="262"/>
      <c r="O205" s="298" t="s">
        <v>527</v>
      </c>
      <c r="P205" s="262"/>
      <c r="Q205" s="262"/>
      <c r="R205" s="298" t="s">
        <v>129</v>
      </c>
      <c r="S205" s="299"/>
      <c r="T205" s="299"/>
      <c r="U205" s="263" t="s">
        <v>129</v>
      </c>
      <c r="V205" s="264"/>
      <c r="W205" s="289">
        <f t="shared" si="30"/>
        <v>0</v>
      </c>
      <c r="X205" s="250">
        <f t="shared" si="31"/>
        <v>0</v>
      </c>
      <c r="Y205" s="290">
        <f t="shared" si="32"/>
        <v>0</v>
      </c>
      <c r="Z205" s="290">
        <f t="shared" si="33"/>
        <v>0</v>
      </c>
      <c r="AA205" s="290" t="str">
        <f t="shared" si="34"/>
        <v>0  -0 - 0 - 0</v>
      </c>
      <c r="AB205" s="290" t="str">
        <f t="shared" si="35"/>
        <v>0 -   - 0 -Lexington Creek</v>
      </c>
      <c r="AC205" s="290">
        <f t="shared" si="36"/>
        <v>0</v>
      </c>
      <c r="AD205" s="290" t="str">
        <f t="shared" si="37"/>
        <v xml:space="preserve"> </v>
      </c>
      <c r="AE205" s="290">
        <f t="shared" si="38"/>
        <v>0</v>
      </c>
      <c r="AF205" s="290" t="str">
        <f t="shared" si="39"/>
        <v>Lexington Creek</v>
      </c>
    </row>
    <row r="206" spans="1:32" ht="15.75" hidden="1" thickBot="1" x14ac:dyDescent="0.3">
      <c r="A206" s="550" t="s">
        <v>217</v>
      </c>
      <c r="B206" s="400">
        <v>5</v>
      </c>
      <c r="C206" s="374" t="s">
        <v>312</v>
      </c>
      <c r="D206" s="303"/>
      <c r="E206" s="303"/>
      <c r="F206" s="298"/>
      <c r="G206" s="262"/>
      <c r="H206" s="262"/>
      <c r="I206" s="402"/>
      <c r="J206" s="262"/>
      <c r="K206" s="262"/>
      <c r="L206" s="402"/>
      <c r="M206" s="262"/>
      <c r="N206" s="262"/>
      <c r="O206" s="298"/>
      <c r="P206" s="262"/>
      <c r="Q206" s="262"/>
      <c r="R206" s="298"/>
      <c r="S206" s="299"/>
      <c r="T206" s="299"/>
      <c r="U206" s="263"/>
      <c r="V206" s="264"/>
      <c r="W206" s="289">
        <f t="shared" si="30"/>
        <v>0</v>
      </c>
      <c r="X206" s="250">
        <f t="shared" si="31"/>
        <v>0</v>
      </c>
      <c r="Y206" s="290">
        <f t="shared" si="32"/>
        <v>0</v>
      </c>
      <c r="Z206" s="290">
        <f t="shared" si="33"/>
        <v>0</v>
      </c>
      <c r="AA206" s="290" t="str">
        <f t="shared" si="34"/>
        <v>0  -0 - 0 - 0</v>
      </c>
      <c r="AB206" s="290" t="str">
        <f t="shared" si="35"/>
        <v>0 - 0 - 0 -0</v>
      </c>
      <c r="AC206" s="290">
        <f t="shared" si="36"/>
        <v>0</v>
      </c>
      <c r="AD206" s="290">
        <f t="shared" si="37"/>
        <v>0</v>
      </c>
      <c r="AE206" s="290">
        <f t="shared" si="38"/>
        <v>0</v>
      </c>
      <c r="AF206" s="290">
        <f t="shared" si="39"/>
        <v>0</v>
      </c>
    </row>
    <row r="207" spans="1:32" ht="15.75" hidden="1" thickBot="1" x14ac:dyDescent="0.3">
      <c r="A207" s="550" t="s">
        <v>217</v>
      </c>
      <c r="B207" s="400">
        <v>5</v>
      </c>
      <c r="C207" s="374" t="s">
        <v>312</v>
      </c>
      <c r="D207" s="303"/>
      <c r="E207" s="303"/>
      <c r="F207" s="298"/>
      <c r="G207" s="262"/>
      <c r="H207" s="262"/>
      <c r="I207" s="402"/>
      <c r="J207" s="262"/>
      <c r="K207" s="262"/>
      <c r="L207" s="402"/>
      <c r="M207" s="262"/>
      <c r="N207" s="262"/>
      <c r="O207" s="298"/>
      <c r="P207" s="262"/>
      <c r="Q207" s="262"/>
      <c r="R207" s="298"/>
      <c r="S207" s="299"/>
      <c r="T207" s="299"/>
      <c r="U207" s="263"/>
      <c r="V207" s="264"/>
      <c r="W207" s="289">
        <f t="shared" si="30"/>
        <v>0</v>
      </c>
      <c r="X207" s="250">
        <f t="shared" si="31"/>
        <v>0</v>
      </c>
      <c r="Y207" s="290">
        <f t="shared" si="32"/>
        <v>0</v>
      </c>
      <c r="Z207" s="290">
        <f t="shared" si="33"/>
        <v>0</v>
      </c>
      <c r="AA207" s="290" t="str">
        <f t="shared" si="34"/>
        <v>0  -0 - 0 - 0</v>
      </c>
      <c r="AB207" s="290" t="str">
        <f t="shared" si="35"/>
        <v>0 - 0 - 0 -0</v>
      </c>
      <c r="AC207" s="290">
        <f t="shared" si="36"/>
        <v>0</v>
      </c>
      <c r="AD207" s="290">
        <f t="shared" si="37"/>
        <v>0</v>
      </c>
      <c r="AE207" s="290">
        <f t="shared" si="38"/>
        <v>0</v>
      </c>
      <c r="AF207" s="290">
        <f t="shared" si="39"/>
        <v>0</v>
      </c>
    </row>
    <row r="208" spans="1:32" ht="15.75" hidden="1" thickBot="1" x14ac:dyDescent="0.3">
      <c r="A208" s="550" t="s">
        <v>217</v>
      </c>
      <c r="B208" s="400">
        <v>5</v>
      </c>
      <c r="C208" s="374" t="s">
        <v>312</v>
      </c>
      <c r="D208" s="303"/>
      <c r="E208" s="303"/>
      <c r="F208" s="298"/>
      <c r="G208" s="262"/>
      <c r="H208" s="262"/>
      <c r="I208" s="402"/>
      <c r="J208" s="262" t="s">
        <v>443</v>
      </c>
      <c r="K208" s="262"/>
      <c r="L208" s="402"/>
      <c r="M208" s="262"/>
      <c r="N208" s="262"/>
      <c r="O208" s="298"/>
      <c r="P208" s="262"/>
      <c r="Q208" s="262"/>
      <c r="R208" s="298"/>
      <c r="S208" s="299"/>
      <c r="T208" s="299"/>
      <c r="U208" s="263"/>
      <c r="V208" s="264"/>
      <c r="W208" s="289">
        <f t="shared" si="30"/>
        <v>0</v>
      </c>
      <c r="X208" s="250" t="str">
        <f t="shared" si="31"/>
        <v>Gold Truck</v>
      </c>
      <c r="Y208" s="290">
        <f t="shared" si="32"/>
        <v>0</v>
      </c>
      <c r="Z208" s="290">
        <f t="shared" si="33"/>
        <v>0</v>
      </c>
      <c r="AA208" s="290" t="str">
        <f t="shared" si="34"/>
        <v>0  -Gold Truck - 0 - 0</v>
      </c>
      <c r="AB208" s="290" t="str">
        <f t="shared" si="35"/>
        <v>0 - 0 - 0 -0</v>
      </c>
      <c r="AC208" s="290">
        <f t="shared" si="36"/>
        <v>0</v>
      </c>
      <c r="AD208" s="290">
        <f t="shared" si="37"/>
        <v>0</v>
      </c>
      <c r="AE208" s="290">
        <f t="shared" si="38"/>
        <v>0</v>
      </c>
      <c r="AF208" s="290">
        <f t="shared" si="39"/>
        <v>0</v>
      </c>
    </row>
    <row r="209" spans="1:32" ht="15.75" hidden="1" thickBot="1" x14ac:dyDescent="0.3">
      <c r="A209" s="550" t="s">
        <v>217</v>
      </c>
      <c r="B209" s="400">
        <v>5</v>
      </c>
      <c r="C209" s="374" t="s">
        <v>312</v>
      </c>
      <c r="D209" s="303"/>
      <c r="E209" s="303"/>
      <c r="F209" s="298"/>
      <c r="G209" s="262"/>
      <c r="H209" s="262"/>
      <c r="I209" s="402"/>
      <c r="J209" s="262"/>
      <c r="K209" s="262"/>
      <c r="L209" s="402"/>
      <c r="M209" s="262"/>
      <c r="N209" s="262"/>
      <c r="O209" s="298"/>
      <c r="P209" s="262"/>
      <c r="Q209" s="262"/>
      <c r="R209" s="298"/>
      <c r="S209" s="299"/>
      <c r="T209" s="299"/>
      <c r="U209" s="263"/>
      <c r="V209" s="264"/>
      <c r="W209" s="289">
        <f t="shared" si="30"/>
        <v>0</v>
      </c>
      <c r="X209" s="250">
        <f t="shared" si="31"/>
        <v>0</v>
      </c>
      <c r="Y209" s="290">
        <f t="shared" si="32"/>
        <v>0</v>
      </c>
      <c r="Z209" s="290">
        <f t="shared" si="33"/>
        <v>0</v>
      </c>
      <c r="AA209" s="290" t="str">
        <f t="shared" si="34"/>
        <v>0  -0 - 0 - 0</v>
      </c>
      <c r="AB209" s="290" t="str">
        <f t="shared" si="35"/>
        <v>0 - 0 - 0 -0</v>
      </c>
      <c r="AC209" s="290">
        <f t="shared" si="36"/>
        <v>0</v>
      </c>
      <c r="AD209" s="290">
        <f t="shared" si="37"/>
        <v>0</v>
      </c>
      <c r="AE209" s="290">
        <f t="shared" si="38"/>
        <v>0</v>
      </c>
      <c r="AF209" s="290">
        <f t="shared" si="39"/>
        <v>0</v>
      </c>
    </row>
    <row r="210" spans="1:32" ht="15.75" hidden="1" thickBot="1" x14ac:dyDescent="0.3">
      <c r="A210" s="550" t="s">
        <v>217</v>
      </c>
      <c r="B210" s="400">
        <v>5</v>
      </c>
      <c r="C210" s="374" t="s">
        <v>312</v>
      </c>
      <c r="D210" s="303"/>
      <c r="E210" s="303"/>
      <c r="F210" s="298"/>
      <c r="G210" s="262"/>
      <c r="H210" s="262"/>
      <c r="I210" s="402"/>
      <c r="J210" s="262"/>
      <c r="K210" s="262"/>
      <c r="L210" s="402"/>
      <c r="M210" s="262"/>
      <c r="N210" s="262"/>
      <c r="O210" s="298"/>
      <c r="P210" s="262"/>
      <c r="Q210" s="262"/>
      <c r="R210" s="298"/>
      <c r="S210" s="299"/>
      <c r="T210" s="299"/>
      <c r="U210" s="263"/>
      <c r="V210" s="264"/>
      <c r="W210" s="289">
        <f t="shared" si="30"/>
        <v>0</v>
      </c>
      <c r="X210" s="250">
        <f t="shared" si="31"/>
        <v>0</v>
      </c>
      <c r="Y210" s="290">
        <f t="shared" si="32"/>
        <v>0</v>
      </c>
      <c r="Z210" s="290">
        <f t="shared" si="33"/>
        <v>0</v>
      </c>
      <c r="AA210" s="290" t="str">
        <f t="shared" si="34"/>
        <v>0  -0 - 0 - 0</v>
      </c>
      <c r="AB210" s="290" t="str">
        <f t="shared" si="35"/>
        <v>0 - 0 - 0 -0</v>
      </c>
      <c r="AC210" s="290">
        <f t="shared" si="36"/>
        <v>0</v>
      </c>
      <c r="AD210" s="290">
        <f t="shared" si="37"/>
        <v>0</v>
      </c>
      <c r="AE210" s="290">
        <f t="shared" si="38"/>
        <v>0</v>
      </c>
      <c r="AF210" s="290">
        <f t="shared" si="39"/>
        <v>0</v>
      </c>
    </row>
    <row r="211" spans="1:32" ht="15.75" hidden="1" thickBot="1" x14ac:dyDescent="0.3">
      <c r="A211" s="550" t="s">
        <v>217</v>
      </c>
      <c r="B211" s="400">
        <v>5</v>
      </c>
      <c r="C211" s="374" t="s">
        <v>312</v>
      </c>
      <c r="D211" s="303" t="s">
        <v>129</v>
      </c>
      <c r="E211" s="303"/>
      <c r="F211" s="298" t="s">
        <v>129</v>
      </c>
      <c r="G211" s="262"/>
      <c r="H211" s="262"/>
      <c r="I211" s="402" t="s">
        <v>129</v>
      </c>
      <c r="J211" s="402" t="s">
        <v>500</v>
      </c>
      <c r="K211" s="262"/>
      <c r="L211" s="402"/>
      <c r="M211" s="262"/>
      <c r="N211" s="262"/>
      <c r="O211" s="298" t="s">
        <v>528</v>
      </c>
      <c r="P211" s="262"/>
      <c r="Q211" s="262"/>
      <c r="R211" s="298" t="s">
        <v>129</v>
      </c>
      <c r="S211" s="299"/>
      <c r="T211" s="299"/>
      <c r="U211" s="263" t="s">
        <v>129</v>
      </c>
      <c r="V211" s="264"/>
      <c r="W211" s="289">
        <f t="shared" si="30"/>
        <v>0</v>
      </c>
      <c r="X211" s="250" t="str">
        <f t="shared" si="31"/>
        <v>Ben, Blake, Avril</v>
      </c>
      <c r="Y211" s="290">
        <f t="shared" si="32"/>
        <v>0</v>
      </c>
      <c r="Z211" s="290">
        <f t="shared" si="33"/>
        <v>0</v>
      </c>
      <c r="AA211" s="290" t="str">
        <f t="shared" si="34"/>
        <v>0  -Ben, Blake, Avril - 0 - 0</v>
      </c>
      <c r="AB211" s="290" t="str">
        <f t="shared" si="35"/>
        <v xml:space="preserve">  -   - 0 -Curtis, Anita</v>
      </c>
      <c r="AC211" s="290" t="str">
        <f t="shared" si="36"/>
        <v xml:space="preserve"> </v>
      </c>
      <c r="AD211" s="290" t="str">
        <f t="shared" si="37"/>
        <v xml:space="preserve"> </v>
      </c>
      <c r="AE211" s="290">
        <f t="shared" si="38"/>
        <v>0</v>
      </c>
      <c r="AF211" s="290" t="str">
        <f t="shared" si="39"/>
        <v>Curtis, Anita</v>
      </c>
    </row>
    <row r="212" spans="1:32" ht="15.75" hidden="1" thickBot="1" x14ac:dyDescent="0.3">
      <c r="A212" s="550" t="s">
        <v>217</v>
      </c>
      <c r="B212" s="400">
        <v>5</v>
      </c>
      <c r="C212" s="374" t="s">
        <v>312</v>
      </c>
      <c r="D212" s="303" t="s">
        <v>129</v>
      </c>
      <c r="E212" s="303"/>
      <c r="F212" s="298" t="s">
        <v>129</v>
      </c>
      <c r="G212" s="262"/>
      <c r="H212" s="262"/>
      <c r="I212" s="402" t="s">
        <v>129</v>
      </c>
      <c r="J212" s="262" t="s">
        <v>501</v>
      </c>
      <c r="K212" s="262"/>
      <c r="L212" s="402"/>
      <c r="M212" s="262"/>
      <c r="N212" s="262"/>
      <c r="O212" s="298" t="s">
        <v>129</v>
      </c>
      <c r="P212" s="262"/>
      <c r="Q212" s="262"/>
      <c r="R212" s="298" t="s">
        <v>129</v>
      </c>
      <c r="S212" s="299"/>
      <c r="T212" s="299"/>
      <c r="U212" s="263" t="s">
        <v>129</v>
      </c>
      <c r="V212" s="264"/>
      <c r="W212" s="289">
        <f t="shared" si="30"/>
        <v>0</v>
      </c>
      <c r="X212" s="250" t="str">
        <f t="shared" si="31"/>
        <v xml:space="preserve">Alicia, Ben H. </v>
      </c>
      <c r="Y212" s="290">
        <f t="shared" si="32"/>
        <v>0</v>
      </c>
      <c r="Z212" s="290">
        <f t="shared" si="33"/>
        <v>0</v>
      </c>
      <c r="AA212" s="290" t="str">
        <f t="shared" si="34"/>
        <v>0  -Alicia, Ben H.  - 0 - 0</v>
      </c>
      <c r="AB212" s="290" t="str">
        <f t="shared" si="35"/>
        <v xml:space="preserve">  -   - 0 - </v>
      </c>
      <c r="AC212" s="290" t="str">
        <f t="shared" si="36"/>
        <v xml:space="preserve"> </v>
      </c>
      <c r="AD212" s="290" t="str">
        <f t="shared" si="37"/>
        <v xml:space="preserve"> </v>
      </c>
      <c r="AE212" s="290">
        <f t="shared" si="38"/>
        <v>0</v>
      </c>
      <c r="AF212" s="290" t="str">
        <f t="shared" si="39"/>
        <v xml:space="preserve"> </v>
      </c>
    </row>
    <row r="213" spans="1:32" ht="15.75" hidden="1" thickBot="1" x14ac:dyDescent="0.3">
      <c r="A213" s="550" t="s">
        <v>217</v>
      </c>
      <c r="B213" s="400">
        <v>5</v>
      </c>
      <c r="C213" s="374" t="s">
        <v>312</v>
      </c>
      <c r="D213" s="303" t="s">
        <v>129</v>
      </c>
      <c r="E213" s="303"/>
      <c r="F213" s="298" t="s">
        <v>129</v>
      </c>
      <c r="G213" s="262"/>
      <c r="H213" s="262"/>
      <c r="I213" s="402" t="s">
        <v>129</v>
      </c>
      <c r="J213" s="262"/>
      <c r="K213" s="262"/>
      <c r="L213" s="402" t="s">
        <v>129</v>
      </c>
      <c r="M213" s="262"/>
      <c r="N213" s="262"/>
      <c r="O213" s="298" t="s">
        <v>129</v>
      </c>
      <c r="P213" s="262"/>
      <c r="Q213" s="262"/>
      <c r="R213" s="298" t="s">
        <v>129</v>
      </c>
      <c r="S213" s="299"/>
      <c r="T213" s="299"/>
      <c r="U213" s="263" t="s">
        <v>129</v>
      </c>
      <c r="V213" s="264"/>
      <c r="W213" s="289">
        <f t="shared" si="30"/>
        <v>0</v>
      </c>
      <c r="X213" s="250">
        <f t="shared" si="31"/>
        <v>0</v>
      </c>
      <c r="Y213" s="290">
        <f t="shared" si="32"/>
        <v>0</v>
      </c>
      <c r="Z213" s="290">
        <f t="shared" si="33"/>
        <v>0</v>
      </c>
      <c r="AA213" s="290" t="str">
        <f t="shared" si="34"/>
        <v>0  -0 - 0 - 0</v>
      </c>
      <c r="AB213" s="290" t="str">
        <f t="shared" si="35"/>
        <v xml:space="preserve">  -   -   - </v>
      </c>
      <c r="AC213" s="290" t="str">
        <f t="shared" si="36"/>
        <v xml:space="preserve"> </v>
      </c>
      <c r="AD213" s="290" t="str">
        <f t="shared" si="37"/>
        <v xml:space="preserve"> </v>
      </c>
      <c r="AE213" s="290" t="str">
        <f t="shared" si="38"/>
        <v xml:space="preserve"> </v>
      </c>
      <c r="AF213" s="290" t="str">
        <f t="shared" si="39"/>
        <v xml:space="preserve"> </v>
      </c>
    </row>
    <row r="214" spans="1:32" ht="15.75" hidden="1" thickBot="1" x14ac:dyDescent="0.3">
      <c r="A214" s="550" t="s">
        <v>217</v>
      </c>
      <c r="B214" s="400">
        <v>5</v>
      </c>
      <c r="C214" s="374" t="s">
        <v>312</v>
      </c>
      <c r="D214" s="317">
        <v>43604</v>
      </c>
      <c r="E214" s="318"/>
      <c r="F214" s="314">
        <v>43605</v>
      </c>
      <c r="G214" s="334"/>
      <c r="H214" s="335"/>
      <c r="I214" s="314">
        <v>43606</v>
      </c>
      <c r="J214" s="334"/>
      <c r="K214" s="335"/>
      <c r="L214" s="314">
        <v>43607</v>
      </c>
      <c r="M214" s="334"/>
      <c r="N214" s="335"/>
      <c r="O214" s="314">
        <v>43608</v>
      </c>
      <c r="P214" s="334" t="s">
        <v>357</v>
      </c>
      <c r="Q214" s="335"/>
      <c r="R214" s="314">
        <v>43609</v>
      </c>
      <c r="S214" s="315"/>
      <c r="T214" s="316"/>
      <c r="U214" s="278">
        <v>43610</v>
      </c>
      <c r="V214" s="279"/>
      <c r="W214" s="289">
        <f t="shared" si="30"/>
        <v>0</v>
      </c>
      <c r="X214" s="250">
        <f t="shared" si="31"/>
        <v>0</v>
      </c>
      <c r="Y214" s="290">
        <f t="shared" si="32"/>
        <v>0</v>
      </c>
      <c r="Z214" s="290" t="str">
        <f t="shared" si="33"/>
        <v>G2</v>
      </c>
      <c r="AA214" s="290" t="str">
        <f t="shared" si="34"/>
        <v>0  -0 - 0 - G2</v>
      </c>
      <c r="AB214" s="290" t="str">
        <f t="shared" si="35"/>
        <v>43605 - 43606 - 43607 -43608</v>
      </c>
      <c r="AC214" s="290">
        <f t="shared" si="36"/>
        <v>43605</v>
      </c>
      <c r="AD214" s="290">
        <f t="shared" si="37"/>
        <v>43606</v>
      </c>
      <c r="AE214" s="290">
        <f t="shared" si="38"/>
        <v>43607</v>
      </c>
      <c r="AF214" s="290">
        <f t="shared" si="39"/>
        <v>43608</v>
      </c>
    </row>
    <row r="215" spans="1:32" ht="41.25" hidden="1" thickBot="1" x14ac:dyDescent="0.3">
      <c r="A215" s="550" t="s">
        <v>217</v>
      </c>
      <c r="B215" s="400">
        <v>5</v>
      </c>
      <c r="C215" s="374" t="s">
        <v>312</v>
      </c>
      <c r="D215" s="303" t="s">
        <v>129</v>
      </c>
      <c r="E215" s="303"/>
      <c r="F215" s="298" t="s">
        <v>129</v>
      </c>
      <c r="G215" s="262"/>
      <c r="H215" s="262"/>
      <c r="I215" s="402" t="s">
        <v>129</v>
      </c>
      <c r="J215" s="262"/>
      <c r="K215" s="262"/>
      <c r="L215" s="398"/>
      <c r="M215" s="262"/>
      <c r="N215" s="262"/>
      <c r="O215" s="398" t="s">
        <v>43</v>
      </c>
      <c r="P215" s="262" t="s">
        <v>454</v>
      </c>
      <c r="Q215" s="262" t="s">
        <v>507</v>
      </c>
      <c r="R215" s="298" t="s">
        <v>129</v>
      </c>
      <c r="S215" s="299"/>
      <c r="T215" s="299"/>
      <c r="U215" s="263" t="s">
        <v>129</v>
      </c>
      <c r="V215" s="264"/>
      <c r="W215" s="289">
        <f t="shared" si="30"/>
        <v>0</v>
      </c>
      <c r="X215" s="250">
        <f t="shared" si="31"/>
        <v>0</v>
      </c>
      <c r="Y215" s="290">
        <f t="shared" si="32"/>
        <v>0</v>
      </c>
      <c r="Z215" s="290" t="str">
        <f t="shared" si="33"/>
        <v>Stone Mill Creek Upstream of Dianna St.</v>
      </c>
      <c r="AA215" s="290" t="str">
        <f t="shared" si="34"/>
        <v>0  -0 - 0 - Stone Mill Creek Upstream of Dianna St.</v>
      </c>
      <c r="AB215" s="290" t="str">
        <f t="shared" si="35"/>
        <v xml:space="preserve">  -   - 0 -1075</v>
      </c>
      <c r="AC215" s="290" t="str">
        <f t="shared" si="36"/>
        <v xml:space="preserve"> </v>
      </c>
      <c r="AD215" s="290" t="str">
        <f t="shared" si="37"/>
        <v xml:space="preserve"> </v>
      </c>
      <c r="AE215" s="290">
        <f t="shared" si="38"/>
        <v>0</v>
      </c>
      <c r="AF215" s="290" t="str">
        <f t="shared" si="39"/>
        <v>1075</v>
      </c>
    </row>
    <row r="216" spans="1:32" ht="41.25" hidden="1" thickBot="1" x14ac:dyDescent="0.3">
      <c r="A216" s="550" t="s">
        <v>217</v>
      </c>
      <c r="B216" s="400">
        <v>5</v>
      </c>
      <c r="C216" s="374" t="s">
        <v>312</v>
      </c>
      <c r="D216" s="303" t="s">
        <v>129</v>
      </c>
      <c r="E216" s="303"/>
      <c r="F216" s="298" t="s">
        <v>129</v>
      </c>
      <c r="G216" s="262"/>
      <c r="H216" s="262"/>
      <c r="I216" s="402" t="s">
        <v>129</v>
      </c>
      <c r="J216" s="262"/>
      <c r="K216" s="262"/>
      <c r="L216" s="398"/>
      <c r="M216" s="262"/>
      <c r="N216" s="262"/>
      <c r="O216" s="398" t="s">
        <v>44</v>
      </c>
      <c r="P216" s="262" t="s">
        <v>455</v>
      </c>
      <c r="Q216" s="262" t="s">
        <v>388</v>
      </c>
      <c r="R216" s="298" t="s">
        <v>129</v>
      </c>
      <c r="S216" s="299"/>
      <c r="T216" s="299"/>
      <c r="U216" s="263" t="s">
        <v>129</v>
      </c>
      <c r="V216" s="264"/>
      <c r="W216" s="289">
        <f t="shared" si="30"/>
        <v>0</v>
      </c>
      <c r="X216" s="250">
        <f t="shared" si="31"/>
        <v>0</v>
      </c>
      <c r="Y216" s="290">
        <f t="shared" si="32"/>
        <v>0</v>
      </c>
      <c r="Z216" s="290" t="str">
        <f t="shared" si="33"/>
        <v>Big Branch Downstream of Road 5</v>
      </c>
      <c r="AA216" s="290" t="str">
        <f t="shared" si="34"/>
        <v>0  -0 - 0 - Big Branch Downstream of Road 5</v>
      </c>
      <c r="AB216" s="290" t="str">
        <f t="shared" si="35"/>
        <v xml:space="preserve">  -   - 0 -1154</v>
      </c>
      <c r="AC216" s="290" t="str">
        <f t="shared" si="36"/>
        <v xml:space="preserve"> </v>
      </c>
      <c r="AD216" s="290" t="str">
        <f t="shared" si="37"/>
        <v xml:space="preserve"> </v>
      </c>
      <c r="AE216" s="290">
        <f t="shared" si="38"/>
        <v>0</v>
      </c>
      <c r="AF216" s="290" t="str">
        <f t="shared" si="39"/>
        <v>1154</v>
      </c>
    </row>
    <row r="217" spans="1:32" ht="41.25" hidden="1" thickBot="1" x14ac:dyDescent="0.3">
      <c r="A217" s="550" t="s">
        <v>217</v>
      </c>
      <c r="B217" s="400">
        <v>5</v>
      </c>
      <c r="C217" s="374" t="s">
        <v>312</v>
      </c>
      <c r="D217" s="303"/>
      <c r="E217" s="303"/>
      <c r="F217" s="298"/>
      <c r="G217" s="262"/>
      <c r="H217" s="262"/>
      <c r="I217" s="402"/>
      <c r="J217" s="262"/>
      <c r="K217" s="262"/>
      <c r="L217" s="398"/>
      <c r="M217" s="262"/>
      <c r="N217" s="262"/>
      <c r="O217" s="398" t="s">
        <v>69</v>
      </c>
      <c r="P217" s="262" t="s">
        <v>456</v>
      </c>
      <c r="Q217" s="262" t="s">
        <v>389</v>
      </c>
      <c r="R217" s="298"/>
      <c r="S217" s="299"/>
      <c r="T217" s="299"/>
      <c r="U217" s="263"/>
      <c r="V217" s="264"/>
      <c r="W217" s="289">
        <f t="shared" si="30"/>
        <v>0</v>
      </c>
      <c r="X217" s="250">
        <f t="shared" si="31"/>
        <v>0</v>
      </c>
      <c r="Y217" s="290">
        <f t="shared" si="32"/>
        <v>0</v>
      </c>
      <c r="Z217" s="290" t="str">
        <f t="shared" si="33"/>
        <v>Coon Creek 100 meters upstream of CR 69</v>
      </c>
      <c r="AA217" s="290" t="str">
        <f t="shared" si="34"/>
        <v>0  -0 - 0 - Coon Creek 100 meters upstream of CR 69</v>
      </c>
      <c r="AB217" s="290" t="str">
        <f t="shared" si="35"/>
        <v>0 - 0 - 0 -885</v>
      </c>
      <c r="AC217" s="290">
        <f t="shared" si="36"/>
        <v>0</v>
      </c>
      <c r="AD217" s="290">
        <f t="shared" si="37"/>
        <v>0</v>
      </c>
      <c r="AE217" s="290">
        <f t="shared" si="38"/>
        <v>0</v>
      </c>
      <c r="AF217" s="290" t="str">
        <f t="shared" si="39"/>
        <v>885</v>
      </c>
    </row>
    <row r="218" spans="1:32" ht="27.75" hidden="1" thickBot="1" x14ac:dyDescent="0.3">
      <c r="A218" s="550" t="s">
        <v>217</v>
      </c>
      <c r="B218" s="400">
        <v>5</v>
      </c>
      <c r="C218" s="374" t="s">
        <v>312</v>
      </c>
      <c r="D218" s="303"/>
      <c r="E218" s="303"/>
      <c r="F218" s="298"/>
      <c r="G218" s="262"/>
      <c r="H218" s="262"/>
      <c r="I218" s="402"/>
      <c r="J218" s="262"/>
      <c r="K218" s="262"/>
      <c r="L218" s="398"/>
      <c r="M218" s="262"/>
      <c r="N218" s="262"/>
      <c r="O218" s="398" t="s">
        <v>360</v>
      </c>
      <c r="P218" s="262" t="s">
        <v>358</v>
      </c>
      <c r="Q218" s="262" t="s">
        <v>507</v>
      </c>
      <c r="R218" s="298"/>
      <c r="S218" s="299"/>
      <c r="T218" s="299"/>
      <c r="U218" s="263"/>
      <c r="V218" s="264"/>
      <c r="W218" s="289">
        <f t="shared" si="30"/>
        <v>0</v>
      </c>
      <c r="X218" s="250">
        <f t="shared" si="31"/>
        <v>0</v>
      </c>
      <c r="Y218" s="290">
        <f t="shared" si="32"/>
        <v>0</v>
      </c>
      <c r="Z218" s="290" t="str">
        <f t="shared" si="33"/>
        <v>WILSON MILL CREEK</v>
      </c>
      <c r="AA218" s="290" t="str">
        <f t="shared" si="34"/>
        <v>0  -0 - 0 - WILSON MILL CREEK</v>
      </c>
      <c r="AB218" s="290" t="str">
        <f t="shared" si="35"/>
        <v>0 - 0 - 0 -512</v>
      </c>
      <c r="AC218" s="290">
        <f t="shared" si="36"/>
        <v>0</v>
      </c>
      <c r="AD218" s="290">
        <f t="shared" si="37"/>
        <v>0</v>
      </c>
      <c r="AE218" s="290">
        <f t="shared" si="38"/>
        <v>0</v>
      </c>
      <c r="AF218" s="290" t="str">
        <f t="shared" si="39"/>
        <v>512</v>
      </c>
    </row>
    <row r="219" spans="1:32" ht="15.75" hidden="1" thickBot="1" x14ac:dyDescent="0.3">
      <c r="A219" s="550" t="s">
        <v>217</v>
      </c>
      <c r="B219" s="400">
        <v>5</v>
      </c>
      <c r="C219" s="374" t="s">
        <v>312</v>
      </c>
      <c r="D219" s="303"/>
      <c r="E219" s="303"/>
      <c r="F219" s="298"/>
      <c r="G219" s="262"/>
      <c r="H219" s="262"/>
      <c r="I219" s="402"/>
      <c r="J219" s="262"/>
      <c r="K219" s="262"/>
      <c r="L219" s="402"/>
      <c r="M219" s="262"/>
      <c r="N219" s="262"/>
      <c r="O219" s="402"/>
      <c r="P219" s="262"/>
      <c r="Q219" s="262"/>
      <c r="R219" s="298"/>
      <c r="S219" s="299"/>
      <c r="T219" s="299"/>
      <c r="U219" s="263"/>
      <c r="V219" s="264"/>
      <c r="W219" s="289">
        <f t="shared" si="30"/>
        <v>0</v>
      </c>
      <c r="X219" s="250">
        <f t="shared" si="31"/>
        <v>0</v>
      </c>
      <c r="Y219" s="290">
        <f t="shared" si="32"/>
        <v>0</v>
      </c>
      <c r="Z219" s="290">
        <f t="shared" si="33"/>
        <v>0</v>
      </c>
      <c r="AA219" s="290" t="str">
        <f t="shared" si="34"/>
        <v>0  -0 - 0 - 0</v>
      </c>
      <c r="AB219" s="290" t="str">
        <f t="shared" si="35"/>
        <v>0 - 0 - 0 -0</v>
      </c>
      <c r="AC219" s="290">
        <f t="shared" si="36"/>
        <v>0</v>
      </c>
      <c r="AD219" s="290">
        <f t="shared" si="37"/>
        <v>0</v>
      </c>
      <c r="AE219" s="290">
        <f t="shared" si="38"/>
        <v>0</v>
      </c>
      <c r="AF219" s="290">
        <f t="shared" si="39"/>
        <v>0</v>
      </c>
    </row>
    <row r="220" spans="1:32" ht="15.75" hidden="1" thickBot="1" x14ac:dyDescent="0.3">
      <c r="A220" s="550" t="s">
        <v>217</v>
      </c>
      <c r="B220" s="400">
        <v>5</v>
      </c>
      <c r="C220" s="374" t="s">
        <v>312</v>
      </c>
      <c r="D220" s="303"/>
      <c r="E220" s="303"/>
      <c r="F220" s="298"/>
      <c r="G220" s="262"/>
      <c r="H220" s="262"/>
      <c r="I220" s="402"/>
      <c r="J220" s="262"/>
      <c r="K220" s="262"/>
      <c r="L220" s="402"/>
      <c r="M220" s="262"/>
      <c r="N220" s="262"/>
      <c r="O220" s="402"/>
      <c r="P220" s="262"/>
      <c r="Q220" s="262"/>
      <c r="R220" s="298"/>
      <c r="S220" s="299"/>
      <c r="T220" s="299"/>
      <c r="U220" s="263"/>
      <c r="V220" s="264"/>
      <c r="W220" s="289">
        <f t="shared" si="30"/>
        <v>0</v>
      </c>
      <c r="X220" s="250">
        <f t="shared" si="31"/>
        <v>0</v>
      </c>
      <c r="Y220" s="290">
        <f t="shared" si="32"/>
        <v>0</v>
      </c>
      <c r="Z220" s="290">
        <f t="shared" si="33"/>
        <v>0</v>
      </c>
      <c r="AA220" s="290" t="str">
        <f t="shared" si="34"/>
        <v>0  -0 - 0 - 0</v>
      </c>
      <c r="AB220" s="290" t="str">
        <f t="shared" si="35"/>
        <v>0 - 0 - 0 -0</v>
      </c>
      <c r="AC220" s="290">
        <f t="shared" si="36"/>
        <v>0</v>
      </c>
      <c r="AD220" s="290">
        <f t="shared" si="37"/>
        <v>0</v>
      </c>
      <c r="AE220" s="290">
        <f t="shared" si="38"/>
        <v>0</v>
      </c>
      <c r="AF220" s="290">
        <f t="shared" si="39"/>
        <v>0</v>
      </c>
    </row>
    <row r="221" spans="1:32" ht="27.75" hidden="1" thickBot="1" x14ac:dyDescent="0.3">
      <c r="A221" s="550" t="s">
        <v>217</v>
      </c>
      <c r="B221" s="400">
        <v>5</v>
      </c>
      <c r="C221" s="374" t="s">
        <v>312</v>
      </c>
      <c r="D221" s="303"/>
      <c r="E221" s="303"/>
      <c r="F221" s="298"/>
      <c r="G221" s="262"/>
      <c r="H221" s="262"/>
      <c r="I221" s="402"/>
      <c r="J221" s="262"/>
      <c r="K221" s="262"/>
      <c r="L221" s="402"/>
      <c r="M221" s="262"/>
      <c r="N221" s="262"/>
      <c r="O221" s="402"/>
      <c r="P221" s="262" t="s">
        <v>506</v>
      </c>
      <c r="Q221" s="262" t="s">
        <v>525</v>
      </c>
      <c r="R221" s="298"/>
      <c r="S221" s="299"/>
      <c r="T221" s="299"/>
      <c r="U221" s="263"/>
      <c r="V221" s="264"/>
      <c r="W221" s="289">
        <f t="shared" si="30"/>
        <v>0</v>
      </c>
      <c r="X221" s="250">
        <f t="shared" si="31"/>
        <v>0</v>
      </c>
      <c r="Y221" s="290">
        <f t="shared" si="32"/>
        <v>0</v>
      </c>
      <c r="Z221" s="290" t="str">
        <f t="shared" si="33"/>
        <v>RQ-2018-10-29-24</v>
      </c>
      <c r="AA221" s="290" t="str">
        <f t="shared" si="34"/>
        <v>0  -0 - 0 - RQ-2018-10-29-24</v>
      </c>
      <c r="AB221" s="290" t="str">
        <f t="shared" si="35"/>
        <v>0 - 0 - 0 -0</v>
      </c>
      <c r="AC221" s="290">
        <f t="shared" si="36"/>
        <v>0</v>
      </c>
      <c r="AD221" s="290">
        <f t="shared" si="37"/>
        <v>0</v>
      </c>
      <c r="AE221" s="290">
        <f t="shared" si="38"/>
        <v>0</v>
      </c>
      <c r="AF221" s="290">
        <f t="shared" si="39"/>
        <v>0</v>
      </c>
    </row>
    <row r="222" spans="1:32" ht="27.75" hidden="1" thickBot="1" x14ac:dyDescent="0.3">
      <c r="A222" s="550" t="s">
        <v>217</v>
      </c>
      <c r="B222" s="400">
        <v>5</v>
      </c>
      <c r="C222" s="374" t="s">
        <v>312</v>
      </c>
      <c r="D222" s="303" t="s">
        <v>129</v>
      </c>
      <c r="E222" s="303"/>
      <c r="F222" s="298" t="s">
        <v>129</v>
      </c>
      <c r="G222" s="262"/>
      <c r="H222" s="262"/>
      <c r="I222" s="402" t="s">
        <v>129</v>
      </c>
      <c r="J222" s="262"/>
      <c r="K222" s="262"/>
      <c r="L222" s="402"/>
      <c r="M222" s="262"/>
      <c r="N222" s="262"/>
      <c r="O222" s="402" t="s">
        <v>129</v>
      </c>
      <c r="P222" s="262" t="s">
        <v>443</v>
      </c>
      <c r="Q222" s="511" t="s">
        <v>441</v>
      </c>
      <c r="R222" s="298" t="s">
        <v>129</v>
      </c>
      <c r="S222" s="299"/>
      <c r="T222" s="299"/>
      <c r="U222" s="263" t="s">
        <v>129</v>
      </c>
      <c r="V222" s="264"/>
      <c r="W222" s="289">
        <f t="shared" si="30"/>
        <v>0</v>
      </c>
      <c r="X222" s="250">
        <f t="shared" si="31"/>
        <v>0</v>
      </c>
      <c r="Y222" s="290">
        <f t="shared" si="32"/>
        <v>0</v>
      </c>
      <c r="Z222" s="290" t="str">
        <f t="shared" si="33"/>
        <v>Gold Truck</v>
      </c>
      <c r="AA222" s="290" t="str">
        <f t="shared" si="34"/>
        <v>0  -0 - 0 - Gold Truck</v>
      </c>
      <c r="AB222" s="290" t="str">
        <f t="shared" si="35"/>
        <v xml:space="preserve">  -   - 0 - </v>
      </c>
      <c r="AC222" s="290" t="str">
        <f t="shared" si="36"/>
        <v xml:space="preserve"> </v>
      </c>
      <c r="AD222" s="290" t="str">
        <f t="shared" si="37"/>
        <v xml:space="preserve"> </v>
      </c>
      <c r="AE222" s="290">
        <f t="shared" si="38"/>
        <v>0</v>
      </c>
      <c r="AF222" s="290" t="str">
        <f t="shared" si="39"/>
        <v xml:space="preserve"> </v>
      </c>
    </row>
    <row r="223" spans="1:32" ht="15.75" hidden="1" thickBot="1" x14ac:dyDescent="0.3">
      <c r="A223" s="550" t="s">
        <v>217</v>
      </c>
      <c r="B223" s="400">
        <v>5</v>
      </c>
      <c r="C223" s="374" t="s">
        <v>312</v>
      </c>
      <c r="D223" s="303" t="s">
        <v>129</v>
      </c>
      <c r="E223" s="303"/>
      <c r="F223" s="298" t="s">
        <v>129</v>
      </c>
      <c r="G223" s="262"/>
      <c r="H223" s="262"/>
      <c r="I223" s="402" t="s">
        <v>129</v>
      </c>
      <c r="J223" s="262"/>
      <c r="K223" s="262"/>
      <c r="L223" s="402" t="s">
        <v>129</v>
      </c>
      <c r="M223" s="262"/>
      <c r="N223" s="262"/>
      <c r="O223" s="298" t="s">
        <v>129</v>
      </c>
      <c r="P223" s="262"/>
      <c r="Q223" s="262"/>
      <c r="R223" s="298" t="s">
        <v>129</v>
      </c>
      <c r="S223" s="299"/>
      <c r="T223" s="299"/>
      <c r="U223" s="263" t="s">
        <v>129</v>
      </c>
      <c r="V223" s="264"/>
      <c r="W223" s="289">
        <f t="shared" si="30"/>
        <v>0</v>
      </c>
      <c r="X223" s="250">
        <f t="shared" si="31"/>
        <v>0</v>
      </c>
      <c r="Y223" s="290">
        <f t="shared" si="32"/>
        <v>0</v>
      </c>
      <c r="Z223" s="290">
        <f t="shared" si="33"/>
        <v>0</v>
      </c>
      <c r="AA223" s="290" t="str">
        <f t="shared" si="34"/>
        <v>0  -0 - 0 - 0</v>
      </c>
      <c r="AB223" s="290" t="str">
        <f t="shared" si="35"/>
        <v xml:space="preserve">  -   -   - </v>
      </c>
      <c r="AC223" s="290" t="str">
        <f t="shared" si="36"/>
        <v xml:space="preserve"> </v>
      </c>
      <c r="AD223" s="290" t="str">
        <f t="shared" si="37"/>
        <v xml:space="preserve"> </v>
      </c>
      <c r="AE223" s="290" t="str">
        <f t="shared" si="38"/>
        <v xml:space="preserve"> </v>
      </c>
      <c r="AF223" s="290" t="str">
        <f t="shared" si="39"/>
        <v xml:space="preserve"> </v>
      </c>
    </row>
    <row r="224" spans="1:32" ht="15.75" hidden="1" thickBot="1" x14ac:dyDescent="0.3">
      <c r="A224" s="550" t="s">
        <v>217</v>
      </c>
      <c r="B224" s="400">
        <v>5</v>
      </c>
      <c r="C224" s="374" t="s">
        <v>312</v>
      </c>
      <c r="D224" s="303" t="s">
        <v>129</v>
      </c>
      <c r="E224" s="303"/>
      <c r="F224" s="298" t="s">
        <v>129</v>
      </c>
      <c r="G224" s="262"/>
      <c r="H224" s="262"/>
      <c r="I224" s="402" t="s">
        <v>129</v>
      </c>
      <c r="J224" s="262"/>
      <c r="K224" s="262"/>
      <c r="L224" s="402" t="s">
        <v>129</v>
      </c>
      <c r="M224" s="262"/>
      <c r="N224" s="262"/>
      <c r="O224" s="298" t="s">
        <v>129</v>
      </c>
      <c r="P224" s="262"/>
      <c r="Q224" s="262"/>
      <c r="R224" s="298" t="s">
        <v>129</v>
      </c>
      <c r="S224" s="299"/>
      <c r="T224" s="299"/>
      <c r="U224" s="270" t="s">
        <v>129</v>
      </c>
      <c r="V224" s="271"/>
      <c r="W224" s="289">
        <f t="shared" si="30"/>
        <v>0</v>
      </c>
      <c r="X224" s="250">
        <f t="shared" si="31"/>
        <v>0</v>
      </c>
      <c r="Y224" s="290">
        <f t="shared" si="32"/>
        <v>0</v>
      </c>
      <c r="Z224" s="290">
        <f t="shared" si="33"/>
        <v>0</v>
      </c>
      <c r="AA224" s="290" t="str">
        <f t="shared" si="34"/>
        <v>0  -0 - 0 - 0</v>
      </c>
      <c r="AB224" s="290" t="str">
        <f t="shared" si="35"/>
        <v xml:space="preserve">  -   -   - </v>
      </c>
      <c r="AC224" s="290" t="str">
        <f t="shared" si="36"/>
        <v xml:space="preserve"> </v>
      </c>
      <c r="AD224" s="290" t="str">
        <f t="shared" si="37"/>
        <v xml:space="preserve"> </v>
      </c>
      <c r="AE224" s="290" t="str">
        <f t="shared" si="38"/>
        <v xml:space="preserve"> </v>
      </c>
      <c r="AF224" s="290" t="str">
        <f t="shared" si="39"/>
        <v xml:space="preserve"> </v>
      </c>
    </row>
    <row r="225" spans="1:32" ht="15.75" hidden="1" thickBot="1" x14ac:dyDescent="0.3">
      <c r="A225" s="550" t="s">
        <v>217</v>
      </c>
      <c r="B225" s="400">
        <v>5</v>
      </c>
      <c r="C225" s="374" t="s">
        <v>312</v>
      </c>
      <c r="D225" s="317">
        <v>43611</v>
      </c>
      <c r="E225" s="318"/>
      <c r="F225" s="314">
        <v>43612</v>
      </c>
      <c r="G225" s="336"/>
      <c r="H225" s="337"/>
      <c r="I225" s="314">
        <v>43613</v>
      </c>
      <c r="J225" s="336"/>
      <c r="K225" s="337"/>
      <c r="L225" s="314">
        <v>43614</v>
      </c>
      <c r="M225" s="336" t="s">
        <v>354</v>
      </c>
      <c r="N225" s="337"/>
      <c r="O225" s="314">
        <v>43615</v>
      </c>
      <c r="P225" s="336"/>
      <c r="Q225" s="337"/>
      <c r="R225" s="314">
        <v>43616</v>
      </c>
      <c r="S225" s="315"/>
      <c r="T225" s="322"/>
      <c r="U225" s="277">
        <v>43617</v>
      </c>
      <c r="V225" s="273"/>
      <c r="W225" s="289">
        <f t="shared" si="30"/>
        <v>0</v>
      </c>
      <c r="X225" s="250">
        <f t="shared" si="31"/>
        <v>0</v>
      </c>
      <c r="Y225" s="290" t="str">
        <f t="shared" si="32"/>
        <v>Lake</v>
      </c>
      <c r="Z225" s="290">
        <f t="shared" si="33"/>
        <v>0</v>
      </c>
      <c r="AA225" s="290" t="str">
        <f t="shared" si="34"/>
        <v>0  -0 - Lake - 0</v>
      </c>
      <c r="AB225" s="290" t="str">
        <f t="shared" si="35"/>
        <v>43612 - 43613 - 43614 -43615</v>
      </c>
      <c r="AC225" s="290">
        <f t="shared" si="36"/>
        <v>43612</v>
      </c>
      <c r="AD225" s="290">
        <f t="shared" si="37"/>
        <v>43613</v>
      </c>
      <c r="AE225" s="290">
        <f t="shared" si="38"/>
        <v>43614</v>
      </c>
      <c r="AF225" s="290">
        <f t="shared" si="39"/>
        <v>43615</v>
      </c>
    </row>
    <row r="226" spans="1:32" ht="15.75" hidden="1" thickBot="1" x14ac:dyDescent="0.3">
      <c r="A226" s="550" t="s">
        <v>217</v>
      </c>
      <c r="B226" s="400">
        <v>5</v>
      </c>
      <c r="C226" s="374" t="s">
        <v>312</v>
      </c>
      <c r="D226" s="303" t="s">
        <v>129</v>
      </c>
      <c r="E226" s="303"/>
      <c r="F226" s="298" t="s">
        <v>129</v>
      </c>
      <c r="G226" s="262"/>
      <c r="H226" s="262"/>
      <c r="I226" s="402" t="s">
        <v>129</v>
      </c>
      <c r="J226" s="262"/>
      <c r="K226" s="262"/>
      <c r="L226" s="402" t="s">
        <v>50</v>
      </c>
      <c r="M226" s="262" t="s">
        <v>110</v>
      </c>
      <c r="N226" s="262" t="s">
        <v>388</v>
      </c>
      <c r="O226" s="298" t="s">
        <v>129</v>
      </c>
      <c r="P226" s="262"/>
      <c r="Q226" s="262"/>
      <c r="R226" s="298" t="s">
        <v>129</v>
      </c>
      <c r="S226" s="299"/>
      <c r="T226" s="309"/>
      <c r="U226" s="267" t="s">
        <v>129</v>
      </c>
      <c r="V226" s="264"/>
      <c r="W226" s="289">
        <f t="shared" si="30"/>
        <v>0</v>
      </c>
      <c r="X226" s="250">
        <f t="shared" si="31"/>
        <v>0</v>
      </c>
      <c r="Y226" s="290" t="str">
        <f t="shared" si="32"/>
        <v>Lower Dianne Lake</v>
      </c>
      <c r="Z226" s="290">
        <f t="shared" si="33"/>
        <v>0</v>
      </c>
      <c r="AA226" s="290" t="str">
        <f t="shared" si="34"/>
        <v>0  -0 - Lower Dianne Lake - 0</v>
      </c>
      <c r="AB226" s="290" t="str">
        <f t="shared" si="35"/>
        <v xml:space="preserve">  -   - 546A - </v>
      </c>
      <c r="AC226" s="290" t="str">
        <f t="shared" si="36"/>
        <v xml:space="preserve"> </v>
      </c>
      <c r="AD226" s="290" t="str">
        <f t="shared" si="37"/>
        <v xml:space="preserve"> </v>
      </c>
      <c r="AE226" s="290" t="str">
        <f t="shared" si="38"/>
        <v>546A</v>
      </c>
      <c r="AF226" s="290" t="str">
        <f t="shared" si="39"/>
        <v xml:space="preserve"> </v>
      </c>
    </row>
    <row r="227" spans="1:32" ht="15.75" hidden="1" thickBot="1" x14ac:dyDescent="0.3">
      <c r="A227" s="550" t="s">
        <v>217</v>
      </c>
      <c r="B227" s="400">
        <v>5</v>
      </c>
      <c r="C227" s="374" t="s">
        <v>312</v>
      </c>
      <c r="D227" s="303" t="s">
        <v>129</v>
      </c>
      <c r="E227" s="303"/>
      <c r="F227" s="298" t="s">
        <v>129</v>
      </c>
      <c r="G227" s="262"/>
      <c r="H227" s="262"/>
      <c r="I227" s="402" t="s">
        <v>129</v>
      </c>
      <c r="J227" s="262"/>
      <c r="K227" s="262"/>
      <c r="L227" s="402" t="s">
        <v>51</v>
      </c>
      <c r="M227" s="262" t="s">
        <v>111</v>
      </c>
      <c r="N227" s="262" t="s">
        <v>388</v>
      </c>
      <c r="O227" s="298" t="s">
        <v>129</v>
      </c>
      <c r="P227" s="262"/>
      <c r="Q227" s="262"/>
      <c r="R227" s="298" t="s">
        <v>129</v>
      </c>
      <c r="S227" s="299"/>
      <c r="T227" s="309"/>
      <c r="U227" s="267" t="s">
        <v>129</v>
      </c>
      <c r="V227" s="264"/>
      <c r="W227" s="289">
        <f t="shared" si="30"/>
        <v>0</v>
      </c>
      <c r="X227" s="250">
        <f t="shared" si="31"/>
        <v>0</v>
      </c>
      <c r="Y227" s="290" t="str">
        <f t="shared" si="32"/>
        <v>Upper Dianne Lake</v>
      </c>
      <c r="Z227" s="290">
        <f t="shared" si="33"/>
        <v>0</v>
      </c>
      <c r="AA227" s="290" t="str">
        <f t="shared" si="34"/>
        <v>0  -0 - Upper Dianne Lake - 0</v>
      </c>
      <c r="AB227" s="290" t="str">
        <f t="shared" si="35"/>
        <v xml:space="preserve">  -   - 546B - </v>
      </c>
      <c r="AC227" s="290" t="str">
        <f t="shared" si="36"/>
        <v xml:space="preserve"> </v>
      </c>
      <c r="AD227" s="290" t="str">
        <f t="shared" si="37"/>
        <v xml:space="preserve"> </v>
      </c>
      <c r="AE227" s="290" t="str">
        <f t="shared" si="38"/>
        <v>546B</v>
      </c>
      <c r="AF227" s="290" t="str">
        <f t="shared" si="39"/>
        <v xml:space="preserve"> </v>
      </c>
    </row>
    <row r="228" spans="1:32" ht="15.75" hidden="1" thickBot="1" x14ac:dyDescent="0.3">
      <c r="A228" s="550" t="s">
        <v>217</v>
      </c>
      <c r="B228" s="400">
        <v>5</v>
      </c>
      <c r="C228" s="374" t="s">
        <v>312</v>
      </c>
      <c r="D228" s="303"/>
      <c r="E228" s="303"/>
      <c r="F228" s="298"/>
      <c r="G228" s="262"/>
      <c r="H228" s="262"/>
      <c r="I228" s="402"/>
      <c r="J228" s="262"/>
      <c r="K228" s="262"/>
      <c r="L228" s="402" t="s">
        <v>38</v>
      </c>
      <c r="M228" s="262" t="s">
        <v>96</v>
      </c>
      <c r="N228" s="262" t="s">
        <v>388</v>
      </c>
      <c r="O228" s="298"/>
      <c r="P228" s="262"/>
      <c r="Q228" s="262"/>
      <c r="R228" s="298"/>
      <c r="S228" s="299"/>
      <c r="T228" s="309"/>
      <c r="U228" s="267"/>
      <c r="V228" s="264"/>
      <c r="W228" s="289">
        <f t="shared" si="30"/>
        <v>0</v>
      </c>
      <c r="X228" s="250">
        <f t="shared" si="31"/>
        <v>0</v>
      </c>
      <c r="Y228" s="290" t="str">
        <f t="shared" si="32"/>
        <v>LAKE ARROWHEAD</v>
      </c>
      <c r="Z228" s="290">
        <f t="shared" si="33"/>
        <v>0</v>
      </c>
      <c r="AA228" s="290" t="str">
        <f t="shared" si="34"/>
        <v>0  -0 - LAKE ARROWHEAD - 0</v>
      </c>
      <c r="AB228" s="290" t="str">
        <f t="shared" si="35"/>
        <v>0 - 0 - 564A -0</v>
      </c>
      <c r="AC228" s="290">
        <f t="shared" si="36"/>
        <v>0</v>
      </c>
      <c r="AD228" s="290">
        <f t="shared" si="37"/>
        <v>0</v>
      </c>
      <c r="AE228" s="290" t="str">
        <f t="shared" si="38"/>
        <v>564A</v>
      </c>
      <c r="AF228" s="290">
        <f t="shared" si="39"/>
        <v>0</v>
      </c>
    </row>
    <row r="229" spans="1:32" ht="15.75" hidden="1" thickBot="1" x14ac:dyDescent="0.3">
      <c r="A229" s="550" t="s">
        <v>217</v>
      </c>
      <c r="B229" s="400">
        <v>5</v>
      </c>
      <c r="C229" s="374" t="s">
        <v>312</v>
      </c>
      <c r="D229" s="303"/>
      <c r="E229" s="303"/>
      <c r="F229" s="298"/>
      <c r="G229" s="262"/>
      <c r="H229" s="262"/>
      <c r="I229" s="402"/>
      <c r="J229" s="262"/>
      <c r="K229" s="262"/>
      <c r="L229" s="402" t="s">
        <v>39</v>
      </c>
      <c r="M229" s="262" t="s">
        <v>98</v>
      </c>
      <c r="N229" s="262" t="s">
        <v>388</v>
      </c>
      <c r="O229" s="298"/>
      <c r="P229" s="262"/>
      <c r="Q229" s="262"/>
      <c r="R229" s="298"/>
      <c r="S229" s="299"/>
      <c r="T229" s="309"/>
      <c r="U229" s="267"/>
      <c r="V229" s="264"/>
      <c r="W229" s="289">
        <f t="shared" si="30"/>
        <v>0</v>
      </c>
      <c r="X229" s="250">
        <f t="shared" si="31"/>
        <v>0</v>
      </c>
      <c r="Y229" s="290" t="str">
        <f t="shared" si="32"/>
        <v>PINE HILL LAKE (BOCKUS LAKE)</v>
      </c>
      <c r="Z229" s="290">
        <f t="shared" si="33"/>
        <v>0</v>
      </c>
      <c r="AA229" s="290" t="str">
        <f t="shared" si="34"/>
        <v>0  -0 - PINE HILL LAKE (BOCKUS LAKE) - 0</v>
      </c>
      <c r="AB229" s="290" t="str">
        <f t="shared" si="35"/>
        <v>0 - 0 - 564B -0</v>
      </c>
      <c r="AC229" s="290">
        <f t="shared" si="36"/>
        <v>0</v>
      </c>
      <c r="AD229" s="290">
        <f t="shared" si="37"/>
        <v>0</v>
      </c>
      <c r="AE229" s="290" t="str">
        <f t="shared" si="38"/>
        <v>564B</v>
      </c>
      <c r="AF229" s="290">
        <f t="shared" si="39"/>
        <v>0</v>
      </c>
    </row>
    <row r="230" spans="1:32" ht="15.75" hidden="1" thickBot="1" x14ac:dyDescent="0.3">
      <c r="A230" s="550" t="s">
        <v>217</v>
      </c>
      <c r="B230" s="400">
        <v>5</v>
      </c>
      <c r="C230" s="374" t="s">
        <v>312</v>
      </c>
      <c r="D230" s="303"/>
      <c r="E230" s="303"/>
      <c r="F230" s="298"/>
      <c r="G230" s="262"/>
      <c r="H230" s="262"/>
      <c r="I230" s="402"/>
      <c r="J230" s="262"/>
      <c r="K230" s="262"/>
      <c r="L230" s="402" t="s">
        <v>52</v>
      </c>
      <c r="M230" s="262" t="s">
        <v>112</v>
      </c>
      <c r="N230" s="262" t="s">
        <v>388</v>
      </c>
      <c r="O230" s="298"/>
      <c r="P230" s="262"/>
      <c r="Q230" s="262"/>
      <c r="R230" s="298"/>
      <c r="S230" s="299"/>
      <c r="T230" s="309"/>
      <c r="U230" s="267"/>
      <c r="V230" s="264"/>
      <c r="W230" s="289">
        <f t="shared" si="30"/>
        <v>0</v>
      </c>
      <c r="X230" s="250">
        <f t="shared" si="31"/>
        <v>0</v>
      </c>
      <c r="Y230" s="290" t="str">
        <f t="shared" si="32"/>
        <v>Lake Tom Jon</v>
      </c>
      <c r="Z230" s="290">
        <f t="shared" si="33"/>
        <v>0</v>
      </c>
      <c r="AA230" s="290" t="str">
        <f t="shared" si="34"/>
        <v>0  -0 - Lake Tom Jon - 0</v>
      </c>
      <c r="AB230" s="290" t="str">
        <f t="shared" si="35"/>
        <v>0 - 0 - 647A -0</v>
      </c>
      <c r="AC230" s="290">
        <f t="shared" si="36"/>
        <v>0</v>
      </c>
      <c r="AD230" s="290">
        <f t="shared" si="37"/>
        <v>0</v>
      </c>
      <c r="AE230" s="290" t="str">
        <f t="shared" si="38"/>
        <v>647A</v>
      </c>
      <c r="AF230" s="290">
        <f t="shared" si="39"/>
        <v>0</v>
      </c>
    </row>
    <row r="231" spans="1:32" ht="15.75" hidden="1" thickBot="1" x14ac:dyDescent="0.3">
      <c r="A231" s="550" t="s">
        <v>217</v>
      </c>
      <c r="B231" s="400">
        <v>5</v>
      </c>
      <c r="C231" s="374" t="s">
        <v>312</v>
      </c>
      <c r="D231" s="303"/>
      <c r="E231" s="303"/>
      <c r="F231" s="298"/>
      <c r="G231" s="262"/>
      <c r="H231" s="262"/>
      <c r="I231" s="402"/>
      <c r="J231" s="262"/>
      <c r="K231" s="262"/>
      <c r="L231" s="402"/>
      <c r="M231" s="262"/>
      <c r="N231" s="262"/>
      <c r="O231" s="298"/>
      <c r="P231" s="262"/>
      <c r="Q231" s="262"/>
      <c r="R231" s="298"/>
      <c r="S231" s="299"/>
      <c r="T231" s="309"/>
      <c r="U231" s="267"/>
      <c r="V231" s="264"/>
      <c r="W231" s="289">
        <f t="shared" si="30"/>
        <v>0</v>
      </c>
      <c r="X231" s="250">
        <f t="shared" si="31"/>
        <v>0</v>
      </c>
      <c r="Y231" s="290">
        <f t="shared" si="32"/>
        <v>0</v>
      </c>
      <c r="Z231" s="290">
        <f t="shared" si="33"/>
        <v>0</v>
      </c>
      <c r="AA231" s="290" t="str">
        <f t="shared" si="34"/>
        <v>0  -0 - 0 - 0</v>
      </c>
      <c r="AB231" s="290" t="str">
        <f t="shared" si="35"/>
        <v>0 - 0 - 0 -0</v>
      </c>
      <c r="AC231" s="290">
        <f t="shared" si="36"/>
        <v>0</v>
      </c>
      <c r="AD231" s="290">
        <f t="shared" si="37"/>
        <v>0</v>
      </c>
      <c r="AE231" s="290">
        <f t="shared" si="38"/>
        <v>0</v>
      </c>
      <c r="AF231" s="290">
        <f t="shared" si="39"/>
        <v>0</v>
      </c>
    </row>
    <row r="232" spans="1:32" ht="15.75" hidden="1" thickBot="1" x14ac:dyDescent="0.3">
      <c r="A232" s="550" t="s">
        <v>217</v>
      </c>
      <c r="B232" s="400">
        <v>5</v>
      </c>
      <c r="C232" s="374" t="s">
        <v>312</v>
      </c>
      <c r="D232" s="303"/>
      <c r="E232" s="303"/>
      <c r="F232" s="298"/>
      <c r="G232" s="262"/>
      <c r="H232" s="262"/>
      <c r="I232" s="402"/>
      <c r="J232" s="262"/>
      <c r="K232" s="262"/>
      <c r="L232" s="402"/>
      <c r="M232" s="262"/>
      <c r="N232" s="262"/>
      <c r="O232" s="298"/>
      <c r="P232" s="262"/>
      <c r="Q232" s="262"/>
      <c r="R232" s="298"/>
      <c r="S232" s="299"/>
      <c r="T232" s="309"/>
      <c r="U232" s="267"/>
      <c r="V232" s="264"/>
      <c r="W232" s="289">
        <f t="shared" si="30"/>
        <v>0</v>
      </c>
      <c r="X232" s="250">
        <f t="shared" si="31"/>
        <v>0</v>
      </c>
      <c r="Y232" s="290">
        <f t="shared" si="32"/>
        <v>0</v>
      </c>
      <c r="Z232" s="290">
        <f t="shared" si="33"/>
        <v>0</v>
      </c>
      <c r="AA232" s="290" t="str">
        <f t="shared" si="34"/>
        <v>0  -0 - 0 - 0</v>
      </c>
      <c r="AB232" s="290" t="str">
        <f t="shared" si="35"/>
        <v>0 - 0 - 0 -0</v>
      </c>
      <c r="AC232" s="290">
        <f t="shared" si="36"/>
        <v>0</v>
      </c>
      <c r="AD232" s="290">
        <f t="shared" si="37"/>
        <v>0</v>
      </c>
      <c r="AE232" s="290">
        <f t="shared" si="38"/>
        <v>0</v>
      </c>
      <c r="AF232" s="290">
        <f t="shared" si="39"/>
        <v>0</v>
      </c>
    </row>
    <row r="233" spans="1:32" ht="15.75" hidden="1" thickBot="1" x14ac:dyDescent="0.3">
      <c r="A233" s="550" t="s">
        <v>217</v>
      </c>
      <c r="B233" s="400">
        <v>5</v>
      </c>
      <c r="C233" s="374" t="s">
        <v>312</v>
      </c>
      <c r="D233" s="303" t="s">
        <v>129</v>
      </c>
      <c r="E233" s="303"/>
      <c r="F233" s="298" t="s">
        <v>129</v>
      </c>
      <c r="G233" s="262"/>
      <c r="H233" s="262"/>
      <c r="I233" s="402" t="s">
        <v>129</v>
      </c>
      <c r="J233" s="262"/>
      <c r="K233" s="262"/>
      <c r="L233" s="402" t="s">
        <v>129</v>
      </c>
      <c r="M233" s="262"/>
      <c r="N233" s="262"/>
      <c r="O233" s="298" t="s">
        <v>129</v>
      </c>
      <c r="P233" s="262"/>
      <c r="Q233" s="262"/>
      <c r="R233" s="298" t="s">
        <v>129</v>
      </c>
      <c r="S233" s="299"/>
      <c r="T233" s="309"/>
      <c r="U233" s="267" t="s">
        <v>129</v>
      </c>
      <c r="V233" s="264"/>
      <c r="W233" s="289">
        <f t="shared" si="30"/>
        <v>0</v>
      </c>
      <c r="X233" s="250">
        <f t="shared" si="31"/>
        <v>0</v>
      </c>
      <c r="Y233" s="290">
        <f t="shared" si="32"/>
        <v>0</v>
      </c>
      <c r="Z233" s="290">
        <f t="shared" si="33"/>
        <v>0</v>
      </c>
      <c r="AA233" s="290" t="str">
        <f t="shared" si="34"/>
        <v>0  -0 - 0 - 0</v>
      </c>
      <c r="AB233" s="290" t="str">
        <f t="shared" si="35"/>
        <v xml:space="preserve">  -   -   - </v>
      </c>
      <c r="AC233" s="290" t="str">
        <f t="shared" si="36"/>
        <v xml:space="preserve"> </v>
      </c>
      <c r="AD233" s="290" t="str">
        <f t="shared" si="37"/>
        <v xml:space="preserve"> </v>
      </c>
      <c r="AE233" s="290" t="str">
        <f t="shared" si="38"/>
        <v xml:space="preserve"> </v>
      </c>
      <c r="AF233" s="290" t="str">
        <f t="shared" si="39"/>
        <v xml:space="preserve"> </v>
      </c>
    </row>
    <row r="234" spans="1:32" ht="15.75" hidden="1" thickBot="1" x14ac:dyDescent="0.3">
      <c r="A234" s="550" t="s">
        <v>217</v>
      </c>
      <c r="B234" s="400">
        <v>5</v>
      </c>
      <c r="C234" s="374" t="s">
        <v>312</v>
      </c>
      <c r="D234" s="303" t="s">
        <v>129</v>
      </c>
      <c r="E234" s="303"/>
      <c r="F234" s="298" t="s">
        <v>129</v>
      </c>
      <c r="G234" s="262"/>
      <c r="H234" s="262"/>
      <c r="I234" s="402" t="s">
        <v>129</v>
      </c>
      <c r="J234" s="262"/>
      <c r="K234" s="262"/>
      <c r="L234" s="402" t="s">
        <v>129</v>
      </c>
      <c r="M234" s="262" t="s">
        <v>435</v>
      </c>
      <c r="N234" s="262" t="s">
        <v>511</v>
      </c>
      <c r="O234" s="298" t="s">
        <v>129</v>
      </c>
      <c r="P234" s="262"/>
      <c r="Q234" s="262"/>
      <c r="R234" s="298" t="s">
        <v>129</v>
      </c>
      <c r="S234" s="299"/>
      <c r="T234" s="309"/>
      <c r="U234" s="267" t="s">
        <v>129</v>
      </c>
      <c r="V234" s="264"/>
      <c r="W234" s="289">
        <f t="shared" si="30"/>
        <v>0</v>
      </c>
      <c r="X234" s="250">
        <f t="shared" si="31"/>
        <v>0</v>
      </c>
      <c r="Y234" s="290" t="str">
        <f t="shared" si="32"/>
        <v>RQ-2019-03-04-69</v>
      </c>
      <c r="Z234" s="290">
        <f t="shared" si="33"/>
        <v>0</v>
      </c>
      <c r="AA234" s="290" t="str">
        <f t="shared" si="34"/>
        <v>0  -0 - RQ-2019-03-04-69 - 0</v>
      </c>
      <c r="AB234" s="290" t="str">
        <f t="shared" si="35"/>
        <v xml:space="preserve">  -   -   - </v>
      </c>
      <c r="AC234" s="290" t="str">
        <f t="shared" si="36"/>
        <v xml:space="preserve"> </v>
      </c>
      <c r="AD234" s="290" t="str">
        <f t="shared" si="37"/>
        <v xml:space="preserve"> </v>
      </c>
      <c r="AE234" s="290" t="str">
        <f t="shared" si="38"/>
        <v xml:space="preserve"> </v>
      </c>
      <c r="AF234" s="290" t="str">
        <f t="shared" si="39"/>
        <v xml:space="preserve"> </v>
      </c>
    </row>
    <row r="235" spans="1:32" ht="15.75" hidden="1" thickBot="1" x14ac:dyDescent="0.3">
      <c r="A235" s="552" t="s">
        <v>217</v>
      </c>
      <c r="B235" s="400">
        <v>5</v>
      </c>
      <c r="C235" s="375" t="s">
        <v>312</v>
      </c>
      <c r="D235" s="303" t="s">
        <v>129</v>
      </c>
      <c r="E235" s="303"/>
      <c r="F235" s="298" t="s">
        <v>129</v>
      </c>
      <c r="G235" s="262"/>
      <c r="H235" s="262"/>
      <c r="I235" s="402" t="s">
        <v>129</v>
      </c>
      <c r="J235" s="262"/>
      <c r="K235" s="262"/>
      <c r="L235" s="402" t="s">
        <v>129</v>
      </c>
      <c r="M235" s="262" t="s">
        <v>510</v>
      </c>
      <c r="N235" s="262"/>
      <c r="O235" s="298" t="s">
        <v>129</v>
      </c>
      <c r="P235" s="262"/>
      <c r="Q235" s="262"/>
      <c r="R235" s="298" t="s">
        <v>129</v>
      </c>
      <c r="S235" s="299"/>
      <c r="T235" s="309"/>
      <c r="U235" s="267" t="s">
        <v>129</v>
      </c>
      <c r="V235" s="264"/>
      <c r="W235" s="289">
        <f t="shared" si="30"/>
        <v>0</v>
      </c>
      <c r="X235" s="250">
        <f t="shared" si="31"/>
        <v>0</v>
      </c>
      <c r="Y235" s="290" t="str">
        <f t="shared" si="32"/>
        <v>Gold truck</v>
      </c>
      <c r="Z235" s="290">
        <f t="shared" si="33"/>
        <v>0</v>
      </c>
      <c r="AA235" s="290" t="str">
        <f t="shared" si="34"/>
        <v>0  -0 - Gold truck - 0</v>
      </c>
      <c r="AB235" s="290" t="str">
        <f t="shared" si="35"/>
        <v xml:space="preserve">  -   -   - </v>
      </c>
      <c r="AC235" s="290" t="str">
        <f t="shared" si="36"/>
        <v xml:space="preserve"> </v>
      </c>
      <c r="AD235" s="290" t="str">
        <f t="shared" si="37"/>
        <v xml:space="preserve"> </v>
      </c>
      <c r="AE235" s="290" t="str">
        <f t="shared" si="38"/>
        <v xml:space="preserve"> </v>
      </c>
      <c r="AF235" s="290" t="str">
        <f t="shared" si="39"/>
        <v xml:space="preserve"> </v>
      </c>
    </row>
    <row r="236" spans="1:32" ht="15.75" hidden="1" thickBot="1" x14ac:dyDescent="0.3">
      <c r="A236" s="550" t="s">
        <v>218</v>
      </c>
      <c r="B236" s="400">
        <v>6</v>
      </c>
      <c r="C236" s="374" t="s">
        <v>312</v>
      </c>
      <c r="D236" s="323">
        <v>43618</v>
      </c>
      <c r="E236" s="324"/>
      <c r="F236" s="325">
        <v>43619</v>
      </c>
      <c r="G236" s="338"/>
      <c r="H236" s="339"/>
      <c r="I236" s="325">
        <v>43620</v>
      </c>
      <c r="J236" s="338"/>
      <c r="K236" s="339"/>
      <c r="L236" s="325">
        <v>43621</v>
      </c>
      <c r="M236" s="338" t="s">
        <v>356</v>
      </c>
      <c r="N236" s="339"/>
      <c r="O236" s="325">
        <v>43622</v>
      </c>
      <c r="P236" s="338"/>
      <c r="Q236" s="339"/>
      <c r="R236" s="325">
        <v>43623</v>
      </c>
      <c r="S236" s="326"/>
      <c r="T236" s="327"/>
      <c r="U236" s="278">
        <v>43624</v>
      </c>
      <c r="V236" s="279"/>
      <c r="W236" s="289">
        <f t="shared" si="30"/>
        <v>0</v>
      </c>
      <c r="X236" s="250">
        <f t="shared" si="31"/>
        <v>0</v>
      </c>
      <c r="Y236" s="290" t="str">
        <f t="shared" si="32"/>
        <v>NWQI</v>
      </c>
      <c r="Z236" s="290">
        <f t="shared" si="33"/>
        <v>0</v>
      </c>
      <c r="AA236" s="290" t="str">
        <f t="shared" si="34"/>
        <v>0  -0 - NWQI - 0</v>
      </c>
      <c r="AB236" s="290" t="str">
        <f t="shared" si="35"/>
        <v>43619 - 43620 - 43621 -43622</v>
      </c>
      <c r="AC236" s="290">
        <f t="shared" si="36"/>
        <v>43619</v>
      </c>
      <c r="AD236" s="290">
        <f t="shared" si="37"/>
        <v>43620</v>
      </c>
      <c r="AE236" s="290">
        <f t="shared" si="38"/>
        <v>43621</v>
      </c>
      <c r="AF236" s="290">
        <f t="shared" si="39"/>
        <v>43622</v>
      </c>
    </row>
    <row r="237" spans="1:32" ht="15.75" hidden="1" thickBot="1" x14ac:dyDescent="0.3">
      <c r="A237" s="550" t="s">
        <v>218</v>
      </c>
      <c r="B237" s="400">
        <v>6</v>
      </c>
      <c r="C237" s="374" t="s">
        <v>312</v>
      </c>
      <c r="D237" s="303" t="s">
        <v>129</v>
      </c>
      <c r="E237" s="303"/>
      <c r="F237" s="298" t="s">
        <v>129</v>
      </c>
      <c r="G237" s="262"/>
      <c r="H237" s="262"/>
      <c r="I237" s="402" t="s">
        <v>129</v>
      </c>
      <c r="J237" s="262"/>
      <c r="K237" s="262"/>
      <c r="L237" s="402" t="s">
        <v>45</v>
      </c>
      <c r="M237" s="262" t="s">
        <v>410</v>
      </c>
      <c r="N237" s="262" t="s">
        <v>451</v>
      </c>
      <c r="O237" s="298" t="s">
        <v>129</v>
      </c>
      <c r="P237" s="262"/>
      <c r="Q237" s="262"/>
      <c r="R237" s="298" t="s">
        <v>129</v>
      </c>
      <c r="S237" s="299"/>
      <c r="T237" s="299"/>
      <c r="U237" s="263" t="s">
        <v>129</v>
      </c>
      <c r="V237" s="264"/>
      <c r="W237" s="289">
        <f t="shared" si="30"/>
        <v>0</v>
      </c>
      <c r="X237" s="250">
        <f t="shared" si="31"/>
        <v>0</v>
      </c>
      <c r="Y237" s="290" t="str">
        <f t="shared" si="32"/>
        <v>Alligator Creek Upstream of SR 273</v>
      </c>
      <c r="Z237" s="290">
        <f t="shared" si="33"/>
        <v>0</v>
      </c>
      <c r="AA237" s="290" t="str">
        <f t="shared" si="34"/>
        <v>0  -0 - Alligator Creek Upstream of SR 273 - 0</v>
      </c>
      <c r="AB237" s="290" t="str">
        <f t="shared" si="35"/>
        <v xml:space="preserve">  -   - 123 - </v>
      </c>
      <c r="AC237" s="290" t="str">
        <f t="shared" si="36"/>
        <v xml:space="preserve"> </v>
      </c>
      <c r="AD237" s="290" t="str">
        <f t="shared" si="37"/>
        <v xml:space="preserve"> </v>
      </c>
      <c r="AE237" s="290" t="str">
        <f t="shared" si="38"/>
        <v>123</v>
      </c>
      <c r="AF237" s="290" t="str">
        <f t="shared" si="39"/>
        <v xml:space="preserve"> </v>
      </c>
    </row>
    <row r="238" spans="1:32" ht="15.75" hidden="1" thickBot="1" x14ac:dyDescent="0.3">
      <c r="A238" s="550" t="s">
        <v>218</v>
      </c>
      <c r="B238" s="400">
        <v>6</v>
      </c>
      <c r="C238" s="374" t="s">
        <v>312</v>
      </c>
      <c r="D238" s="303" t="s">
        <v>129</v>
      </c>
      <c r="E238" s="303"/>
      <c r="F238" s="298" t="s">
        <v>129</v>
      </c>
      <c r="G238" s="262"/>
      <c r="H238" s="262"/>
      <c r="I238" s="402" t="s">
        <v>129</v>
      </c>
      <c r="J238" s="262"/>
      <c r="K238" s="262"/>
      <c r="L238" s="535"/>
      <c r="M238" s="523" t="s">
        <v>408</v>
      </c>
      <c r="N238" s="523" t="s">
        <v>434</v>
      </c>
      <c r="O238" s="298" t="s">
        <v>129</v>
      </c>
      <c r="P238" s="262"/>
      <c r="Q238" s="262"/>
      <c r="R238" s="298" t="s">
        <v>129</v>
      </c>
      <c r="S238" s="299"/>
      <c r="T238" s="299"/>
      <c r="U238" s="263" t="s">
        <v>129</v>
      </c>
      <c r="V238" s="264"/>
      <c r="W238" s="289">
        <f t="shared" si="30"/>
        <v>0</v>
      </c>
      <c r="X238" s="250">
        <f t="shared" si="31"/>
        <v>0</v>
      </c>
      <c r="Y238" s="290" t="str">
        <f t="shared" si="32"/>
        <v>Little Alligator Creek at SR 273</v>
      </c>
      <c r="Z238" s="290">
        <f t="shared" si="33"/>
        <v>0</v>
      </c>
      <c r="AA238" s="290" t="str">
        <f t="shared" si="34"/>
        <v>0  -0 - Little Alligator Creek at SR 273 - 0</v>
      </c>
      <c r="AB238" s="290" t="str">
        <f t="shared" si="35"/>
        <v xml:space="preserve">  -   - 0 - </v>
      </c>
      <c r="AC238" s="290" t="str">
        <f t="shared" si="36"/>
        <v xml:space="preserve"> </v>
      </c>
      <c r="AD238" s="290" t="str">
        <f t="shared" si="37"/>
        <v xml:space="preserve"> </v>
      </c>
      <c r="AE238" s="290">
        <f t="shared" si="38"/>
        <v>0</v>
      </c>
      <c r="AF238" s="290" t="str">
        <f t="shared" si="39"/>
        <v xml:space="preserve"> </v>
      </c>
    </row>
    <row r="239" spans="1:32" ht="15.75" hidden="1" thickBot="1" x14ac:dyDescent="0.3">
      <c r="A239" s="550" t="s">
        <v>218</v>
      </c>
      <c r="B239" s="400">
        <v>6</v>
      </c>
      <c r="C239" s="374" t="s">
        <v>312</v>
      </c>
      <c r="D239" s="303"/>
      <c r="E239" s="303"/>
      <c r="F239" s="298"/>
      <c r="G239" s="262"/>
      <c r="H239" s="262"/>
      <c r="I239" s="402"/>
      <c r="J239" s="262"/>
      <c r="K239" s="262"/>
      <c r="L239" s="402" t="s">
        <v>45</v>
      </c>
      <c r="M239" s="262" t="s">
        <v>409</v>
      </c>
      <c r="N239" s="262" t="s">
        <v>434</v>
      </c>
      <c r="O239" s="298"/>
      <c r="P239" s="262"/>
      <c r="Q239" s="262"/>
      <c r="R239" s="298"/>
      <c r="S239" s="299"/>
      <c r="T239" s="299"/>
      <c r="U239" s="263"/>
      <c r="V239" s="264"/>
      <c r="W239" s="289">
        <f t="shared" si="30"/>
        <v>0</v>
      </c>
      <c r="X239" s="250">
        <f t="shared" si="31"/>
        <v>0</v>
      </c>
      <c r="Y239" s="290" t="str">
        <f t="shared" si="32"/>
        <v>Alligator Creek upstream of Bentley Rd.</v>
      </c>
      <c r="Z239" s="290">
        <f t="shared" si="33"/>
        <v>0</v>
      </c>
      <c r="AA239" s="290" t="str">
        <f t="shared" si="34"/>
        <v>0  -0 - Alligator Creek upstream of Bentley Rd. - 0</v>
      </c>
      <c r="AB239" s="290" t="str">
        <f t="shared" si="35"/>
        <v>0 - 0 - 123 -0</v>
      </c>
      <c r="AC239" s="290">
        <f t="shared" si="36"/>
        <v>0</v>
      </c>
      <c r="AD239" s="290">
        <f t="shared" si="37"/>
        <v>0</v>
      </c>
      <c r="AE239" s="290" t="str">
        <f t="shared" si="38"/>
        <v>123</v>
      </c>
      <c r="AF239" s="290">
        <f t="shared" si="39"/>
        <v>0</v>
      </c>
    </row>
    <row r="240" spans="1:32" ht="15.75" hidden="1" thickBot="1" x14ac:dyDescent="0.3">
      <c r="A240" s="550" t="s">
        <v>218</v>
      </c>
      <c r="B240" s="400">
        <v>6</v>
      </c>
      <c r="C240" s="374" t="s">
        <v>312</v>
      </c>
      <c r="D240" s="303"/>
      <c r="E240" s="303"/>
      <c r="F240" s="298"/>
      <c r="G240" s="262"/>
      <c r="H240" s="262"/>
      <c r="I240" s="402"/>
      <c r="J240" s="262"/>
      <c r="K240" s="262"/>
      <c r="L240" s="535"/>
      <c r="M240" s="523" t="s">
        <v>414</v>
      </c>
      <c r="N240" s="523" t="s">
        <v>452</v>
      </c>
      <c r="O240" s="298"/>
      <c r="P240" s="262"/>
      <c r="Q240" s="262"/>
      <c r="R240" s="298"/>
      <c r="S240" s="299"/>
      <c r="T240" s="299"/>
      <c r="U240" s="263"/>
      <c r="V240" s="264"/>
      <c r="W240" s="289">
        <f t="shared" si="30"/>
        <v>0</v>
      </c>
      <c r="X240" s="250">
        <f t="shared" si="31"/>
        <v>0</v>
      </c>
      <c r="Y240" s="290" t="str">
        <f t="shared" si="32"/>
        <v>Minnow Creek At Lovewood Rd</v>
      </c>
      <c r="Z240" s="290">
        <f t="shared" si="33"/>
        <v>0</v>
      </c>
      <c r="AA240" s="290" t="str">
        <f t="shared" si="34"/>
        <v>0  -0 - Minnow Creek At Lovewood Rd - 0</v>
      </c>
      <c r="AB240" s="290" t="str">
        <f t="shared" si="35"/>
        <v>0 - 0 - 0 -0</v>
      </c>
      <c r="AC240" s="290">
        <f t="shared" si="36"/>
        <v>0</v>
      </c>
      <c r="AD240" s="290">
        <f t="shared" si="37"/>
        <v>0</v>
      </c>
      <c r="AE240" s="290">
        <f t="shared" si="38"/>
        <v>0</v>
      </c>
      <c r="AF240" s="290">
        <f t="shared" si="39"/>
        <v>0</v>
      </c>
    </row>
    <row r="241" spans="1:32" ht="15.75" hidden="1" thickBot="1" x14ac:dyDescent="0.3">
      <c r="A241" s="550" t="s">
        <v>218</v>
      </c>
      <c r="B241" s="400">
        <v>6</v>
      </c>
      <c r="C241" s="374" t="s">
        <v>312</v>
      </c>
      <c r="D241" s="303"/>
      <c r="E241" s="303"/>
      <c r="F241" s="298"/>
      <c r="G241" s="262"/>
      <c r="H241" s="262"/>
      <c r="I241" s="402"/>
      <c r="J241" s="262"/>
      <c r="K241" s="262"/>
      <c r="L241" s="535"/>
      <c r="M241" s="523" t="s">
        <v>416</v>
      </c>
      <c r="N241" s="523" t="s">
        <v>434</v>
      </c>
      <c r="O241" s="298"/>
      <c r="P241" s="262"/>
      <c r="Q241" s="262"/>
      <c r="R241" s="298"/>
      <c r="S241" s="299"/>
      <c r="T241" s="299"/>
      <c r="U241" s="263"/>
      <c r="V241" s="264"/>
      <c r="W241" s="289">
        <f t="shared" si="30"/>
        <v>0</v>
      </c>
      <c r="X241" s="250">
        <f t="shared" si="31"/>
        <v>0</v>
      </c>
      <c r="Y241" s="290" t="str">
        <f t="shared" si="32"/>
        <v>Scurlock Creek at Pilgrim Rd</v>
      </c>
      <c r="Z241" s="290">
        <f t="shared" si="33"/>
        <v>0</v>
      </c>
      <c r="AA241" s="290" t="str">
        <f t="shared" si="34"/>
        <v>0  -0 - Scurlock Creek at Pilgrim Rd - 0</v>
      </c>
      <c r="AB241" s="290" t="str">
        <f t="shared" si="35"/>
        <v>0 - 0 - 0 -0</v>
      </c>
      <c r="AC241" s="290">
        <f t="shared" si="36"/>
        <v>0</v>
      </c>
      <c r="AD241" s="290">
        <f t="shared" si="37"/>
        <v>0</v>
      </c>
      <c r="AE241" s="290">
        <f t="shared" si="38"/>
        <v>0</v>
      </c>
      <c r="AF241" s="290">
        <f t="shared" si="39"/>
        <v>0</v>
      </c>
    </row>
    <row r="242" spans="1:32" ht="15.75" hidden="1" thickBot="1" x14ac:dyDescent="0.3">
      <c r="A242" s="550" t="s">
        <v>218</v>
      </c>
      <c r="B242" s="400">
        <v>6</v>
      </c>
      <c r="C242" s="374" t="s">
        <v>312</v>
      </c>
      <c r="D242" s="303"/>
      <c r="E242" s="303"/>
      <c r="F242" s="298"/>
      <c r="G242" s="262"/>
      <c r="H242" s="262"/>
      <c r="I242" s="402"/>
      <c r="J242" s="262"/>
      <c r="K242" s="262"/>
      <c r="L242" s="535"/>
      <c r="M242" s="523" t="s">
        <v>418</v>
      </c>
      <c r="N242" s="523" t="s">
        <v>434</v>
      </c>
      <c r="O242" s="298"/>
      <c r="P242" s="262"/>
      <c r="Q242" s="262"/>
      <c r="R242" s="298"/>
      <c r="S242" s="299"/>
      <c r="T242" s="299"/>
      <c r="U242" s="263"/>
      <c r="V242" s="264"/>
      <c r="W242" s="289">
        <f t="shared" si="30"/>
        <v>0</v>
      </c>
      <c r="X242" s="250">
        <f t="shared" si="31"/>
        <v>0</v>
      </c>
      <c r="Y242" s="290" t="str">
        <f t="shared" si="32"/>
        <v>Unnamed Creek at Palmview Rd</v>
      </c>
      <c r="Z242" s="290">
        <f t="shared" si="33"/>
        <v>0</v>
      </c>
      <c r="AA242" s="290" t="str">
        <f t="shared" si="34"/>
        <v>0  -0 - Unnamed Creek at Palmview Rd - 0</v>
      </c>
      <c r="AB242" s="290" t="str">
        <f t="shared" si="35"/>
        <v>0 - 0 - 0 -0</v>
      </c>
      <c r="AC242" s="290">
        <f t="shared" si="36"/>
        <v>0</v>
      </c>
      <c r="AD242" s="290">
        <f t="shared" si="37"/>
        <v>0</v>
      </c>
      <c r="AE242" s="290">
        <f t="shared" si="38"/>
        <v>0</v>
      </c>
      <c r="AF242" s="290">
        <f t="shared" si="39"/>
        <v>0</v>
      </c>
    </row>
    <row r="243" spans="1:32" ht="15.75" hidden="1" thickBot="1" x14ac:dyDescent="0.3">
      <c r="A243" s="550" t="s">
        <v>218</v>
      </c>
      <c r="B243" s="400">
        <v>6</v>
      </c>
      <c r="C243" s="374" t="s">
        <v>312</v>
      </c>
      <c r="D243" s="303"/>
      <c r="E243" s="303"/>
      <c r="F243" s="298"/>
      <c r="G243" s="262"/>
      <c r="H243" s="262"/>
      <c r="I243" s="402"/>
      <c r="J243" s="262"/>
      <c r="K243" s="262"/>
      <c r="L243" s="535"/>
      <c r="M243" s="523" t="s">
        <v>420</v>
      </c>
      <c r="N243" s="523" t="s">
        <v>434</v>
      </c>
      <c r="O243" s="298"/>
      <c r="P243" s="262"/>
      <c r="Q243" s="262"/>
      <c r="R243" s="298"/>
      <c r="S243" s="299"/>
      <c r="T243" s="299"/>
      <c r="U243" s="263"/>
      <c r="V243" s="264"/>
      <c r="W243" s="289">
        <f t="shared" si="30"/>
        <v>0</v>
      </c>
      <c r="X243" s="250">
        <f t="shared" si="31"/>
        <v>0</v>
      </c>
      <c r="Y243" s="290" t="str">
        <f t="shared" si="32"/>
        <v>Pine Barn Creek at Woodrest Rd</v>
      </c>
      <c r="Z243" s="290">
        <f t="shared" si="33"/>
        <v>0</v>
      </c>
      <c r="AA243" s="290" t="str">
        <f t="shared" si="34"/>
        <v>0  -0 - Pine Barn Creek at Woodrest Rd - 0</v>
      </c>
      <c r="AB243" s="290" t="str">
        <f t="shared" si="35"/>
        <v>0 - 0 - 0 -0</v>
      </c>
      <c r="AC243" s="290">
        <f t="shared" si="36"/>
        <v>0</v>
      </c>
      <c r="AD243" s="290">
        <f t="shared" si="37"/>
        <v>0</v>
      </c>
      <c r="AE243" s="290">
        <f t="shared" si="38"/>
        <v>0</v>
      </c>
      <c r="AF243" s="290">
        <f t="shared" si="39"/>
        <v>0</v>
      </c>
    </row>
    <row r="244" spans="1:32" ht="15.75" hidden="1" thickBot="1" x14ac:dyDescent="0.3">
      <c r="A244" s="550" t="s">
        <v>218</v>
      </c>
      <c r="B244" s="400">
        <v>6</v>
      </c>
      <c r="C244" s="374" t="s">
        <v>312</v>
      </c>
      <c r="D244" s="303" t="s">
        <v>129</v>
      </c>
      <c r="E244" s="303"/>
      <c r="F244" s="298" t="s">
        <v>129</v>
      </c>
      <c r="G244" s="262"/>
      <c r="H244" s="262"/>
      <c r="I244" s="402" t="s">
        <v>129</v>
      </c>
      <c r="J244" s="262"/>
      <c r="K244" s="262"/>
      <c r="L244" s="535"/>
      <c r="M244" s="523" t="s">
        <v>426</v>
      </c>
      <c r="N244" s="523" t="s">
        <v>434</v>
      </c>
      <c r="O244" s="298" t="s">
        <v>129</v>
      </c>
      <c r="P244" s="262"/>
      <c r="Q244" s="262"/>
      <c r="R244" s="298" t="s">
        <v>129</v>
      </c>
      <c r="S244" s="299"/>
      <c r="T244" s="299"/>
      <c r="U244" s="263" t="s">
        <v>129</v>
      </c>
      <c r="V244" s="264"/>
      <c r="W244" s="289">
        <f t="shared" si="30"/>
        <v>0</v>
      </c>
      <c r="X244" s="250">
        <f t="shared" si="31"/>
        <v>0</v>
      </c>
      <c r="Y244" s="290" t="str">
        <f t="shared" si="32"/>
        <v>Unnamed Creek at Woodrest Rd</v>
      </c>
      <c r="Z244" s="290">
        <f t="shared" si="33"/>
        <v>0</v>
      </c>
      <c r="AA244" s="290" t="str">
        <f t="shared" si="34"/>
        <v>0  -0 - Unnamed Creek at Woodrest Rd - 0</v>
      </c>
      <c r="AB244" s="290" t="str">
        <f t="shared" si="35"/>
        <v xml:space="preserve">  -   - 0 - </v>
      </c>
      <c r="AC244" s="290" t="str">
        <f t="shared" si="36"/>
        <v xml:space="preserve"> </v>
      </c>
      <c r="AD244" s="290" t="str">
        <f t="shared" si="37"/>
        <v xml:space="preserve"> </v>
      </c>
      <c r="AE244" s="290">
        <f t="shared" si="38"/>
        <v>0</v>
      </c>
      <c r="AF244" s="290" t="str">
        <f t="shared" si="39"/>
        <v xml:space="preserve"> </v>
      </c>
    </row>
    <row r="245" spans="1:32" ht="15.75" hidden="1" thickBot="1" x14ac:dyDescent="0.3">
      <c r="A245" s="550" t="s">
        <v>218</v>
      </c>
      <c r="B245" s="400">
        <v>6</v>
      </c>
      <c r="C245" s="374" t="s">
        <v>312</v>
      </c>
      <c r="D245" s="303"/>
      <c r="E245" s="303"/>
      <c r="F245" s="298"/>
      <c r="G245" s="262"/>
      <c r="H245" s="262"/>
      <c r="I245" s="402"/>
      <c r="J245" s="262"/>
      <c r="K245" s="262"/>
      <c r="L245" s="402" t="s">
        <v>517</v>
      </c>
      <c r="M245" s="262" t="s">
        <v>410</v>
      </c>
      <c r="N245" s="262" t="s">
        <v>451</v>
      </c>
      <c r="O245" s="298"/>
      <c r="P245" s="262"/>
      <c r="Q245" s="262"/>
      <c r="R245" s="298"/>
      <c r="S245" s="299"/>
      <c r="T245" s="299"/>
      <c r="U245" s="263"/>
      <c r="V245" s="264"/>
      <c r="W245" s="289">
        <f t="shared" si="30"/>
        <v>0</v>
      </c>
      <c r="X245" s="250">
        <f t="shared" si="31"/>
        <v>0</v>
      </c>
      <c r="Y245" s="290" t="str">
        <f t="shared" si="32"/>
        <v>Alligator Creek Upstream of SR 273</v>
      </c>
      <c r="Z245" s="290">
        <f t="shared" si="33"/>
        <v>0</v>
      </c>
      <c r="AA245" s="290" t="str">
        <f t="shared" si="34"/>
        <v>0  -0 - Alligator Creek Upstream of SR 273 - 0</v>
      </c>
      <c r="AB245" s="290" t="str">
        <f t="shared" si="35"/>
        <v>0 - 0 - 123 QC DUP -0</v>
      </c>
      <c r="AC245" s="290">
        <f t="shared" si="36"/>
        <v>0</v>
      </c>
      <c r="AD245" s="290">
        <f t="shared" si="37"/>
        <v>0</v>
      </c>
      <c r="AE245" s="290" t="str">
        <f t="shared" si="38"/>
        <v>123 QC DUP</v>
      </c>
      <c r="AF245" s="290">
        <f t="shared" si="39"/>
        <v>0</v>
      </c>
    </row>
    <row r="246" spans="1:32" ht="15.75" hidden="1" thickBot="1" x14ac:dyDescent="0.3">
      <c r="A246" s="550" t="s">
        <v>218</v>
      </c>
      <c r="B246" s="400">
        <v>6</v>
      </c>
      <c r="C246" s="374" t="s">
        <v>312</v>
      </c>
      <c r="D246" s="303"/>
      <c r="E246" s="303"/>
      <c r="F246" s="298"/>
      <c r="G246" s="262"/>
      <c r="H246" s="262"/>
      <c r="I246" s="402"/>
      <c r="J246" s="262"/>
      <c r="K246" s="262"/>
      <c r="L246" s="402" t="s">
        <v>518</v>
      </c>
      <c r="M246" s="262" t="s">
        <v>33</v>
      </c>
      <c r="N246" s="262" t="s">
        <v>451</v>
      </c>
      <c r="O246" s="298"/>
      <c r="P246" s="262"/>
      <c r="Q246" s="262"/>
      <c r="R246" s="298"/>
      <c r="S246" s="299"/>
      <c r="T246" s="299"/>
      <c r="U246" s="263"/>
      <c r="V246" s="264"/>
      <c r="W246" s="289">
        <f t="shared" si="30"/>
        <v>0</v>
      </c>
      <c r="X246" s="250">
        <f t="shared" si="31"/>
        <v>0</v>
      </c>
      <c r="Y246" s="290" t="str">
        <f t="shared" si="32"/>
        <v>-</v>
      </c>
      <c r="Z246" s="290">
        <f t="shared" si="33"/>
        <v>0</v>
      </c>
      <c r="AA246" s="290" t="str">
        <f t="shared" si="34"/>
        <v>0  -0 - - - 0</v>
      </c>
      <c r="AB246" s="290" t="str">
        <f t="shared" si="35"/>
        <v>0 - 0 - QC Blank -0</v>
      </c>
      <c r="AC246" s="290">
        <f t="shared" si="36"/>
        <v>0</v>
      </c>
      <c r="AD246" s="290">
        <f t="shared" si="37"/>
        <v>0</v>
      </c>
      <c r="AE246" s="290" t="str">
        <f t="shared" si="38"/>
        <v>QC Blank</v>
      </c>
      <c r="AF246" s="290">
        <f t="shared" si="39"/>
        <v>0</v>
      </c>
    </row>
    <row r="247" spans="1:32" ht="15.75" hidden="1" thickBot="1" x14ac:dyDescent="0.3">
      <c r="A247" s="550" t="s">
        <v>218</v>
      </c>
      <c r="B247" s="400">
        <v>6</v>
      </c>
      <c r="C247" s="374" t="s">
        <v>312</v>
      </c>
      <c r="D247" s="303" t="s">
        <v>129</v>
      </c>
      <c r="E247" s="303"/>
      <c r="F247" s="298" t="s">
        <v>129</v>
      </c>
      <c r="G247" s="262"/>
      <c r="H247" s="262"/>
      <c r="I247" s="402" t="s">
        <v>129</v>
      </c>
      <c r="J247" s="262"/>
      <c r="K247" s="262"/>
      <c r="L247" s="402" t="s">
        <v>129</v>
      </c>
      <c r="M247" s="262" t="s">
        <v>383</v>
      </c>
      <c r="N247" s="511" t="s">
        <v>441</v>
      </c>
      <c r="O247" s="298" t="s">
        <v>129</v>
      </c>
      <c r="P247" s="262"/>
      <c r="Q247" s="262"/>
      <c r="R247" s="298" t="s">
        <v>129</v>
      </c>
      <c r="S247" s="299"/>
      <c r="T247" s="299"/>
      <c r="U247" s="263" t="s">
        <v>129</v>
      </c>
      <c r="V247" s="264"/>
      <c r="W247" s="289">
        <f t="shared" si="30"/>
        <v>0</v>
      </c>
      <c r="X247" s="250">
        <f t="shared" si="31"/>
        <v>0</v>
      </c>
      <c r="Y247" s="290" t="str">
        <f t="shared" si="32"/>
        <v>Blake, Avril</v>
      </c>
      <c r="Z247" s="290">
        <f t="shared" si="33"/>
        <v>0</v>
      </c>
      <c r="AA247" s="290" t="str">
        <f t="shared" si="34"/>
        <v>0  -0 - Blake, Avril - 0</v>
      </c>
      <c r="AB247" s="290" t="str">
        <f t="shared" si="35"/>
        <v xml:space="preserve">  -   -   - </v>
      </c>
      <c r="AC247" s="290" t="str">
        <f t="shared" si="36"/>
        <v xml:space="preserve"> </v>
      </c>
      <c r="AD247" s="290" t="str">
        <f t="shared" si="37"/>
        <v xml:space="preserve"> </v>
      </c>
      <c r="AE247" s="290" t="str">
        <f t="shared" si="38"/>
        <v xml:space="preserve"> </v>
      </c>
      <c r="AF247" s="290" t="str">
        <f t="shared" si="39"/>
        <v xml:space="preserve"> </v>
      </c>
    </row>
    <row r="248" spans="1:32" ht="15.75" hidden="1" thickBot="1" x14ac:dyDescent="0.3">
      <c r="A248" s="550" t="s">
        <v>218</v>
      </c>
      <c r="B248" s="400">
        <v>6</v>
      </c>
      <c r="C248" s="374" t="s">
        <v>312</v>
      </c>
      <c r="D248" s="303" t="s">
        <v>129</v>
      </c>
      <c r="E248" s="303"/>
      <c r="F248" s="298" t="s">
        <v>129</v>
      </c>
      <c r="G248" s="262"/>
      <c r="H248" s="262"/>
      <c r="I248" s="402" t="s">
        <v>129</v>
      </c>
      <c r="J248" s="262"/>
      <c r="K248" s="262"/>
      <c r="L248" s="402" t="s">
        <v>129</v>
      </c>
      <c r="M248" s="262" t="s">
        <v>520</v>
      </c>
      <c r="N248" s="262" t="s">
        <v>521</v>
      </c>
      <c r="O248" s="298" t="s">
        <v>129</v>
      </c>
      <c r="P248" s="262"/>
      <c r="Q248" s="262"/>
      <c r="R248" s="298" t="s">
        <v>129</v>
      </c>
      <c r="S248" s="299"/>
      <c r="T248" s="299"/>
      <c r="U248" s="263" t="s">
        <v>129</v>
      </c>
      <c r="V248" s="264"/>
      <c r="W248" s="289">
        <f t="shared" si="30"/>
        <v>0</v>
      </c>
      <c r="X248" s="250">
        <f t="shared" si="31"/>
        <v>0</v>
      </c>
      <c r="Y248" s="290" t="str">
        <f t="shared" si="32"/>
        <v>RQ-2019-06-03-27</v>
      </c>
      <c r="Z248" s="290">
        <f t="shared" si="33"/>
        <v>0</v>
      </c>
      <c r="AA248" s="290" t="str">
        <f t="shared" si="34"/>
        <v>0  -0 - RQ-2019-06-03-27 - 0</v>
      </c>
      <c r="AB248" s="290" t="str">
        <f t="shared" si="35"/>
        <v xml:space="preserve">  -   -   - </v>
      </c>
      <c r="AC248" s="290" t="str">
        <f t="shared" si="36"/>
        <v xml:space="preserve"> </v>
      </c>
      <c r="AD248" s="290" t="str">
        <f t="shared" si="37"/>
        <v xml:space="preserve"> </v>
      </c>
      <c r="AE248" s="290" t="str">
        <f t="shared" si="38"/>
        <v xml:space="preserve"> </v>
      </c>
      <c r="AF248" s="290" t="str">
        <f t="shared" si="39"/>
        <v xml:space="preserve"> </v>
      </c>
    </row>
    <row r="249" spans="1:32" ht="15.75" hidden="1" thickBot="1" x14ac:dyDescent="0.3">
      <c r="A249" s="550" t="s">
        <v>218</v>
      </c>
      <c r="B249" s="400">
        <v>6</v>
      </c>
      <c r="C249" s="374" t="s">
        <v>312</v>
      </c>
      <c r="D249" s="317">
        <v>43625</v>
      </c>
      <c r="E249" s="318"/>
      <c r="F249" s="314">
        <v>43626</v>
      </c>
      <c r="G249" s="336"/>
      <c r="H249" s="337"/>
      <c r="I249" s="314">
        <v>43627</v>
      </c>
      <c r="J249" s="336"/>
      <c r="K249" s="337"/>
      <c r="L249" s="314">
        <v>43628</v>
      </c>
      <c r="M249" s="336" t="s">
        <v>374</v>
      </c>
      <c r="N249" s="337"/>
      <c r="O249" s="314">
        <v>43629</v>
      </c>
      <c r="P249" s="336"/>
      <c r="Q249" s="337"/>
      <c r="R249" s="314">
        <v>43630</v>
      </c>
      <c r="S249" s="315"/>
      <c r="T249" s="316"/>
      <c r="U249" s="278">
        <v>43631</v>
      </c>
      <c r="V249" s="279"/>
      <c r="W249" s="289">
        <f t="shared" si="30"/>
        <v>0</v>
      </c>
      <c r="X249" s="250">
        <f t="shared" si="31"/>
        <v>0</v>
      </c>
      <c r="Y249" s="290" t="str">
        <f t="shared" si="32"/>
        <v>MMP</v>
      </c>
      <c r="Z249" s="290">
        <f t="shared" si="33"/>
        <v>0</v>
      </c>
      <c r="AA249" s="290" t="str">
        <f t="shared" si="34"/>
        <v>0  -0 - MMP - 0</v>
      </c>
      <c r="AB249" s="290" t="str">
        <f t="shared" si="35"/>
        <v>43626 - 43627 - 43628 -43629</v>
      </c>
      <c r="AC249" s="290">
        <f t="shared" si="36"/>
        <v>43626</v>
      </c>
      <c r="AD249" s="290">
        <f t="shared" si="37"/>
        <v>43627</v>
      </c>
      <c r="AE249" s="290">
        <f t="shared" si="38"/>
        <v>43628</v>
      </c>
      <c r="AF249" s="290">
        <f t="shared" si="39"/>
        <v>43629</v>
      </c>
    </row>
    <row r="250" spans="1:32" ht="15.75" hidden="1" thickBot="1" x14ac:dyDescent="0.3">
      <c r="A250" s="550" t="s">
        <v>218</v>
      </c>
      <c r="B250" s="400">
        <v>6</v>
      </c>
      <c r="C250" s="374" t="s">
        <v>312</v>
      </c>
      <c r="D250" s="303" t="s">
        <v>129</v>
      </c>
      <c r="E250" s="303"/>
      <c r="F250" s="298" t="s">
        <v>129</v>
      </c>
      <c r="G250" s="262"/>
      <c r="H250" s="262"/>
      <c r="I250" s="402" t="s">
        <v>129</v>
      </c>
      <c r="J250" s="262"/>
      <c r="K250" s="262"/>
      <c r="L250" s="402" t="s">
        <v>427</v>
      </c>
      <c r="M250" s="262" t="s">
        <v>428</v>
      </c>
      <c r="N250" s="262" t="s">
        <v>432</v>
      </c>
      <c r="O250" s="298" t="s">
        <v>129</v>
      </c>
      <c r="P250" s="262"/>
      <c r="Q250" s="262"/>
      <c r="R250" s="298" t="s">
        <v>129</v>
      </c>
      <c r="S250" s="299"/>
      <c r="T250" s="299"/>
      <c r="U250" s="263" t="s">
        <v>129</v>
      </c>
      <c r="V250" s="264"/>
      <c r="W250" s="289">
        <f t="shared" si="30"/>
        <v>0</v>
      </c>
      <c r="X250" s="250">
        <f t="shared" si="31"/>
        <v>0</v>
      </c>
      <c r="Y250" s="290" t="str">
        <f t="shared" si="32"/>
        <v>G2WA0007</v>
      </c>
      <c r="Z250" s="290">
        <f t="shared" si="33"/>
        <v>0</v>
      </c>
      <c r="AA250" s="290" t="str">
        <f t="shared" si="34"/>
        <v>0  -0 - G2WA0007 - 0</v>
      </c>
      <c r="AB250" s="290" t="str">
        <f t="shared" si="35"/>
        <v xml:space="preserve">  -   - 180A - </v>
      </c>
      <c r="AC250" s="290" t="str">
        <f t="shared" si="36"/>
        <v xml:space="preserve"> </v>
      </c>
      <c r="AD250" s="290" t="str">
        <f t="shared" si="37"/>
        <v xml:space="preserve"> </v>
      </c>
      <c r="AE250" s="290" t="str">
        <f t="shared" si="38"/>
        <v>180A</v>
      </c>
      <c r="AF250" s="290" t="str">
        <f t="shared" si="39"/>
        <v xml:space="preserve"> </v>
      </c>
    </row>
    <row r="251" spans="1:32" ht="15.75" hidden="1" thickBot="1" x14ac:dyDescent="0.3">
      <c r="A251" s="550" t="s">
        <v>218</v>
      </c>
      <c r="B251" s="400">
        <v>6</v>
      </c>
      <c r="C251" s="374" t="s">
        <v>312</v>
      </c>
      <c r="D251" s="303" t="s">
        <v>129</v>
      </c>
      <c r="E251" s="303"/>
      <c r="F251" s="298" t="s">
        <v>129</v>
      </c>
      <c r="G251" s="262"/>
      <c r="H251" s="262"/>
      <c r="I251" s="402" t="s">
        <v>129</v>
      </c>
      <c r="J251" s="262"/>
      <c r="K251" s="262"/>
      <c r="L251" s="402" t="s">
        <v>427</v>
      </c>
      <c r="M251" s="262" t="s">
        <v>429</v>
      </c>
      <c r="N251" s="262" t="s">
        <v>432</v>
      </c>
      <c r="O251" s="298" t="s">
        <v>129</v>
      </c>
      <c r="P251" s="262"/>
      <c r="Q251" s="262"/>
      <c r="R251" s="298" t="s">
        <v>129</v>
      </c>
      <c r="S251" s="299"/>
      <c r="T251" s="299"/>
      <c r="U251" s="263" t="s">
        <v>129</v>
      </c>
      <c r="V251" s="264"/>
      <c r="W251" s="289">
        <f t="shared" si="30"/>
        <v>0</v>
      </c>
      <c r="X251" s="250">
        <f t="shared" si="31"/>
        <v>0</v>
      </c>
      <c r="Y251" s="290" t="str">
        <f t="shared" si="32"/>
        <v>G2WA0008</v>
      </c>
      <c r="Z251" s="290">
        <f t="shared" si="33"/>
        <v>0</v>
      </c>
      <c r="AA251" s="290" t="str">
        <f t="shared" si="34"/>
        <v>0  -0 - G2WA0008 - 0</v>
      </c>
      <c r="AB251" s="290" t="str">
        <f t="shared" si="35"/>
        <v xml:space="preserve">  -   - 180A - </v>
      </c>
      <c r="AC251" s="290" t="str">
        <f t="shared" si="36"/>
        <v xml:space="preserve"> </v>
      </c>
      <c r="AD251" s="290" t="str">
        <f t="shared" si="37"/>
        <v xml:space="preserve"> </v>
      </c>
      <c r="AE251" s="290" t="str">
        <f t="shared" si="38"/>
        <v>180A</v>
      </c>
      <c r="AF251" s="290" t="str">
        <f t="shared" si="39"/>
        <v xml:space="preserve"> </v>
      </c>
    </row>
    <row r="252" spans="1:32" ht="15.75" hidden="1" thickBot="1" x14ac:dyDescent="0.3">
      <c r="A252" s="550" t="s">
        <v>218</v>
      </c>
      <c r="B252" s="400">
        <v>6</v>
      </c>
      <c r="C252" s="374" t="s">
        <v>312</v>
      </c>
      <c r="D252" s="303" t="s">
        <v>129</v>
      </c>
      <c r="E252" s="303"/>
      <c r="F252" s="298" t="s">
        <v>129</v>
      </c>
      <c r="G252" s="262"/>
      <c r="H252" s="262"/>
      <c r="I252" s="402" t="s">
        <v>129</v>
      </c>
      <c r="J252" s="262"/>
      <c r="K252" s="262"/>
      <c r="L252" s="402" t="s">
        <v>427</v>
      </c>
      <c r="M252" s="262" t="s">
        <v>430</v>
      </c>
      <c r="N252" s="262" t="s">
        <v>431</v>
      </c>
      <c r="O252" s="298" t="s">
        <v>129</v>
      </c>
      <c r="P252" s="262"/>
      <c r="Q252" s="262"/>
      <c r="R252" s="298" t="s">
        <v>129</v>
      </c>
      <c r="S252" s="299"/>
      <c r="T252" s="299"/>
      <c r="U252" s="263" t="s">
        <v>129</v>
      </c>
      <c r="V252" s="264"/>
      <c r="W252" s="289">
        <f t="shared" si="30"/>
        <v>0</v>
      </c>
      <c r="X252" s="250">
        <f t="shared" si="31"/>
        <v>0</v>
      </c>
      <c r="Y252" s="290" t="str">
        <f t="shared" si="32"/>
        <v>G2WA0009</v>
      </c>
      <c r="Z252" s="290">
        <f t="shared" si="33"/>
        <v>0</v>
      </c>
      <c r="AA252" s="290" t="str">
        <f t="shared" si="34"/>
        <v>0  -0 - G2WA0009 - 0</v>
      </c>
      <c r="AB252" s="290" t="str">
        <f t="shared" si="35"/>
        <v xml:space="preserve">  -   - 180A - </v>
      </c>
      <c r="AC252" s="290" t="str">
        <f t="shared" si="36"/>
        <v xml:space="preserve"> </v>
      </c>
      <c r="AD252" s="290" t="str">
        <f t="shared" si="37"/>
        <v xml:space="preserve"> </v>
      </c>
      <c r="AE252" s="290" t="str">
        <f t="shared" si="38"/>
        <v>180A</v>
      </c>
      <c r="AF252" s="290" t="str">
        <f t="shared" si="39"/>
        <v xml:space="preserve"> </v>
      </c>
    </row>
    <row r="253" spans="1:32" ht="15.75" hidden="1" thickBot="1" x14ac:dyDescent="0.3">
      <c r="A253" s="550" t="s">
        <v>218</v>
      </c>
      <c r="B253" s="400">
        <v>6</v>
      </c>
      <c r="C253" s="374" t="s">
        <v>312</v>
      </c>
      <c r="D253" s="303"/>
      <c r="E253" s="303"/>
      <c r="F253" s="298"/>
      <c r="G253" s="262"/>
      <c r="H253" s="262"/>
      <c r="I253" s="402"/>
      <c r="J253" s="262"/>
      <c r="K253" s="262"/>
      <c r="L253" s="402" t="s">
        <v>518</v>
      </c>
      <c r="M253" s="262"/>
      <c r="N253" s="262" t="s">
        <v>432</v>
      </c>
      <c r="O253" s="298"/>
      <c r="P253" s="262"/>
      <c r="Q253" s="262"/>
      <c r="R253" s="298"/>
      <c r="S253" s="299"/>
      <c r="T253" s="299"/>
      <c r="U253" s="263"/>
      <c r="V253" s="264"/>
      <c r="W253" s="289">
        <f t="shared" si="30"/>
        <v>0</v>
      </c>
      <c r="X253" s="250">
        <f t="shared" si="31"/>
        <v>0</v>
      </c>
      <c r="Y253" s="290">
        <f t="shared" si="32"/>
        <v>0</v>
      </c>
      <c r="Z253" s="290">
        <f t="shared" si="33"/>
        <v>0</v>
      </c>
      <c r="AA253" s="290" t="str">
        <f t="shared" si="34"/>
        <v>0  -0 - 0 - 0</v>
      </c>
      <c r="AB253" s="290" t="str">
        <f t="shared" si="35"/>
        <v>0 - 0 - QC Blank -0</v>
      </c>
      <c r="AC253" s="290">
        <f t="shared" si="36"/>
        <v>0</v>
      </c>
      <c r="AD253" s="290">
        <f t="shared" si="37"/>
        <v>0</v>
      </c>
      <c r="AE253" s="290" t="str">
        <f t="shared" si="38"/>
        <v>QC Blank</v>
      </c>
      <c r="AF253" s="290">
        <f t="shared" si="39"/>
        <v>0</v>
      </c>
    </row>
    <row r="254" spans="1:32" ht="15.75" hidden="1" thickBot="1" x14ac:dyDescent="0.3">
      <c r="A254" s="550" t="s">
        <v>218</v>
      </c>
      <c r="B254" s="400">
        <v>6</v>
      </c>
      <c r="C254" s="374" t="s">
        <v>312</v>
      </c>
      <c r="D254" s="303"/>
      <c r="E254" s="303"/>
      <c r="F254" s="298"/>
      <c r="G254" s="262"/>
      <c r="H254" s="262"/>
      <c r="I254" s="402"/>
      <c r="J254" s="262"/>
      <c r="K254" s="262"/>
      <c r="L254" s="402" t="s">
        <v>524</v>
      </c>
      <c r="M254" s="262"/>
      <c r="N254" s="262" t="s">
        <v>432</v>
      </c>
      <c r="O254" s="298"/>
      <c r="P254" s="262"/>
      <c r="Q254" s="262"/>
      <c r="R254" s="298"/>
      <c r="S254" s="299"/>
      <c r="T254" s="299"/>
      <c r="U254" s="263"/>
      <c r="V254" s="264"/>
      <c r="W254" s="289">
        <f t="shared" si="30"/>
        <v>0</v>
      </c>
      <c r="X254" s="250">
        <f t="shared" si="31"/>
        <v>0</v>
      </c>
      <c r="Y254" s="290">
        <f t="shared" si="32"/>
        <v>0</v>
      </c>
      <c r="Z254" s="290">
        <f t="shared" si="33"/>
        <v>0</v>
      </c>
      <c r="AA254" s="290" t="str">
        <f t="shared" si="34"/>
        <v>0  -0 - 0 - 0</v>
      </c>
      <c r="AB254" s="290" t="str">
        <f t="shared" si="35"/>
        <v>0 - 0 - QC DUP -0</v>
      </c>
      <c r="AC254" s="290">
        <f t="shared" si="36"/>
        <v>0</v>
      </c>
      <c r="AD254" s="290">
        <f t="shared" si="37"/>
        <v>0</v>
      </c>
      <c r="AE254" s="290" t="str">
        <f t="shared" si="38"/>
        <v>QC DUP</v>
      </c>
      <c r="AF254" s="290">
        <f t="shared" si="39"/>
        <v>0</v>
      </c>
    </row>
    <row r="255" spans="1:32" ht="15.75" hidden="1" thickBot="1" x14ac:dyDescent="0.3">
      <c r="A255" s="550" t="s">
        <v>218</v>
      </c>
      <c r="B255" s="400">
        <v>6</v>
      </c>
      <c r="C255" s="374" t="s">
        <v>312</v>
      </c>
      <c r="D255" s="303"/>
      <c r="E255" s="303"/>
      <c r="F255" s="298"/>
      <c r="G255" s="262"/>
      <c r="H255" s="262"/>
      <c r="I255" s="402"/>
      <c r="J255" s="262"/>
      <c r="K255" s="262"/>
      <c r="L255" s="402"/>
      <c r="M255" s="519"/>
      <c r="N255" s="537" t="s">
        <v>523</v>
      </c>
      <c r="O255" s="298"/>
      <c r="P255" s="262"/>
      <c r="Q255" s="262"/>
      <c r="R255" s="298"/>
      <c r="S255" s="299"/>
      <c r="T255" s="299"/>
      <c r="U255" s="263"/>
      <c r="V255" s="264"/>
      <c r="W255" s="289">
        <f t="shared" si="30"/>
        <v>0</v>
      </c>
      <c r="X255" s="250">
        <f t="shared" si="31"/>
        <v>0</v>
      </c>
      <c r="Y255" s="290">
        <f t="shared" si="32"/>
        <v>0</v>
      </c>
      <c r="Z255" s="290">
        <f t="shared" si="33"/>
        <v>0</v>
      </c>
      <c r="AA255" s="290" t="str">
        <f t="shared" si="34"/>
        <v>0  -0 - 0 - 0</v>
      </c>
      <c r="AB255" s="290" t="str">
        <f t="shared" si="35"/>
        <v>0 - 0 - 0 -0</v>
      </c>
      <c r="AC255" s="290">
        <f t="shared" si="36"/>
        <v>0</v>
      </c>
      <c r="AD255" s="290">
        <f t="shared" si="37"/>
        <v>0</v>
      </c>
      <c r="AE255" s="290">
        <f t="shared" si="38"/>
        <v>0</v>
      </c>
      <c r="AF255" s="290">
        <f t="shared" si="39"/>
        <v>0</v>
      </c>
    </row>
    <row r="256" spans="1:32" ht="15.75" hidden="1" thickBot="1" x14ac:dyDescent="0.3">
      <c r="A256" s="550" t="s">
        <v>218</v>
      </c>
      <c r="B256" s="400">
        <v>6</v>
      </c>
      <c r="C256" s="374" t="s">
        <v>312</v>
      </c>
      <c r="D256" s="303"/>
      <c r="E256" s="303"/>
      <c r="F256" s="298"/>
      <c r="G256" s="262"/>
      <c r="H256" s="262"/>
      <c r="I256" s="402"/>
      <c r="J256" s="262"/>
      <c r="K256" s="262"/>
      <c r="L256" s="536" t="s">
        <v>546</v>
      </c>
      <c r="M256" s="262" t="s">
        <v>549</v>
      </c>
      <c r="N256" s="262" t="s">
        <v>545</v>
      </c>
      <c r="O256" s="298"/>
      <c r="P256" s="262"/>
      <c r="Q256" s="262"/>
      <c r="R256" s="298"/>
      <c r="S256" s="299"/>
      <c r="T256" s="299"/>
      <c r="U256" s="263"/>
      <c r="V256" s="264"/>
      <c r="W256" s="289">
        <f t="shared" si="30"/>
        <v>0</v>
      </c>
      <c r="X256" s="250">
        <f t="shared" si="31"/>
        <v>0</v>
      </c>
      <c r="Y256" s="290" t="str">
        <f t="shared" si="32"/>
        <v>Ocheesee Pond Southern Lobe</v>
      </c>
      <c r="Z256" s="290">
        <f t="shared" si="33"/>
        <v>0</v>
      </c>
      <c r="AA256" s="290" t="str">
        <f t="shared" si="34"/>
        <v>0  -0 - Ocheesee Pond Southern Lobe - 0</v>
      </c>
      <c r="AB256" s="290" t="str">
        <f t="shared" si="35"/>
        <v>0 - 0 - 344 -0</v>
      </c>
      <c r="AC256" s="290">
        <f t="shared" si="36"/>
        <v>0</v>
      </c>
      <c r="AD256" s="290">
        <f t="shared" si="37"/>
        <v>0</v>
      </c>
      <c r="AE256" s="290" t="str">
        <f t="shared" si="38"/>
        <v>344</v>
      </c>
      <c r="AF256" s="290">
        <f t="shared" si="39"/>
        <v>0</v>
      </c>
    </row>
    <row r="257" spans="1:32" ht="15.75" hidden="1" thickBot="1" x14ac:dyDescent="0.3">
      <c r="A257" s="550" t="s">
        <v>218</v>
      </c>
      <c r="B257" s="400">
        <v>6</v>
      </c>
      <c r="C257" s="374" t="s">
        <v>312</v>
      </c>
      <c r="D257" s="303"/>
      <c r="E257" s="303"/>
      <c r="F257" s="298"/>
      <c r="G257" s="262"/>
      <c r="H257" s="262"/>
      <c r="I257" s="402"/>
      <c r="J257" s="262"/>
      <c r="K257" s="262"/>
      <c r="L257" s="402"/>
      <c r="M257" s="262"/>
      <c r="N257" s="262" t="s">
        <v>547</v>
      </c>
      <c r="O257" s="298"/>
      <c r="P257" s="262"/>
      <c r="Q257" s="262"/>
      <c r="R257" s="298"/>
      <c r="S257" s="299"/>
      <c r="T257" s="299"/>
      <c r="U257" s="263"/>
      <c r="V257" s="264"/>
      <c r="W257" s="289">
        <f t="shared" si="30"/>
        <v>0</v>
      </c>
      <c r="X257" s="250">
        <f t="shared" si="31"/>
        <v>0</v>
      </c>
      <c r="Y257" s="290">
        <f t="shared" si="32"/>
        <v>0</v>
      </c>
      <c r="Z257" s="290">
        <f t="shared" si="33"/>
        <v>0</v>
      </c>
      <c r="AA257" s="290" t="str">
        <f t="shared" si="34"/>
        <v>0  -0 - 0 - 0</v>
      </c>
      <c r="AB257" s="290" t="str">
        <f t="shared" si="35"/>
        <v>0 - 0 - 0 -0</v>
      </c>
      <c r="AC257" s="290">
        <f t="shared" si="36"/>
        <v>0</v>
      </c>
      <c r="AD257" s="290">
        <f t="shared" si="37"/>
        <v>0</v>
      </c>
      <c r="AE257" s="290">
        <f t="shared" si="38"/>
        <v>0</v>
      </c>
      <c r="AF257" s="290">
        <f t="shared" si="39"/>
        <v>0</v>
      </c>
    </row>
    <row r="258" spans="1:32" ht="15.75" hidden="1" thickBot="1" x14ac:dyDescent="0.3">
      <c r="A258" s="550" t="s">
        <v>218</v>
      </c>
      <c r="B258" s="400">
        <v>6</v>
      </c>
      <c r="C258" s="374" t="s">
        <v>312</v>
      </c>
      <c r="D258" s="303" t="s">
        <v>129</v>
      </c>
      <c r="E258" s="303"/>
      <c r="F258" s="298" t="s">
        <v>129</v>
      </c>
      <c r="G258" s="262"/>
      <c r="H258" s="262"/>
      <c r="I258" s="402" t="s">
        <v>129</v>
      </c>
      <c r="J258" s="262"/>
      <c r="K258" s="262"/>
      <c r="L258" s="402" t="s">
        <v>129</v>
      </c>
      <c r="M258" s="262" t="s">
        <v>512</v>
      </c>
      <c r="N258" s="262"/>
      <c r="O258" s="298" t="s">
        <v>129</v>
      </c>
      <c r="P258" s="262"/>
      <c r="Q258" s="262"/>
      <c r="R258" s="298" t="s">
        <v>129</v>
      </c>
      <c r="S258" s="299"/>
      <c r="T258" s="299"/>
      <c r="U258" s="263" t="s">
        <v>129</v>
      </c>
      <c r="V258" s="264"/>
      <c r="W258" s="289">
        <f t="shared" si="30"/>
        <v>0</v>
      </c>
      <c r="X258" s="250">
        <f t="shared" si="31"/>
        <v>0</v>
      </c>
      <c r="Y258" s="290" t="str">
        <f t="shared" si="32"/>
        <v xml:space="preserve">Blake, Curtis </v>
      </c>
      <c r="Z258" s="290">
        <f t="shared" si="33"/>
        <v>0</v>
      </c>
      <c r="AA258" s="290" t="str">
        <f t="shared" si="34"/>
        <v>0  -0 - Blake, Curtis  - 0</v>
      </c>
      <c r="AB258" s="290" t="str">
        <f t="shared" si="35"/>
        <v xml:space="preserve">  -   -   - </v>
      </c>
      <c r="AC258" s="290" t="str">
        <f t="shared" si="36"/>
        <v xml:space="preserve"> </v>
      </c>
      <c r="AD258" s="290" t="str">
        <f t="shared" si="37"/>
        <v xml:space="preserve"> </v>
      </c>
      <c r="AE258" s="290" t="str">
        <f t="shared" si="38"/>
        <v xml:space="preserve"> </v>
      </c>
      <c r="AF258" s="290" t="str">
        <f t="shared" si="39"/>
        <v xml:space="preserve"> </v>
      </c>
    </row>
    <row r="259" spans="1:32" ht="15.75" hidden="1" thickBot="1" x14ac:dyDescent="0.3">
      <c r="A259" s="550" t="s">
        <v>218</v>
      </c>
      <c r="B259" s="400">
        <v>6</v>
      </c>
      <c r="C259" s="374" t="s">
        <v>312</v>
      </c>
      <c r="D259" s="303" t="s">
        <v>129</v>
      </c>
      <c r="E259" s="303"/>
      <c r="F259" s="298" t="s">
        <v>129</v>
      </c>
      <c r="G259" s="262"/>
      <c r="H259" s="262"/>
      <c r="I259" s="402" t="s">
        <v>129</v>
      </c>
      <c r="J259" s="262"/>
      <c r="K259" s="262"/>
      <c r="L259" s="402" t="s">
        <v>129</v>
      </c>
      <c r="M259" s="262" t="s">
        <v>522</v>
      </c>
      <c r="N259" s="511" t="s">
        <v>441</v>
      </c>
      <c r="O259" s="298" t="s">
        <v>129</v>
      </c>
      <c r="P259" s="262"/>
      <c r="Q259" s="262"/>
      <c r="R259" s="298" t="s">
        <v>129</v>
      </c>
      <c r="S259" s="299"/>
      <c r="T259" s="299"/>
      <c r="U259" s="263" t="s">
        <v>129</v>
      </c>
      <c r="V259" s="264"/>
      <c r="W259" s="289">
        <f t="shared" si="30"/>
        <v>0</v>
      </c>
      <c r="X259" s="250">
        <f t="shared" si="31"/>
        <v>0</v>
      </c>
      <c r="Y259" s="290" t="str">
        <f t="shared" si="32"/>
        <v>2017 TRUCK, 16ft CC</v>
      </c>
      <c r="Z259" s="290">
        <f t="shared" si="33"/>
        <v>0</v>
      </c>
      <c r="AA259" s="290" t="str">
        <f t="shared" si="34"/>
        <v>0  -0 - 2017 TRUCK, 16ft CC - 0</v>
      </c>
      <c r="AB259" s="290" t="str">
        <f t="shared" si="35"/>
        <v xml:space="preserve">  -   -   - </v>
      </c>
      <c r="AC259" s="290" t="str">
        <f t="shared" si="36"/>
        <v xml:space="preserve"> </v>
      </c>
      <c r="AD259" s="290" t="str">
        <f t="shared" si="37"/>
        <v xml:space="preserve"> </v>
      </c>
      <c r="AE259" s="290" t="str">
        <f t="shared" si="38"/>
        <v xml:space="preserve"> </v>
      </c>
      <c r="AF259" s="290" t="str">
        <f t="shared" si="39"/>
        <v xml:space="preserve"> </v>
      </c>
    </row>
    <row r="260" spans="1:32" ht="15.75" hidden="1" thickBot="1" x14ac:dyDescent="0.3">
      <c r="A260" s="550" t="s">
        <v>218</v>
      </c>
      <c r="B260" s="400">
        <v>6</v>
      </c>
      <c r="C260" s="374" t="s">
        <v>312</v>
      </c>
      <c r="D260" s="317">
        <v>43632</v>
      </c>
      <c r="E260" s="318"/>
      <c r="F260" s="314">
        <v>43633</v>
      </c>
      <c r="G260" s="336"/>
      <c r="H260" s="337"/>
      <c r="I260" s="314">
        <v>43634</v>
      </c>
      <c r="J260" s="336"/>
      <c r="K260" s="337"/>
      <c r="L260" s="314">
        <v>43635</v>
      </c>
      <c r="M260" s="336" t="s">
        <v>533</v>
      </c>
      <c r="N260" s="337"/>
      <c r="O260" s="314">
        <v>43636</v>
      </c>
      <c r="P260" s="336"/>
      <c r="Q260" s="337"/>
      <c r="R260" s="314">
        <v>43637</v>
      </c>
      <c r="S260" s="315"/>
      <c r="T260" s="316"/>
      <c r="U260" s="278">
        <v>43638</v>
      </c>
      <c r="V260" s="279"/>
      <c r="W260" s="289">
        <f t="shared" ref="W260:W323" si="40">G260</f>
        <v>0</v>
      </c>
      <c r="X260" s="250">
        <f t="shared" ref="X260:X323" si="41">J260</f>
        <v>0</v>
      </c>
      <c r="Y260" s="290" t="str">
        <f t="shared" ref="Y260:Y323" si="42">M260</f>
        <v>SCI 7. SCI 8</v>
      </c>
      <c r="Z260" s="290">
        <f t="shared" ref="Z260:Z323" si="43">P260</f>
        <v>0</v>
      </c>
      <c r="AA260" s="290" t="str">
        <f t="shared" ref="AA260:AA323" si="44">W260&amp;"  -"&amp;X260&amp;" - "&amp;Y260&amp;" - "&amp;Z260</f>
        <v>0  -0 - SCI 7. SCI 8 - 0</v>
      </c>
      <c r="AB260" s="290" t="str">
        <f t="shared" ref="AB260:AB323" si="45">AC260&amp;" - "&amp;AD260&amp;" - "&amp;AE260&amp;" -"&amp;AF260</f>
        <v>43633 - 43634 - 43635 -43636</v>
      </c>
      <c r="AC260" s="290">
        <f t="shared" ref="AC260:AC323" si="46">F260</f>
        <v>43633</v>
      </c>
      <c r="AD260" s="290">
        <f t="shared" ref="AD260:AD323" si="47">I260</f>
        <v>43634</v>
      </c>
      <c r="AE260" s="290">
        <f t="shared" ref="AE260:AE323" si="48">L260</f>
        <v>43635</v>
      </c>
      <c r="AF260" s="290">
        <f t="shared" ref="AF260:AF323" si="49">O260</f>
        <v>43636</v>
      </c>
    </row>
    <row r="261" spans="1:32" ht="15.75" hidden="1" thickBot="1" x14ac:dyDescent="0.3">
      <c r="A261" s="550" t="s">
        <v>218</v>
      </c>
      <c r="B261" s="400">
        <v>6</v>
      </c>
      <c r="C261" s="374" t="s">
        <v>312</v>
      </c>
      <c r="D261" s="303" t="s">
        <v>129</v>
      </c>
      <c r="E261" s="303"/>
      <c r="F261" s="298" t="s">
        <v>129</v>
      </c>
      <c r="G261" s="262"/>
      <c r="H261" s="262"/>
      <c r="I261" s="402" t="s">
        <v>129</v>
      </c>
      <c r="J261" s="262"/>
      <c r="K261" s="262"/>
      <c r="L261" s="402" t="s">
        <v>129</v>
      </c>
      <c r="M261" s="262"/>
      <c r="N261" s="262"/>
      <c r="O261" s="298" t="s">
        <v>129</v>
      </c>
      <c r="P261" s="262"/>
      <c r="Q261" s="262"/>
      <c r="R261" s="298" t="s">
        <v>129</v>
      </c>
      <c r="S261" s="299"/>
      <c r="T261" s="299"/>
      <c r="U261" s="263" t="s">
        <v>129</v>
      </c>
      <c r="V261" s="264"/>
      <c r="W261" s="289">
        <f t="shared" si="40"/>
        <v>0</v>
      </c>
      <c r="X261" s="250">
        <f t="shared" si="41"/>
        <v>0</v>
      </c>
      <c r="Y261" s="290">
        <f t="shared" si="42"/>
        <v>0</v>
      </c>
      <c r="Z261" s="290">
        <f t="shared" si="43"/>
        <v>0</v>
      </c>
      <c r="AA261" s="290" t="str">
        <f t="shared" si="44"/>
        <v>0  -0 - 0 - 0</v>
      </c>
      <c r="AB261" s="290" t="str">
        <f t="shared" si="45"/>
        <v xml:space="preserve">  -   -   - </v>
      </c>
      <c r="AC261" s="290" t="str">
        <f t="shared" si="46"/>
        <v xml:space="preserve"> </v>
      </c>
      <c r="AD261" s="290" t="str">
        <f t="shared" si="47"/>
        <v xml:space="preserve"> </v>
      </c>
      <c r="AE261" s="290" t="str">
        <f t="shared" si="48"/>
        <v xml:space="preserve"> </v>
      </c>
      <c r="AF261" s="290" t="str">
        <f t="shared" si="49"/>
        <v xml:space="preserve"> </v>
      </c>
    </row>
    <row r="262" spans="1:32" ht="15.75" hidden="1" thickBot="1" x14ac:dyDescent="0.3">
      <c r="A262" s="550" t="s">
        <v>218</v>
      </c>
      <c r="B262" s="400">
        <v>6</v>
      </c>
      <c r="C262" s="374" t="s">
        <v>312</v>
      </c>
      <c r="D262" s="303" t="s">
        <v>129</v>
      </c>
      <c r="E262" s="303"/>
      <c r="F262" s="298" t="s">
        <v>129</v>
      </c>
      <c r="G262" s="262"/>
      <c r="H262" s="262"/>
      <c r="I262" s="402" t="s">
        <v>129</v>
      </c>
      <c r="J262" s="262"/>
      <c r="K262" s="262"/>
      <c r="L262" s="402" t="s">
        <v>129</v>
      </c>
      <c r="M262" s="262"/>
      <c r="N262" s="262"/>
      <c r="O262" s="298" t="s">
        <v>129</v>
      </c>
      <c r="P262" s="262"/>
      <c r="Q262" s="262"/>
      <c r="R262" s="298" t="s">
        <v>129</v>
      </c>
      <c r="S262" s="299"/>
      <c r="T262" s="299"/>
      <c r="U262" s="263" t="s">
        <v>129</v>
      </c>
      <c r="V262" s="264"/>
      <c r="W262" s="289">
        <f t="shared" si="40"/>
        <v>0</v>
      </c>
      <c r="X262" s="250">
        <f t="shared" si="41"/>
        <v>0</v>
      </c>
      <c r="Y262" s="290">
        <f t="shared" si="42"/>
        <v>0</v>
      </c>
      <c r="Z262" s="290">
        <f t="shared" si="43"/>
        <v>0</v>
      </c>
      <c r="AA262" s="290" t="str">
        <f t="shared" si="44"/>
        <v>0  -0 - 0 - 0</v>
      </c>
      <c r="AB262" s="290" t="str">
        <f t="shared" si="45"/>
        <v xml:space="preserve">  -   -   - </v>
      </c>
      <c r="AC262" s="290" t="str">
        <f t="shared" si="46"/>
        <v xml:space="preserve"> </v>
      </c>
      <c r="AD262" s="290" t="str">
        <f t="shared" si="47"/>
        <v xml:space="preserve"> </v>
      </c>
      <c r="AE262" s="290" t="str">
        <f t="shared" si="48"/>
        <v xml:space="preserve"> </v>
      </c>
      <c r="AF262" s="290" t="str">
        <f t="shared" si="49"/>
        <v xml:space="preserve"> </v>
      </c>
    </row>
    <row r="263" spans="1:32" ht="15.75" hidden="1" thickBot="1" x14ac:dyDescent="0.3">
      <c r="A263" s="550" t="s">
        <v>218</v>
      </c>
      <c r="B263" s="400">
        <v>6</v>
      </c>
      <c r="C263" s="374" t="s">
        <v>312</v>
      </c>
      <c r="D263" s="303"/>
      <c r="E263" s="303"/>
      <c r="F263" s="298"/>
      <c r="G263" s="262"/>
      <c r="H263" s="262"/>
      <c r="I263" s="402"/>
      <c r="J263" s="262"/>
      <c r="K263" s="262"/>
      <c r="L263" s="402" t="s">
        <v>550</v>
      </c>
      <c r="M263" s="262" t="s">
        <v>566</v>
      </c>
      <c r="N263" s="262" t="s">
        <v>531</v>
      </c>
      <c r="O263" s="298"/>
      <c r="P263" s="262"/>
      <c r="Q263" s="262"/>
      <c r="R263" s="298"/>
      <c r="S263" s="299"/>
      <c r="T263" s="299"/>
      <c r="U263" s="263"/>
      <c r="V263" s="264"/>
      <c r="W263" s="289">
        <f t="shared" si="40"/>
        <v>0</v>
      </c>
      <c r="X263" s="250">
        <f t="shared" si="41"/>
        <v>0</v>
      </c>
      <c r="Y263" s="290" t="str">
        <f t="shared" si="42"/>
        <v>Bridge Creek at SR 71</v>
      </c>
      <c r="Z263" s="290">
        <f t="shared" si="43"/>
        <v>0</v>
      </c>
      <c r="AA263" s="290" t="str">
        <f t="shared" si="44"/>
        <v>0  -0 - Bridge Creek at SR 71 - 0</v>
      </c>
      <c r="AB263" s="290" t="str">
        <f t="shared" si="45"/>
        <v>0 - 0 - 320 -0</v>
      </c>
      <c r="AC263" s="290">
        <f t="shared" si="46"/>
        <v>0</v>
      </c>
      <c r="AD263" s="290">
        <f t="shared" si="47"/>
        <v>0</v>
      </c>
      <c r="AE263" s="290" t="str">
        <f t="shared" si="48"/>
        <v>320</v>
      </c>
      <c r="AF263" s="290">
        <f t="shared" si="49"/>
        <v>0</v>
      </c>
    </row>
    <row r="264" spans="1:32" ht="15.75" hidden="1" thickBot="1" x14ac:dyDescent="0.3">
      <c r="A264" s="550" t="s">
        <v>218</v>
      </c>
      <c r="B264" s="400">
        <v>6</v>
      </c>
      <c r="C264" s="374" t="s">
        <v>312</v>
      </c>
      <c r="D264" s="303"/>
      <c r="E264" s="303"/>
      <c r="F264" s="298"/>
      <c r="G264" s="262"/>
      <c r="H264" s="262"/>
      <c r="I264" s="402"/>
      <c r="J264" s="262"/>
      <c r="K264" s="262"/>
      <c r="L264" s="535" t="s">
        <v>568</v>
      </c>
      <c r="M264" s="523" t="s">
        <v>519</v>
      </c>
      <c r="N264" s="523" t="s">
        <v>531</v>
      </c>
      <c r="O264" s="298"/>
      <c r="P264" s="262"/>
      <c r="Q264" s="262"/>
      <c r="R264" s="298"/>
      <c r="S264" s="299"/>
      <c r="T264" s="299"/>
      <c r="U264" s="263"/>
      <c r="V264" s="264"/>
      <c r="W264" s="289">
        <f t="shared" si="40"/>
        <v>0</v>
      </c>
      <c r="X264" s="250">
        <f t="shared" si="41"/>
        <v>0</v>
      </c>
      <c r="Y264" s="290" t="str">
        <f t="shared" si="42"/>
        <v>Stone Mill SCI</v>
      </c>
      <c r="Z264" s="290">
        <f t="shared" si="43"/>
        <v>0</v>
      </c>
      <c r="AA264" s="290" t="str">
        <f t="shared" si="44"/>
        <v>0  -0 - Stone Mill SCI - 0</v>
      </c>
      <c r="AB264" s="290" t="str">
        <f t="shared" si="45"/>
        <v>0 - 0 - 1075_ -0</v>
      </c>
      <c r="AC264" s="290">
        <f t="shared" si="46"/>
        <v>0</v>
      </c>
      <c r="AD264" s="290">
        <f t="shared" si="47"/>
        <v>0</v>
      </c>
      <c r="AE264" s="290" t="str">
        <f t="shared" si="48"/>
        <v>1075_</v>
      </c>
      <c r="AF264" s="290">
        <f t="shared" si="49"/>
        <v>0</v>
      </c>
    </row>
    <row r="265" spans="1:32" ht="15.75" hidden="1" thickBot="1" x14ac:dyDescent="0.3">
      <c r="A265" s="550" t="s">
        <v>218</v>
      </c>
      <c r="B265" s="400">
        <v>6</v>
      </c>
      <c r="C265" s="374" t="s">
        <v>312</v>
      </c>
      <c r="D265" s="303"/>
      <c r="E265" s="303"/>
      <c r="F265" s="298"/>
      <c r="G265" s="262"/>
      <c r="H265" s="262"/>
      <c r="I265" s="402"/>
      <c r="J265" s="262"/>
      <c r="K265" s="262"/>
      <c r="L265" s="402"/>
      <c r="M265" s="262"/>
      <c r="N265" s="262"/>
      <c r="O265" s="298"/>
      <c r="P265" s="262"/>
      <c r="Q265" s="262"/>
      <c r="R265" s="298"/>
      <c r="S265" s="299"/>
      <c r="T265" s="299"/>
      <c r="U265" s="263"/>
      <c r="V265" s="264"/>
      <c r="W265" s="289">
        <f t="shared" si="40"/>
        <v>0</v>
      </c>
      <c r="X265" s="250">
        <f t="shared" si="41"/>
        <v>0</v>
      </c>
      <c r="Y265" s="290">
        <f t="shared" si="42"/>
        <v>0</v>
      </c>
      <c r="Z265" s="290">
        <f t="shared" si="43"/>
        <v>0</v>
      </c>
      <c r="AA265" s="290" t="str">
        <f t="shared" si="44"/>
        <v>0  -0 - 0 - 0</v>
      </c>
      <c r="AB265" s="290" t="str">
        <f t="shared" si="45"/>
        <v>0 - 0 - 0 -0</v>
      </c>
      <c r="AC265" s="290">
        <f t="shared" si="46"/>
        <v>0</v>
      </c>
      <c r="AD265" s="290">
        <f t="shared" si="47"/>
        <v>0</v>
      </c>
      <c r="AE265" s="290">
        <f t="shared" si="48"/>
        <v>0</v>
      </c>
      <c r="AF265" s="290">
        <f t="shared" si="49"/>
        <v>0</v>
      </c>
    </row>
    <row r="266" spans="1:32" ht="15.75" hidden="1" thickBot="1" x14ac:dyDescent="0.3">
      <c r="A266" s="550" t="s">
        <v>218</v>
      </c>
      <c r="B266" s="400">
        <v>6</v>
      </c>
      <c r="C266" s="374" t="s">
        <v>312</v>
      </c>
      <c r="D266" s="303"/>
      <c r="E266" s="303"/>
      <c r="F266" s="298"/>
      <c r="G266" s="262"/>
      <c r="H266" s="262"/>
      <c r="I266" s="402"/>
      <c r="J266" s="262"/>
      <c r="K266" s="262"/>
      <c r="L266" s="402"/>
      <c r="M266" s="262"/>
      <c r="N266" s="262"/>
      <c r="O266" s="298"/>
      <c r="P266" s="262"/>
      <c r="Q266" s="262"/>
      <c r="R266" s="298"/>
      <c r="S266" s="299"/>
      <c r="T266" s="299"/>
      <c r="U266" s="263"/>
      <c r="V266" s="264"/>
      <c r="W266" s="289">
        <f t="shared" si="40"/>
        <v>0</v>
      </c>
      <c r="X266" s="250">
        <f t="shared" si="41"/>
        <v>0</v>
      </c>
      <c r="Y266" s="290">
        <f t="shared" si="42"/>
        <v>0</v>
      </c>
      <c r="Z266" s="290">
        <f t="shared" si="43"/>
        <v>0</v>
      </c>
      <c r="AA266" s="290" t="str">
        <f t="shared" si="44"/>
        <v>0  -0 - 0 - 0</v>
      </c>
      <c r="AB266" s="290" t="str">
        <f t="shared" si="45"/>
        <v>0 - 0 - 0 -0</v>
      </c>
      <c r="AC266" s="290">
        <f t="shared" si="46"/>
        <v>0</v>
      </c>
      <c r="AD266" s="290">
        <f t="shared" si="47"/>
        <v>0</v>
      </c>
      <c r="AE266" s="290">
        <f t="shared" si="48"/>
        <v>0</v>
      </c>
      <c r="AF266" s="290">
        <f t="shared" si="49"/>
        <v>0</v>
      </c>
    </row>
    <row r="267" spans="1:32" ht="15.75" hidden="1" thickBot="1" x14ac:dyDescent="0.3">
      <c r="A267" s="550" t="s">
        <v>218</v>
      </c>
      <c r="B267" s="400">
        <v>6</v>
      </c>
      <c r="C267" s="374" t="s">
        <v>312</v>
      </c>
      <c r="D267" s="303"/>
      <c r="E267" s="303"/>
      <c r="F267" s="298"/>
      <c r="G267" s="262"/>
      <c r="H267" s="262"/>
      <c r="I267" s="402"/>
      <c r="J267" s="262"/>
      <c r="K267" s="262"/>
      <c r="L267" s="402"/>
      <c r="M267" s="262" t="s">
        <v>530</v>
      </c>
      <c r="N267" s="262"/>
      <c r="O267" s="298"/>
      <c r="P267" s="262"/>
      <c r="Q267" s="262"/>
      <c r="R267" s="298"/>
      <c r="S267" s="299"/>
      <c r="T267" s="299"/>
      <c r="U267" s="263"/>
      <c r="V267" s="264"/>
      <c r="W267" s="289">
        <f t="shared" si="40"/>
        <v>0</v>
      </c>
      <c r="X267" s="250">
        <f t="shared" si="41"/>
        <v>0</v>
      </c>
      <c r="Y267" s="290" t="str">
        <f t="shared" si="42"/>
        <v>RQ-2019-06-17-13</v>
      </c>
      <c r="Z267" s="290">
        <f t="shared" si="43"/>
        <v>0</v>
      </c>
      <c r="AA267" s="290" t="str">
        <f t="shared" si="44"/>
        <v>0  -0 - RQ-2019-06-17-13 - 0</v>
      </c>
      <c r="AB267" s="290" t="str">
        <f t="shared" si="45"/>
        <v>0 - 0 - 0 -0</v>
      </c>
      <c r="AC267" s="290">
        <f t="shared" si="46"/>
        <v>0</v>
      </c>
      <c r="AD267" s="290">
        <f t="shared" si="47"/>
        <v>0</v>
      </c>
      <c r="AE267" s="290">
        <f t="shared" si="48"/>
        <v>0</v>
      </c>
      <c r="AF267" s="290">
        <f t="shared" si="49"/>
        <v>0</v>
      </c>
    </row>
    <row r="268" spans="1:32" ht="15.75" hidden="1" thickBot="1" x14ac:dyDescent="0.3">
      <c r="A268" s="550" t="s">
        <v>218</v>
      </c>
      <c r="B268" s="400">
        <v>6</v>
      </c>
      <c r="C268" s="374" t="s">
        <v>312</v>
      </c>
      <c r="D268" s="303" t="s">
        <v>129</v>
      </c>
      <c r="E268" s="303"/>
      <c r="F268" s="298" t="s">
        <v>129</v>
      </c>
      <c r="G268" s="262"/>
      <c r="H268" s="262"/>
      <c r="I268" s="402" t="s">
        <v>129</v>
      </c>
      <c r="J268" s="262"/>
      <c r="K268" s="262"/>
      <c r="L268" s="402" t="s">
        <v>129</v>
      </c>
      <c r="M268" s="262"/>
      <c r="N268" s="262"/>
      <c r="O268" s="298" t="s">
        <v>129</v>
      </c>
      <c r="P268" s="262"/>
      <c r="Q268" s="262"/>
      <c r="R268" s="298" t="s">
        <v>129</v>
      </c>
      <c r="S268" s="299"/>
      <c r="T268" s="299"/>
      <c r="U268" s="263" t="s">
        <v>129</v>
      </c>
      <c r="V268" s="264"/>
      <c r="W268" s="289">
        <f t="shared" si="40"/>
        <v>0</v>
      </c>
      <c r="X268" s="250">
        <f t="shared" si="41"/>
        <v>0</v>
      </c>
      <c r="Y268" s="290">
        <f t="shared" si="42"/>
        <v>0</v>
      </c>
      <c r="Z268" s="290">
        <f t="shared" si="43"/>
        <v>0</v>
      </c>
      <c r="AA268" s="290" t="str">
        <f t="shared" si="44"/>
        <v>0  -0 - 0 - 0</v>
      </c>
      <c r="AB268" s="290" t="str">
        <f t="shared" si="45"/>
        <v xml:space="preserve">  -   -   - </v>
      </c>
      <c r="AC268" s="290" t="str">
        <f t="shared" si="46"/>
        <v xml:space="preserve"> </v>
      </c>
      <c r="AD268" s="290" t="str">
        <f t="shared" si="47"/>
        <v xml:space="preserve"> </v>
      </c>
      <c r="AE268" s="290" t="str">
        <f t="shared" si="48"/>
        <v xml:space="preserve"> </v>
      </c>
      <c r="AF268" s="290" t="str">
        <f t="shared" si="49"/>
        <v xml:space="preserve"> </v>
      </c>
    </row>
    <row r="269" spans="1:32" ht="15.75" hidden="1" thickBot="1" x14ac:dyDescent="0.3">
      <c r="A269" s="550" t="s">
        <v>218</v>
      </c>
      <c r="B269" s="400">
        <v>6</v>
      </c>
      <c r="C269" s="374" t="s">
        <v>312</v>
      </c>
      <c r="D269" s="303" t="s">
        <v>129</v>
      </c>
      <c r="E269" s="303"/>
      <c r="F269" s="298" t="s">
        <v>129</v>
      </c>
      <c r="G269" s="262"/>
      <c r="H269" s="262"/>
      <c r="I269" s="402" t="s">
        <v>129</v>
      </c>
      <c r="J269" s="262"/>
      <c r="K269" s="262"/>
      <c r="L269" s="402" t="s">
        <v>129</v>
      </c>
      <c r="M269" s="262" t="s">
        <v>548</v>
      </c>
      <c r="N269" s="262" t="s">
        <v>442</v>
      </c>
      <c r="O269" s="298" t="s">
        <v>129</v>
      </c>
      <c r="P269" s="262"/>
      <c r="Q269" s="262"/>
      <c r="R269" s="298" t="s">
        <v>129</v>
      </c>
      <c r="S269" s="299"/>
      <c r="T269" s="299"/>
      <c r="U269" s="263" t="s">
        <v>129</v>
      </c>
      <c r="V269" s="264"/>
      <c r="W269" s="289">
        <f t="shared" si="40"/>
        <v>0</v>
      </c>
      <c r="X269" s="250">
        <f t="shared" si="41"/>
        <v>0</v>
      </c>
      <c r="Y269" s="290" t="str">
        <f t="shared" si="42"/>
        <v>Avril, Balke</v>
      </c>
      <c r="Z269" s="290">
        <f t="shared" si="43"/>
        <v>0</v>
      </c>
      <c r="AA269" s="290" t="str">
        <f t="shared" si="44"/>
        <v>0  -0 - Avril, Balke - 0</v>
      </c>
      <c r="AB269" s="290" t="str">
        <f t="shared" si="45"/>
        <v xml:space="preserve">  -   -   - </v>
      </c>
      <c r="AC269" s="290" t="str">
        <f t="shared" si="46"/>
        <v xml:space="preserve"> </v>
      </c>
      <c r="AD269" s="290" t="str">
        <f t="shared" si="47"/>
        <v xml:space="preserve"> </v>
      </c>
      <c r="AE269" s="290" t="str">
        <f t="shared" si="48"/>
        <v xml:space="preserve"> </v>
      </c>
      <c r="AF269" s="290" t="str">
        <f t="shared" si="49"/>
        <v xml:space="preserve"> </v>
      </c>
    </row>
    <row r="270" spans="1:32" ht="15.75" hidden="1" thickBot="1" x14ac:dyDescent="0.3">
      <c r="A270" s="550" t="s">
        <v>218</v>
      </c>
      <c r="B270" s="400">
        <v>6</v>
      </c>
      <c r="C270" s="374" t="s">
        <v>312</v>
      </c>
      <c r="D270" s="303" t="s">
        <v>129</v>
      </c>
      <c r="E270" s="303"/>
      <c r="F270" s="298" t="s">
        <v>129</v>
      </c>
      <c r="G270" s="262"/>
      <c r="H270" s="262"/>
      <c r="I270" s="402" t="s">
        <v>129</v>
      </c>
      <c r="J270" s="262"/>
      <c r="K270" s="262"/>
      <c r="L270" s="402" t="s">
        <v>129</v>
      </c>
      <c r="M270" s="262"/>
      <c r="N270" s="511" t="s">
        <v>441</v>
      </c>
      <c r="O270" s="298" t="s">
        <v>129</v>
      </c>
      <c r="P270" s="262"/>
      <c r="Q270" s="262"/>
      <c r="R270" s="298" t="s">
        <v>129</v>
      </c>
      <c r="S270" s="299"/>
      <c r="T270" s="299"/>
      <c r="U270" s="263" t="s">
        <v>129</v>
      </c>
      <c r="V270" s="264"/>
      <c r="W270" s="289">
        <f t="shared" si="40"/>
        <v>0</v>
      </c>
      <c r="X270" s="250">
        <f t="shared" si="41"/>
        <v>0</v>
      </c>
      <c r="Y270" s="290">
        <f t="shared" si="42"/>
        <v>0</v>
      </c>
      <c r="Z270" s="290">
        <f t="shared" si="43"/>
        <v>0</v>
      </c>
      <c r="AA270" s="290" t="str">
        <f t="shared" si="44"/>
        <v>0  -0 - 0 - 0</v>
      </c>
      <c r="AB270" s="290" t="str">
        <f t="shared" si="45"/>
        <v xml:space="preserve">  -   -   - </v>
      </c>
      <c r="AC270" s="290" t="str">
        <f t="shared" si="46"/>
        <v xml:space="preserve"> </v>
      </c>
      <c r="AD270" s="290" t="str">
        <f t="shared" si="47"/>
        <v xml:space="preserve"> </v>
      </c>
      <c r="AE270" s="290" t="str">
        <f t="shared" si="48"/>
        <v xml:space="preserve"> </v>
      </c>
      <c r="AF270" s="290" t="str">
        <f t="shared" si="49"/>
        <v xml:space="preserve"> </v>
      </c>
    </row>
    <row r="271" spans="1:32" ht="15.75" hidden="1" thickBot="1" x14ac:dyDescent="0.3">
      <c r="A271" s="550" t="s">
        <v>218</v>
      </c>
      <c r="B271" s="400">
        <v>6</v>
      </c>
      <c r="C271" s="374" t="s">
        <v>312</v>
      </c>
      <c r="D271" s="317">
        <v>43639</v>
      </c>
      <c r="E271" s="318"/>
      <c r="F271" s="314">
        <v>43640</v>
      </c>
      <c r="G271" s="336"/>
      <c r="H271" s="337"/>
      <c r="I271" s="314">
        <v>43641</v>
      </c>
      <c r="J271" s="336"/>
      <c r="K271" s="337"/>
      <c r="L271" s="314">
        <v>43642</v>
      </c>
      <c r="M271" s="336"/>
      <c r="N271" s="337"/>
      <c r="O271" s="314">
        <v>43643</v>
      </c>
      <c r="P271" s="336" t="s">
        <v>555</v>
      </c>
      <c r="Q271" s="337"/>
      <c r="R271" s="314">
        <v>43644</v>
      </c>
      <c r="S271" s="315"/>
      <c r="T271" s="316"/>
      <c r="U271" s="278">
        <v>43645</v>
      </c>
      <c r="V271" s="279"/>
      <c r="W271" s="289">
        <f t="shared" si="40"/>
        <v>0</v>
      </c>
      <c r="X271" s="250">
        <f t="shared" si="41"/>
        <v>0</v>
      </c>
      <c r="Y271" s="290">
        <f t="shared" si="42"/>
        <v>0</v>
      </c>
      <c r="Z271" s="290" t="str">
        <f t="shared" si="43"/>
        <v>SCI 9</v>
      </c>
      <c r="AA271" s="290" t="str">
        <f t="shared" si="44"/>
        <v>0  -0 - 0 - SCI 9</v>
      </c>
      <c r="AB271" s="290" t="str">
        <f t="shared" si="45"/>
        <v>43640 - 43641 - 43642 -43643</v>
      </c>
      <c r="AC271" s="290">
        <f t="shared" si="46"/>
        <v>43640</v>
      </c>
      <c r="AD271" s="290">
        <f t="shared" si="47"/>
        <v>43641</v>
      </c>
      <c r="AE271" s="290">
        <f t="shared" si="48"/>
        <v>43642</v>
      </c>
      <c r="AF271" s="290">
        <f t="shared" si="49"/>
        <v>43643</v>
      </c>
    </row>
    <row r="272" spans="1:32" ht="15.75" hidden="1" thickBot="1" x14ac:dyDescent="0.3">
      <c r="A272" s="550" t="s">
        <v>218</v>
      </c>
      <c r="B272" s="400">
        <v>6</v>
      </c>
      <c r="C272" s="374" t="s">
        <v>312</v>
      </c>
      <c r="D272" s="303" t="s">
        <v>129</v>
      </c>
      <c r="E272" s="303"/>
      <c r="F272" s="298" t="s">
        <v>129</v>
      </c>
      <c r="G272" s="262"/>
      <c r="H272" s="262"/>
      <c r="I272" s="402" t="s">
        <v>129</v>
      </c>
      <c r="J272" s="262"/>
      <c r="K272" s="262"/>
      <c r="L272" s="402"/>
      <c r="M272" s="262"/>
      <c r="N272" s="262"/>
      <c r="O272" s="298" t="s">
        <v>129</v>
      </c>
      <c r="P272" s="262"/>
      <c r="Q272" s="262"/>
      <c r="R272" s="298" t="s">
        <v>129</v>
      </c>
      <c r="S272" s="299"/>
      <c r="T272" s="299"/>
      <c r="U272" s="263" t="s">
        <v>129</v>
      </c>
      <c r="V272" s="264"/>
      <c r="W272" s="289">
        <f t="shared" si="40"/>
        <v>0</v>
      </c>
      <c r="X272" s="250">
        <f t="shared" si="41"/>
        <v>0</v>
      </c>
      <c r="Y272" s="290">
        <f t="shared" si="42"/>
        <v>0</v>
      </c>
      <c r="Z272" s="290">
        <f t="shared" si="43"/>
        <v>0</v>
      </c>
      <c r="AA272" s="290" t="str">
        <f t="shared" si="44"/>
        <v>0  -0 - 0 - 0</v>
      </c>
      <c r="AB272" s="290" t="str">
        <f t="shared" si="45"/>
        <v xml:space="preserve">  -   - 0 - </v>
      </c>
      <c r="AC272" s="290" t="str">
        <f t="shared" si="46"/>
        <v xml:space="preserve"> </v>
      </c>
      <c r="AD272" s="290" t="str">
        <f t="shared" si="47"/>
        <v xml:space="preserve"> </v>
      </c>
      <c r="AE272" s="290">
        <f t="shared" si="48"/>
        <v>0</v>
      </c>
      <c r="AF272" s="290" t="str">
        <f t="shared" si="49"/>
        <v xml:space="preserve"> </v>
      </c>
    </row>
    <row r="273" spans="1:32" ht="15.75" hidden="1" thickBot="1" x14ac:dyDescent="0.3">
      <c r="A273" s="550" t="s">
        <v>218</v>
      </c>
      <c r="B273" s="400">
        <v>6</v>
      </c>
      <c r="C273" s="374" t="s">
        <v>312</v>
      </c>
      <c r="D273" s="303" t="s">
        <v>129</v>
      </c>
      <c r="E273" s="303"/>
      <c r="F273" s="298" t="s">
        <v>129</v>
      </c>
      <c r="G273" s="262"/>
      <c r="H273" s="262"/>
      <c r="I273" s="402"/>
      <c r="J273" s="262"/>
      <c r="K273" s="262"/>
      <c r="L273" s="402"/>
      <c r="M273" s="262"/>
      <c r="N273" s="262"/>
      <c r="O273" s="402" t="s">
        <v>553</v>
      </c>
      <c r="P273" s="262" t="s">
        <v>554</v>
      </c>
      <c r="Q273" s="262" t="s">
        <v>531</v>
      </c>
      <c r="R273" s="298" t="s">
        <v>129</v>
      </c>
      <c r="S273" s="299"/>
      <c r="T273" s="299"/>
      <c r="U273" s="263" t="s">
        <v>129</v>
      </c>
      <c r="V273" s="264"/>
      <c r="W273" s="289">
        <f t="shared" si="40"/>
        <v>0</v>
      </c>
      <c r="X273" s="250">
        <f t="shared" si="41"/>
        <v>0</v>
      </c>
      <c r="Y273" s="290">
        <f t="shared" si="42"/>
        <v>0</v>
      </c>
      <c r="Z273" s="290" t="str">
        <f t="shared" si="43"/>
        <v>Rock Creek</v>
      </c>
      <c r="AA273" s="290" t="str">
        <f t="shared" si="44"/>
        <v>0  -0 - 0 - Rock Creek</v>
      </c>
      <c r="AB273" s="290" t="str">
        <f t="shared" si="45"/>
        <v xml:space="preserve">  - 0 - 0 -613</v>
      </c>
      <c r="AC273" s="290" t="str">
        <f t="shared" si="46"/>
        <v xml:space="preserve"> </v>
      </c>
      <c r="AD273" s="290">
        <f t="shared" si="47"/>
        <v>0</v>
      </c>
      <c r="AE273" s="290">
        <f t="shared" si="48"/>
        <v>0</v>
      </c>
      <c r="AF273" s="290" t="str">
        <f t="shared" si="49"/>
        <v>613</v>
      </c>
    </row>
    <row r="274" spans="1:32" ht="15.75" hidden="1" thickBot="1" x14ac:dyDescent="0.3">
      <c r="A274" s="550" t="s">
        <v>218</v>
      </c>
      <c r="B274" s="400">
        <v>6</v>
      </c>
      <c r="C274" s="374" t="s">
        <v>312</v>
      </c>
      <c r="D274" s="303"/>
      <c r="E274" s="303"/>
      <c r="F274" s="298"/>
      <c r="G274" s="262"/>
      <c r="H274" s="262"/>
      <c r="I274" s="402"/>
      <c r="J274" s="262"/>
      <c r="K274" s="262"/>
      <c r="L274" s="402"/>
      <c r="M274" s="262" t="s">
        <v>559</v>
      </c>
      <c r="N274" s="262"/>
      <c r="O274" s="402"/>
      <c r="P274" s="262"/>
      <c r="Q274" s="262"/>
      <c r="R274" s="298"/>
      <c r="S274" s="299"/>
      <c r="T274" s="299"/>
      <c r="U274" s="263"/>
      <c r="V274" s="264"/>
      <c r="W274" s="289">
        <f t="shared" si="40"/>
        <v>0</v>
      </c>
      <c r="X274" s="250">
        <f t="shared" si="41"/>
        <v>0</v>
      </c>
      <c r="Y274" s="290" t="str">
        <f t="shared" si="42"/>
        <v>Blake Status LVIs</v>
      </c>
      <c r="Z274" s="290">
        <f t="shared" si="43"/>
        <v>0</v>
      </c>
      <c r="AA274" s="290" t="str">
        <f t="shared" si="44"/>
        <v>0  -0 - Blake Status LVIs - 0</v>
      </c>
      <c r="AB274" s="290" t="str">
        <f t="shared" si="45"/>
        <v>0 - 0 - 0 -0</v>
      </c>
      <c r="AC274" s="290">
        <f t="shared" si="46"/>
        <v>0</v>
      </c>
      <c r="AD274" s="290">
        <f t="shared" si="47"/>
        <v>0</v>
      </c>
      <c r="AE274" s="290">
        <f t="shared" si="48"/>
        <v>0</v>
      </c>
      <c r="AF274" s="290">
        <f t="shared" si="49"/>
        <v>0</v>
      </c>
    </row>
    <row r="275" spans="1:32" ht="15.75" hidden="1" thickBot="1" x14ac:dyDescent="0.3">
      <c r="A275" s="550" t="s">
        <v>218</v>
      </c>
      <c r="B275" s="400">
        <v>6</v>
      </c>
      <c r="C275" s="374" t="s">
        <v>312</v>
      </c>
      <c r="D275" s="303"/>
      <c r="E275" s="303"/>
      <c r="F275" s="298"/>
      <c r="G275" s="262"/>
      <c r="H275" s="262"/>
      <c r="I275" s="402"/>
      <c r="J275" s="262"/>
      <c r="K275" s="262"/>
      <c r="L275" s="402"/>
      <c r="M275" s="262"/>
      <c r="N275" s="262"/>
      <c r="O275" s="402"/>
      <c r="P275" s="262"/>
      <c r="Q275" s="262"/>
      <c r="R275" s="298"/>
      <c r="S275" s="299"/>
      <c r="T275" s="299"/>
      <c r="U275" s="263"/>
      <c r="V275" s="264"/>
      <c r="W275" s="289">
        <f t="shared" si="40"/>
        <v>0</v>
      </c>
      <c r="X275" s="250">
        <f t="shared" si="41"/>
        <v>0</v>
      </c>
      <c r="Y275" s="290">
        <f t="shared" si="42"/>
        <v>0</v>
      </c>
      <c r="Z275" s="290">
        <f t="shared" si="43"/>
        <v>0</v>
      </c>
      <c r="AA275" s="290" t="str">
        <f t="shared" si="44"/>
        <v>0  -0 - 0 - 0</v>
      </c>
      <c r="AB275" s="290" t="str">
        <f t="shared" si="45"/>
        <v>0 - 0 - 0 -0</v>
      </c>
      <c r="AC275" s="290">
        <f t="shared" si="46"/>
        <v>0</v>
      </c>
      <c r="AD275" s="290">
        <f t="shared" si="47"/>
        <v>0</v>
      </c>
      <c r="AE275" s="290">
        <f t="shared" si="48"/>
        <v>0</v>
      </c>
      <c r="AF275" s="290">
        <f t="shared" si="49"/>
        <v>0</v>
      </c>
    </row>
    <row r="276" spans="1:32" ht="15.75" hidden="1" thickBot="1" x14ac:dyDescent="0.3">
      <c r="A276" s="550" t="s">
        <v>218</v>
      </c>
      <c r="B276" s="400">
        <v>6</v>
      </c>
      <c r="C276" s="374" t="s">
        <v>312</v>
      </c>
      <c r="D276" s="303"/>
      <c r="E276" s="303"/>
      <c r="F276" s="298"/>
      <c r="G276" s="262"/>
      <c r="H276" s="262"/>
      <c r="I276" s="402"/>
      <c r="J276" s="262"/>
      <c r="K276" s="262"/>
      <c r="L276" s="402"/>
      <c r="M276" s="262"/>
      <c r="N276" s="262"/>
      <c r="O276" s="402"/>
      <c r="P276" s="262"/>
      <c r="Q276" s="262"/>
      <c r="R276" s="298"/>
      <c r="S276" s="299"/>
      <c r="T276" s="299"/>
      <c r="U276" s="263"/>
      <c r="V276" s="264"/>
      <c r="W276" s="289">
        <f t="shared" si="40"/>
        <v>0</v>
      </c>
      <c r="X276" s="250">
        <f t="shared" si="41"/>
        <v>0</v>
      </c>
      <c r="Y276" s="290">
        <f t="shared" si="42"/>
        <v>0</v>
      </c>
      <c r="Z276" s="290">
        <f t="shared" si="43"/>
        <v>0</v>
      </c>
      <c r="AA276" s="290" t="str">
        <f t="shared" si="44"/>
        <v>0  -0 - 0 - 0</v>
      </c>
      <c r="AB276" s="290" t="str">
        <f t="shared" si="45"/>
        <v>0 - 0 - 0 -0</v>
      </c>
      <c r="AC276" s="290">
        <f t="shared" si="46"/>
        <v>0</v>
      </c>
      <c r="AD276" s="290">
        <f t="shared" si="47"/>
        <v>0</v>
      </c>
      <c r="AE276" s="290">
        <f t="shared" si="48"/>
        <v>0</v>
      </c>
      <c r="AF276" s="290">
        <f t="shared" si="49"/>
        <v>0</v>
      </c>
    </row>
    <row r="277" spans="1:32" ht="15.75" hidden="1" thickBot="1" x14ac:dyDescent="0.3">
      <c r="A277" s="550" t="s">
        <v>218</v>
      </c>
      <c r="B277" s="400">
        <v>6</v>
      </c>
      <c r="C277" s="374" t="s">
        <v>312</v>
      </c>
      <c r="D277" s="303"/>
      <c r="E277" s="303"/>
      <c r="F277" s="298"/>
      <c r="G277" s="262"/>
      <c r="H277" s="262"/>
      <c r="I277" s="402"/>
      <c r="J277" s="262"/>
      <c r="K277" s="262"/>
      <c r="L277" s="402"/>
      <c r="M277" s="262"/>
      <c r="N277" s="262"/>
      <c r="O277" s="402"/>
      <c r="P277" s="262"/>
      <c r="Q277" s="262"/>
      <c r="R277" s="298"/>
      <c r="S277" s="299"/>
      <c r="T277" s="299"/>
      <c r="U277" s="263"/>
      <c r="V277" s="264"/>
      <c r="W277" s="289">
        <f t="shared" si="40"/>
        <v>0</v>
      </c>
      <c r="X277" s="250">
        <f t="shared" si="41"/>
        <v>0</v>
      </c>
      <c r="Y277" s="290">
        <f t="shared" si="42"/>
        <v>0</v>
      </c>
      <c r="Z277" s="290">
        <f t="shared" si="43"/>
        <v>0</v>
      </c>
      <c r="AA277" s="290" t="str">
        <f t="shared" si="44"/>
        <v>0  -0 - 0 - 0</v>
      </c>
      <c r="AB277" s="290" t="str">
        <f t="shared" si="45"/>
        <v>0 - 0 - 0 -0</v>
      </c>
      <c r="AC277" s="290">
        <f t="shared" si="46"/>
        <v>0</v>
      </c>
      <c r="AD277" s="290">
        <f t="shared" si="47"/>
        <v>0</v>
      </c>
      <c r="AE277" s="290">
        <f t="shared" si="48"/>
        <v>0</v>
      </c>
      <c r="AF277" s="290">
        <f t="shared" si="49"/>
        <v>0</v>
      </c>
    </row>
    <row r="278" spans="1:32" ht="27.75" hidden="1" thickBot="1" x14ac:dyDescent="0.3">
      <c r="A278" s="550" t="s">
        <v>218</v>
      </c>
      <c r="B278" s="400">
        <v>6</v>
      </c>
      <c r="C278" s="374" t="s">
        <v>312</v>
      </c>
      <c r="D278" s="303"/>
      <c r="E278" s="303"/>
      <c r="F278" s="298"/>
      <c r="G278" s="262"/>
      <c r="H278" s="262"/>
      <c r="I278" s="402"/>
      <c r="J278" s="262"/>
      <c r="K278" s="262"/>
      <c r="L278" s="402"/>
      <c r="M278" s="262"/>
      <c r="N278" s="262"/>
      <c r="O278" s="402"/>
      <c r="P278" s="262" t="s">
        <v>556</v>
      </c>
      <c r="Q278" s="262"/>
      <c r="R278" s="298"/>
      <c r="S278" s="299"/>
      <c r="T278" s="299"/>
      <c r="U278" s="263"/>
      <c r="V278" s="264"/>
      <c r="W278" s="289">
        <f t="shared" si="40"/>
        <v>0</v>
      </c>
      <c r="X278" s="250">
        <f t="shared" si="41"/>
        <v>0</v>
      </c>
      <c r="Y278" s="290">
        <f t="shared" si="42"/>
        <v>0</v>
      </c>
      <c r="Z278" s="290" t="str">
        <f t="shared" si="43"/>
        <v>RQ-2019-06-24-58</v>
      </c>
      <c r="AA278" s="290" t="str">
        <f t="shared" si="44"/>
        <v>0  -0 - 0 - RQ-2019-06-24-58</v>
      </c>
      <c r="AB278" s="290" t="str">
        <f t="shared" si="45"/>
        <v>0 - 0 - 0 -0</v>
      </c>
      <c r="AC278" s="290">
        <f t="shared" si="46"/>
        <v>0</v>
      </c>
      <c r="AD278" s="290">
        <f t="shared" si="47"/>
        <v>0</v>
      </c>
      <c r="AE278" s="290">
        <f t="shared" si="48"/>
        <v>0</v>
      </c>
      <c r="AF278" s="290">
        <f t="shared" si="49"/>
        <v>0</v>
      </c>
    </row>
    <row r="279" spans="1:32" ht="15.75" hidden="1" thickBot="1" x14ac:dyDescent="0.3">
      <c r="A279" s="550" t="s">
        <v>218</v>
      </c>
      <c r="B279" s="400">
        <v>6</v>
      </c>
      <c r="C279" s="374" t="s">
        <v>312</v>
      </c>
      <c r="D279" s="303" t="s">
        <v>129</v>
      </c>
      <c r="E279" s="303"/>
      <c r="F279" s="298" t="s">
        <v>129</v>
      </c>
      <c r="G279" s="262"/>
      <c r="H279" s="262"/>
      <c r="I279" s="402"/>
      <c r="J279" s="262"/>
      <c r="K279" s="262"/>
      <c r="L279" s="402"/>
      <c r="M279" s="262"/>
      <c r="N279" s="262"/>
      <c r="O279" s="402" t="s">
        <v>558</v>
      </c>
      <c r="P279" s="262"/>
      <c r="Q279" s="262" t="s">
        <v>510</v>
      </c>
      <c r="R279" s="298" t="s">
        <v>129</v>
      </c>
      <c r="S279" s="299"/>
      <c r="T279" s="299"/>
      <c r="U279" s="263" t="s">
        <v>129</v>
      </c>
      <c r="V279" s="264"/>
      <c r="W279" s="289">
        <f t="shared" si="40"/>
        <v>0</v>
      </c>
      <c r="X279" s="250">
        <f t="shared" si="41"/>
        <v>0</v>
      </c>
      <c r="Y279" s="290">
        <f t="shared" si="42"/>
        <v>0</v>
      </c>
      <c r="Z279" s="290">
        <f t="shared" si="43"/>
        <v>0</v>
      </c>
      <c r="AA279" s="290" t="str">
        <f t="shared" si="44"/>
        <v>0  -0 - 0 - 0</v>
      </c>
      <c r="AB279" s="290" t="str">
        <f t="shared" si="45"/>
        <v xml:space="preserve">  - 0 - 0 -Blake, Curtis Avril</v>
      </c>
      <c r="AC279" s="290" t="str">
        <f t="shared" si="46"/>
        <v xml:space="preserve"> </v>
      </c>
      <c r="AD279" s="290">
        <f t="shared" si="47"/>
        <v>0</v>
      </c>
      <c r="AE279" s="290">
        <f t="shared" si="48"/>
        <v>0</v>
      </c>
      <c r="AF279" s="290" t="str">
        <f t="shared" si="49"/>
        <v>Blake, Curtis Avril</v>
      </c>
    </row>
    <row r="280" spans="1:32" ht="15.75" hidden="1" thickBot="1" x14ac:dyDescent="0.3">
      <c r="A280" s="550" t="s">
        <v>218</v>
      </c>
      <c r="B280" s="400">
        <v>6</v>
      </c>
      <c r="C280" s="374" t="s">
        <v>312</v>
      </c>
      <c r="D280" s="303" t="s">
        <v>129</v>
      </c>
      <c r="E280" s="303"/>
      <c r="F280" s="298" t="s">
        <v>129</v>
      </c>
      <c r="G280" s="262"/>
      <c r="H280" s="262"/>
      <c r="I280" s="402" t="s">
        <v>129</v>
      </c>
      <c r="J280" s="262"/>
      <c r="K280" s="262"/>
      <c r="L280" s="402"/>
      <c r="M280" s="262"/>
      <c r="N280" s="262"/>
      <c r="O280" s="402" t="s">
        <v>129</v>
      </c>
      <c r="P280" s="262"/>
      <c r="Q280" s="262" t="s">
        <v>557</v>
      </c>
      <c r="R280" s="298" t="s">
        <v>129</v>
      </c>
      <c r="S280" s="299"/>
      <c r="T280" s="299"/>
      <c r="U280" s="263" t="s">
        <v>129</v>
      </c>
      <c r="V280" s="264"/>
      <c r="W280" s="289">
        <f t="shared" si="40"/>
        <v>0</v>
      </c>
      <c r="X280" s="250">
        <f t="shared" si="41"/>
        <v>0</v>
      </c>
      <c r="Y280" s="290">
        <f t="shared" si="42"/>
        <v>0</v>
      </c>
      <c r="Z280" s="290">
        <f t="shared" si="43"/>
        <v>0</v>
      </c>
      <c r="AA280" s="290" t="str">
        <f t="shared" si="44"/>
        <v>0  -0 - 0 - 0</v>
      </c>
      <c r="AB280" s="290" t="str">
        <f t="shared" si="45"/>
        <v xml:space="preserve">  -   - 0 - </v>
      </c>
      <c r="AC280" s="290" t="str">
        <f t="shared" si="46"/>
        <v xml:space="preserve"> </v>
      </c>
      <c r="AD280" s="290" t="str">
        <f t="shared" si="47"/>
        <v xml:space="preserve"> </v>
      </c>
      <c r="AE280" s="290">
        <f t="shared" si="48"/>
        <v>0</v>
      </c>
      <c r="AF280" s="290" t="str">
        <f t="shared" si="49"/>
        <v xml:space="preserve"> </v>
      </c>
    </row>
    <row r="281" spans="1:32" ht="15.75" hidden="1" thickBot="1" x14ac:dyDescent="0.3">
      <c r="A281" s="552" t="s">
        <v>218</v>
      </c>
      <c r="B281" s="400">
        <v>6</v>
      </c>
      <c r="C281" s="375" t="s">
        <v>312</v>
      </c>
      <c r="D281" s="303" t="s">
        <v>129</v>
      </c>
      <c r="E281" s="303"/>
      <c r="F281" s="298" t="s">
        <v>129</v>
      </c>
      <c r="G281" s="262"/>
      <c r="H281" s="262"/>
      <c r="I281" s="404" t="s">
        <v>129</v>
      </c>
      <c r="J281" s="268"/>
      <c r="K281" s="268"/>
      <c r="L281" s="404"/>
      <c r="M281" s="268"/>
      <c r="N281" s="268"/>
      <c r="O281" s="304" t="s">
        <v>552</v>
      </c>
      <c r="P281" s="268"/>
      <c r="Q281" s="268"/>
      <c r="R281" s="304" t="s">
        <v>129</v>
      </c>
      <c r="S281" s="305"/>
      <c r="T281" s="305"/>
      <c r="U281" s="270" t="s">
        <v>129</v>
      </c>
      <c r="V281" s="271"/>
      <c r="W281" s="289">
        <f t="shared" si="40"/>
        <v>0</v>
      </c>
      <c r="X281" s="250">
        <f t="shared" si="41"/>
        <v>0</v>
      </c>
      <c r="Y281" s="290">
        <f t="shared" si="42"/>
        <v>0</v>
      </c>
      <c r="Z281" s="290">
        <f t="shared" si="43"/>
        <v>0</v>
      </c>
      <c r="AA281" s="290" t="str">
        <f t="shared" si="44"/>
        <v>0  -0 - 0 - 0</v>
      </c>
      <c r="AB281" s="290" t="str">
        <f t="shared" si="45"/>
        <v xml:space="preserve">  -   - 0 -TA</v>
      </c>
      <c r="AC281" s="290" t="str">
        <f t="shared" si="46"/>
        <v xml:space="preserve"> </v>
      </c>
      <c r="AD281" s="290" t="str">
        <f t="shared" si="47"/>
        <v xml:space="preserve"> </v>
      </c>
      <c r="AE281" s="290">
        <f t="shared" si="48"/>
        <v>0</v>
      </c>
      <c r="AF281" s="290" t="str">
        <f t="shared" si="49"/>
        <v>TA</v>
      </c>
    </row>
    <row r="282" spans="1:32" ht="15.75" hidden="1" thickBot="1" x14ac:dyDescent="0.3">
      <c r="A282" s="550" t="s">
        <v>219</v>
      </c>
      <c r="B282" s="400">
        <v>7</v>
      </c>
      <c r="C282" s="374" t="s">
        <v>312</v>
      </c>
      <c r="D282" s="323">
        <v>43646</v>
      </c>
      <c r="E282" s="324"/>
      <c r="F282" s="325">
        <v>43647</v>
      </c>
      <c r="G282" s="338"/>
      <c r="H282" s="339"/>
      <c r="I282" s="313">
        <v>43648</v>
      </c>
      <c r="J282" s="336"/>
      <c r="K282" s="337"/>
      <c r="L282" s="313">
        <v>43649</v>
      </c>
      <c r="M282" s="336"/>
      <c r="N282" s="337"/>
      <c r="O282" s="528">
        <v>43650</v>
      </c>
      <c r="P282" s="529"/>
      <c r="Q282" s="530"/>
      <c r="R282" s="313">
        <v>43651</v>
      </c>
      <c r="S282" s="307"/>
      <c r="T282" s="319"/>
      <c r="U282" s="272">
        <v>43652</v>
      </c>
      <c r="V282" s="273"/>
      <c r="W282" s="289">
        <f t="shared" si="40"/>
        <v>0</v>
      </c>
      <c r="X282" s="250">
        <f t="shared" si="41"/>
        <v>0</v>
      </c>
      <c r="Y282" s="290">
        <f t="shared" si="42"/>
        <v>0</v>
      </c>
      <c r="Z282" s="290">
        <f t="shared" si="43"/>
        <v>0</v>
      </c>
      <c r="AA282" s="290" t="str">
        <f t="shared" si="44"/>
        <v>0  -0 - 0 - 0</v>
      </c>
      <c r="AB282" s="290" t="str">
        <f t="shared" si="45"/>
        <v>43647 - 43648 - 43649 -43650</v>
      </c>
      <c r="AC282" s="290">
        <f t="shared" si="46"/>
        <v>43647</v>
      </c>
      <c r="AD282" s="290">
        <f t="shared" si="47"/>
        <v>43648</v>
      </c>
      <c r="AE282" s="290">
        <f t="shared" si="48"/>
        <v>43649</v>
      </c>
      <c r="AF282" s="290">
        <f t="shared" si="49"/>
        <v>43650</v>
      </c>
    </row>
    <row r="283" spans="1:32" ht="15.75" hidden="1" thickBot="1" x14ac:dyDescent="0.3">
      <c r="A283" s="550" t="s">
        <v>219</v>
      </c>
      <c r="B283" s="400">
        <v>7</v>
      </c>
      <c r="C283" s="374" t="s">
        <v>312</v>
      </c>
      <c r="D283" s="303" t="s">
        <v>129</v>
      </c>
      <c r="E283" s="303"/>
      <c r="F283" s="298" t="s">
        <v>129</v>
      </c>
      <c r="G283" s="262"/>
      <c r="H283" s="262"/>
      <c r="I283" s="402" t="s">
        <v>129</v>
      </c>
      <c r="J283" s="262"/>
      <c r="K283" s="262"/>
      <c r="L283" s="402" t="s">
        <v>129</v>
      </c>
      <c r="M283" s="262"/>
      <c r="N283" s="262"/>
      <c r="O283" s="531" t="s">
        <v>129</v>
      </c>
      <c r="P283" s="532"/>
      <c r="Q283" s="532"/>
      <c r="R283" s="298" t="s">
        <v>129</v>
      </c>
      <c r="S283" s="299"/>
      <c r="T283" s="299"/>
      <c r="U283" s="263" t="s">
        <v>129</v>
      </c>
      <c r="V283" s="264"/>
      <c r="W283" s="289">
        <f t="shared" si="40"/>
        <v>0</v>
      </c>
      <c r="X283" s="250">
        <f t="shared" si="41"/>
        <v>0</v>
      </c>
      <c r="Y283" s="290">
        <f t="shared" si="42"/>
        <v>0</v>
      </c>
      <c r="Z283" s="290">
        <f t="shared" si="43"/>
        <v>0</v>
      </c>
      <c r="AA283" s="290" t="str">
        <f t="shared" si="44"/>
        <v>0  -0 - 0 - 0</v>
      </c>
      <c r="AB283" s="290" t="str">
        <f t="shared" si="45"/>
        <v xml:space="preserve">  -   -   - </v>
      </c>
      <c r="AC283" s="290" t="str">
        <f t="shared" si="46"/>
        <v xml:space="preserve"> </v>
      </c>
      <c r="AD283" s="290" t="str">
        <f t="shared" si="47"/>
        <v xml:space="preserve"> </v>
      </c>
      <c r="AE283" s="290" t="str">
        <f t="shared" si="48"/>
        <v xml:space="preserve"> </v>
      </c>
      <c r="AF283" s="290" t="str">
        <f t="shared" si="49"/>
        <v xml:space="preserve"> </v>
      </c>
    </row>
    <row r="284" spans="1:32" ht="15.75" hidden="1" thickBot="1" x14ac:dyDescent="0.3">
      <c r="A284" s="550" t="s">
        <v>219</v>
      </c>
      <c r="B284" s="400">
        <v>7</v>
      </c>
      <c r="C284" s="374" t="s">
        <v>312</v>
      </c>
      <c r="D284" s="303"/>
      <c r="E284" s="303"/>
      <c r="F284" s="298"/>
      <c r="G284" s="262"/>
      <c r="H284" s="262"/>
      <c r="I284" s="402"/>
      <c r="J284" s="262"/>
      <c r="K284" s="262"/>
      <c r="L284" s="402"/>
      <c r="M284" s="262"/>
      <c r="N284" s="262"/>
      <c r="O284" s="531"/>
      <c r="P284" s="532"/>
      <c r="Q284" s="532"/>
      <c r="R284" s="298"/>
      <c r="S284" s="299"/>
      <c r="T284" s="299"/>
      <c r="U284" s="263"/>
      <c r="V284" s="264"/>
      <c r="W284" s="289">
        <f t="shared" si="40"/>
        <v>0</v>
      </c>
      <c r="X284" s="250">
        <f t="shared" si="41"/>
        <v>0</v>
      </c>
      <c r="Y284" s="290">
        <f t="shared" si="42"/>
        <v>0</v>
      </c>
      <c r="Z284" s="290">
        <f t="shared" si="43"/>
        <v>0</v>
      </c>
      <c r="AA284" s="290" t="str">
        <f t="shared" si="44"/>
        <v>0  -0 - 0 - 0</v>
      </c>
      <c r="AB284" s="290" t="str">
        <f t="shared" si="45"/>
        <v>0 - 0 - 0 -0</v>
      </c>
      <c r="AC284" s="290">
        <f t="shared" si="46"/>
        <v>0</v>
      </c>
      <c r="AD284" s="290">
        <f t="shared" si="47"/>
        <v>0</v>
      </c>
      <c r="AE284" s="290">
        <f t="shared" si="48"/>
        <v>0</v>
      </c>
      <c r="AF284" s="290">
        <f t="shared" si="49"/>
        <v>0</v>
      </c>
    </row>
    <row r="285" spans="1:32" ht="15.75" hidden="1" thickBot="1" x14ac:dyDescent="0.3">
      <c r="A285" s="550" t="s">
        <v>219</v>
      </c>
      <c r="B285" s="400">
        <v>7</v>
      </c>
      <c r="C285" s="374" t="s">
        <v>312</v>
      </c>
      <c r="D285" s="303"/>
      <c r="E285" s="303"/>
      <c r="F285" s="298"/>
      <c r="G285" s="262"/>
      <c r="H285" s="262"/>
      <c r="I285" s="402"/>
      <c r="J285" s="262"/>
      <c r="K285" s="262"/>
      <c r="L285" s="402"/>
      <c r="M285" s="262"/>
      <c r="N285" s="262"/>
      <c r="O285" s="531"/>
      <c r="P285" s="532"/>
      <c r="Q285" s="532"/>
      <c r="R285" s="298"/>
      <c r="S285" s="299"/>
      <c r="T285" s="299"/>
      <c r="U285" s="263"/>
      <c r="V285" s="264"/>
      <c r="W285" s="289">
        <f t="shared" si="40"/>
        <v>0</v>
      </c>
      <c r="X285" s="250">
        <f t="shared" si="41"/>
        <v>0</v>
      </c>
      <c r="Y285" s="290">
        <f t="shared" si="42"/>
        <v>0</v>
      </c>
      <c r="Z285" s="290">
        <f t="shared" si="43"/>
        <v>0</v>
      </c>
      <c r="AA285" s="290" t="str">
        <f t="shared" si="44"/>
        <v>0  -0 - 0 - 0</v>
      </c>
      <c r="AB285" s="290" t="str">
        <f t="shared" si="45"/>
        <v>0 - 0 - 0 -0</v>
      </c>
      <c r="AC285" s="290">
        <f t="shared" si="46"/>
        <v>0</v>
      </c>
      <c r="AD285" s="290">
        <f t="shared" si="47"/>
        <v>0</v>
      </c>
      <c r="AE285" s="290">
        <f t="shared" si="48"/>
        <v>0</v>
      </c>
      <c r="AF285" s="290">
        <f t="shared" si="49"/>
        <v>0</v>
      </c>
    </row>
    <row r="286" spans="1:32" ht="15.75" hidden="1" thickBot="1" x14ac:dyDescent="0.3">
      <c r="A286" s="550" t="s">
        <v>219</v>
      </c>
      <c r="B286" s="400">
        <v>7</v>
      </c>
      <c r="C286" s="374" t="s">
        <v>312</v>
      </c>
      <c r="D286" s="303"/>
      <c r="E286" s="303"/>
      <c r="F286" s="298"/>
      <c r="G286" s="262"/>
      <c r="H286" s="262"/>
      <c r="I286" s="402"/>
      <c r="J286" s="262"/>
      <c r="K286" s="262"/>
      <c r="L286" s="402"/>
      <c r="M286" s="262"/>
      <c r="N286" s="262"/>
      <c r="O286" s="531"/>
      <c r="P286" s="532"/>
      <c r="Q286" s="532"/>
      <c r="R286" s="298"/>
      <c r="S286" s="299"/>
      <c r="T286" s="299"/>
      <c r="U286" s="263"/>
      <c r="V286" s="264"/>
      <c r="W286" s="289">
        <f t="shared" si="40"/>
        <v>0</v>
      </c>
      <c r="X286" s="250">
        <f t="shared" si="41"/>
        <v>0</v>
      </c>
      <c r="Y286" s="290">
        <f t="shared" si="42"/>
        <v>0</v>
      </c>
      <c r="Z286" s="290">
        <f t="shared" si="43"/>
        <v>0</v>
      </c>
      <c r="AA286" s="290" t="str">
        <f t="shared" si="44"/>
        <v>0  -0 - 0 - 0</v>
      </c>
      <c r="AB286" s="290" t="str">
        <f t="shared" si="45"/>
        <v>0 - 0 - 0 -0</v>
      </c>
      <c r="AC286" s="290">
        <f t="shared" si="46"/>
        <v>0</v>
      </c>
      <c r="AD286" s="290">
        <f t="shared" si="47"/>
        <v>0</v>
      </c>
      <c r="AE286" s="290">
        <f t="shared" si="48"/>
        <v>0</v>
      </c>
      <c r="AF286" s="290">
        <f t="shared" si="49"/>
        <v>0</v>
      </c>
    </row>
    <row r="287" spans="1:32" ht="15.75" hidden="1" thickBot="1" x14ac:dyDescent="0.3">
      <c r="A287" s="550" t="s">
        <v>219</v>
      </c>
      <c r="B287" s="400">
        <v>7</v>
      </c>
      <c r="C287" s="374" t="s">
        <v>312</v>
      </c>
      <c r="D287" s="303"/>
      <c r="E287" s="303"/>
      <c r="F287" s="298"/>
      <c r="G287" s="262"/>
      <c r="H287" s="262"/>
      <c r="I287" s="402"/>
      <c r="J287" s="262"/>
      <c r="K287" s="262"/>
      <c r="L287" s="402"/>
      <c r="M287" s="262"/>
      <c r="N287" s="262"/>
      <c r="O287" s="531"/>
      <c r="P287" s="532"/>
      <c r="Q287" s="532"/>
      <c r="R287" s="298"/>
      <c r="S287" s="299"/>
      <c r="T287" s="299"/>
      <c r="U287" s="263"/>
      <c r="V287" s="264"/>
      <c r="W287" s="289">
        <f t="shared" si="40"/>
        <v>0</v>
      </c>
      <c r="X287" s="250">
        <f t="shared" si="41"/>
        <v>0</v>
      </c>
      <c r="Y287" s="290">
        <f t="shared" si="42"/>
        <v>0</v>
      </c>
      <c r="Z287" s="290">
        <f t="shared" si="43"/>
        <v>0</v>
      </c>
      <c r="AA287" s="290" t="str">
        <f t="shared" si="44"/>
        <v>0  -0 - 0 - 0</v>
      </c>
      <c r="AB287" s="290" t="str">
        <f t="shared" si="45"/>
        <v>0 - 0 - 0 -0</v>
      </c>
      <c r="AC287" s="290">
        <f t="shared" si="46"/>
        <v>0</v>
      </c>
      <c r="AD287" s="290">
        <f t="shared" si="47"/>
        <v>0</v>
      </c>
      <c r="AE287" s="290">
        <f t="shared" si="48"/>
        <v>0</v>
      </c>
      <c r="AF287" s="290">
        <f t="shared" si="49"/>
        <v>0</v>
      </c>
    </row>
    <row r="288" spans="1:32" ht="15.75" hidden="1" thickBot="1" x14ac:dyDescent="0.3">
      <c r="A288" s="550" t="s">
        <v>219</v>
      </c>
      <c r="B288" s="400">
        <v>7</v>
      </c>
      <c r="C288" s="374" t="s">
        <v>312</v>
      </c>
      <c r="D288" s="303"/>
      <c r="E288" s="303"/>
      <c r="F288" s="298"/>
      <c r="G288" s="262"/>
      <c r="H288" s="262"/>
      <c r="I288" s="402"/>
      <c r="J288" s="262"/>
      <c r="K288" s="262"/>
      <c r="L288" s="402"/>
      <c r="M288" s="262"/>
      <c r="N288" s="262"/>
      <c r="O288" s="531"/>
      <c r="P288" s="532"/>
      <c r="Q288" s="532"/>
      <c r="R288" s="298"/>
      <c r="S288" s="299"/>
      <c r="T288" s="299"/>
      <c r="U288" s="263"/>
      <c r="V288" s="264"/>
      <c r="W288" s="289">
        <f t="shared" si="40"/>
        <v>0</v>
      </c>
      <c r="X288" s="250">
        <f t="shared" si="41"/>
        <v>0</v>
      </c>
      <c r="Y288" s="290">
        <f t="shared" si="42"/>
        <v>0</v>
      </c>
      <c r="Z288" s="290">
        <f t="shared" si="43"/>
        <v>0</v>
      </c>
      <c r="AA288" s="290" t="str">
        <f t="shared" si="44"/>
        <v>0  -0 - 0 - 0</v>
      </c>
      <c r="AB288" s="290" t="str">
        <f t="shared" si="45"/>
        <v>0 - 0 - 0 -0</v>
      </c>
      <c r="AC288" s="290">
        <f t="shared" si="46"/>
        <v>0</v>
      </c>
      <c r="AD288" s="290">
        <f t="shared" si="47"/>
        <v>0</v>
      </c>
      <c r="AE288" s="290">
        <f t="shared" si="48"/>
        <v>0</v>
      </c>
      <c r="AF288" s="290">
        <f t="shared" si="49"/>
        <v>0</v>
      </c>
    </row>
    <row r="289" spans="1:32" ht="15.75" hidden="1" thickBot="1" x14ac:dyDescent="0.3">
      <c r="A289" s="550" t="s">
        <v>219</v>
      </c>
      <c r="B289" s="400">
        <v>7</v>
      </c>
      <c r="C289" s="374" t="s">
        <v>312</v>
      </c>
      <c r="D289" s="303" t="s">
        <v>129</v>
      </c>
      <c r="E289" s="303"/>
      <c r="F289" s="298" t="s">
        <v>129</v>
      </c>
      <c r="G289" s="262"/>
      <c r="H289" s="262"/>
      <c r="I289" s="402" t="s">
        <v>129</v>
      </c>
      <c r="J289" s="262"/>
      <c r="K289" s="262"/>
      <c r="L289" s="402" t="s">
        <v>129</v>
      </c>
      <c r="M289" s="262"/>
      <c r="N289" s="262"/>
      <c r="O289" s="531" t="s">
        <v>129</v>
      </c>
      <c r="P289" s="532"/>
      <c r="Q289" s="532"/>
      <c r="R289" s="298" t="s">
        <v>129</v>
      </c>
      <c r="S289" s="299"/>
      <c r="T289" s="299"/>
      <c r="U289" s="263" t="s">
        <v>129</v>
      </c>
      <c r="V289" s="264"/>
      <c r="W289" s="289">
        <f t="shared" si="40"/>
        <v>0</v>
      </c>
      <c r="X289" s="250">
        <f t="shared" si="41"/>
        <v>0</v>
      </c>
      <c r="Y289" s="290">
        <f t="shared" si="42"/>
        <v>0</v>
      </c>
      <c r="Z289" s="290">
        <f t="shared" si="43"/>
        <v>0</v>
      </c>
      <c r="AA289" s="290" t="str">
        <f t="shared" si="44"/>
        <v>0  -0 - 0 - 0</v>
      </c>
      <c r="AB289" s="290" t="str">
        <f t="shared" si="45"/>
        <v xml:space="preserve">  -   -   - </v>
      </c>
      <c r="AC289" s="290" t="str">
        <f t="shared" si="46"/>
        <v xml:space="preserve"> </v>
      </c>
      <c r="AD289" s="290" t="str">
        <f t="shared" si="47"/>
        <v xml:space="preserve"> </v>
      </c>
      <c r="AE289" s="290" t="str">
        <f t="shared" si="48"/>
        <v xml:space="preserve"> </v>
      </c>
      <c r="AF289" s="290" t="str">
        <f t="shared" si="49"/>
        <v xml:space="preserve"> </v>
      </c>
    </row>
    <row r="290" spans="1:32" ht="15.75" hidden="1" thickBot="1" x14ac:dyDescent="0.3">
      <c r="A290" s="550" t="s">
        <v>219</v>
      </c>
      <c r="B290" s="400">
        <v>7</v>
      </c>
      <c r="C290" s="374" t="s">
        <v>312</v>
      </c>
      <c r="D290" s="303" t="s">
        <v>129</v>
      </c>
      <c r="E290" s="303"/>
      <c r="F290" s="298" t="s">
        <v>129</v>
      </c>
      <c r="G290" s="262"/>
      <c r="H290" s="281"/>
      <c r="I290" s="402" t="s">
        <v>129</v>
      </c>
      <c r="J290" s="262"/>
      <c r="K290" s="262"/>
      <c r="L290" s="402" t="s">
        <v>129</v>
      </c>
      <c r="M290" s="262"/>
      <c r="N290" s="262"/>
      <c r="O290" s="531" t="s">
        <v>129</v>
      </c>
      <c r="P290" s="532"/>
      <c r="Q290" s="532"/>
      <c r="R290" s="298" t="s">
        <v>129</v>
      </c>
      <c r="S290" s="299"/>
      <c r="T290" s="299"/>
      <c r="U290" s="263" t="s">
        <v>129</v>
      </c>
      <c r="V290" s="264"/>
      <c r="W290" s="289">
        <f t="shared" si="40"/>
        <v>0</v>
      </c>
      <c r="X290" s="250">
        <f t="shared" si="41"/>
        <v>0</v>
      </c>
      <c r="Y290" s="290">
        <f t="shared" si="42"/>
        <v>0</v>
      </c>
      <c r="Z290" s="290">
        <f t="shared" si="43"/>
        <v>0</v>
      </c>
      <c r="AA290" s="290" t="str">
        <f t="shared" si="44"/>
        <v>0  -0 - 0 - 0</v>
      </c>
      <c r="AB290" s="290" t="str">
        <f t="shared" si="45"/>
        <v xml:space="preserve">  -   -   - </v>
      </c>
      <c r="AC290" s="290" t="str">
        <f t="shared" si="46"/>
        <v xml:space="preserve"> </v>
      </c>
      <c r="AD290" s="290" t="str">
        <f t="shared" si="47"/>
        <v xml:space="preserve"> </v>
      </c>
      <c r="AE290" s="290" t="str">
        <f t="shared" si="48"/>
        <v xml:space="preserve"> </v>
      </c>
      <c r="AF290" s="290" t="str">
        <f t="shared" si="49"/>
        <v xml:space="preserve"> </v>
      </c>
    </row>
    <row r="291" spans="1:32" ht="15.75" hidden="1" thickBot="1" x14ac:dyDescent="0.3">
      <c r="A291" s="550" t="s">
        <v>219</v>
      </c>
      <c r="B291" s="400">
        <v>7</v>
      </c>
      <c r="C291" s="374" t="s">
        <v>312</v>
      </c>
      <c r="D291" s="303" t="s">
        <v>129</v>
      </c>
      <c r="E291" s="303"/>
      <c r="F291" s="298" t="s">
        <v>129</v>
      </c>
      <c r="G291" s="282"/>
      <c r="H291" s="283"/>
      <c r="I291" s="402" t="s">
        <v>129</v>
      </c>
      <c r="J291" s="262"/>
      <c r="K291" s="262"/>
      <c r="L291" s="402" t="s">
        <v>129</v>
      </c>
      <c r="M291" s="262"/>
      <c r="N291" s="262"/>
      <c r="O291" s="531" t="s">
        <v>129</v>
      </c>
      <c r="P291" s="532"/>
      <c r="Q291" s="532"/>
      <c r="R291" s="298" t="s">
        <v>129</v>
      </c>
      <c r="S291" s="299"/>
      <c r="T291" s="299"/>
      <c r="U291" s="263" t="s">
        <v>129</v>
      </c>
      <c r="V291" s="264"/>
      <c r="W291" s="289">
        <f t="shared" si="40"/>
        <v>0</v>
      </c>
      <c r="X291" s="250">
        <f t="shared" si="41"/>
        <v>0</v>
      </c>
      <c r="Y291" s="290">
        <f t="shared" si="42"/>
        <v>0</v>
      </c>
      <c r="Z291" s="290">
        <f t="shared" si="43"/>
        <v>0</v>
      </c>
      <c r="AA291" s="290" t="str">
        <f t="shared" si="44"/>
        <v>0  -0 - 0 - 0</v>
      </c>
      <c r="AB291" s="290" t="str">
        <f t="shared" si="45"/>
        <v xml:space="preserve">  -   -   - </v>
      </c>
      <c r="AC291" s="290" t="str">
        <f t="shared" si="46"/>
        <v xml:space="preserve"> </v>
      </c>
      <c r="AD291" s="290" t="str">
        <f t="shared" si="47"/>
        <v xml:space="preserve"> </v>
      </c>
      <c r="AE291" s="290" t="str">
        <f t="shared" si="48"/>
        <v xml:space="preserve"> </v>
      </c>
      <c r="AF291" s="290" t="str">
        <f t="shared" si="49"/>
        <v xml:space="preserve"> </v>
      </c>
    </row>
    <row r="292" spans="1:32" ht="15.75" hidden="1" thickBot="1" x14ac:dyDescent="0.3">
      <c r="A292" s="251" t="s">
        <v>219</v>
      </c>
      <c r="B292" s="400">
        <v>7</v>
      </c>
      <c r="C292" s="374" t="s">
        <v>312</v>
      </c>
      <c r="D292" s="317">
        <v>43653</v>
      </c>
      <c r="E292" s="318"/>
      <c r="F292" s="314">
        <v>43654</v>
      </c>
      <c r="G292" s="336"/>
      <c r="H292" s="337"/>
      <c r="I292" s="314">
        <v>43655</v>
      </c>
      <c r="J292" s="336"/>
      <c r="K292" s="337"/>
      <c r="L292" s="314">
        <v>43656</v>
      </c>
      <c r="M292" s="336" t="s">
        <v>354</v>
      </c>
      <c r="N292" s="337"/>
      <c r="O292" s="314">
        <v>43657</v>
      </c>
      <c r="P292" s="336"/>
      <c r="Q292" s="337"/>
      <c r="R292" s="314">
        <v>43658</v>
      </c>
      <c r="S292" s="315"/>
      <c r="T292" s="316"/>
      <c r="U292" s="278">
        <v>43659</v>
      </c>
      <c r="V292" s="279"/>
      <c r="W292" s="289">
        <f t="shared" si="40"/>
        <v>0</v>
      </c>
      <c r="X292" s="250">
        <f t="shared" si="41"/>
        <v>0</v>
      </c>
      <c r="Y292" s="290" t="str">
        <f t="shared" si="42"/>
        <v>Lake</v>
      </c>
      <c r="Z292" s="290">
        <f t="shared" si="43"/>
        <v>0</v>
      </c>
      <c r="AA292" s="290" t="str">
        <f t="shared" si="44"/>
        <v>0  -0 - Lake - 0</v>
      </c>
      <c r="AB292" s="290" t="str">
        <f t="shared" si="45"/>
        <v>43654 - 43655 - 43656 -43657</v>
      </c>
      <c r="AC292" s="290">
        <f t="shared" si="46"/>
        <v>43654</v>
      </c>
      <c r="AD292" s="290">
        <f t="shared" si="47"/>
        <v>43655</v>
      </c>
      <c r="AE292" s="290">
        <f t="shared" si="48"/>
        <v>43656</v>
      </c>
      <c r="AF292" s="290">
        <f t="shared" si="49"/>
        <v>43657</v>
      </c>
    </row>
    <row r="293" spans="1:32" ht="15.75" hidden="1" thickBot="1" x14ac:dyDescent="0.3">
      <c r="A293" s="251" t="s">
        <v>219</v>
      </c>
      <c r="B293" s="400">
        <v>7</v>
      </c>
      <c r="C293" s="374" t="s">
        <v>312</v>
      </c>
      <c r="D293" s="303" t="s">
        <v>129</v>
      </c>
      <c r="E293" s="303"/>
      <c r="F293" s="298" t="s">
        <v>129</v>
      </c>
      <c r="G293" s="262"/>
      <c r="H293" s="262"/>
      <c r="I293" s="402" t="s">
        <v>129</v>
      </c>
      <c r="J293" s="262"/>
      <c r="K293" s="262"/>
      <c r="L293" s="402" t="s">
        <v>50</v>
      </c>
      <c r="M293" s="262" t="s">
        <v>110</v>
      </c>
      <c r="N293" s="262" t="s">
        <v>53</v>
      </c>
      <c r="O293" s="298" t="s">
        <v>129</v>
      </c>
      <c r="P293" s="262"/>
      <c r="Q293" s="262"/>
      <c r="R293" s="298" t="s">
        <v>129</v>
      </c>
      <c r="S293" s="299"/>
      <c r="T293" s="299"/>
      <c r="U293" s="263" t="s">
        <v>129</v>
      </c>
      <c r="V293" s="264"/>
      <c r="W293" s="289">
        <f t="shared" si="40"/>
        <v>0</v>
      </c>
      <c r="X293" s="250">
        <f t="shared" si="41"/>
        <v>0</v>
      </c>
      <c r="Y293" s="290" t="str">
        <f t="shared" si="42"/>
        <v>Lower Dianne Lake</v>
      </c>
      <c r="Z293" s="290">
        <f t="shared" si="43"/>
        <v>0</v>
      </c>
      <c r="AA293" s="290" t="str">
        <f t="shared" si="44"/>
        <v>0  -0 - Lower Dianne Lake - 0</v>
      </c>
      <c r="AB293" s="290" t="str">
        <f t="shared" si="45"/>
        <v xml:space="preserve">  -   - 546A - </v>
      </c>
      <c r="AC293" s="290" t="str">
        <f t="shared" si="46"/>
        <v xml:space="preserve"> </v>
      </c>
      <c r="AD293" s="290" t="str">
        <f t="shared" si="47"/>
        <v xml:space="preserve"> </v>
      </c>
      <c r="AE293" s="290" t="str">
        <f t="shared" si="48"/>
        <v>546A</v>
      </c>
      <c r="AF293" s="290" t="str">
        <f t="shared" si="49"/>
        <v xml:space="preserve"> </v>
      </c>
    </row>
    <row r="294" spans="1:32" ht="15.75" hidden="1" thickBot="1" x14ac:dyDescent="0.3">
      <c r="A294" s="251" t="s">
        <v>219</v>
      </c>
      <c r="B294" s="400">
        <v>7</v>
      </c>
      <c r="C294" s="374" t="s">
        <v>312</v>
      </c>
      <c r="D294" s="303" t="s">
        <v>129</v>
      </c>
      <c r="E294" s="303"/>
      <c r="F294" s="298" t="s">
        <v>129</v>
      </c>
      <c r="G294" s="262"/>
      <c r="H294" s="262"/>
      <c r="I294" s="402" t="s">
        <v>129</v>
      </c>
      <c r="J294" s="262"/>
      <c r="K294" s="262"/>
      <c r="L294" s="402" t="s">
        <v>51</v>
      </c>
      <c r="M294" s="262" t="s">
        <v>111</v>
      </c>
      <c r="N294" s="262" t="s">
        <v>53</v>
      </c>
      <c r="O294" s="298" t="s">
        <v>129</v>
      </c>
      <c r="P294" s="262"/>
      <c r="Q294" s="262"/>
      <c r="R294" s="298" t="s">
        <v>129</v>
      </c>
      <c r="S294" s="299"/>
      <c r="T294" s="299"/>
      <c r="U294" s="263" t="s">
        <v>129</v>
      </c>
      <c r="V294" s="264"/>
      <c r="W294" s="289">
        <f t="shared" si="40"/>
        <v>0</v>
      </c>
      <c r="X294" s="250">
        <f t="shared" si="41"/>
        <v>0</v>
      </c>
      <c r="Y294" s="290" t="str">
        <f t="shared" si="42"/>
        <v>Upper Dianne Lake</v>
      </c>
      <c r="Z294" s="290">
        <f t="shared" si="43"/>
        <v>0</v>
      </c>
      <c r="AA294" s="290" t="str">
        <f t="shared" si="44"/>
        <v>0  -0 - Upper Dianne Lake - 0</v>
      </c>
      <c r="AB294" s="290" t="str">
        <f t="shared" si="45"/>
        <v xml:space="preserve">  -   - 546B - </v>
      </c>
      <c r="AC294" s="290" t="str">
        <f t="shared" si="46"/>
        <v xml:space="preserve"> </v>
      </c>
      <c r="AD294" s="290" t="str">
        <f t="shared" si="47"/>
        <v xml:space="preserve"> </v>
      </c>
      <c r="AE294" s="290" t="str">
        <f t="shared" si="48"/>
        <v>546B</v>
      </c>
      <c r="AF294" s="290" t="str">
        <f t="shared" si="49"/>
        <v xml:space="preserve"> </v>
      </c>
    </row>
    <row r="295" spans="1:32" ht="15.75" hidden="1" thickBot="1" x14ac:dyDescent="0.3">
      <c r="A295" s="251" t="s">
        <v>219</v>
      </c>
      <c r="B295" s="400">
        <v>7</v>
      </c>
      <c r="C295" s="374" t="s">
        <v>312</v>
      </c>
      <c r="D295" s="303" t="s">
        <v>129</v>
      </c>
      <c r="E295" s="303"/>
      <c r="F295" s="298" t="s">
        <v>129</v>
      </c>
      <c r="G295" s="262"/>
      <c r="H295" s="262"/>
      <c r="I295" s="402" t="s">
        <v>129</v>
      </c>
      <c r="J295" s="262"/>
      <c r="K295" s="262"/>
      <c r="L295" s="402" t="s">
        <v>38</v>
      </c>
      <c r="M295" s="262" t="s">
        <v>96</v>
      </c>
      <c r="N295" s="262" t="s">
        <v>53</v>
      </c>
      <c r="O295" s="298" t="s">
        <v>129</v>
      </c>
      <c r="P295" s="262"/>
      <c r="Q295" s="262"/>
      <c r="R295" s="298" t="s">
        <v>129</v>
      </c>
      <c r="S295" s="299"/>
      <c r="T295" s="299"/>
      <c r="U295" s="263" t="s">
        <v>129</v>
      </c>
      <c r="V295" s="264"/>
      <c r="W295" s="289">
        <f t="shared" si="40"/>
        <v>0</v>
      </c>
      <c r="X295" s="250">
        <f t="shared" si="41"/>
        <v>0</v>
      </c>
      <c r="Y295" s="290" t="str">
        <f t="shared" si="42"/>
        <v>LAKE ARROWHEAD</v>
      </c>
      <c r="Z295" s="290">
        <f t="shared" si="43"/>
        <v>0</v>
      </c>
      <c r="AA295" s="290" t="str">
        <f t="shared" si="44"/>
        <v>0  -0 - LAKE ARROWHEAD - 0</v>
      </c>
      <c r="AB295" s="290" t="str">
        <f t="shared" si="45"/>
        <v xml:space="preserve">  -   - 564A - </v>
      </c>
      <c r="AC295" s="290" t="str">
        <f t="shared" si="46"/>
        <v xml:space="preserve"> </v>
      </c>
      <c r="AD295" s="290" t="str">
        <f t="shared" si="47"/>
        <v xml:space="preserve"> </v>
      </c>
      <c r="AE295" s="290" t="str">
        <f t="shared" si="48"/>
        <v>564A</v>
      </c>
      <c r="AF295" s="290" t="str">
        <f t="shared" si="49"/>
        <v xml:space="preserve"> </v>
      </c>
    </row>
    <row r="296" spans="1:32" ht="15.75" hidden="1" thickBot="1" x14ac:dyDescent="0.3">
      <c r="A296" s="251" t="s">
        <v>219</v>
      </c>
      <c r="B296" s="400">
        <v>7</v>
      </c>
      <c r="C296" s="374" t="s">
        <v>312</v>
      </c>
      <c r="D296" s="303"/>
      <c r="E296" s="303"/>
      <c r="F296" s="298"/>
      <c r="G296" s="262"/>
      <c r="H296" s="262"/>
      <c r="I296" s="402"/>
      <c r="J296" s="262"/>
      <c r="K296" s="262"/>
      <c r="L296" s="402" t="s">
        <v>39</v>
      </c>
      <c r="M296" s="262" t="s">
        <v>98</v>
      </c>
      <c r="N296" s="262" t="s">
        <v>534</v>
      </c>
      <c r="O296" s="298"/>
      <c r="P296" s="262"/>
      <c r="Q296" s="262"/>
      <c r="R296" s="298"/>
      <c r="S296" s="299"/>
      <c r="T296" s="299"/>
      <c r="U296" s="263"/>
      <c r="V296" s="264"/>
      <c r="W296" s="289">
        <f t="shared" si="40"/>
        <v>0</v>
      </c>
      <c r="X296" s="250">
        <f t="shared" si="41"/>
        <v>0</v>
      </c>
      <c r="Y296" s="290" t="str">
        <f t="shared" si="42"/>
        <v>PINE HILL LAKE (BOCKUS LAKE)</v>
      </c>
      <c r="Z296" s="290">
        <f t="shared" si="43"/>
        <v>0</v>
      </c>
      <c r="AA296" s="290" t="str">
        <f t="shared" si="44"/>
        <v>0  -0 - PINE HILL LAKE (BOCKUS LAKE) - 0</v>
      </c>
      <c r="AB296" s="290" t="str">
        <f t="shared" si="45"/>
        <v>0 - 0 - 564B -0</v>
      </c>
      <c r="AC296" s="290">
        <f t="shared" si="46"/>
        <v>0</v>
      </c>
      <c r="AD296" s="290">
        <f t="shared" si="47"/>
        <v>0</v>
      </c>
      <c r="AE296" s="290" t="str">
        <f t="shared" si="48"/>
        <v>564B</v>
      </c>
      <c r="AF296" s="290">
        <f t="shared" si="49"/>
        <v>0</v>
      </c>
    </row>
    <row r="297" spans="1:32" ht="15.75" hidden="1" thickBot="1" x14ac:dyDescent="0.3">
      <c r="A297" s="251" t="s">
        <v>219</v>
      </c>
      <c r="B297" s="400">
        <v>7</v>
      </c>
      <c r="C297" s="374" t="s">
        <v>312</v>
      </c>
      <c r="D297" s="303"/>
      <c r="E297" s="303"/>
      <c r="F297" s="298"/>
      <c r="G297" s="262"/>
      <c r="H297" s="262"/>
      <c r="I297" s="402"/>
      <c r="J297" s="262"/>
      <c r="K297" s="262"/>
      <c r="L297" s="402" t="s">
        <v>52</v>
      </c>
      <c r="M297" s="262" t="s">
        <v>112</v>
      </c>
      <c r="N297" s="262" t="s">
        <v>53</v>
      </c>
      <c r="O297" s="298"/>
      <c r="P297" s="262"/>
      <c r="Q297" s="262"/>
      <c r="R297" s="298"/>
      <c r="S297" s="299"/>
      <c r="T297" s="299"/>
      <c r="U297" s="263"/>
      <c r="V297" s="264"/>
      <c r="W297" s="289">
        <f t="shared" si="40"/>
        <v>0</v>
      </c>
      <c r="X297" s="250">
        <f t="shared" si="41"/>
        <v>0</v>
      </c>
      <c r="Y297" s="290" t="str">
        <f t="shared" si="42"/>
        <v>Lake Tom Jon</v>
      </c>
      <c r="Z297" s="290">
        <f t="shared" si="43"/>
        <v>0</v>
      </c>
      <c r="AA297" s="290" t="str">
        <f t="shared" si="44"/>
        <v>0  -0 - Lake Tom Jon - 0</v>
      </c>
      <c r="AB297" s="290" t="str">
        <f t="shared" si="45"/>
        <v>0 - 0 - 647A -0</v>
      </c>
      <c r="AC297" s="290">
        <f t="shared" si="46"/>
        <v>0</v>
      </c>
      <c r="AD297" s="290">
        <f t="shared" si="47"/>
        <v>0</v>
      </c>
      <c r="AE297" s="290" t="str">
        <f t="shared" si="48"/>
        <v>647A</v>
      </c>
      <c r="AF297" s="290">
        <f t="shared" si="49"/>
        <v>0</v>
      </c>
    </row>
    <row r="298" spans="1:32" ht="15.75" hidden="1" thickBot="1" x14ac:dyDescent="0.3">
      <c r="A298" s="251" t="s">
        <v>219</v>
      </c>
      <c r="B298" s="400">
        <v>7</v>
      </c>
      <c r="C298" s="374" t="s">
        <v>312</v>
      </c>
      <c r="D298" s="303"/>
      <c r="E298" s="303"/>
      <c r="F298" s="298"/>
      <c r="G298" s="262"/>
      <c r="H298" s="262"/>
      <c r="I298" s="402"/>
      <c r="J298" s="262"/>
      <c r="K298" s="262"/>
      <c r="L298" s="402"/>
      <c r="M298" s="262"/>
      <c r="N298" s="262"/>
      <c r="O298" s="298"/>
      <c r="P298" s="262"/>
      <c r="Q298" s="262"/>
      <c r="R298" s="298"/>
      <c r="S298" s="299"/>
      <c r="T298" s="299"/>
      <c r="U298" s="263"/>
      <c r="V298" s="264"/>
      <c r="W298" s="289">
        <f t="shared" si="40"/>
        <v>0</v>
      </c>
      <c r="X298" s="250">
        <f t="shared" si="41"/>
        <v>0</v>
      </c>
      <c r="Y298" s="290">
        <f t="shared" si="42"/>
        <v>0</v>
      </c>
      <c r="Z298" s="290">
        <f t="shared" si="43"/>
        <v>0</v>
      </c>
      <c r="AA298" s="290" t="str">
        <f t="shared" si="44"/>
        <v>0  -0 - 0 - 0</v>
      </c>
      <c r="AB298" s="290" t="str">
        <f t="shared" si="45"/>
        <v>0 - 0 - 0 -0</v>
      </c>
      <c r="AC298" s="290">
        <f t="shared" si="46"/>
        <v>0</v>
      </c>
      <c r="AD298" s="290">
        <f t="shared" si="47"/>
        <v>0</v>
      </c>
      <c r="AE298" s="290">
        <f t="shared" si="48"/>
        <v>0</v>
      </c>
      <c r="AF298" s="290">
        <f t="shared" si="49"/>
        <v>0</v>
      </c>
    </row>
    <row r="299" spans="1:32" ht="15.75" hidden="1" thickBot="1" x14ac:dyDescent="0.3">
      <c r="A299" s="251" t="s">
        <v>219</v>
      </c>
      <c r="B299" s="400">
        <v>7</v>
      </c>
      <c r="C299" s="374" t="s">
        <v>312</v>
      </c>
      <c r="D299" s="303"/>
      <c r="E299" s="303"/>
      <c r="F299" s="298"/>
      <c r="G299" s="262"/>
      <c r="H299" s="262"/>
      <c r="I299" s="402"/>
      <c r="J299" s="262"/>
      <c r="K299" s="262"/>
      <c r="L299" s="402" t="s">
        <v>518</v>
      </c>
      <c r="M299" s="262" t="s">
        <v>96</v>
      </c>
      <c r="N299" s="262" t="s">
        <v>53</v>
      </c>
      <c r="O299" s="298"/>
      <c r="P299" s="262"/>
      <c r="Q299" s="262"/>
      <c r="R299" s="298"/>
      <c r="S299" s="299"/>
      <c r="T299" s="299"/>
      <c r="U299" s="263"/>
      <c r="V299" s="264"/>
      <c r="W299" s="289">
        <f t="shared" si="40"/>
        <v>0</v>
      </c>
      <c r="X299" s="250">
        <f t="shared" si="41"/>
        <v>0</v>
      </c>
      <c r="Y299" s="290" t="str">
        <f t="shared" si="42"/>
        <v>LAKE ARROWHEAD</v>
      </c>
      <c r="Z299" s="290">
        <f t="shared" si="43"/>
        <v>0</v>
      </c>
      <c r="AA299" s="290" t="str">
        <f t="shared" si="44"/>
        <v>0  -0 - LAKE ARROWHEAD - 0</v>
      </c>
      <c r="AB299" s="290" t="str">
        <f t="shared" si="45"/>
        <v>0 - 0 - QC Blank -0</v>
      </c>
      <c r="AC299" s="290">
        <f t="shared" si="46"/>
        <v>0</v>
      </c>
      <c r="AD299" s="290">
        <f t="shared" si="47"/>
        <v>0</v>
      </c>
      <c r="AE299" s="290" t="str">
        <f t="shared" si="48"/>
        <v>QC Blank</v>
      </c>
      <c r="AF299" s="290">
        <f t="shared" si="49"/>
        <v>0</v>
      </c>
    </row>
    <row r="300" spans="1:32" ht="15.75" hidden="1" thickBot="1" x14ac:dyDescent="0.3">
      <c r="A300" s="251" t="s">
        <v>219</v>
      </c>
      <c r="B300" s="400">
        <v>7</v>
      </c>
      <c r="C300" s="374" t="s">
        <v>312</v>
      </c>
      <c r="D300" s="303"/>
      <c r="E300" s="303"/>
      <c r="F300" s="298"/>
      <c r="G300" s="262"/>
      <c r="H300" s="262"/>
      <c r="I300" s="402"/>
      <c r="J300" s="262"/>
      <c r="K300" s="262"/>
      <c r="L300" s="402" t="s">
        <v>537</v>
      </c>
      <c r="M300" s="262" t="s">
        <v>96</v>
      </c>
      <c r="N300" s="262" t="s">
        <v>53</v>
      </c>
      <c r="O300" s="298"/>
      <c r="P300" s="262"/>
      <c r="Q300" s="262"/>
      <c r="R300" s="298"/>
      <c r="S300" s="299"/>
      <c r="T300" s="299"/>
      <c r="U300" s="263"/>
      <c r="V300" s="264"/>
      <c r="W300" s="289">
        <f t="shared" si="40"/>
        <v>0</v>
      </c>
      <c r="X300" s="250">
        <f t="shared" si="41"/>
        <v>0</v>
      </c>
      <c r="Y300" s="290" t="str">
        <f t="shared" si="42"/>
        <v>LAKE ARROWHEAD</v>
      </c>
      <c r="Z300" s="290">
        <f t="shared" si="43"/>
        <v>0</v>
      </c>
      <c r="AA300" s="290" t="str">
        <f t="shared" si="44"/>
        <v>0  -0 - LAKE ARROWHEAD - 0</v>
      </c>
      <c r="AB300" s="290" t="str">
        <f t="shared" si="45"/>
        <v>0 - 0 - QC Dup -0</v>
      </c>
      <c r="AC300" s="290">
        <f t="shared" si="46"/>
        <v>0</v>
      </c>
      <c r="AD300" s="290">
        <f t="shared" si="47"/>
        <v>0</v>
      </c>
      <c r="AE300" s="290" t="str">
        <f t="shared" si="48"/>
        <v>QC Dup</v>
      </c>
      <c r="AF300" s="290">
        <f t="shared" si="49"/>
        <v>0</v>
      </c>
    </row>
    <row r="301" spans="1:32" ht="15.75" hidden="1" thickBot="1" x14ac:dyDescent="0.3">
      <c r="A301" s="251" t="s">
        <v>219</v>
      </c>
      <c r="B301" s="400">
        <v>7</v>
      </c>
      <c r="C301" s="374" t="s">
        <v>312</v>
      </c>
      <c r="D301" s="303" t="s">
        <v>129</v>
      </c>
      <c r="E301" s="303"/>
      <c r="F301" s="298" t="s">
        <v>129</v>
      </c>
      <c r="G301" s="262"/>
      <c r="H301" s="262"/>
      <c r="I301" s="402" t="s">
        <v>129</v>
      </c>
      <c r="J301" s="262"/>
      <c r="K301" s="262"/>
      <c r="L301" s="402" t="s">
        <v>129</v>
      </c>
      <c r="M301" s="262" t="s">
        <v>540</v>
      </c>
      <c r="N301" s="262" t="s">
        <v>538</v>
      </c>
      <c r="O301" s="298" t="s">
        <v>129</v>
      </c>
      <c r="P301" s="262"/>
      <c r="Q301" s="262"/>
      <c r="R301" s="298" t="s">
        <v>129</v>
      </c>
      <c r="S301" s="299"/>
      <c r="T301" s="299"/>
      <c r="U301" s="263" t="s">
        <v>129</v>
      </c>
      <c r="V301" s="264"/>
      <c r="W301" s="289">
        <f t="shared" si="40"/>
        <v>0</v>
      </c>
      <c r="X301" s="250">
        <f t="shared" si="41"/>
        <v>0</v>
      </c>
      <c r="Y301" s="290" t="str">
        <f t="shared" si="42"/>
        <v>Will, Blake</v>
      </c>
      <c r="Z301" s="290">
        <f t="shared" si="43"/>
        <v>0</v>
      </c>
      <c r="AA301" s="290" t="str">
        <f t="shared" si="44"/>
        <v>0  -0 - Will, Blake - 0</v>
      </c>
      <c r="AB301" s="290" t="str">
        <f t="shared" si="45"/>
        <v xml:space="preserve">  -   -   - </v>
      </c>
      <c r="AC301" s="290" t="str">
        <f t="shared" si="46"/>
        <v xml:space="preserve"> </v>
      </c>
      <c r="AD301" s="290" t="str">
        <f t="shared" si="47"/>
        <v xml:space="preserve"> </v>
      </c>
      <c r="AE301" s="290" t="str">
        <f t="shared" si="48"/>
        <v xml:space="preserve"> </v>
      </c>
      <c r="AF301" s="290" t="str">
        <f t="shared" si="49"/>
        <v xml:space="preserve"> </v>
      </c>
    </row>
    <row r="302" spans="1:32" ht="15.75" hidden="1" thickBot="1" x14ac:dyDescent="0.3">
      <c r="A302" s="251" t="s">
        <v>219</v>
      </c>
      <c r="B302" s="400">
        <v>7</v>
      </c>
      <c r="C302" s="374" t="s">
        <v>312</v>
      </c>
      <c r="D302" s="303" t="s">
        <v>129</v>
      </c>
      <c r="E302" s="303"/>
      <c r="F302" s="298" t="s">
        <v>129</v>
      </c>
      <c r="G302" s="262"/>
      <c r="H302" s="262"/>
      <c r="I302" s="402" t="s">
        <v>129</v>
      </c>
      <c r="J302" s="262"/>
      <c r="K302" s="262"/>
      <c r="L302" s="402" t="s">
        <v>552</v>
      </c>
      <c r="M302" s="262"/>
      <c r="N302" s="262" t="s">
        <v>510</v>
      </c>
      <c r="O302" s="298" t="s">
        <v>129</v>
      </c>
      <c r="P302" s="262"/>
      <c r="Q302" s="262"/>
      <c r="R302" s="298" t="s">
        <v>129</v>
      </c>
      <c r="S302" s="299"/>
      <c r="T302" s="299"/>
      <c r="U302" s="263" t="s">
        <v>129</v>
      </c>
      <c r="V302" s="264"/>
      <c r="W302" s="289">
        <f t="shared" si="40"/>
        <v>0</v>
      </c>
      <c r="X302" s="250">
        <f t="shared" si="41"/>
        <v>0</v>
      </c>
      <c r="Y302" s="290">
        <f t="shared" si="42"/>
        <v>0</v>
      </c>
      <c r="Z302" s="290">
        <f t="shared" si="43"/>
        <v>0</v>
      </c>
      <c r="AA302" s="290" t="str">
        <f t="shared" si="44"/>
        <v>0  -0 - 0 - 0</v>
      </c>
      <c r="AB302" s="290" t="str">
        <f t="shared" si="45"/>
        <v xml:space="preserve">  -   - TA - </v>
      </c>
      <c r="AC302" s="290" t="str">
        <f t="shared" si="46"/>
        <v xml:space="preserve"> </v>
      </c>
      <c r="AD302" s="290" t="str">
        <f t="shared" si="47"/>
        <v xml:space="preserve"> </v>
      </c>
      <c r="AE302" s="290" t="str">
        <f t="shared" si="48"/>
        <v>TA</v>
      </c>
      <c r="AF302" s="290" t="str">
        <f t="shared" si="49"/>
        <v xml:space="preserve"> </v>
      </c>
    </row>
    <row r="303" spans="1:32" ht="15.75" hidden="1" thickBot="1" x14ac:dyDescent="0.3">
      <c r="A303" s="251" t="s">
        <v>219</v>
      </c>
      <c r="B303" s="400">
        <v>7</v>
      </c>
      <c r="C303" s="374" t="s">
        <v>312</v>
      </c>
      <c r="D303" s="317">
        <v>43660</v>
      </c>
      <c r="E303" s="318"/>
      <c r="F303" s="314">
        <v>43661</v>
      </c>
      <c r="G303" s="336"/>
      <c r="H303" s="337"/>
      <c r="I303" s="314">
        <v>43662</v>
      </c>
      <c r="J303" s="336"/>
      <c r="K303" s="337"/>
      <c r="L303" s="314">
        <v>43663</v>
      </c>
      <c r="M303" s="336" t="s">
        <v>31</v>
      </c>
      <c r="N303" s="337"/>
      <c r="O303" s="314">
        <v>43664</v>
      </c>
      <c r="P303" s="336"/>
      <c r="Q303" s="337"/>
      <c r="R303" s="314">
        <v>43665</v>
      </c>
      <c r="S303" s="315"/>
      <c r="T303" s="316"/>
      <c r="U303" s="278">
        <v>43666</v>
      </c>
      <c r="V303" s="279"/>
      <c r="W303" s="289">
        <f t="shared" si="40"/>
        <v>0</v>
      </c>
      <c r="X303" s="250">
        <f t="shared" si="41"/>
        <v>0</v>
      </c>
      <c r="Y303" s="290" t="str">
        <f t="shared" si="42"/>
        <v>Wakulla</v>
      </c>
      <c r="Z303" s="290">
        <f t="shared" si="43"/>
        <v>0</v>
      </c>
      <c r="AA303" s="290" t="str">
        <f t="shared" si="44"/>
        <v>0  -0 - Wakulla - 0</v>
      </c>
      <c r="AB303" s="290" t="str">
        <f t="shared" si="45"/>
        <v>43661 - 43662 - 43663 -43664</v>
      </c>
      <c r="AC303" s="290">
        <f t="shared" si="46"/>
        <v>43661</v>
      </c>
      <c r="AD303" s="290">
        <f t="shared" si="47"/>
        <v>43662</v>
      </c>
      <c r="AE303" s="290">
        <f t="shared" si="48"/>
        <v>43663</v>
      </c>
      <c r="AF303" s="290">
        <f t="shared" si="49"/>
        <v>43664</v>
      </c>
    </row>
    <row r="304" spans="1:32" ht="15.75" hidden="1" thickBot="1" x14ac:dyDescent="0.3">
      <c r="A304" s="251" t="s">
        <v>219</v>
      </c>
      <c r="B304" s="400">
        <v>7</v>
      </c>
      <c r="C304" s="374" t="s">
        <v>312</v>
      </c>
      <c r="D304" s="303" t="s">
        <v>129</v>
      </c>
      <c r="E304" s="303"/>
      <c r="F304" s="298" t="s">
        <v>129</v>
      </c>
      <c r="G304" s="262"/>
      <c r="H304" s="262"/>
      <c r="I304" s="402" t="s">
        <v>129</v>
      </c>
      <c r="J304" s="262"/>
      <c r="K304" s="262"/>
      <c r="L304" s="402" t="s">
        <v>129</v>
      </c>
      <c r="M304" s="262"/>
      <c r="N304" s="262"/>
      <c r="O304" s="298" t="s">
        <v>129</v>
      </c>
      <c r="P304" s="262"/>
      <c r="Q304" s="262"/>
      <c r="R304" s="298" t="s">
        <v>129</v>
      </c>
      <c r="S304" s="299"/>
      <c r="T304" s="299"/>
      <c r="U304" s="263" t="s">
        <v>129</v>
      </c>
      <c r="V304" s="264"/>
      <c r="W304" s="289">
        <f t="shared" si="40"/>
        <v>0</v>
      </c>
      <c r="X304" s="250">
        <f t="shared" si="41"/>
        <v>0</v>
      </c>
      <c r="Y304" s="290">
        <f t="shared" si="42"/>
        <v>0</v>
      </c>
      <c r="Z304" s="290">
        <f t="shared" si="43"/>
        <v>0</v>
      </c>
      <c r="AA304" s="290" t="str">
        <f t="shared" si="44"/>
        <v>0  -0 - 0 - 0</v>
      </c>
      <c r="AB304" s="290" t="str">
        <f t="shared" si="45"/>
        <v xml:space="preserve">  -   -   - </v>
      </c>
      <c r="AC304" s="290" t="str">
        <f t="shared" si="46"/>
        <v xml:space="preserve"> </v>
      </c>
      <c r="AD304" s="290" t="str">
        <f t="shared" si="47"/>
        <v xml:space="preserve"> </v>
      </c>
      <c r="AE304" s="290" t="str">
        <f t="shared" si="48"/>
        <v xml:space="preserve"> </v>
      </c>
      <c r="AF304" s="290" t="str">
        <f t="shared" si="49"/>
        <v xml:space="preserve"> </v>
      </c>
    </row>
    <row r="305" spans="1:32" ht="15.75" hidden="1" thickBot="1" x14ac:dyDescent="0.3">
      <c r="A305" s="251" t="s">
        <v>219</v>
      </c>
      <c r="B305" s="400">
        <v>7</v>
      </c>
      <c r="C305" s="374" t="s">
        <v>312</v>
      </c>
      <c r="D305" s="303" t="s">
        <v>129</v>
      </c>
      <c r="E305" s="303"/>
      <c r="F305" s="298" t="s">
        <v>129</v>
      </c>
      <c r="G305" s="262"/>
      <c r="H305" s="262"/>
      <c r="I305" s="402" t="s">
        <v>129</v>
      </c>
      <c r="J305" s="262"/>
      <c r="K305" s="262"/>
      <c r="L305" s="402" t="s">
        <v>362</v>
      </c>
      <c r="M305" s="262" t="s">
        <v>535</v>
      </c>
      <c r="N305" s="262" t="s">
        <v>536</v>
      </c>
      <c r="O305" s="298" t="s">
        <v>129</v>
      </c>
      <c r="P305" s="262"/>
      <c r="Q305" s="262"/>
      <c r="R305" s="298" t="s">
        <v>129</v>
      </c>
      <c r="S305" s="299"/>
      <c r="T305" s="299"/>
      <c r="U305" s="263" t="s">
        <v>129</v>
      </c>
      <c r="V305" s="264"/>
      <c r="W305" s="289">
        <f t="shared" si="40"/>
        <v>0</v>
      </c>
      <c r="X305" s="250">
        <f t="shared" si="41"/>
        <v>0</v>
      </c>
      <c r="Y305" s="290" t="str">
        <f t="shared" si="42"/>
        <v>Wakulla At boat tram</v>
      </c>
      <c r="Z305" s="290">
        <f t="shared" si="43"/>
        <v>0</v>
      </c>
      <c r="AA305" s="290" t="str">
        <f t="shared" si="44"/>
        <v>0  -0 - Wakulla At boat tram - 0</v>
      </c>
      <c r="AB305" s="290" t="str">
        <f t="shared" si="45"/>
        <v xml:space="preserve">  -   - 1006 - </v>
      </c>
      <c r="AC305" s="290" t="str">
        <f t="shared" si="46"/>
        <v xml:space="preserve"> </v>
      </c>
      <c r="AD305" s="290" t="str">
        <f t="shared" si="47"/>
        <v xml:space="preserve"> </v>
      </c>
      <c r="AE305" s="290" t="str">
        <f t="shared" si="48"/>
        <v>1006</v>
      </c>
      <c r="AF305" s="290" t="str">
        <f t="shared" si="49"/>
        <v xml:space="preserve"> </v>
      </c>
    </row>
    <row r="306" spans="1:32" ht="15.75" hidden="1" thickBot="1" x14ac:dyDescent="0.3">
      <c r="A306" s="251" t="s">
        <v>219</v>
      </c>
      <c r="B306" s="400">
        <v>7</v>
      </c>
      <c r="C306" s="374" t="s">
        <v>312</v>
      </c>
      <c r="D306" s="303"/>
      <c r="E306" s="303"/>
      <c r="F306" s="298"/>
      <c r="G306" s="262"/>
      <c r="H306" s="262"/>
      <c r="I306" s="402"/>
      <c r="J306" s="262"/>
      <c r="K306" s="262"/>
      <c r="L306" s="402"/>
      <c r="M306" s="262"/>
      <c r="N306" s="262"/>
      <c r="O306" s="298"/>
      <c r="P306" s="262"/>
      <c r="Q306" s="262"/>
      <c r="R306" s="298"/>
      <c r="S306" s="299"/>
      <c r="T306" s="299"/>
      <c r="U306" s="263"/>
      <c r="V306" s="264"/>
      <c r="W306" s="289">
        <f t="shared" si="40"/>
        <v>0</v>
      </c>
      <c r="X306" s="250">
        <f t="shared" si="41"/>
        <v>0</v>
      </c>
      <c r="Y306" s="290">
        <f t="shared" si="42"/>
        <v>0</v>
      </c>
      <c r="Z306" s="290">
        <f t="shared" si="43"/>
        <v>0</v>
      </c>
      <c r="AA306" s="290" t="str">
        <f t="shared" si="44"/>
        <v>0  -0 - 0 - 0</v>
      </c>
      <c r="AB306" s="290" t="str">
        <f t="shared" si="45"/>
        <v>0 - 0 - 0 -0</v>
      </c>
      <c r="AC306" s="290">
        <f t="shared" si="46"/>
        <v>0</v>
      </c>
      <c r="AD306" s="290">
        <f t="shared" si="47"/>
        <v>0</v>
      </c>
      <c r="AE306" s="290">
        <f t="shared" si="48"/>
        <v>0</v>
      </c>
      <c r="AF306" s="290">
        <f t="shared" si="49"/>
        <v>0</v>
      </c>
    </row>
    <row r="307" spans="1:32" ht="15.75" hidden="1" thickBot="1" x14ac:dyDescent="0.3">
      <c r="A307" s="251" t="s">
        <v>219</v>
      </c>
      <c r="B307" s="400">
        <v>7</v>
      </c>
      <c r="C307" s="374" t="s">
        <v>312</v>
      </c>
      <c r="D307" s="303"/>
      <c r="E307" s="303"/>
      <c r="F307" s="298"/>
      <c r="G307" s="262"/>
      <c r="H307" s="262"/>
      <c r="I307" s="402"/>
      <c r="J307" s="262"/>
      <c r="K307" s="262"/>
      <c r="L307" s="402"/>
      <c r="M307" s="262"/>
      <c r="N307" s="262"/>
      <c r="O307" s="298"/>
      <c r="P307" s="262"/>
      <c r="Q307" s="262"/>
      <c r="R307" s="298"/>
      <c r="S307" s="299"/>
      <c r="T307" s="299"/>
      <c r="U307" s="263"/>
      <c r="V307" s="264"/>
      <c r="W307" s="289">
        <f t="shared" si="40"/>
        <v>0</v>
      </c>
      <c r="X307" s="250">
        <f t="shared" si="41"/>
        <v>0</v>
      </c>
      <c r="Y307" s="290">
        <f t="shared" si="42"/>
        <v>0</v>
      </c>
      <c r="Z307" s="290">
        <f t="shared" si="43"/>
        <v>0</v>
      </c>
      <c r="AA307" s="290" t="str">
        <f t="shared" si="44"/>
        <v>0  -0 - 0 - 0</v>
      </c>
      <c r="AB307" s="290" t="str">
        <f t="shared" si="45"/>
        <v>0 - 0 - 0 -0</v>
      </c>
      <c r="AC307" s="290">
        <f t="shared" si="46"/>
        <v>0</v>
      </c>
      <c r="AD307" s="290">
        <f t="shared" si="47"/>
        <v>0</v>
      </c>
      <c r="AE307" s="290">
        <f t="shared" si="48"/>
        <v>0</v>
      </c>
      <c r="AF307" s="290">
        <f t="shared" si="49"/>
        <v>0</v>
      </c>
    </row>
    <row r="308" spans="1:32" ht="15.75" hidden="1" thickBot="1" x14ac:dyDescent="0.3">
      <c r="A308" s="251" t="s">
        <v>219</v>
      </c>
      <c r="B308" s="400">
        <v>7</v>
      </c>
      <c r="C308" s="374" t="s">
        <v>312</v>
      </c>
      <c r="D308" s="303"/>
      <c r="E308" s="303"/>
      <c r="F308" s="298"/>
      <c r="G308" s="262"/>
      <c r="H308" s="262"/>
      <c r="I308" s="402"/>
      <c r="J308" s="262"/>
      <c r="K308" s="262"/>
      <c r="L308" s="402"/>
      <c r="M308" s="262"/>
      <c r="N308" s="262"/>
      <c r="O308" s="298"/>
      <c r="P308" s="262"/>
      <c r="Q308" s="262"/>
      <c r="R308" s="298"/>
      <c r="S308" s="299"/>
      <c r="T308" s="299"/>
      <c r="U308" s="263"/>
      <c r="V308" s="264"/>
      <c r="W308" s="289">
        <f t="shared" si="40"/>
        <v>0</v>
      </c>
      <c r="X308" s="250">
        <f t="shared" si="41"/>
        <v>0</v>
      </c>
      <c r="Y308" s="290">
        <f t="shared" si="42"/>
        <v>0</v>
      </c>
      <c r="Z308" s="290">
        <f t="shared" si="43"/>
        <v>0</v>
      </c>
      <c r="AA308" s="290" t="str">
        <f t="shared" si="44"/>
        <v>0  -0 - 0 - 0</v>
      </c>
      <c r="AB308" s="290" t="str">
        <f t="shared" si="45"/>
        <v>0 - 0 - 0 -0</v>
      </c>
      <c r="AC308" s="290">
        <f t="shared" si="46"/>
        <v>0</v>
      </c>
      <c r="AD308" s="290">
        <f t="shared" si="47"/>
        <v>0</v>
      </c>
      <c r="AE308" s="290">
        <f t="shared" si="48"/>
        <v>0</v>
      </c>
      <c r="AF308" s="290">
        <f t="shared" si="49"/>
        <v>0</v>
      </c>
    </row>
    <row r="309" spans="1:32" ht="15.75" hidden="1" thickBot="1" x14ac:dyDescent="0.3">
      <c r="A309" s="251" t="s">
        <v>219</v>
      </c>
      <c r="B309" s="400">
        <v>7</v>
      </c>
      <c r="C309" s="374" t="s">
        <v>312</v>
      </c>
      <c r="D309" s="303"/>
      <c r="E309" s="303"/>
      <c r="F309" s="298"/>
      <c r="G309" s="262"/>
      <c r="H309" s="262"/>
      <c r="I309" s="402"/>
      <c r="J309" s="262"/>
      <c r="K309" s="262"/>
      <c r="L309" s="402"/>
      <c r="M309" s="262"/>
      <c r="N309" s="262"/>
      <c r="O309" s="298"/>
      <c r="P309" s="262"/>
      <c r="Q309" s="262"/>
      <c r="R309" s="298"/>
      <c r="S309" s="299"/>
      <c r="T309" s="299"/>
      <c r="U309" s="263"/>
      <c r="V309" s="264"/>
      <c r="W309" s="289">
        <f t="shared" si="40"/>
        <v>0</v>
      </c>
      <c r="X309" s="250">
        <f t="shared" si="41"/>
        <v>0</v>
      </c>
      <c r="Y309" s="290">
        <f t="shared" si="42"/>
        <v>0</v>
      </c>
      <c r="Z309" s="290">
        <f t="shared" si="43"/>
        <v>0</v>
      </c>
      <c r="AA309" s="290" t="str">
        <f t="shared" si="44"/>
        <v>0  -0 - 0 - 0</v>
      </c>
      <c r="AB309" s="290" t="str">
        <f t="shared" si="45"/>
        <v>0 - 0 - 0 -0</v>
      </c>
      <c r="AC309" s="290">
        <f t="shared" si="46"/>
        <v>0</v>
      </c>
      <c r="AD309" s="290">
        <f t="shared" si="47"/>
        <v>0</v>
      </c>
      <c r="AE309" s="290">
        <f t="shared" si="48"/>
        <v>0</v>
      </c>
      <c r="AF309" s="290">
        <f t="shared" si="49"/>
        <v>0</v>
      </c>
    </row>
    <row r="310" spans="1:32" ht="15.75" hidden="1" thickBot="1" x14ac:dyDescent="0.3">
      <c r="A310" s="251" t="s">
        <v>219</v>
      </c>
      <c r="B310" s="400">
        <v>7</v>
      </c>
      <c r="C310" s="374" t="s">
        <v>312</v>
      </c>
      <c r="D310" s="303"/>
      <c r="E310" s="303"/>
      <c r="F310" s="298"/>
      <c r="G310" s="262"/>
      <c r="H310" s="262"/>
      <c r="I310" s="402"/>
      <c r="J310" s="262"/>
      <c r="K310" s="262"/>
      <c r="L310" s="402"/>
      <c r="M310" s="262"/>
      <c r="N310" s="262"/>
      <c r="O310" s="298"/>
      <c r="P310" s="262"/>
      <c r="Q310" s="262"/>
      <c r="R310" s="298"/>
      <c r="S310" s="299"/>
      <c r="T310" s="299"/>
      <c r="U310" s="263"/>
      <c r="V310" s="264"/>
      <c r="W310" s="289">
        <f t="shared" si="40"/>
        <v>0</v>
      </c>
      <c r="X310" s="250">
        <f t="shared" si="41"/>
        <v>0</v>
      </c>
      <c r="Y310" s="290">
        <f t="shared" si="42"/>
        <v>0</v>
      </c>
      <c r="Z310" s="290">
        <f t="shared" si="43"/>
        <v>0</v>
      </c>
      <c r="AA310" s="290" t="str">
        <f t="shared" si="44"/>
        <v>0  -0 - 0 - 0</v>
      </c>
      <c r="AB310" s="290" t="str">
        <f t="shared" si="45"/>
        <v>0 - 0 - 0 -0</v>
      </c>
      <c r="AC310" s="290">
        <f t="shared" si="46"/>
        <v>0</v>
      </c>
      <c r="AD310" s="290">
        <f t="shared" si="47"/>
        <v>0</v>
      </c>
      <c r="AE310" s="290">
        <f t="shared" si="48"/>
        <v>0</v>
      </c>
      <c r="AF310" s="290">
        <f t="shared" si="49"/>
        <v>0</v>
      </c>
    </row>
    <row r="311" spans="1:32" ht="15.75" hidden="1" thickBot="1" x14ac:dyDescent="0.3">
      <c r="A311" s="251" t="s">
        <v>219</v>
      </c>
      <c r="B311" s="400">
        <v>7</v>
      </c>
      <c r="C311" s="374" t="s">
        <v>312</v>
      </c>
      <c r="D311" s="303" t="s">
        <v>129</v>
      </c>
      <c r="E311" s="303"/>
      <c r="F311" s="298" t="s">
        <v>129</v>
      </c>
      <c r="G311" s="262"/>
      <c r="H311" s="262"/>
      <c r="I311" s="402" t="s">
        <v>129</v>
      </c>
      <c r="J311" s="262"/>
      <c r="K311" s="262"/>
      <c r="L311" s="402" t="s">
        <v>129</v>
      </c>
      <c r="M311" s="262" t="s">
        <v>551</v>
      </c>
      <c r="N311" s="262"/>
      <c r="O311" s="298" t="s">
        <v>129</v>
      </c>
      <c r="P311" s="262"/>
      <c r="Q311" s="262"/>
      <c r="R311" s="298" t="s">
        <v>129</v>
      </c>
      <c r="S311" s="299"/>
      <c r="T311" s="299"/>
      <c r="U311" s="263" t="s">
        <v>129</v>
      </c>
      <c r="V311" s="264"/>
      <c r="W311" s="289">
        <f t="shared" si="40"/>
        <v>0</v>
      </c>
      <c r="X311" s="250">
        <f t="shared" si="41"/>
        <v>0</v>
      </c>
      <c r="Y311" s="290" t="str">
        <f t="shared" si="42"/>
        <v>RQ-2019-07-15-23</v>
      </c>
      <c r="Z311" s="290">
        <f t="shared" si="43"/>
        <v>0</v>
      </c>
      <c r="AA311" s="290" t="str">
        <f t="shared" si="44"/>
        <v>0  -0 - RQ-2019-07-15-23 - 0</v>
      </c>
      <c r="AB311" s="290" t="str">
        <f t="shared" si="45"/>
        <v xml:space="preserve">  -   -   - </v>
      </c>
      <c r="AC311" s="290" t="str">
        <f t="shared" si="46"/>
        <v xml:space="preserve"> </v>
      </c>
      <c r="AD311" s="290" t="str">
        <f t="shared" si="47"/>
        <v xml:space="preserve"> </v>
      </c>
      <c r="AE311" s="290" t="str">
        <f t="shared" si="48"/>
        <v xml:space="preserve"> </v>
      </c>
      <c r="AF311" s="290" t="str">
        <f t="shared" si="49"/>
        <v xml:space="preserve"> </v>
      </c>
    </row>
    <row r="312" spans="1:32" ht="15.75" hidden="1" thickBot="1" x14ac:dyDescent="0.3">
      <c r="A312" s="251" t="s">
        <v>219</v>
      </c>
      <c r="B312" s="400">
        <v>7</v>
      </c>
      <c r="C312" s="374" t="s">
        <v>312</v>
      </c>
      <c r="D312" s="303" t="s">
        <v>129</v>
      </c>
      <c r="E312" s="303"/>
      <c r="F312" s="298" t="s">
        <v>129</v>
      </c>
      <c r="G312" s="262"/>
      <c r="H312" s="262"/>
      <c r="I312" s="402" t="s">
        <v>129</v>
      </c>
      <c r="J312" s="262"/>
      <c r="K312" s="262"/>
      <c r="L312" s="402" t="s">
        <v>129</v>
      </c>
      <c r="M312" s="262" t="s">
        <v>383</v>
      </c>
      <c r="N312" s="262" t="s">
        <v>539</v>
      </c>
      <c r="O312" s="298" t="s">
        <v>129</v>
      </c>
      <c r="P312" s="262"/>
      <c r="Q312" s="262"/>
      <c r="R312" s="298" t="s">
        <v>129</v>
      </c>
      <c r="S312" s="299"/>
      <c r="T312" s="299"/>
      <c r="U312" s="263" t="s">
        <v>129</v>
      </c>
      <c r="V312" s="264"/>
      <c r="W312" s="289">
        <f t="shared" si="40"/>
        <v>0</v>
      </c>
      <c r="X312" s="250">
        <f t="shared" si="41"/>
        <v>0</v>
      </c>
      <c r="Y312" s="290" t="str">
        <f t="shared" si="42"/>
        <v>Blake, Avril</v>
      </c>
      <c r="Z312" s="290">
        <f t="shared" si="43"/>
        <v>0</v>
      </c>
      <c r="AA312" s="290" t="str">
        <f t="shared" si="44"/>
        <v>0  -0 - Blake, Avril - 0</v>
      </c>
      <c r="AB312" s="290" t="str">
        <f t="shared" si="45"/>
        <v xml:space="preserve">  -   -   - </v>
      </c>
      <c r="AC312" s="290" t="str">
        <f t="shared" si="46"/>
        <v xml:space="preserve"> </v>
      </c>
      <c r="AD312" s="290" t="str">
        <f t="shared" si="47"/>
        <v xml:space="preserve"> </v>
      </c>
      <c r="AE312" s="290" t="str">
        <f t="shared" si="48"/>
        <v xml:space="preserve"> </v>
      </c>
      <c r="AF312" s="290" t="str">
        <f t="shared" si="49"/>
        <v xml:space="preserve"> </v>
      </c>
    </row>
    <row r="313" spans="1:32" ht="15.75" hidden="1" thickBot="1" x14ac:dyDescent="0.3">
      <c r="A313" s="251" t="s">
        <v>219</v>
      </c>
      <c r="B313" s="400">
        <v>7</v>
      </c>
      <c r="C313" s="374" t="s">
        <v>312</v>
      </c>
      <c r="D313" s="303" t="s">
        <v>129</v>
      </c>
      <c r="E313" s="303"/>
      <c r="F313" s="298" t="s">
        <v>129</v>
      </c>
      <c r="G313" s="262"/>
      <c r="H313" s="262"/>
      <c r="I313" s="402" t="s">
        <v>129</v>
      </c>
      <c r="J313" s="262"/>
      <c r="K313" s="262"/>
      <c r="L313" s="402" t="s">
        <v>552</v>
      </c>
      <c r="M313" s="262"/>
      <c r="N313" s="262" t="s">
        <v>442</v>
      </c>
      <c r="O313" s="298" t="s">
        <v>129</v>
      </c>
      <c r="P313" s="262"/>
      <c r="Q313" s="262"/>
      <c r="R313" s="298" t="s">
        <v>129</v>
      </c>
      <c r="S313" s="299"/>
      <c r="T313" s="299"/>
      <c r="U313" s="263" t="s">
        <v>129</v>
      </c>
      <c r="V313" s="264"/>
      <c r="W313" s="289">
        <f t="shared" si="40"/>
        <v>0</v>
      </c>
      <c r="X313" s="250">
        <f t="shared" si="41"/>
        <v>0</v>
      </c>
      <c r="Y313" s="290">
        <f t="shared" si="42"/>
        <v>0</v>
      </c>
      <c r="Z313" s="290">
        <f t="shared" si="43"/>
        <v>0</v>
      </c>
      <c r="AA313" s="290" t="str">
        <f t="shared" si="44"/>
        <v>0  -0 - 0 - 0</v>
      </c>
      <c r="AB313" s="290" t="str">
        <f t="shared" si="45"/>
        <v xml:space="preserve">  -   - TA - </v>
      </c>
      <c r="AC313" s="290" t="str">
        <f t="shared" si="46"/>
        <v xml:space="preserve"> </v>
      </c>
      <c r="AD313" s="290" t="str">
        <f t="shared" si="47"/>
        <v xml:space="preserve"> </v>
      </c>
      <c r="AE313" s="290" t="str">
        <f t="shared" si="48"/>
        <v>TA</v>
      </c>
      <c r="AF313" s="290" t="str">
        <f t="shared" si="49"/>
        <v xml:space="preserve"> </v>
      </c>
    </row>
    <row r="314" spans="1:32" ht="15.75" hidden="1" thickBot="1" x14ac:dyDescent="0.3">
      <c r="A314" s="251" t="s">
        <v>219</v>
      </c>
      <c r="B314" s="400">
        <v>7</v>
      </c>
      <c r="C314" s="374" t="s">
        <v>312</v>
      </c>
      <c r="D314" s="317">
        <v>43667</v>
      </c>
      <c r="E314" s="318"/>
      <c r="F314" s="314">
        <v>43668</v>
      </c>
      <c r="G314" s="336"/>
      <c r="H314" s="337"/>
      <c r="I314" s="314">
        <v>43669</v>
      </c>
      <c r="J314" s="336"/>
      <c r="K314" s="337"/>
      <c r="L314" s="314">
        <v>43670</v>
      </c>
      <c r="M314" s="336" t="s">
        <v>355</v>
      </c>
      <c r="N314" s="337"/>
      <c r="O314" s="314">
        <v>43671</v>
      </c>
      <c r="P314" s="336"/>
      <c r="Q314" s="337"/>
      <c r="R314" s="314">
        <v>43672</v>
      </c>
      <c r="S314" s="315"/>
      <c r="T314" s="316"/>
      <c r="U314" s="278">
        <v>43673</v>
      </c>
      <c r="V314" s="279"/>
      <c r="W314" s="289">
        <f t="shared" si="40"/>
        <v>0</v>
      </c>
      <c r="X314" s="250">
        <f t="shared" si="41"/>
        <v>0</v>
      </c>
      <c r="Y314" s="290" t="str">
        <f t="shared" si="42"/>
        <v>G1_Stream</v>
      </c>
      <c r="Z314" s="290">
        <f t="shared" si="43"/>
        <v>0</v>
      </c>
      <c r="AA314" s="290" t="str">
        <f t="shared" si="44"/>
        <v>0  -0 - G1_Stream - 0</v>
      </c>
      <c r="AB314" s="290" t="str">
        <f t="shared" si="45"/>
        <v>43668 - 43669 - 43670 -43671</v>
      </c>
      <c r="AC314" s="290">
        <f t="shared" si="46"/>
        <v>43668</v>
      </c>
      <c r="AD314" s="290">
        <f t="shared" si="47"/>
        <v>43669</v>
      </c>
      <c r="AE314" s="290">
        <f t="shared" si="48"/>
        <v>43670</v>
      </c>
      <c r="AF314" s="290">
        <f t="shared" si="49"/>
        <v>43671</v>
      </c>
    </row>
    <row r="315" spans="1:32" ht="15.75" hidden="1" thickBot="1" x14ac:dyDescent="0.3">
      <c r="A315" s="251" t="s">
        <v>219</v>
      </c>
      <c r="B315" s="400">
        <v>7</v>
      </c>
      <c r="C315" s="374" t="s">
        <v>312</v>
      </c>
      <c r="D315" s="303" t="s">
        <v>129</v>
      </c>
      <c r="E315" s="303"/>
      <c r="F315" s="298" t="s">
        <v>129</v>
      </c>
      <c r="G315" s="262"/>
      <c r="H315" s="262"/>
      <c r="I315" s="402" t="s">
        <v>129</v>
      </c>
      <c r="J315" s="262"/>
      <c r="K315" s="262"/>
      <c r="L315" s="402" t="s">
        <v>35</v>
      </c>
      <c r="M315" s="262" t="s">
        <v>477</v>
      </c>
      <c r="N315" s="262" t="s">
        <v>478</v>
      </c>
      <c r="O315" s="298" t="s">
        <v>129</v>
      </c>
      <c r="P315" s="262"/>
      <c r="Q315" s="262"/>
      <c r="R315" s="298" t="s">
        <v>129</v>
      </c>
      <c r="S315" s="299"/>
      <c r="T315" s="299"/>
      <c r="U315" s="263" t="s">
        <v>129</v>
      </c>
      <c r="V315" s="264"/>
      <c r="W315" s="289">
        <f t="shared" si="40"/>
        <v>0</v>
      </c>
      <c r="X315" s="250">
        <f t="shared" si="41"/>
        <v>0</v>
      </c>
      <c r="Y315" s="290" t="str">
        <f t="shared" si="42"/>
        <v>Quincy Creek upstream of SR 65</v>
      </c>
      <c r="Z315" s="290">
        <f t="shared" si="43"/>
        <v>0</v>
      </c>
      <c r="AA315" s="290" t="str">
        <f t="shared" si="44"/>
        <v>0  -0 - Quincy Creek upstream of SR 65 - 0</v>
      </c>
      <c r="AB315" s="290" t="str">
        <f t="shared" si="45"/>
        <v xml:space="preserve">  -   - 1303 - </v>
      </c>
      <c r="AC315" s="290" t="str">
        <f t="shared" si="46"/>
        <v xml:space="preserve"> </v>
      </c>
      <c r="AD315" s="290" t="str">
        <f t="shared" si="47"/>
        <v xml:space="preserve"> </v>
      </c>
      <c r="AE315" s="290" t="str">
        <f t="shared" si="48"/>
        <v>1303</v>
      </c>
      <c r="AF315" s="290" t="str">
        <f t="shared" si="49"/>
        <v xml:space="preserve"> </v>
      </c>
    </row>
    <row r="316" spans="1:32" ht="27.75" hidden="1" thickBot="1" x14ac:dyDescent="0.3">
      <c r="A316" s="251" t="s">
        <v>219</v>
      </c>
      <c r="B316" s="400">
        <v>7</v>
      </c>
      <c r="C316" s="374" t="s">
        <v>312</v>
      </c>
      <c r="D316" s="303"/>
      <c r="E316" s="303"/>
      <c r="F316" s="298"/>
      <c r="G316" s="262"/>
      <c r="H316" s="262"/>
      <c r="I316" s="402"/>
      <c r="J316" s="262"/>
      <c r="K316" s="262"/>
      <c r="L316" s="402" t="s">
        <v>36</v>
      </c>
      <c r="M316" s="262" t="s">
        <v>479</v>
      </c>
      <c r="N316" s="262" t="s">
        <v>396</v>
      </c>
      <c r="O316" s="298"/>
      <c r="P316" s="262"/>
      <c r="Q316" s="262"/>
      <c r="R316" s="298"/>
      <c r="S316" s="299"/>
      <c r="T316" s="299"/>
      <c r="U316" s="263"/>
      <c r="V316" s="264"/>
      <c r="W316" s="289">
        <f t="shared" si="40"/>
        <v>0</v>
      </c>
      <c r="X316" s="250">
        <f t="shared" si="41"/>
        <v>0</v>
      </c>
      <c r="Y316" s="290" t="str">
        <f t="shared" si="42"/>
        <v>Quincy Creek 100 meters upstream of Ralph Strong Rd</v>
      </c>
      <c r="Z316" s="290">
        <f t="shared" si="43"/>
        <v>0</v>
      </c>
      <c r="AA316" s="290" t="str">
        <f t="shared" si="44"/>
        <v>0  -0 - Quincy Creek 100 meters upstream of Ralph Strong Rd - 0</v>
      </c>
      <c r="AB316" s="290" t="str">
        <f t="shared" si="45"/>
        <v>0 - 0 - 1303A -0</v>
      </c>
      <c r="AC316" s="290">
        <f t="shared" si="46"/>
        <v>0</v>
      </c>
      <c r="AD316" s="290">
        <f t="shared" si="47"/>
        <v>0</v>
      </c>
      <c r="AE316" s="290" t="str">
        <f t="shared" si="48"/>
        <v>1303A</v>
      </c>
      <c r="AF316" s="290">
        <f t="shared" si="49"/>
        <v>0</v>
      </c>
    </row>
    <row r="317" spans="1:32" ht="15.75" hidden="1" thickBot="1" x14ac:dyDescent="0.3">
      <c r="A317" s="251" t="s">
        <v>219</v>
      </c>
      <c r="B317" s="400">
        <v>7</v>
      </c>
      <c r="C317" s="374" t="s">
        <v>312</v>
      </c>
      <c r="D317" s="303"/>
      <c r="E317" s="303"/>
      <c r="F317" s="298"/>
      <c r="G317" s="262"/>
      <c r="H317" s="262"/>
      <c r="I317" s="402"/>
      <c r="J317" s="262"/>
      <c r="K317" s="262"/>
      <c r="L317" s="402" t="s">
        <v>37</v>
      </c>
      <c r="M317" s="262" t="s">
        <v>480</v>
      </c>
      <c r="N317" s="262" t="s">
        <v>576</v>
      </c>
      <c r="O317" s="298"/>
      <c r="P317" s="262"/>
      <c r="Q317" s="262"/>
      <c r="R317" s="298"/>
      <c r="S317" s="299"/>
      <c r="T317" s="299"/>
      <c r="U317" s="263"/>
      <c r="V317" s="264"/>
      <c r="W317" s="289">
        <f t="shared" si="40"/>
        <v>0</v>
      </c>
      <c r="X317" s="250">
        <f t="shared" si="41"/>
        <v>0</v>
      </c>
      <c r="Y317" s="290" t="str">
        <f t="shared" si="42"/>
        <v>Swamp Creek upstream of Railroad</v>
      </c>
      <c r="Z317" s="290">
        <f t="shared" si="43"/>
        <v>0</v>
      </c>
      <c r="AA317" s="290" t="str">
        <f t="shared" si="44"/>
        <v>0  -0 - Swamp Creek upstream of Railroad - 0</v>
      </c>
      <c r="AB317" s="290" t="str">
        <f t="shared" si="45"/>
        <v>0 - 0 - 427 -0</v>
      </c>
      <c r="AC317" s="290">
        <f t="shared" si="46"/>
        <v>0</v>
      </c>
      <c r="AD317" s="290">
        <f t="shared" si="47"/>
        <v>0</v>
      </c>
      <c r="AE317" s="290" t="str">
        <f t="shared" si="48"/>
        <v>427</v>
      </c>
      <c r="AF317" s="290">
        <f t="shared" si="49"/>
        <v>0</v>
      </c>
    </row>
    <row r="318" spans="1:32" ht="15.75" hidden="1" thickBot="1" x14ac:dyDescent="0.3">
      <c r="A318" s="251" t="s">
        <v>219</v>
      </c>
      <c r="B318" s="400">
        <v>7</v>
      </c>
      <c r="C318" s="374" t="s">
        <v>312</v>
      </c>
      <c r="D318" s="303"/>
      <c r="E318" s="303"/>
      <c r="F318" s="298"/>
      <c r="G318" s="262"/>
      <c r="H318" s="262"/>
      <c r="I318" s="402"/>
      <c r="J318" s="262"/>
      <c r="K318" s="262"/>
      <c r="L318" s="402" t="s">
        <v>40</v>
      </c>
      <c r="M318" s="556" t="s">
        <v>481</v>
      </c>
      <c r="N318" s="262" t="s">
        <v>478</v>
      </c>
      <c r="O318" s="298"/>
      <c r="P318" s="262"/>
      <c r="Q318" s="262"/>
      <c r="R318" s="298"/>
      <c r="S318" s="299"/>
      <c r="T318" s="299"/>
      <c r="U318" s="263"/>
      <c r="V318" s="264"/>
      <c r="W318" s="289">
        <f t="shared" si="40"/>
        <v>0</v>
      </c>
      <c r="X318" s="250">
        <f t="shared" si="41"/>
        <v>0</v>
      </c>
      <c r="Y318" s="290" t="str">
        <f t="shared" si="42"/>
        <v>Tanyard Branch 100 meters upstream of Ralph Strong Rd.</v>
      </c>
      <c r="Z318" s="290">
        <f t="shared" si="43"/>
        <v>0</v>
      </c>
      <c r="AA318" s="290" t="str">
        <f t="shared" si="44"/>
        <v>0  -0 - Tanyard Branch 100 meters upstream of Ralph Strong Rd. - 0</v>
      </c>
      <c r="AB318" s="290" t="str">
        <f t="shared" si="45"/>
        <v>0 - 0 - 595 -0</v>
      </c>
      <c r="AC318" s="290">
        <f t="shared" si="46"/>
        <v>0</v>
      </c>
      <c r="AD318" s="290">
        <f t="shared" si="47"/>
        <v>0</v>
      </c>
      <c r="AE318" s="290" t="str">
        <f t="shared" si="48"/>
        <v>595</v>
      </c>
      <c r="AF318" s="290">
        <f t="shared" si="49"/>
        <v>0</v>
      </c>
    </row>
    <row r="319" spans="1:32" ht="27.75" hidden="1" thickBot="1" x14ac:dyDescent="0.3">
      <c r="A319" s="251" t="s">
        <v>219</v>
      </c>
      <c r="B319" s="400">
        <v>7</v>
      </c>
      <c r="C319" s="374" t="s">
        <v>312</v>
      </c>
      <c r="D319" s="303"/>
      <c r="E319" s="303"/>
      <c r="F319" s="298"/>
      <c r="G319" s="262"/>
      <c r="H319" s="262"/>
      <c r="I319" s="402"/>
      <c r="J319" s="262"/>
      <c r="K319" s="262"/>
      <c r="L319" s="402" t="s">
        <v>42</v>
      </c>
      <c r="M319" s="262" t="s">
        <v>482</v>
      </c>
      <c r="N319" s="262" t="s">
        <v>577</v>
      </c>
      <c r="O319" s="298"/>
      <c r="P319" s="262"/>
      <c r="Q319" s="262"/>
      <c r="R319" s="298"/>
      <c r="S319" s="299"/>
      <c r="T319" s="299"/>
      <c r="U319" s="263"/>
      <c r="V319" s="264"/>
      <c r="W319" s="289">
        <f t="shared" si="40"/>
        <v>0</v>
      </c>
      <c r="X319" s="250">
        <f t="shared" si="41"/>
        <v>0</v>
      </c>
      <c r="Y319" s="290" t="str">
        <f t="shared" si="42"/>
        <v>Caney Creek Downstream of 158A</v>
      </c>
      <c r="Z319" s="290">
        <f t="shared" si="43"/>
        <v>0</v>
      </c>
      <c r="AA319" s="290" t="str">
        <f t="shared" si="44"/>
        <v>0  -0 - Caney Creek Downstream of 158A - 0</v>
      </c>
      <c r="AB319" s="290" t="str">
        <f t="shared" si="45"/>
        <v>0 - 0 - 716 -0</v>
      </c>
      <c r="AC319" s="290">
        <f t="shared" si="46"/>
        <v>0</v>
      </c>
      <c r="AD319" s="290">
        <f t="shared" si="47"/>
        <v>0</v>
      </c>
      <c r="AE319" s="290" t="str">
        <f t="shared" si="48"/>
        <v>716</v>
      </c>
      <c r="AF319" s="290">
        <f t="shared" si="49"/>
        <v>0</v>
      </c>
    </row>
    <row r="320" spans="1:32" ht="15.75" hidden="1" thickBot="1" x14ac:dyDescent="0.3">
      <c r="A320" s="251" t="s">
        <v>219</v>
      </c>
      <c r="B320" s="400">
        <v>7</v>
      </c>
      <c r="C320" s="374" t="s">
        <v>312</v>
      </c>
      <c r="D320" s="303"/>
      <c r="E320" s="303"/>
      <c r="F320" s="298"/>
      <c r="G320" s="262"/>
      <c r="H320" s="262"/>
      <c r="I320" s="402"/>
      <c r="J320" s="262"/>
      <c r="K320" s="262"/>
      <c r="L320" s="402"/>
      <c r="M320" s="262"/>
      <c r="N320" s="262"/>
      <c r="O320" s="298"/>
      <c r="P320" s="262"/>
      <c r="Q320" s="262"/>
      <c r="R320" s="298"/>
      <c r="S320" s="299"/>
      <c r="T320" s="299"/>
      <c r="U320" s="263"/>
      <c r="V320" s="264"/>
      <c r="W320" s="289">
        <f t="shared" si="40"/>
        <v>0</v>
      </c>
      <c r="X320" s="250">
        <f t="shared" si="41"/>
        <v>0</v>
      </c>
      <c r="Y320" s="290">
        <f t="shared" si="42"/>
        <v>0</v>
      </c>
      <c r="Z320" s="290">
        <f t="shared" si="43"/>
        <v>0</v>
      </c>
      <c r="AA320" s="290" t="str">
        <f t="shared" si="44"/>
        <v>0  -0 - 0 - 0</v>
      </c>
      <c r="AB320" s="290" t="str">
        <f t="shared" si="45"/>
        <v>0 - 0 - 0 -0</v>
      </c>
      <c r="AC320" s="290">
        <f t="shared" si="46"/>
        <v>0</v>
      </c>
      <c r="AD320" s="290">
        <f t="shared" si="47"/>
        <v>0</v>
      </c>
      <c r="AE320" s="290">
        <f t="shared" si="48"/>
        <v>0</v>
      </c>
      <c r="AF320" s="290">
        <f t="shared" si="49"/>
        <v>0</v>
      </c>
    </row>
    <row r="321" spans="1:32" ht="15.75" hidden="1" thickBot="1" x14ac:dyDescent="0.3">
      <c r="A321" s="251" t="s">
        <v>219</v>
      </c>
      <c r="B321" s="400">
        <v>7</v>
      </c>
      <c r="C321" s="374" t="s">
        <v>312</v>
      </c>
      <c r="D321" s="303" t="s">
        <v>129</v>
      </c>
      <c r="E321" s="303"/>
      <c r="F321" s="298" t="s">
        <v>129</v>
      </c>
      <c r="G321" s="262"/>
      <c r="H321" s="262"/>
      <c r="I321" s="402" t="s">
        <v>129</v>
      </c>
      <c r="J321" s="262"/>
      <c r="K321" s="262"/>
      <c r="L321" s="402" t="s">
        <v>129</v>
      </c>
      <c r="M321" s="262"/>
      <c r="N321" s="262"/>
      <c r="O321" s="298" t="s">
        <v>129</v>
      </c>
      <c r="P321" s="262"/>
      <c r="Q321" s="262"/>
      <c r="R321" s="298" t="s">
        <v>129</v>
      </c>
      <c r="S321" s="299"/>
      <c r="T321" s="299"/>
      <c r="U321" s="263" t="s">
        <v>129</v>
      </c>
      <c r="V321" s="264"/>
      <c r="W321" s="289">
        <f t="shared" si="40"/>
        <v>0</v>
      </c>
      <c r="X321" s="250">
        <f t="shared" si="41"/>
        <v>0</v>
      </c>
      <c r="Y321" s="290">
        <f t="shared" si="42"/>
        <v>0</v>
      </c>
      <c r="Z321" s="290">
        <f t="shared" si="43"/>
        <v>0</v>
      </c>
      <c r="AA321" s="290" t="str">
        <f t="shared" si="44"/>
        <v>0  -0 - 0 - 0</v>
      </c>
      <c r="AB321" s="290" t="str">
        <f t="shared" si="45"/>
        <v xml:space="preserve">  -   -   - </v>
      </c>
      <c r="AC321" s="290" t="str">
        <f t="shared" si="46"/>
        <v xml:space="preserve"> </v>
      </c>
      <c r="AD321" s="290" t="str">
        <f t="shared" si="47"/>
        <v xml:space="preserve"> </v>
      </c>
      <c r="AE321" s="290" t="str">
        <f t="shared" si="48"/>
        <v xml:space="preserve"> </v>
      </c>
      <c r="AF321" s="290" t="str">
        <f t="shared" si="49"/>
        <v xml:space="preserve"> </v>
      </c>
    </row>
    <row r="322" spans="1:32" ht="15.75" hidden="1" thickBot="1" x14ac:dyDescent="0.3">
      <c r="A322" s="251" t="s">
        <v>219</v>
      </c>
      <c r="B322" s="400">
        <v>7</v>
      </c>
      <c r="C322" s="374" t="s">
        <v>312</v>
      </c>
      <c r="D322" s="303" t="s">
        <v>129</v>
      </c>
      <c r="E322" s="303"/>
      <c r="F322" s="298" t="s">
        <v>129</v>
      </c>
      <c r="G322" s="262"/>
      <c r="H322" s="262"/>
      <c r="I322" s="402" t="s">
        <v>129</v>
      </c>
      <c r="J322" s="262"/>
      <c r="K322" s="262"/>
      <c r="L322" s="402" t="s">
        <v>129</v>
      </c>
      <c r="M322" s="262" t="s">
        <v>565</v>
      </c>
      <c r="N322" s="262"/>
      <c r="O322" s="298" t="s">
        <v>129</v>
      </c>
      <c r="P322" s="262"/>
      <c r="Q322" s="262"/>
      <c r="R322" s="298" t="s">
        <v>129</v>
      </c>
      <c r="S322" s="299"/>
      <c r="T322" s="299"/>
      <c r="U322" s="263" t="s">
        <v>129</v>
      </c>
      <c r="V322" s="264"/>
      <c r="W322" s="289">
        <f t="shared" si="40"/>
        <v>0</v>
      </c>
      <c r="X322" s="250">
        <f t="shared" si="41"/>
        <v>0</v>
      </c>
      <c r="Y322" s="290" t="str">
        <f t="shared" si="42"/>
        <v>RQ-2019-07-22-11</v>
      </c>
      <c r="Z322" s="290">
        <f t="shared" si="43"/>
        <v>0</v>
      </c>
      <c r="AA322" s="290" t="str">
        <f t="shared" si="44"/>
        <v>0  -0 - RQ-2019-07-22-11 - 0</v>
      </c>
      <c r="AB322" s="290" t="str">
        <f t="shared" si="45"/>
        <v xml:space="preserve">  -   -   - </v>
      </c>
      <c r="AC322" s="290" t="str">
        <f t="shared" si="46"/>
        <v xml:space="preserve"> </v>
      </c>
      <c r="AD322" s="290" t="str">
        <f t="shared" si="47"/>
        <v xml:space="preserve"> </v>
      </c>
      <c r="AE322" s="290" t="str">
        <f t="shared" si="48"/>
        <v xml:space="preserve"> </v>
      </c>
      <c r="AF322" s="290" t="str">
        <f t="shared" si="49"/>
        <v xml:space="preserve"> </v>
      </c>
    </row>
    <row r="323" spans="1:32" ht="15.75" hidden="1" thickBot="1" x14ac:dyDescent="0.3">
      <c r="A323" s="251" t="s">
        <v>219</v>
      </c>
      <c r="B323" s="400">
        <v>7</v>
      </c>
      <c r="C323" s="374" t="s">
        <v>312</v>
      </c>
      <c r="D323" s="303" t="s">
        <v>129</v>
      </c>
      <c r="E323" s="303"/>
      <c r="F323" s="298" t="s">
        <v>129</v>
      </c>
      <c r="G323" s="262"/>
      <c r="H323" s="262"/>
      <c r="I323" s="402" t="s">
        <v>129</v>
      </c>
      <c r="J323" s="262"/>
      <c r="K323" s="262"/>
      <c r="L323" s="402" t="s">
        <v>129</v>
      </c>
      <c r="M323" s="262" t="s">
        <v>440</v>
      </c>
      <c r="N323" s="262" t="s">
        <v>443</v>
      </c>
      <c r="O323" s="298" t="s">
        <v>129</v>
      </c>
      <c r="P323" s="262"/>
      <c r="Q323" s="262"/>
      <c r="R323" s="298" t="s">
        <v>129</v>
      </c>
      <c r="S323" s="299"/>
      <c r="T323" s="299"/>
      <c r="U323" s="263" t="s">
        <v>129</v>
      </c>
      <c r="V323" s="264"/>
      <c r="W323" s="289">
        <f t="shared" si="40"/>
        <v>0</v>
      </c>
      <c r="X323" s="250">
        <f t="shared" si="41"/>
        <v>0</v>
      </c>
      <c r="Y323" s="290" t="str">
        <f t="shared" si="42"/>
        <v>Blake, Curtis</v>
      </c>
      <c r="Z323" s="290">
        <f t="shared" si="43"/>
        <v>0</v>
      </c>
      <c r="AA323" s="290" t="str">
        <f t="shared" si="44"/>
        <v>0  -0 - Blake, Curtis - 0</v>
      </c>
      <c r="AB323" s="290" t="str">
        <f t="shared" si="45"/>
        <v xml:space="preserve">  -   -   - </v>
      </c>
      <c r="AC323" s="290" t="str">
        <f t="shared" si="46"/>
        <v xml:space="preserve"> </v>
      </c>
      <c r="AD323" s="290" t="str">
        <f t="shared" si="47"/>
        <v xml:space="preserve"> </v>
      </c>
      <c r="AE323" s="290" t="str">
        <f t="shared" si="48"/>
        <v xml:space="preserve"> </v>
      </c>
      <c r="AF323" s="290" t="str">
        <f t="shared" si="49"/>
        <v xml:space="preserve"> </v>
      </c>
    </row>
    <row r="324" spans="1:32" ht="15.75" hidden="1" thickBot="1" x14ac:dyDescent="0.3">
      <c r="A324" s="251" t="s">
        <v>219</v>
      </c>
      <c r="B324" s="400">
        <v>7</v>
      </c>
      <c r="C324" s="374" t="s">
        <v>312</v>
      </c>
      <c r="D324" s="303" t="s">
        <v>129</v>
      </c>
      <c r="E324" s="303"/>
      <c r="F324" s="298" t="s">
        <v>129</v>
      </c>
      <c r="G324" s="262"/>
      <c r="H324" s="262"/>
      <c r="I324" s="402" t="s">
        <v>129</v>
      </c>
      <c r="J324" s="262"/>
      <c r="K324" s="262"/>
      <c r="L324" s="402" t="s">
        <v>552</v>
      </c>
      <c r="M324" s="262"/>
      <c r="N324" s="262"/>
      <c r="O324" s="304" t="s">
        <v>129</v>
      </c>
      <c r="P324" s="268"/>
      <c r="Q324" s="268"/>
      <c r="R324" s="304" t="s">
        <v>129</v>
      </c>
      <c r="S324" s="305"/>
      <c r="T324" s="305"/>
      <c r="U324" s="270" t="s">
        <v>129</v>
      </c>
      <c r="V324" s="271"/>
      <c r="W324" s="289">
        <f t="shared" ref="W324:W385" si="50">G324</f>
        <v>0</v>
      </c>
      <c r="X324" s="250">
        <f t="shared" ref="X324:X385" si="51">J324</f>
        <v>0</v>
      </c>
      <c r="Y324" s="290">
        <f t="shared" ref="Y324:Y385" si="52">M324</f>
        <v>0</v>
      </c>
      <c r="Z324" s="290">
        <f t="shared" ref="Z324:Z385" si="53">P324</f>
        <v>0</v>
      </c>
      <c r="AA324" s="290" t="str">
        <f t="shared" ref="AA324:AA385" si="54">W324&amp;"  -"&amp;X324&amp;" - "&amp;Y324&amp;" - "&amp;Z324</f>
        <v>0  -0 - 0 - 0</v>
      </c>
      <c r="AB324" s="290" t="str">
        <f t="shared" ref="AB324:AB385" si="55">AC324&amp;" - "&amp;AD324&amp;" - "&amp;AE324&amp;" -"&amp;AF324</f>
        <v xml:space="preserve">  -   - TA - </v>
      </c>
      <c r="AC324" s="290" t="str">
        <f t="shared" ref="AC324:AC385" si="56">F324</f>
        <v xml:space="preserve"> </v>
      </c>
      <c r="AD324" s="290" t="str">
        <f t="shared" ref="AD324:AD385" si="57">I324</f>
        <v xml:space="preserve"> </v>
      </c>
      <c r="AE324" s="290" t="str">
        <f t="shared" ref="AE324:AE385" si="58">L324</f>
        <v>TA</v>
      </c>
      <c r="AF324" s="290" t="str">
        <f t="shared" ref="AF324:AF385" si="59">O324</f>
        <v xml:space="preserve"> </v>
      </c>
    </row>
    <row r="325" spans="1:32" ht="15.75" hidden="1" thickBot="1" x14ac:dyDescent="0.3">
      <c r="A325" s="251" t="s">
        <v>332</v>
      </c>
      <c r="B325" s="400">
        <v>7</v>
      </c>
      <c r="C325" s="374" t="s">
        <v>312</v>
      </c>
      <c r="D325" s="317">
        <v>43674</v>
      </c>
      <c r="E325" s="318"/>
      <c r="F325" s="314">
        <v>43675</v>
      </c>
      <c r="G325" s="336"/>
      <c r="H325" s="337"/>
      <c r="I325" s="314">
        <v>43676</v>
      </c>
      <c r="J325" s="336" t="s">
        <v>589</v>
      </c>
      <c r="K325" s="337"/>
      <c r="L325" s="314">
        <v>43677</v>
      </c>
      <c r="M325" s="336"/>
      <c r="N325" s="337"/>
      <c r="O325" s="372">
        <v>43678</v>
      </c>
      <c r="P325" s="336"/>
      <c r="Q325" s="337"/>
      <c r="R325" s="313">
        <v>43679</v>
      </c>
      <c r="S325" s="307"/>
      <c r="T325" s="319"/>
      <c r="U325" s="272">
        <v>43680</v>
      </c>
      <c r="V325" s="273"/>
      <c r="W325" s="289">
        <f t="shared" si="50"/>
        <v>0</v>
      </c>
      <c r="X325" s="250" t="str">
        <f t="shared" si="51"/>
        <v>LVI Plant trainning</v>
      </c>
      <c r="Y325" s="290">
        <f t="shared" si="52"/>
        <v>0</v>
      </c>
      <c r="Z325" s="290">
        <f t="shared" si="53"/>
        <v>0</v>
      </c>
      <c r="AA325" s="290" t="str">
        <f t="shared" si="54"/>
        <v>0  -LVI Plant trainning - 0 - 0</v>
      </c>
      <c r="AB325" s="290" t="str">
        <f t="shared" si="55"/>
        <v>43675 - 43676 - 43677 -43678</v>
      </c>
      <c r="AC325" s="290">
        <f t="shared" si="56"/>
        <v>43675</v>
      </c>
      <c r="AD325" s="290">
        <f t="shared" si="57"/>
        <v>43676</v>
      </c>
      <c r="AE325" s="290">
        <f t="shared" si="58"/>
        <v>43677</v>
      </c>
      <c r="AF325" s="290">
        <f t="shared" si="59"/>
        <v>43678</v>
      </c>
    </row>
    <row r="326" spans="1:32" ht="15.75" hidden="1" thickBot="1" x14ac:dyDescent="0.3">
      <c r="A326" s="251" t="s">
        <v>332</v>
      </c>
      <c r="B326" s="400">
        <v>7</v>
      </c>
      <c r="C326" s="374" t="s">
        <v>312</v>
      </c>
      <c r="D326" s="303" t="s">
        <v>129</v>
      </c>
      <c r="E326" s="303"/>
      <c r="F326" s="298" t="s">
        <v>129</v>
      </c>
      <c r="G326" s="262"/>
      <c r="H326" s="262"/>
      <c r="I326" s="402" t="s">
        <v>129</v>
      </c>
      <c r="J326" t="s">
        <v>590</v>
      </c>
      <c r="K326" s="262"/>
      <c r="L326" s="402"/>
      <c r="M326" s="262"/>
      <c r="N326" s="274"/>
      <c r="O326" s="299" t="s">
        <v>129</v>
      </c>
      <c r="P326" s="262"/>
      <c r="Q326" s="262"/>
      <c r="R326" s="298" t="s">
        <v>129</v>
      </c>
      <c r="S326" s="299"/>
      <c r="T326" s="299"/>
      <c r="U326" s="263" t="s">
        <v>129</v>
      </c>
      <c r="V326" s="264"/>
      <c r="W326" s="289">
        <f t="shared" si="50"/>
        <v>0</v>
      </c>
      <c r="X326" s="250" t="str">
        <f t="shared" si="51"/>
        <v>Porter Lake</v>
      </c>
      <c r="Y326" s="290">
        <f t="shared" si="52"/>
        <v>0</v>
      </c>
      <c r="Z326" s="290">
        <f t="shared" si="53"/>
        <v>0</v>
      </c>
      <c r="AA326" s="290" t="str">
        <f t="shared" si="54"/>
        <v>0  -Porter Lake - 0 - 0</v>
      </c>
      <c r="AB326" s="290" t="str">
        <f t="shared" si="55"/>
        <v xml:space="preserve">  -   - 0 - </v>
      </c>
      <c r="AC326" s="290" t="str">
        <f t="shared" si="56"/>
        <v xml:space="preserve"> </v>
      </c>
      <c r="AD326" s="290" t="str">
        <f t="shared" si="57"/>
        <v xml:space="preserve"> </v>
      </c>
      <c r="AE326" s="290">
        <f t="shared" si="58"/>
        <v>0</v>
      </c>
      <c r="AF326" s="290" t="str">
        <f t="shared" si="59"/>
        <v xml:space="preserve"> </v>
      </c>
    </row>
    <row r="327" spans="1:32" ht="15.75" hidden="1" thickBot="1" x14ac:dyDescent="0.3">
      <c r="A327" s="251" t="s">
        <v>332</v>
      </c>
      <c r="B327" s="400">
        <v>7</v>
      </c>
      <c r="C327" s="374" t="s">
        <v>312</v>
      </c>
      <c r="D327" s="303" t="s">
        <v>129</v>
      </c>
      <c r="E327" s="303"/>
      <c r="F327" s="298" t="s">
        <v>129</v>
      </c>
      <c r="G327" s="262"/>
      <c r="H327" s="262"/>
      <c r="I327" s="402" t="s">
        <v>129</v>
      </c>
      <c r="J327" t="s">
        <v>591</v>
      </c>
      <c r="K327" s="262"/>
      <c r="L327" s="402"/>
      <c r="M327" s="262"/>
      <c r="N327" s="274"/>
      <c r="O327" s="299" t="s">
        <v>129</v>
      </c>
      <c r="P327" s="262"/>
      <c r="Q327" s="262"/>
      <c r="R327" s="298" t="s">
        <v>129</v>
      </c>
      <c r="S327" s="299"/>
      <c r="T327" s="299"/>
      <c r="U327" s="263" t="s">
        <v>129</v>
      </c>
      <c r="V327" s="264"/>
      <c r="W327" s="289">
        <f t="shared" si="50"/>
        <v>0</v>
      </c>
      <c r="X327" s="250" t="str">
        <f t="shared" si="51"/>
        <v>Washington County</v>
      </c>
      <c r="Y327" s="290">
        <f t="shared" si="52"/>
        <v>0</v>
      </c>
      <c r="Z327" s="290">
        <f t="shared" si="53"/>
        <v>0</v>
      </c>
      <c r="AA327" s="290" t="str">
        <f t="shared" si="54"/>
        <v>0  -Washington County - 0 - 0</v>
      </c>
      <c r="AB327" s="290" t="str">
        <f t="shared" si="55"/>
        <v xml:space="preserve">  -   - 0 - </v>
      </c>
      <c r="AC327" s="290" t="str">
        <f t="shared" si="56"/>
        <v xml:space="preserve"> </v>
      </c>
      <c r="AD327" s="290" t="str">
        <f t="shared" si="57"/>
        <v xml:space="preserve"> </v>
      </c>
      <c r="AE327" s="290">
        <f t="shared" si="58"/>
        <v>0</v>
      </c>
      <c r="AF327" s="290" t="str">
        <f t="shared" si="59"/>
        <v xml:space="preserve"> </v>
      </c>
    </row>
    <row r="328" spans="1:32" ht="15.75" hidden="1" thickBot="1" x14ac:dyDescent="0.3">
      <c r="A328" s="251" t="s">
        <v>332</v>
      </c>
      <c r="B328" s="400">
        <v>7</v>
      </c>
      <c r="C328" s="374" t="s">
        <v>312</v>
      </c>
      <c r="D328" s="303"/>
      <c r="E328" s="303"/>
      <c r="F328" s="298"/>
      <c r="G328" s="262"/>
      <c r="H328" s="262"/>
      <c r="I328" s="402"/>
      <c r="J328" s="262"/>
      <c r="K328" s="262"/>
      <c r="L328" s="402"/>
      <c r="M328" s="262"/>
      <c r="N328" s="274"/>
      <c r="O328" s="299"/>
      <c r="P328" s="262"/>
      <c r="Q328" s="262"/>
      <c r="R328" s="298"/>
      <c r="S328" s="299"/>
      <c r="T328" s="299"/>
      <c r="U328" s="263"/>
      <c r="V328" s="264"/>
      <c r="W328" s="289">
        <f t="shared" si="50"/>
        <v>0</v>
      </c>
      <c r="X328" s="250">
        <f t="shared" si="51"/>
        <v>0</v>
      </c>
      <c r="Y328" s="290">
        <f t="shared" si="52"/>
        <v>0</v>
      </c>
      <c r="Z328" s="290">
        <f t="shared" si="53"/>
        <v>0</v>
      </c>
      <c r="AA328" s="290" t="str">
        <f t="shared" si="54"/>
        <v>0  -0 - 0 - 0</v>
      </c>
      <c r="AB328" s="290" t="str">
        <f t="shared" si="55"/>
        <v>0 - 0 - 0 -0</v>
      </c>
      <c r="AC328" s="290">
        <f t="shared" si="56"/>
        <v>0</v>
      </c>
      <c r="AD328" s="290">
        <f t="shared" si="57"/>
        <v>0</v>
      </c>
      <c r="AE328" s="290">
        <f t="shared" si="58"/>
        <v>0</v>
      </c>
      <c r="AF328" s="290">
        <f t="shared" si="59"/>
        <v>0</v>
      </c>
    </row>
    <row r="329" spans="1:32" ht="15.75" hidden="1" thickBot="1" x14ac:dyDescent="0.3">
      <c r="A329" s="251" t="s">
        <v>332</v>
      </c>
      <c r="B329" s="400">
        <v>7</v>
      </c>
      <c r="C329" s="374" t="s">
        <v>312</v>
      </c>
      <c r="D329" s="303"/>
      <c r="E329" s="303"/>
      <c r="F329" s="298"/>
      <c r="G329" s="262"/>
      <c r="H329" s="262"/>
      <c r="I329" s="402"/>
      <c r="J329" s="262"/>
      <c r="K329" s="262"/>
      <c r="L329" s="402"/>
      <c r="M329" s="262"/>
      <c r="N329" s="274"/>
      <c r="O329" s="299"/>
      <c r="P329" s="262"/>
      <c r="Q329" s="262"/>
      <c r="R329" s="298"/>
      <c r="S329" s="299"/>
      <c r="T329" s="299"/>
      <c r="U329" s="263"/>
      <c r="V329" s="264"/>
      <c r="W329" s="289">
        <f t="shared" si="50"/>
        <v>0</v>
      </c>
      <c r="X329" s="250">
        <f t="shared" si="51"/>
        <v>0</v>
      </c>
      <c r="Y329" s="290">
        <f t="shared" si="52"/>
        <v>0</v>
      </c>
      <c r="Z329" s="290">
        <f t="shared" si="53"/>
        <v>0</v>
      </c>
      <c r="AA329" s="290" t="str">
        <f t="shared" si="54"/>
        <v>0  -0 - 0 - 0</v>
      </c>
      <c r="AB329" s="290" t="str">
        <f t="shared" si="55"/>
        <v>0 - 0 - 0 -0</v>
      </c>
      <c r="AC329" s="290">
        <f t="shared" si="56"/>
        <v>0</v>
      </c>
      <c r="AD329" s="290">
        <f t="shared" si="57"/>
        <v>0</v>
      </c>
      <c r="AE329" s="290">
        <f t="shared" si="58"/>
        <v>0</v>
      </c>
      <c r="AF329" s="290">
        <f t="shared" si="59"/>
        <v>0</v>
      </c>
    </row>
    <row r="330" spans="1:32" ht="15.75" hidden="1" thickBot="1" x14ac:dyDescent="0.3">
      <c r="A330" s="251" t="s">
        <v>332</v>
      </c>
      <c r="B330" s="400">
        <v>7</v>
      </c>
      <c r="C330" s="374" t="s">
        <v>312</v>
      </c>
      <c r="D330" s="303"/>
      <c r="E330" s="303"/>
      <c r="F330" s="298"/>
      <c r="G330" s="262"/>
      <c r="H330" s="262"/>
      <c r="I330" s="402"/>
      <c r="J330" s="262" t="s">
        <v>581</v>
      </c>
      <c r="K330" s="262"/>
      <c r="L330" s="402"/>
      <c r="M330" s="262"/>
      <c r="N330" s="274"/>
      <c r="O330" s="299"/>
      <c r="P330" s="262"/>
      <c r="Q330" s="262"/>
      <c r="R330" s="298"/>
      <c r="S330" s="299"/>
      <c r="T330" s="299"/>
      <c r="U330" s="263"/>
      <c r="V330" s="264"/>
      <c r="W330" s="289">
        <f t="shared" si="50"/>
        <v>0</v>
      </c>
      <c r="X330" s="250" t="str">
        <f t="shared" si="51"/>
        <v>Ask Miek E. for Geenoe next week.</v>
      </c>
      <c r="Y330" s="290">
        <f t="shared" si="52"/>
        <v>0</v>
      </c>
      <c r="Z330" s="290">
        <f t="shared" si="53"/>
        <v>0</v>
      </c>
      <c r="AA330" s="290" t="str">
        <f t="shared" si="54"/>
        <v>0  -Ask Miek E. for Geenoe next week. - 0 - 0</v>
      </c>
      <c r="AB330" s="290" t="str">
        <f t="shared" si="55"/>
        <v>0 - 0 - 0 -0</v>
      </c>
      <c r="AC330" s="290">
        <f t="shared" si="56"/>
        <v>0</v>
      </c>
      <c r="AD330" s="290">
        <f t="shared" si="57"/>
        <v>0</v>
      </c>
      <c r="AE330" s="290">
        <f t="shared" si="58"/>
        <v>0</v>
      </c>
      <c r="AF330" s="290">
        <f t="shared" si="59"/>
        <v>0</v>
      </c>
    </row>
    <row r="331" spans="1:32" ht="15.75" hidden="1" thickBot="1" x14ac:dyDescent="0.3">
      <c r="A331" s="251" t="s">
        <v>332</v>
      </c>
      <c r="B331" s="400">
        <v>7</v>
      </c>
      <c r="C331" s="374" t="s">
        <v>312</v>
      </c>
      <c r="D331" s="303"/>
      <c r="E331" s="303"/>
      <c r="F331" s="298"/>
      <c r="G331" s="262"/>
      <c r="H331" s="262"/>
      <c r="I331" s="402"/>
      <c r="J331" s="262"/>
      <c r="K331" s="262"/>
      <c r="L331" s="402"/>
      <c r="M331" s="262"/>
      <c r="N331" s="274"/>
      <c r="O331" s="299"/>
      <c r="P331" s="262"/>
      <c r="Q331" s="262"/>
      <c r="R331" s="298"/>
      <c r="S331" s="299"/>
      <c r="T331" s="299"/>
      <c r="U331" s="263"/>
      <c r="V331" s="264"/>
      <c r="W331" s="289">
        <f t="shared" si="50"/>
        <v>0</v>
      </c>
      <c r="X331" s="250">
        <f t="shared" si="51"/>
        <v>0</v>
      </c>
      <c r="Y331" s="290">
        <f t="shared" si="52"/>
        <v>0</v>
      </c>
      <c r="Z331" s="290">
        <f t="shared" si="53"/>
        <v>0</v>
      </c>
      <c r="AA331" s="290" t="str">
        <f t="shared" si="54"/>
        <v>0  -0 - 0 - 0</v>
      </c>
      <c r="AB331" s="290" t="str">
        <f t="shared" si="55"/>
        <v>0 - 0 - 0 -0</v>
      </c>
      <c r="AC331" s="290">
        <f t="shared" si="56"/>
        <v>0</v>
      </c>
      <c r="AD331" s="290">
        <f t="shared" si="57"/>
        <v>0</v>
      </c>
      <c r="AE331" s="290">
        <f t="shared" si="58"/>
        <v>0</v>
      </c>
      <c r="AF331" s="290">
        <f t="shared" si="59"/>
        <v>0</v>
      </c>
    </row>
    <row r="332" spans="1:32" ht="15.75" hidden="1" thickBot="1" x14ac:dyDescent="0.3">
      <c r="A332" s="251" t="s">
        <v>332</v>
      </c>
      <c r="B332" s="400">
        <v>7</v>
      </c>
      <c r="C332" s="374" t="s">
        <v>312</v>
      </c>
      <c r="D332" s="303"/>
      <c r="E332" s="303"/>
      <c r="F332" s="298"/>
      <c r="G332" s="262"/>
      <c r="H332" s="262"/>
      <c r="I332" s="402"/>
      <c r="J332" s="262" t="s">
        <v>383</v>
      </c>
      <c r="K332" s="262"/>
      <c r="L332" s="402"/>
      <c r="M332" s="262"/>
      <c r="N332" s="274"/>
      <c r="O332" s="299"/>
      <c r="P332" s="262"/>
      <c r="Q332" s="262"/>
      <c r="R332" s="298"/>
      <c r="S332" s="299"/>
      <c r="T332" s="299"/>
      <c r="U332" s="263"/>
      <c r="V332" s="264"/>
      <c r="W332" s="289">
        <f t="shared" si="50"/>
        <v>0</v>
      </c>
      <c r="X332" s="250" t="str">
        <f t="shared" si="51"/>
        <v>Blake, Avril</v>
      </c>
      <c r="Y332" s="290">
        <f t="shared" si="52"/>
        <v>0</v>
      </c>
      <c r="Z332" s="290">
        <f t="shared" si="53"/>
        <v>0</v>
      </c>
      <c r="AA332" s="290" t="str">
        <f t="shared" si="54"/>
        <v>0  -Blake, Avril - 0 - 0</v>
      </c>
      <c r="AB332" s="290" t="str">
        <f t="shared" si="55"/>
        <v>0 - 0 - 0 -0</v>
      </c>
      <c r="AC332" s="290">
        <f t="shared" si="56"/>
        <v>0</v>
      </c>
      <c r="AD332" s="290">
        <f t="shared" si="57"/>
        <v>0</v>
      </c>
      <c r="AE332" s="290">
        <f t="shared" si="58"/>
        <v>0</v>
      </c>
      <c r="AF332" s="290">
        <f t="shared" si="59"/>
        <v>0</v>
      </c>
    </row>
    <row r="333" spans="1:32" ht="15.75" hidden="1" thickBot="1" x14ac:dyDescent="0.3">
      <c r="A333" s="251" t="s">
        <v>332</v>
      </c>
      <c r="B333" s="400">
        <v>7</v>
      </c>
      <c r="C333" s="374" t="s">
        <v>312</v>
      </c>
      <c r="D333" s="303" t="s">
        <v>129</v>
      </c>
      <c r="E333" s="303"/>
      <c r="F333" s="298" t="s">
        <v>129</v>
      </c>
      <c r="G333" s="262"/>
      <c r="H333" s="262"/>
      <c r="I333" s="402" t="s">
        <v>129</v>
      </c>
      <c r="J333" s="262"/>
      <c r="K333" s="262"/>
      <c r="L333" s="402"/>
      <c r="M333" s="262"/>
      <c r="N333" s="274"/>
      <c r="O333" s="299" t="s">
        <v>129</v>
      </c>
      <c r="P333" s="262"/>
      <c r="Q333" s="262"/>
      <c r="R333" s="298" t="s">
        <v>129</v>
      </c>
      <c r="S333" s="299"/>
      <c r="T333" s="299"/>
      <c r="U333" s="263" t="s">
        <v>129</v>
      </c>
      <c r="V333" s="264"/>
      <c r="W333" s="289">
        <f t="shared" si="50"/>
        <v>0</v>
      </c>
      <c r="X333" s="250">
        <f t="shared" si="51"/>
        <v>0</v>
      </c>
      <c r="Y333" s="290">
        <f t="shared" si="52"/>
        <v>0</v>
      </c>
      <c r="Z333" s="290">
        <f t="shared" si="53"/>
        <v>0</v>
      </c>
      <c r="AA333" s="290" t="str">
        <f t="shared" si="54"/>
        <v>0  -0 - 0 - 0</v>
      </c>
      <c r="AB333" s="290" t="str">
        <f t="shared" si="55"/>
        <v xml:space="preserve">  -   - 0 - </v>
      </c>
      <c r="AC333" s="290" t="str">
        <f t="shared" si="56"/>
        <v xml:space="preserve"> </v>
      </c>
      <c r="AD333" s="290" t="str">
        <f t="shared" si="57"/>
        <v xml:space="preserve"> </v>
      </c>
      <c r="AE333" s="290">
        <f t="shared" si="58"/>
        <v>0</v>
      </c>
      <c r="AF333" s="290" t="str">
        <f t="shared" si="59"/>
        <v xml:space="preserve"> </v>
      </c>
    </row>
    <row r="334" spans="1:32" ht="15.75" hidden="1" thickBot="1" x14ac:dyDescent="0.3">
      <c r="A334" s="251" t="s">
        <v>332</v>
      </c>
      <c r="B334" s="400">
        <v>7</v>
      </c>
      <c r="C334" s="374" t="s">
        <v>312</v>
      </c>
      <c r="D334" s="303" t="s">
        <v>129</v>
      </c>
      <c r="E334" s="303"/>
      <c r="F334" s="298" t="s">
        <v>129</v>
      </c>
      <c r="G334" s="262"/>
      <c r="H334" s="262"/>
      <c r="I334" s="402" t="s">
        <v>129</v>
      </c>
      <c r="J334" s="262"/>
      <c r="K334" s="262"/>
      <c r="L334" s="402"/>
      <c r="M334" s="262"/>
      <c r="N334" s="274"/>
      <c r="O334" s="299" t="s">
        <v>129</v>
      </c>
      <c r="P334" s="262"/>
      <c r="Q334" s="262"/>
      <c r="R334" s="298" t="s">
        <v>129</v>
      </c>
      <c r="S334" s="299"/>
      <c r="T334" s="299"/>
      <c r="U334" s="263" t="s">
        <v>129</v>
      </c>
      <c r="V334" s="264"/>
      <c r="W334" s="289">
        <f t="shared" si="50"/>
        <v>0</v>
      </c>
      <c r="X334" s="250">
        <f t="shared" si="51"/>
        <v>0</v>
      </c>
      <c r="Y334" s="290">
        <f t="shared" si="52"/>
        <v>0</v>
      </c>
      <c r="Z334" s="290">
        <f t="shared" si="53"/>
        <v>0</v>
      </c>
      <c r="AA334" s="290" t="str">
        <f t="shared" si="54"/>
        <v>0  -0 - 0 - 0</v>
      </c>
      <c r="AB334" s="290" t="str">
        <f t="shared" si="55"/>
        <v xml:space="preserve">  -   - 0 - </v>
      </c>
      <c r="AC334" s="290" t="str">
        <f t="shared" si="56"/>
        <v xml:space="preserve"> </v>
      </c>
      <c r="AD334" s="290" t="str">
        <f t="shared" si="57"/>
        <v xml:space="preserve"> </v>
      </c>
      <c r="AE334" s="290">
        <f t="shared" si="58"/>
        <v>0</v>
      </c>
      <c r="AF334" s="290" t="str">
        <f t="shared" si="59"/>
        <v xml:space="preserve"> </v>
      </c>
    </row>
    <row r="335" spans="1:32" ht="15.75" hidden="1" thickBot="1" x14ac:dyDescent="0.3">
      <c r="A335" s="251" t="s">
        <v>332</v>
      </c>
      <c r="B335" s="400">
        <v>7</v>
      </c>
      <c r="C335" s="374" t="s">
        <v>312</v>
      </c>
      <c r="D335" s="310" t="s">
        <v>129</v>
      </c>
      <c r="E335" s="310"/>
      <c r="F335" s="304" t="s">
        <v>129</v>
      </c>
      <c r="G335" s="268"/>
      <c r="H335" s="268"/>
      <c r="I335" s="404" t="s">
        <v>129</v>
      </c>
      <c r="J335" s="268"/>
      <c r="K335" s="268"/>
      <c r="L335" s="404"/>
      <c r="M335" s="268"/>
      <c r="N335" s="275"/>
      <c r="O335" s="328" t="s">
        <v>129</v>
      </c>
      <c r="P335" s="284"/>
      <c r="Q335" s="284"/>
      <c r="R335" s="329" t="s">
        <v>129</v>
      </c>
      <c r="S335" s="328"/>
      <c r="T335" s="328"/>
      <c r="U335" s="263" t="s">
        <v>129</v>
      </c>
      <c r="V335" s="264"/>
      <c r="W335" s="289">
        <f t="shared" si="50"/>
        <v>0</v>
      </c>
      <c r="X335" s="250">
        <f t="shared" si="51"/>
        <v>0</v>
      </c>
      <c r="Y335" s="290">
        <f t="shared" si="52"/>
        <v>0</v>
      </c>
      <c r="Z335" s="290">
        <f t="shared" si="53"/>
        <v>0</v>
      </c>
      <c r="AA335" s="290" t="str">
        <f t="shared" si="54"/>
        <v>0  -0 - 0 - 0</v>
      </c>
      <c r="AB335" s="290" t="str">
        <f t="shared" si="55"/>
        <v xml:space="preserve">  -   - 0 - </v>
      </c>
      <c r="AC335" s="290" t="str">
        <f t="shared" si="56"/>
        <v xml:space="preserve"> </v>
      </c>
      <c r="AD335" s="290" t="str">
        <f t="shared" si="57"/>
        <v xml:space="preserve"> </v>
      </c>
      <c r="AE335" s="290">
        <f t="shared" si="58"/>
        <v>0</v>
      </c>
      <c r="AF335" s="290" t="str">
        <f t="shared" si="59"/>
        <v xml:space="preserve"> </v>
      </c>
    </row>
    <row r="336" spans="1:32" ht="15.75" hidden="1" thickBot="1" x14ac:dyDescent="0.3">
      <c r="A336" s="251" t="s">
        <v>220</v>
      </c>
      <c r="B336" s="400">
        <v>8</v>
      </c>
      <c r="C336" s="374" t="s">
        <v>312</v>
      </c>
      <c r="D336" s="311">
        <v>43681</v>
      </c>
      <c r="E336" s="312"/>
      <c r="F336" s="313">
        <v>43682</v>
      </c>
      <c r="G336" s="336"/>
      <c r="H336" s="337"/>
      <c r="I336" s="313">
        <v>43683</v>
      </c>
      <c r="J336" s="336"/>
      <c r="K336" s="337"/>
      <c r="L336" s="313">
        <v>43684</v>
      </c>
      <c r="M336" s="336"/>
      <c r="N336" s="337"/>
      <c r="O336" s="314">
        <v>43685</v>
      </c>
      <c r="P336" s="336"/>
      <c r="Q336" s="337"/>
      <c r="R336" s="314">
        <v>43686</v>
      </c>
      <c r="S336" s="315"/>
      <c r="T336" s="316"/>
      <c r="U336" s="278">
        <v>43687</v>
      </c>
      <c r="V336" s="279"/>
      <c r="W336" s="289">
        <f t="shared" si="50"/>
        <v>0</v>
      </c>
      <c r="X336" s="250">
        <f t="shared" si="51"/>
        <v>0</v>
      </c>
      <c r="Y336" s="290">
        <f t="shared" si="52"/>
        <v>0</v>
      </c>
      <c r="Z336" s="290">
        <f t="shared" si="53"/>
        <v>0</v>
      </c>
      <c r="AA336" s="290" t="str">
        <f t="shared" si="54"/>
        <v>0  -0 - 0 - 0</v>
      </c>
      <c r="AB336" s="290" t="str">
        <f t="shared" si="55"/>
        <v>43682 - 43683 - 43684 -43685</v>
      </c>
      <c r="AC336" s="290">
        <f t="shared" si="56"/>
        <v>43682</v>
      </c>
      <c r="AD336" s="290">
        <f t="shared" si="57"/>
        <v>43683</v>
      </c>
      <c r="AE336" s="290">
        <f t="shared" si="58"/>
        <v>43684</v>
      </c>
      <c r="AF336" s="290">
        <f t="shared" si="59"/>
        <v>43685</v>
      </c>
    </row>
    <row r="337" spans="1:32" ht="15.75" hidden="1" thickBot="1" x14ac:dyDescent="0.3">
      <c r="A337" s="251" t="s">
        <v>220</v>
      </c>
      <c r="B337" s="400">
        <v>8</v>
      </c>
      <c r="C337" s="374" t="s">
        <v>312</v>
      </c>
      <c r="D337" s="303" t="s">
        <v>129</v>
      </c>
      <c r="E337" s="303"/>
      <c r="F337" s="298" t="s">
        <v>129</v>
      </c>
      <c r="G337" s="262"/>
      <c r="H337" s="262"/>
      <c r="I337" s="402" t="s">
        <v>129</v>
      </c>
      <c r="J337" s="262"/>
      <c r="K337" s="262"/>
      <c r="L337" s="402"/>
      <c r="M337" s="262"/>
      <c r="N337" s="557"/>
      <c r="O337" s="299" t="s">
        <v>129</v>
      </c>
      <c r="P337" s="262"/>
      <c r="Q337" s="262"/>
      <c r="R337" s="298" t="s">
        <v>129</v>
      </c>
      <c r="S337" s="299"/>
      <c r="T337" s="299"/>
      <c r="U337" s="263" t="s">
        <v>129</v>
      </c>
      <c r="V337" s="264"/>
      <c r="W337" s="289">
        <f t="shared" si="50"/>
        <v>0</v>
      </c>
      <c r="X337" s="250">
        <f t="shared" si="51"/>
        <v>0</v>
      </c>
      <c r="Y337" s="290">
        <f t="shared" si="52"/>
        <v>0</v>
      </c>
      <c r="Z337" s="290">
        <f t="shared" si="53"/>
        <v>0</v>
      </c>
      <c r="AA337" s="290" t="str">
        <f t="shared" si="54"/>
        <v>0  -0 - 0 - 0</v>
      </c>
      <c r="AB337" s="290" t="str">
        <f t="shared" si="55"/>
        <v xml:space="preserve">  -   - 0 - </v>
      </c>
      <c r="AC337" s="290" t="str">
        <f t="shared" si="56"/>
        <v xml:space="preserve"> </v>
      </c>
      <c r="AD337" s="290" t="str">
        <f t="shared" si="57"/>
        <v xml:space="preserve"> </v>
      </c>
      <c r="AE337" s="290">
        <f t="shared" si="58"/>
        <v>0</v>
      </c>
      <c r="AF337" s="290" t="str">
        <f t="shared" si="59"/>
        <v xml:space="preserve"> </v>
      </c>
    </row>
    <row r="338" spans="1:32" ht="15.75" hidden="1" thickBot="1" x14ac:dyDescent="0.3">
      <c r="A338" s="251" t="s">
        <v>220</v>
      </c>
      <c r="B338" s="400">
        <v>8</v>
      </c>
      <c r="C338" s="374" t="s">
        <v>312</v>
      </c>
      <c r="D338" s="303"/>
      <c r="E338" s="303"/>
      <c r="F338" s="298"/>
      <c r="G338" s="262"/>
      <c r="H338" s="262"/>
      <c r="I338" s="402"/>
      <c r="J338" s="262"/>
      <c r="K338" s="262"/>
      <c r="L338" s="402"/>
      <c r="M338" s="262"/>
      <c r="N338" s="557"/>
      <c r="O338" s="299"/>
      <c r="P338" s="262"/>
      <c r="Q338" s="262"/>
      <c r="R338" s="298"/>
      <c r="S338" s="299"/>
      <c r="T338" s="299"/>
      <c r="U338" s="263"/>
      <c r="V338" s="264"/>
      <c r="W338" s="289">
        <f t="shared" si="50"/>
        <v>0</v>
      </c>
      <c r="X338" s="250">
        <f t="shared" si="51"/>
        <v>0</v>
      </c>
      <c r="Y338" s="290">
        <f t="shared" si="52"/>
        <v>0</v>
      </c>
      <c r="Z338" s="290">
        <f t="shared" si="53"/>
        <v>0</v>
      </c>
      <c r="AA338" s="290" t="str">
        <f t="shared" si="54"/>
        <v>0  -0 - 0 - 0</v>
      </c>
      <c r="AB338" s="290" t="str">
        <f t="shared" si="55"/>
        <v>0 - 0 - 0 -0</v>
      </c>
      <c r="AC338" s="290">
        <f t="shared" si="56"/>
        <v>0</v>
      </c>
      <c r="AD338" s="290">
        <f t="shared" si="57"/>
        <v>0</v>
      </c>
      <c r="AE338" s="290">
        <f t="shared" si="58"/>
        <v>0</v>
      </c>
      <c r="AF338" s="290">
        <f t="shared" si="59"/>
        <v>0</v>
      </c>
    </row>
    <row r="339" spans="1:32" ht="15.75" hidden="1" thickBot="1" x14ac:dyDescent="0.3">
      <c r="A339" s="251" t="s">
        <v>220</v>
      </c>
      <c r="B339" s="400">
        <v>8</v>
      </c>
      <c r="C339" s="374" t="s">
        <v>312</v>
      </c>
      <c r="D339" s="303"/>
      <c r="E339" s="303"/>
      <c r="F339" s="298"/>
      <c r="G339" s="262"/>
      <c r="H339" s="262"/>
      <c r="I339" s="402"/>
      <c r="J339" s="262"/>
      <c r="K339" s="262"/>
      <c r="L339" s="402"/>
      <c r="M339" s="262"/>
      <c r="N339" s="557"/>
      <c r="O339" s="299"/>
      <c r="P339" s="262"/>
      <c r="Q339" s="262"/>
      <c r="R339" s="298"/>
      <c r="S339" s="299"/>
      <c r="T339" s="299"/>
      <c r="U339" s="263"/>
      <c r="V339" s="264"/>
      <c r="W339" s="289">
        <f t="shared" si="50"/>
        <v>0</v>
      </c>
      <c r="X339" s="250">
        <f t="shared" si="51"/>
        <v>0</v>
      </c>
      <c r="Y339" s="290">
        <f t="shared" si="52"/>
        <v>0</v>
      </c>
      <c r="Z339" s="290">
        <f t="shared" si="53"/>
        <v>0</v>
      </c>
      <c r="AA339" s="290" t="str">
        <f t="shared" si="54"/>
        <v>0  -0 - 0 - 0</v>
      </c>
      <c r="AB339" s="290" t="str">
        <f t="shared" si="55"/>
        <v>0 - 0 - 0 -0</v>
      </c>
      <c r="AC339" s="290">
        <f t="shared" si="56"/>
        <v>0</v>
      </c>
      <c r="AD339" s="290">
        <f t="shared" si="57"/>
        <v>0</v>
      </c>
      <c r="AE339" s="290">
        <f t="shared" si="58"/>
        <v>0</v>
      </c>
      <c r="AF339" s="290">
        <f t="shared" si="59"/>
        <v>0</v>
      </c>
    </row>
    <row r="340" spans="1:32" ht="15.75" hidden="1" thickBot="1" x14ac:dyDescent="0.3">
      <c r="A340" s="251" t="s">
        <v>220</v>
      </c>
      <c r="B340" s="400">
        <v>8</v>
      </c>
      <c r="C340" s="374" t="s">
        <v>312</v>
      </c>
      <c r="D340" s="303"/>
      <c r="E340" s="303"/>
      <c r="F340" s="298"/>
      <c r="G340" s="262"/>
      <c r="H340" s="262"/>
      <c r="I340" s="402"/>
      <c r="J340" s="262"/>
      <c r="K340" s="262"/>
      <c r="L340" s="402"/>
      <c r="M340" s="262"/>
      <c r="N340" s="557"/>
      <c r="O340" s="299"/>
      <c r="P340" s="262"/>
      <c r="Q340" s="262"/>
      <c r="R340" s="298"/>
      <c r="S340" s="299"/>
      <c r="T340" s="299"/>
      <c r="U340" s="263"/>
      <c r="V340" s="264"/>
      <c r="W340" s="289">
        <f t="shared" si="50"/>
        <v>0</v>
      </c>
      <c r="X340" s="250">
        <f t="shared" si="51"/>
        <v>0</v>
      </c>
      <c r="Y340" s="290">
        <f t="shared" si="52"/>
        <v>0</v>
      </c>
      <c r="Z340" s="290">
        <f t="shared" si="53"/>
        <v>0</v>
      </c>
      <c r="AA340" s="290" t="str">
        <f t="shared" si="54"/>
        <v>0  -0 - 0 - 0</v>
      </c>
      <c r="AB340" s="290" t="str">
        <f t="shared" si="55"/>
        <v>0 - 0 - 0 -0</v>
      </c>
      <c r="AC340" s="290">
        <f t="shared" si="56"/>
        <v>0</v>
      </c>
      <c r="AD340" s="290">
        <f t="shared" si="57"/>
        <v>0</v>
      </c>
      <c r="AE340" s="290">
        <f t="shared" si="58"/>
        <v>0</v>
      </c>
      <c r="AF340" s="290">
        <f t="shared" si="59"/>
        <v>0</v>
      </c>
    </row>
    <row r="341" spans="1:32" ht="15.75" hidden="1" thickBot="1" x14ac:dyDescent="0.3">
      <c r="A341" s="251" t="s">
        <v>220</v>
      </c>
      <c r="B341" s="400">
        <v>8</v>
      </c>
      <c r="C341" s="374"/>
      <c r="D341" s="303"/>
      <c r="E341" s="303"/>
      <c r="F341" s="298"/>
      <c r="G341" s="262"/>
      <c r="H341" s="262"/>
      <c r="I341" s="402"/>
      <c r="J341" s="262"/>
      <c r="K341" s="262"/>
      <c r="L341" s="402"/>
      <c r="M341" s="262"/>
      <c r="N341" s="557"/>
      <c r="O341" s="299"/>
      <c r="P341" s="262"/>
      <c r="Q341" s="262"/>
      <c r="R341" s="298"/>
      <c r="S341" s="299"/>
      <c r="T341" s="299"/>
      <c r="U341" s="263"/>
      <c r="V341" s="264"/>
      <c r="W341" s="289">
        <f t="shared" si="50"/>
        <v>0</v>
      </c>
      <c r="X341" s="250">
        <f t="shared" si="51"/>
        <v>0</v>
      </c>
      <c r="Y341" s="290">
        <f t="shared" si="52"/>
        <v>0</v>
      </c>
      <c r="Z341" s="290">
        <f t="shared" si="53"/>
        <v>0</v>
      </c>
      <c r="AA341" s="290" t="str">
        <f t="shared" si="54"/>
        <v>0  -0 - 0 - 0</v>
      </c>
      <c r="AB341" s="290" t="str">
        <f t="shared" si="55"/>
        <v>0 - 0 - 0 -0</v>
      </c>
      <c r="AC341" s="290">
        <f t="shared" si="56"/>
        <v>0</v>
      </c>
      <c r="AD341" s="290">
        <f t="shared" si="57"/>
        <v>0</v>
      </c>
      <c r="AE341" s="290">
        <f t="shared" si="58"/>
        <v>0</v>
      </c>
      <c r="AF341" s="290">
        <f t="shared" si="59"/>
        <v>0</v>
      </c>
    </row>
    <row r="342" spans="1:32" ht="15.75" hidden="1" thickBot="1" x14ac:dyDescent="0.3">
      <c r="A342" s="251" t="s">
        <v>220</v>
      </c>
      <c r="B342" s="400">
        <v>8</v>
      </c>
      <c r="C342" s="374"/>
      <c r="D342" s="303"/>
      <c r="E342" s="303"/>
      <c r="F342" s="298"/>
      <c r="G342" s="262"/>
      <c r="H342" s="262"/>
      <c r="I342" s="402"/>
      <c r="J342" s="262"/>
      <c r="K342" s="262"/>
      <c r="L342" s="402"/>
      <c r="M342" s="262"/>
      <c r="N342" s="557"/>
      <c r="O342" s="299"/>
      <c r="P342" s="262"/>
      <c r="Q342" s="262"/>
      <c r="R342" s="298"/>
      <c r="S342" s="299"/>
      <c r="T342" s="299"/>
      <c r="U342" s="263"/>
      <c r="V342" s="264"/>
      <c r="W342" s="289">
        <f t="shared" si="50"/>
        <v>0</v>
      </c>
      <c r="X342" s="250">
        <f t="shared" si="51"/>
        <v>0</v>
      </c>
      <c r="Y342" s="290">
        <f t="shared" si="52"/>
        <v>0</v>
      </c>
      <c r="Z342" s="290">
        <f t="shared" si="53"/>
        <v>0</v>
      </c>
      <c r="AA342" s="290" t="str">
        <f t="shared" si="54"/>
        <v>0  -0 - 0 - 0</v>
      </c>
      <c r="AB342" s="290" t="str">
        <f t="shared" si="55"/>
        <v>0 - 0 - 0 -0</v>
      </c>
      <c r="AC342" s="290">
        <f t="shared" si="56"/>
        <v>0</v>
      </c>
      <c r="AD342" s="290">
        <f t="shared" si="57"/>
        <v>0</v>
      </c>
      <c r="AE342" s="290">
        <f t="shared" si="58"/>
        <v>0</v>
      </c>
      <c r="AF342" s="290">
        <f t="shared" si="59"/>
        <v>0</v>
      </c>
    </row>
    <row r="343" spans="1:32" ht="15.75" hidden="1" thickBot="1" x14ac:dyDescent="0.3">
      <c r="A343" s="251" t="s">
        <v>220</v>
      </c>
      <c r="B343" s="400">
        <v>8</v>
      </c>
      <c r="C343" s="374"/>
      <c r="D343" s="303"/>
      <c r="E343" s="303"/>
      <c r="F343" s="298"/>
      <c r="G343" s="262"/>
      <c r="H343" s="262"/>
      <c r="I343" s="402"/>
      <c r="J343" s="262"/>
      <c r="K343" s="262"/>
      <c r="L343" s="402"/>
      <c r="M343" s="262"/>
      <c r="N343" s="557"/>
      <c r="O343" s="299"/>
      <c r="P343" s="262"/>
      <c r="Q343" s="262"/>
      <c r="R343" s="298"/>
      <c r="S343" s="299"/>
      <c r="T343" s="299"/>
      <c r="U343" s="263"/>
      <c r="V343" s="264"/>
      <c r="W343" s="289">
        <f t="shared" si="50"/>
        <v>0</v>
      </c>
      <c r="X343" s="250">
        <f t="shared" si="51"/>
        <v>0</v>
      </c>
      <c r="Y343" s="290">
        <f t="shared" si="52"/>
        <v>0</v>
      </c>
      <c r="Z343" s="290">
        <f t="shared" si="53"/>
        <v>0</v>
      </c>
      <c r="AA343" s="290" t="str">
        <f t="shared" si="54"/>
        <v>0  -0 - 0 - 0</v>
      </c>
      <c r="AB343" s="290" t="str">
        <f t="shared" si="55"/>
        <v>0 - 0 - 0 -0</v>
      </c>
      <c r="AC343" s="290">
        <f t="shared" si="56"/>
        <v>0</v>
      </c>
      <c r="AD343" s="290">
        <f t="shared" si="57"/>
        <v>0</v>
      </c>
      <c r="AE343" s="290">
        <f t="shared" si="58"/>
        <v>0</v>
      </c>
      <c r="AF343" s="290">
        <f t="shared" si="59"/>
        <v>0</v>
      </c>
    </row>
    <row r="344" spans="1:32" ht="15.75" hidden="1" thickBot="1" x14ac:dyDescent="0.3">
      <c r="A344" s="251" t="s">
        <v>220</v>
      </c>
      <c r="B344" s="400">
        <v>8</v>
      </c>
      <c r="C344" s="374"/>
      <c r="D344" s="303"/>
      <c r="E344" s="303"/>
      <c r="F344" s="298"/>
      <c r="G344" s="262"/>
      <c r="H344" s="262"/>
      <c r="I344" s="402"/>
      <c r="J344" s="262"/>
      <c r="K344" s="262"/>
      <c r="L344" s="402" t="s">
        <v>129</v>
      </c>
      <c r="M344" s="262"/>
      <c r="N344" s="557"/>
      <c r="O344" s="299"/>
      <c r="P344" s="262"/>
      <c r="Q344" s="262"/>
      <c r="R344" s="298"/>
      <c r="S344" s="299"/>
      <c r="T344" s="299"/>
      <c r="U344" s="263"/>
      <c r="V344" s="264"/>
      <c r="W344" s="289">
        <f t="shared" si="50"/>
        <v>0</v>
      </c>
      <c r="X344" s="250">
        <f t="shared" si="51"/>
        <v>0</v>
      </c>
      <c r="Y344" s="290">
        <f t="shared" si="52"/>
        <v>0</v>
      </c>
      <c r="Z344" s="290">
        <f t="shared" si="53"/>
        <v>0</v>
      </c>
      <c r="AA344" s="290" t="str">
        <f t="shared" si="54"/>
        <v>0  -0 - 0 - 0</v>
      </c>
      <c r="AB344" s="290" t="str">
        <f t="shared" si="55"/>
        <v>0 - 0 -   -0</v>
      </c>
      <c r="AC344" s="290">
        <f t="shared" si="56"/>
        <v>0</v>
      </c>
      <c r="AD344" s="290">
        <f t="shared" si="57"/>
        <v>0</v>
      </c>
      <c r="AE344" s="290" t="str">
        <f t="shared" si="58"/>
        <v xml:space="preserve"> </v>
      </c>
      <c r="AF344" s="290">
        <f t="shared" si="59"/>
        <v>0</v>
      </c>
    </row>
    <row r="345" spans="1:32" ht="15.75" hidden="1" thickBot="1" x14ac:dyDescent="0.3">
      <c r="A345" s="251" t="s">
        <v>220</v>
      </c>
      <c r="B345" s="400">
        <v>8</v>
      </c>
      <c r="C345" s="374" t="s">
        <v>312</v>
      </c>
      <c r="D345" s="303"/>
      <c r="E345" s="303"/>
      <c r="F345" s="298"/>
      <c r="G345" s="262"/>
      <c r="H345" s="262"/>
      <c r="I345" s="402"/>
      <c r="J345" s="262"/>
      <c r="K345" s="262"/>
      <c r="L345" s="402" t="s">
        <v>129</v>
      </c>
      <c r="M345" s="262"/>
      <c r="N345" s="557"/>
      <c r="O345" s="299"/>
      <c r="P345" s="262"/>
      <c r="Q345" s="262"/>
      <c r="R345" s="298"/>
      <c r="S345" s="299"/>
      <c r="T345" s="299"/>
      <c r="U345" s="263"/>
      <c r="V345" s="264"/>
      <c r="W345" s="289">
        <f t="shared" si="50"/>
        <v>0</v>
      </c>
      <c r="X345" s="250">
        <f t="shared" si="51"/>
        <v>0</v>
      </c>
      <c r="Y345" s="290">
        <f t="shared" si="52"/>
        <v>0</v>
      </c>
      <c r="Z345" s="290">
        <f t="shared" si="53"/>
        <v>0</v>
      </c>
      <c r="AA345" s="290" t="str">
        <f t="shared" si="54"/>
        <v>0  -0 - 0 - 0</v>
      </c>
      <c r="AB345" s="290" t="str">
        <f t="shared" si="55"/>
        <v>0 - 0 -   -0</v>
      </c>
      <c r="AC345" s="290">
        <f t="shared" si="56"/>
        <v>0</v>
      </c>
      <c r="AD345" s="290">
        <f t="shared" si="57"/>
        <v>0</v>
      </c>
      <c r="AE345" s="290" t="str">
        <f t="shared" si="58"/>
        <v xml:space="preserve"> </v>
      </c>
      <c r="AF345" s="290">
        <f t="shared" si="59"/>
        <v>0</v>
      </c>
    </row>
    <row r="346" spans="1:32" ht="15.75" hidden="1" thickBot="1" x14ac:dyDescent="0.3">
      <c r="A346" s="251" t="s">
        <v>220</v>
      </c>
      <c r="B346" s="400">
        <v>8</v>
      </c>
      <c r="C346" s="374" t="s">
        <v>312</v>
      </c>
      <c r="D346" s="303"/>
      <c r="E346" s="303"/>
      <c r="F346" s="298"/>
      <c r="G346" s="262"/>
      <c r="H346" s="262"/>
      <c r="I346" s="402"/>
      <c r="J346" s="262"/>
      <c r="K346" s="262"/>
      <c r="L346" s="402"/>
      <c r="M346" s="262"/>
      <c r="N346" s="557"/>
      <c r="O346" s="299"/>
      <c r="P346" s="262"/>
      <c r="Q346" s="262"/>
      <c r="R346" s="298"/>
      <c r="S346" s="299"/>
      <c r="T346" s="299"/>
      <c r="U346" s="263"/>
      <c r="V346" s="264"/>
      <c r="W346" s="289">
        <f t="shared" si="50"/>
        <v>0</v>
      </c>
      <c r="X346" s="250">
        <f t="shared" si="51"/>
        <v>0</v>
      </c>
      <c r="Y346" s="290">
        <f t="shared" si="52"/>
        <v>0</v>
      </c>
      <c r="Z346" s="290">
        <f t="shared" si="53"/>
        <v>0</v>
      </c>
      <c r="AA346" s="290" t="str">
        <f t="shared" si="54"/>
        <v>0  -0 - 0 - 0</v>
      </c>
      <c r="AB346" s="290" t="str">
        <f t="shared" si="55"/>
        <v>0 - 0 - 0 -0</v>
      </c>
      <c r="AC346" s="290">
        <f t="shared" si="56"/>
        <v>0</v>
      </c>
      <c r="AD346" s="290">
        <f t="shared" si="57"/>
        <v>0</v>
      </c>
      <c r="AE346" s="290">
        <f t="shared" si="58"/>
        <v>0</v>
      </c>
      <c r="AF346" s="290">
        <f t="shared" si="59"/>
        <v>0</v>
      </c>
    </row>
    <row r="347" spans="1:32" ht="15.75" hidden="1" thickBot="1" x14ac:dyDescent="0.3">
      <c r="A347" s="251" t="s">
        <v>220</v>
      </c>
      <c r="B347" s="400">
        <v>8</v>
      </c>
      <c r="C347" s="374" t="s">
        <v>312</v>
      </c>
      <c r="D347" s="303" t="s">
        <v>129</v>
      </c>
      <c r="E347" s="303"/>
      <c r="F347" s="298" t="s">
        <v>129</v>
      </c>
      <c r="G347" s="262"/>
      <c r="H347" s="262"/>
      <c r="I347" s="402" t="s">
        <v>129</v>
      </c>
      <c r="J347" s="262"/>
      <c r="K347" s="262"/>
      <c r="L347" s="402"/>
      <c r="M347" s="262"/>
      <c r="N347" s="262"/>
      <c r="O347" s="298" t="s">
        <v>129</v>
      </c>
      <c r="P347" s="262"/>
      <c r="Q347" s="262"/>
      <c r="R347" s="298" t="s">
        <v>129</v>
      </c>
      <c r="S347" s="299"/>
      <c r="T347" s="299"/>
      <c r="U347" s="263" t="s">
        <v>129</v>
      </c>
      <c r="V347" s="264"/>
      <c r="W347" s="289">
        <f t="shared" si="50"/>
        <v>0</v>
      </c>
      <c r="X347" s="250">
        <f t="shared" si="51"/>
        <v>0</v>
      </c>
      <c r="Y347" s="290">
        <f t="shared" si="52"/>
        <v>0</v>
      </c>
      <c r="Z347" s="290">
        <f t="shared" si="53"/>
        <v>0</v>
      </c>
      <c r="AA347" s="290" t="str">
        <f t="shared" si="54"/>
        <v>0  -0 - 0 - 0</v>
      </c>
      <c r="AB347" s="290" t="str">
        <f t="shared" si="55"/>
        <v xml:space="preserve">  -   - 0 - </v>
      </c>
      <c r="AC347" s="290" t="str">
        <f t="shared" si="56"/>
        <v xml:space="preserve"> </v>
      </c>
      <c r="AD347" s="290" t="str">
        <f t="shared" si="57"/>
        <v xml:space="preserve"> </v>
      </c>
      <c r="AE347" s="290">
        <f t="shared" si="58"/>
        <v>0</v>
      </c>
      <c r="AF347" s="290" t="str">
        <f t="shared" si="59"/>
        <v xml:space="preserve"> </v>
      </c>
    </row>
    <row r="348" spans="1:32" ht="15.75" hidden="1" thickBot="1" x14ac:dyDescent="0.3">
      <c r="A348" s="251" t="s">
        <v>220</v>
      </c>
      <c r="B348" s="400">
        <v>8</v>
      </c>
      <c r="C348" s="374" t="s">
        <v>312</v>
      </c>
      <c r="D348" s="303" t="s">
        <v>129</v>
      </c>
      <c r="E348" s="303"/>
      <c r="F348" s="298" t="s">
        <v>129</v>
      </c>
      <c r="G348" s="262"/>
      <c r="H348" s="262"/>
      <c r="I348" s="402" t="s">
        <v>129</v>
      </c>
      <c r="J348" s="262"/>
      <c r="K348" s="262"/>
      <c r="L348" s="402"/>
      <c r="M348" s="262"/>
      <c r="N348" s="262"/>
      <c r="O348" s="298" t="s">
        <v>129</v>
      </c>
      <c r="P348" s="262"/>
      <c r="Q348" s="262"/>
      <c r="R348" s="298" t="s">
        <v>129</v>
      </c>
      <c r="S348" s="299"/>
      <c r="T348" s="299"/>
      <c r="U348" s="263" t="s">
        <v>129</v>
      </c>
      <c r="V348" s="264"/>
      <c r="W348" s="289">
        <f t="shared" si="50"/>
        <v>0</v>
      </c>
      <c r="X348" s="250">
        <f t="shared" si="51"/>
        <v>0</v>
      </c>
      <c r="Y348" s="290">
        <f t="shared" si="52"/>
        <v>0</v>
      </c>
      <c r="Z348" s="290">
        <f t="shared" si="53"/>
        <v>0</v>
      </c>
      <c r="AA348" s="290" t="str">
        <f t="shared" si="54"/>
        <v>0  -0 - 0 - 0</v>
      </c>
      <c r="AB348" s="290" t="str">
        <f t="shared" si="55"/>
        <v xml:space="preserve">  -   - 0 - </v>
      </c>
      <c r="AC348" s="290" t="str">
        <f t="shared" si="56"/>
        <v xml:space="preserve"> </v>
      </c>
      <c r="AD348" s="290" t="str">
        <f t="shared" si="57"/>
        <v xml:space="preserve"> </v>
      </c>
      <c r="AE348" s="290">
        <f t="shared" si="58"/>
        <v>0</v>
      </c>
      <c r="AF348" s="290" t="str">
        <f t="shared" si="59"/>
        <v xml:space="preserve"> </v>
      </c>
    </row>
    <row r="349" spans="1:32" ht="15.75" hidden="1" thickBot="1" x14ac:dyDescent="0.3">
      <c r="A349" s="251" t="s">
        <v>220</v>
      </c>
      <c r="B349" s="400">
        <v>8</v>
      </c>
      <c r="C349" s="374" t="s">
        <v>312</v>
      </c>
      <c r="D349" s="303" t="s">
        <v>129</v>
      </c>
      <c r="E349" s="303"/>
      <c r="F349" s="298" t="s">
        <v>129</v>
      </c>
      <c r="G349" s="262"/>
      <c r="H349" s="262"/>
      <c r="I349" s="402" t="s">
        <v>129</v>
      </c>
      <c r="J349" s="262"/>
      <c r="K349" s="262"/>
      <c r="L349" s="402"/>
      <c r="M349" s="262"/>
      <c r="N349" s="262"/>
      <c r="O349" s="298" t="s">
        <v>129</v>
      </c>
      <c r="P349" s="262"/>
      <c r="Q349" s="262"/>
      <c r="R349" s="298" t="s">
        <v>129</v>
      </c>
      <c r="S349" s="299"/>
      <c r="T349" s="299"/>
      <c r="U349" s="263" t="s">
        <v>129</v>
      </c>
      <c r="V349" s="264"/>
      <c r="W349" s="289">
        <f t="shared" si="50"/>
        <v>0</v>
      </c>
      <c r="X349" s="250">
        <f t="shared" si="51"/>
        <v>0</v>
      </c>
      <c r="Y349" s="290">
        <f t="shared" si="52"/>
        <v>0</v>
      </c>
      <c r="Z349" s="290">
        <f t="shared" si="53"/>
        <v>0</v>
      </c>
      <c r="AA349" s="290" t="str">
        <f t="shared" si="54"/>
        <v>0  -0 - 0 - 0</v>
      </c>
      <c r="AB349" s="290" t="str">
        <f t="shared" si="55"/>
        <v xml:space="preserve">  -   - 0 - </v>
      </c>
      <c r="AC349" s="290" t="str">
        <f t="shared" si="56"/>
        <v xml:space="preserve"> </v>
      </c>
      <c r="AD349" s="290" t="str">
        <f t="shared" si="57"/>
        <v xml:space="preserve"> </v>
      </c>
      <c r="AE349" s="290">
        <f t="shared" si="58"/>
        <v>0</v>
      </c>
      <c r="AF349" s="290" t="str">
        <f t="shared" si="59"/>
        <v xml:space="preserve"> </v>
      </c>
    </row>
    <row r="350" spans="1:32" ht="15.75" hidden="1" thickBot="1" x14ac:dyDescent="0.3">
      <c r="A350" s="251" t="s">
        <v>220</v>
      </c>
      <c r="B350" s="400">
        <v>8</v>
      </c>
      <c r="C350" s="374" t="s">
        <v>312</v>
      </c>
      <c r="D350" s="303" t="s">
        <v>129</v>
      </c>
      <c r="E350" s="303"/>
      <c r="F350" s="298" t="s">
        <v>129</v>
      </c>
      <c r="G350" s="262"/>
      <c r="H350" s="262"/>
      <c r="I350" s="402" t="s">
        <v>129</v>
      </c>
      <c r="J350" s="262"/>
      <c r="K350" s="262"/>
      <c r="L350" s="402" t="s">
        <v>552</v>
      </c>
      <c r="M350" s="262"/>
      <c r="N350" s="262"/>
      <c r="O350" s="298" t="s">
        <v>129</v>
      </c>
      <c r="P350" s="262"/>
      <c r="Q350" s="262"/>
      <c r="R350" s="298" t="s">
        <v>129</v>
      </c>
      <c r="S350" s="299"/>
      <c r="T350" s="299"/>
      <c r="U350" s="263" t="s">
        <v>129</v>
      </c>
      <c r="V350" s="264"/>
      <c r="W350" s="289">
        <f t="shared" si="50"/>
        <v>0</v>
      </c>
      <c r="X350" s="250">
        <f t="shared" si="51"/>
        <v>0</v>
      </c>
      <c r="Y350" s="290">
        <f t="shared" si="52"/>
        <v>0</v>
      </c>
      <c r="Z350" s="290">
        <f t="shared" si="53"/>
        <v>0</v>
      </c>
      <c r="AA350" s="290" t="str">
        <f t="shared" si="54"/>
        <v>0  -0 - 0 - 0</v>
      </c>
      <c r="AB350" s="290" t="str">
        <f t="shared" si="55"/>
        <v xml:space="preserve">  -   - TA - </v>
      </c>
      <c r="AC350" s="290" t="str">
        <f t="shared" si="56"/>
        <v xml:space="preserve"> </v>
      </c>
      <c r="AD350" s="290" t="str">
        <f t="shared" si="57"/>
        <v xml:space="preserve"> </v>
      </c>
      <c r="AE350" s="290" t="str">
        <f t="shared" si="58"/>
        <v>TA</v>
      </c>
      <c r="AF350" s="290" t="str">
        <f t="shared" si="59"/>
        <v xml:space="preserve"> </v>
      </c>
    </row>
    <row r="351" spans="1:32" ht="15.75" hidden="1" thickBot="1" x14ac:dyDescent="0.3">
      <c r="A351" s="251" t="s">
        <v>220</v>
      </c>
      <c r="B351" s="400">
        <v>8</v>
      </c>
      <c r="C351" s="374" t="s">
        <v>312</v>
      </c>
      <c r="D351" s="317">
        <v>43688</v>
      </c>
      <c r="E351" s="318"/>
      <c r="F351" s="314">
        <v>43689</v>
      </c>
      <c r="G351" s="336"/>
      <c r="H351" s="337"/>
      <c r="I351" s="314">
        <v>43690</v>
      </c>
      <c r="J351" s="336"/>
      <c r="K351" s="337"/>
      <c r="L351" s="314">
        <v>43691</v>
      </c>
      <c r="M351" s="336" t="s">
        <v>354</v>
      </c>
      <c r="N351" s="337"/>
      <c r="O351" s="314">
        <v>43692</v>
      </c>
      <c r="P351" s="336"/>
      <c r="Q351" s="337"/>
      <c r="R351" s="314">
        <v>43693</v>
      </c>
      <c r="S351" s="315"/>
      <c r="T351" s="316"/>
      <c r="U351" s="278">
        <v>43694</v>
      </c>
      <c r="V351" s="279"/>
      <c r="W351" s="289">
        <f t="shared" si="50"/>
        <v>0</v>
      </c>
      <c r="X351" s="250">
        <f t="shared" si="51"/>
        <v>0</v>
      </c>
      <c r="Y351" s="290" t="str">
        <f t="shared" si="52"/>
        <v>Lake</v>
      </c>
      <c r="Z351" s="290">
        <f t="shared" si="53"/>
        <v>0</v>
      </c>
      <c r="AA351" s="290" t="str">
        <f t="shared" si="54"/>
        <v>0  -0 - Lake - 0</v>
      </c>
      <c r="AB351" s="290" t="str">
        <f t="shared" si="55"/>
        <v>43689 - 43690 - 43691 -43692</v>
      </c>
      <c r="AC351" s="290">
        <f t="shared" si="56"/>
        <v>43689</v>
      </c>
      <c r="AD351" s="290">
        <f t="shared" si="57"/>
        <v>43690</v>
      </c>
      <c r="AE351" s="290">
        <f t="shared" si="58"/>
        <v>43691</v>
      </c>
      <c r="AF351" s="290">
        <f t="shared" si="59"/>
        <v>43692</v>
      </c>
    </row>
    <row r="352" spans="1:32" ht="15.75" hidden="1" thickBot="1" x14ac:dyDescent="0.3">
      <c r="A352" s="251" t="s">
        <v>220</v>
      </c>
      <c r="B352" s="400">
        <v>8</v>
      </c>
      <c r="C352" s="374" t="s">
        <v>312</v>
      </c>
      <c r="D352" s="303" t="s">
        <v>129</v>
      </c>
      <c r="E352" s="303"/>
      <c r="F352" s="402"/>
      <c r="G352" s="262"/>
      <c r="H352" s="262"/>
      <c r="I352" s="402" t="s">
        <v>129</v>
      </c>
      <c r="J352" s="262"/>
      <c r="K352" s="262"/>
      <c r="L352" s="402" t="s">
        <v>50</v>
      </c>
      <c r="M352" s="262" t="s">
        <v>110</v>
      </c>
      <c r="N352" s="262" t="s">
        <v>53</v>
      </c>
      <c r="O352" s="298" t="s">
        <v>129</v>
      </c>
      <c r="P352" s="262"/>
      <c r="Q352" s="262"/>
      <c r="R352" s="402" t="s">
        <v>598</v>
      </c>
      <c r="S352" s="299"/>
      <c r="T352" s="299"/>
      <c r="U352" s="263" t="s">
        <v>129</v>
      </c>
      <c r="V352" s="264"/>
      <c r="W352" s="289">
        <f t="shared" si="50"/>
        <v>0</v>
      </c>
      <c r="X352" s="250">
        <f t="shared" si="51"/>
        <v>0</v>
      </c>
      <c r="Y352" s="290" t="str">
        <f t="shared" si="52"/>
        <v>Lower Dianne Lake</v>
      </c>
      <c r="Z352" s="290">
        <f t="shared" si="53"/>
        <v>0</v>
      </c>
      <c r="AA352" s="290" t="str">
        <f t="shared" si="54"/>
        <v>0  -0 - Lower Dianne Lake - 0</v>
      </c>
      <c r="AB352" s="290" t="str">
        <f t="shared" si="55"/>
        <v xml:space="preserve">0 -   - 546A - </v>
      </c>
      <c r="AC352" s="290">
        <f t="shared" si="56"/>
        <v>0</v>
      </c>
      <c r="AD352" s="290" t="str">
        <f t="shared" si="57"/>
        <v xml:space="preserve"> </v>
      </c>
      <c r="AE352" s="290" t="str">
        <f t="shared" si="58"/>
        <v>546A</v>
      </c>
      <c r="AF352" s="290" t="str">
        <f t="shared" si="59"/>
        <v xml:space="preserve"> </v>
      </c>
    </row>
    <row r="353" spans="1:32" ht="15.75" hidden="1" thickBot="1" x14ac:dyDescent="0.3">
      <c r="A353" s="251" t="s">
        <v>220</v>
      </c>
      <c r="B353" s="400">
        <v>8</v>
      </c>
      <c r="C353" s="374" t="s">
        <v>312</v>
      </c>
      <c r="D353" s="303"/>
      <c r="E353" s="303"/>
      <c r="F353" s="402"/>
      <c r="G353" s="262"/>
      <c r="H353" s="262"/>
      <c r="I353" s="402"/>
      <c r="J353" s="262"/>
      <c r="K353" s="262"/>
      <c r="L353" s="402" t="s">
        <v>51</v>
      </c>
      <c r="M353" s="262" t="s">
        <v>111</v>
      </c>
      <c r="N353" s="262" t="s">
        <v>534</v>
      </c>
      <c r="O353" s="298"/>
      <c r="P353" s="262"/>
      <c r="Q353" s="262"/>
      <c r="R353" s="402" t="s">
        <v>599</v>
      </c>
      <c r="S353" s="299"/>
      <c r="T353" s="299"/>
      <c r="U353" s="263"/>
      <c r="V353" s="264"/>
      <c r="W353" s="289">
        <f t="shared" si="50"/>
        <v>0</v>
      </c>
      <c r="X353" s="250">
        <f t="shared" si="51"/>
        <v>0</v>
      </c>
      <c r="Y353" s="290" t="str">
        <f t="shared" si="52"/>
        <v>Upper Dianne Lake</v>
      </c>
      <c r="Z353" s="290">
        <f t="shared" si="53"/>
        <v>0</v>
      </c>
      <c r="AA353" s="290" t="str">
        <f t="shared" si="54"/>
        <v>0  -0 - Upper Dianne Lake - 0</v>
      </c>
      <c r="AB353" s="290" t="str">
        <f t="shared" si="55"/>
        <v>0 - 0 - 546B -0</v>
      </c>
      <c r="AC353" s="290">
        <f t="shared" si="56"/>
        <v>0</v>
      </c>
      <c r="AD353" s="290">
        <f t="shared" si="57"/>
        <v>0</v>
      </c>
      <c r="AE353" s="290" t="str">
        <f t="shared" si="58"/>
        <v>546B</v>
      </c>
      <c r="AF353" s="290">
        <f t="shared" si="59"/>
        <v>0</v>
      </c>
    </row>
    <row r="354" spans="1:32" ht="15.75" hidden="1" thickBot="1" x14ac:dyDescent="0.3">
      <c r="A354" s="251" t="s">
        <v>220</v>
      </c>
      <c r="B354" s="400">
        <v>8</v>
      </c>
      <c r="C354" s="374" t="s">
        <v>312</v>
      </c>
      <c r="D354" s="303"/>
      <c r="E354" s="303"/>
      <c r="F354" s="402"/>
      <c r="G354" s="262"/>
      <c r="H354" s="262"/>
      <c r="I354" s="402"/>
      <c r="J354" s="262"/>
      <c r="K354" s="262"/>
      <c r="L354" s="402" t="s">
        <v>38</v>
      </c>
      <c r="M354" s="262" t="s">
        <v>96</v>
      </c>
      <c r="N354" s="262" t="s">
        <v>53</v>
      </c>
      <c r="O354" s="298"/>
      <c r="P354" s="262"/>
      <c r="Q354" s="262"/>
      <c r="R354" s="402" t="s">
        <v>600</v>
      </c>
      <c r="S354" s="299"/>
      <c r="T354" s="299"/>
      <c r="U354" s="263"/>
      <c r="V354" s="264"/>
      <c r="W354" s="289">
        <f t="shared" si="50"/>
        <v>0</v>
      </c>
      <c r="X354" s="250">
        <f t="shared" si="51"/>
        <v>0</v>
      </c>
      <c r="Y354" s="290" t="str">
        <f t="shared" si="52"/>
        <v>LAKE ARROWHEAD</v>
      </c>
      <c r="Z354" s="290">
        <f t="shared" si="53"/>
        <v>0</v>
      </c>
      <c r="AA354" s="290" t="str">
        <f t="shared" si="54"/>
        <v>0  -0 - LAKE ARROWHEAD - 0</v>
      </c>
      <c r="AB354" s="290" t="str">
        <f t="shared" si="55"/>
        <v>0 - 0 - 564A -0</v>
      </c>
      <c r="AC354" s="290">
        <f t="shared" si="56"/>
        <v>0</v>
      </c>
      <c r="AD354" s="290">
        <f t="shared" si="57"/>
        <v>0</v>
      </c>
      <c r="AE354" s="290" t="str">
        <f t="shared" si="58"/>
        <v>564A</v>
      </c>
      <c r="AF354" s="290">
        <f t="shared" si="59"/>
        <v>0</v>
      </c>
    </row>
    <row r="355" spans="1:32" ht="15.75" hidden="1" thickBot="1" x14ac:dyDescent="0.3">
      <c r="A355" s="251" t="s">
        <v>220</v>
      </c>
      <c r="B355" s="400">
        <v>8</v>
      </c>
      <c r="C355" s="374" t="s">
        <v>312</v>
      </c>
      <c r="D355" s="303"/>
      <c r="E355" s="303"/>
      <c r="F355" s="262"/>
      <c r="G355" s="262"/>
      <c r="H355" s="262"/>
      <c r="I355" s="402"/>
      <c r="J355" s="262"/>
      <c r="K355" s="262"/>
      <c r="L355" s="402" t="s">
        <v>39</v>
      </c>
      <c r="M355" s="262" t="s">
        <v>98</v>
      </c>
      <c r="N355" s="262" t="s">
        <v>53</v>
      </c>
      <c r="O355" s="298"/>
      <c r="P355" s="262"/>
      <c r="Q355" s="262"/>
      <c r="R355" s="298"/>
      <c r="S355" s="299"/>
      <c r="T355" s="299"/>
      <c r="U355" s="263"/>
      <c r="V355" s="264"/>
      <c r="W355" s="289">
        <f t="shared" si="50"/>
        <v>0</v>
      </c>
      <c r="X355" s="250">
        <f t="shared" si="51"/>
        <v>0</v>
      </c>
      <c r="Y355" s="290" t="str">
        <f t="shared" si="52"/>
        <v>PINE HILL LAKE (BOCKUS LAKE)</v>
      </c>
      <c r="Z355" s="290">
        <f t="shared" si="53"/>
        <v>0</v>
      </c>
      <c r="AA355" s="290" t="str">
        <f t="shared" si="54"/>
        <v>0  -0 - PINE HILL LAKE (BOCKUS LAKE) - 0</v>
      </c>
      <c r="AB355" s="290" t="str">
        <f t="shared" si="55"/>
        <v>0 - 0 - 564B -0</v>
      </c>
      <c r="AC355" s="290">
        <f t="shared" si="56"/>
        <v>0</v>
      </c>
      <c r="AD355" s="290">
        <f t="shared" si="57"/>
        <v>0</v>
      </c>
      <c r="AE355" s="290" t="str">
        <f t="shared" si="58"/>
        <v>564B</v>
      </c>
      <c r="AF355" s="290">
        <f t="shared" si="59"/>
        <v>0</v>
      </c>
    </row>
    <row r="356" spans="1:32" ht="15.75" hidden="1" thickBot="1" x14ac:dyDescent="0.3">
      <c r="A356" s="251" t="s">
        <v>220</v>
      </c>
      <c r="B356" s="400">
        <v>8</v>
      </c>
      <c r="C356" s="374" t="s">
        <v>312</v>
      </c>
      <c r="D356" s="303"/>
      <c r="E356" s="303"/>
      <c r="F356" s="298"/>
      <c r="G356" s="262"/>
      <c r="H356" s="262"/>
      <c r="I356" s="402"/>
      <c r="J356" s="262"/>
      <c r="K356" s="262"/>
      <c r="L356" s="402" t="s">
        <v>52</v>
      </c>
      <c r="M356" s="262" t="s">
        <v>112</v>
      </c>
      <c r="N356" s="262" t="s">
        <v>53</v>
      </c>
      <c r="O356" s="298"/>
      <c r="P356" s="262"/>
      <c r="Q356" s="262"/>
      <c r="R356" s="298"/>
      <c r="S356" s="299"/>
      <c r="T356" s="299"/>
      <c r="U356" s="263"/>
      <c r="V356" s="264"/>
      <c r="W356" s="289">
        <f t="shared" si="50"/>
        <v>0</v>
      </c>
      <c r="X356" s="250">
        <f t="shared" si="51"/>
        <v>0</v>
      </c>
      <c r="Y356" s="290" t="str">
        <f t="shared" si="52"/>
        <v>Lake Tom Jon</v>
      </c>
      <c r="Z356" s="290">
        <f t="shared" si="53"/>
        <v>0</v>
      </c>
      <c r="AA356" s="290" t="str">
        <f t="shared" si="54"/>
        <v>0  -0 - Lake Tom Jon - 0</v>
      </c>
      <c r="AB356" s="290" t="str">
        <f t="shared" si="55"/>
        <v>0 - 0 - 647A -0</v>
      </c>
      <c r="AC356" s="290">
        <f t="shared" si="56"/>
        <v>0</v>
      </c>
      <c r="AD356" s="290">
        <f t="shared" si="57"/>
        <v>0</v>
      </c>
      <c r="AE356" s="290" t="str">
        <f t="shared" si="58"/>
        <v>647A</v>
      </c>
      <c r="AF356" s="290">
        <f t="shared" si="59"/>
        <v>0</v>
      </c>
    </row>
    <row r="357" spans="1:32" ht="15.75" hidden="1" thickBot="1" x14ac:dyDescent="0.3">
      <c r="A357" s="251" t="s">
        <v>220</v>
      </c>
      <c r="B357" s="400">
        <v>8</v>
      </c>
      <c r="C357" s="374" t="s">
        <v>312</v>
      </c>
      <c r="D357" s="303"/>
      <c r="E357" s="303"/>
      <c r="F357" s="298"/>
      <c r="G357" s="262"/>
      <c r="H357" s="262"/>
      <c r="I357" s="402"/>
      <c r="J357" s="262"/>
      <c r="K357" s="262"/>
      <c r="L357" s="402"/>
      <c r="M357" s="262"/>
      <c r="N357" s="262"/>
      <c r="O357" s="298"/>
      <c r="P357" s="262"/>
      <c r="Q357" s="262"/>
      <c r="R357" s="402" t="s">
        <v>601</v>
      </c>
      <c r="S357" s="299"/>
      <c r="T357" s="299"/>
      <c r="U357" s="263"/>
      <c r="V357" s="264"/>
      <c r="W357" s="289">
        <f t="shared" si="50"/>
        <v>0</v>
      </c>
      <c r="X357" s="250">
        <f t="shared" si="51"/>
        <v>0</v>
      </c>
      <c r="Y357" s="290">
        <f t="shared" si="52"/>
        <v>0</v>
      </c>
      <c r="Z357" s="290">
        <f t="shared" si="53"/>
        <v>0</v>
      </c>
      <c r="AA357" s="290" t="str">
        <f t="shared" si="54"/>
        <v>0  -0 - 0 - 0</v>
      </c>
      <c r="AB357" s="290" t="str">
        <f t="shared" si="55"/>
        <v>0 - 0 - 0 -0</v>
      </c>
      <c r="AC357" s="290">
        <f t="shared" si="56"/>
        <v>0</v>
      </c>
      <c r="AD357" s="290">
        <f t="shared" si="57"/>
        <v>0</v>
      </c>
      <c r="AE357" s="290">
        <f t="shared" si="58"/>
        <v>0</v>
      </c>
      <c r="AF357" s="290">
        <f t="shared" si="59"/>
        <v>0</v>
      </c>
    </row>
    <row r="358" spans="1:32" ht="15.75" hidden="1" thickBot="1" x14ac:dyDescent="0.3">
      <c r="A358" s="251" t="s">
        <v>220</v>
      </c>
      <c r="B358" s="400">
        <v>8</v>
      </c>
      <c r="C358" s="374" t="s">
        <v>312</v>
      </c>
      <c r="D358" s="303" t="s">
        <v>129</v>
      </c>
      <c r="E358" s="303"/>
      <c r="F358" s="298" t="s">
        <v>129</v>
      </c>
      <c r="G358" s="262"/>
      <c r="H358" s="262"/>
      <c r="I358" s="402" t="s">
        <v>129</v>
      </c>
      <c r="J358" s="262"/>
      <c r="K358" s="262"/>
      <c r="L358" s="402"/>
      <c r="M358" s="262" t="s">
        <v>592</v>
      </c>
      <c r="N358" s="262"/>
      <c r="O358" s="298" t="s">
        <v>129</v>
      </c>
      <c r="P358" s="262"/>
      <c r="Q358" s="262"/>
      <c r="R358" s="402" t="s">
        <v>602</v>
      </c>
      <c r="S358" s="299"/>
      <c r="T358" s="299"/>
      <c r="U358" s="263" t="s">
        <v>129</v>
      </c>
      <c r="V358" s="264"/>
      <c r="W358" s="289">
        <f t="shared" si="50"/>
        <v>0</v>
      </c>
      <c r="X358" s="250">
        <f t="shared" si="51"/>
        <v>0</v>
      </c>
      <c r="Y358" s="290" t="str">
        <f t="shared" si="52"/>
        <v>TLH ROC person &amp; Blake</v>
      </c>
      <c r="Z358" s="290">
        <f t="shared" si="53"/>
        <v>0</v>
      </c>
      <c r="AA358" s="290" t="str">
        <f t="shared" si="54"/>
        <v>0  -0 - TLH ROC person &amp; Blake - 0</v>
      </c>
      <c r="AB358" s="290" t="str">
        <f t="shared" si="55"/>
        <v xml:space="preserve">  -   - 0 - </v>
      </c>
      <c r="AC358" s="290" t="str">
        <f t="shared" si="56"/>
        <v xml:space="preserve"> </v>
      </c>
      <c r="AD358" s="290" t="str">
        <f t="shared" si="57"/>
        <v xml:space="preserve"> </v>
      </c>
      <c r="AE358" s="290">
        <f t="shared" si="58"/>
        <v>0</v>
      </c>
      <c r="AF358" s="290" t="str">
        <f t="shared" si="59"/>
        <v xml:space="preserve"> </v>
      </c>
    </row>
    <row r="359" spans="1:32" ht="15.75" hidden="1" thickBot="1" x14ac:dyDescent="0.3">
      <c r="A359" s="251" t="s">
        <v>220</v>
      </c>
      <c r="B359" s="400">
        <v>8</v>
      </c>
      <c r="C359" s="374" t="s">
        <v>312</v>
      </c>
      <c r="D359" s="303" t="s">
        <v>129</v>
      </c>
      <c r="E359" s="303"/>
      <c r="F359" s="298" t="s">
        <v>129</v>
      </c>
      <c r="G359" s="262"/>
      <c r="H359" s="262"/>
      <c r="I359" s="402" t="s">
        <v>129</v>
      </c>
      <c r="J359" s="262"/>
      <c r="K359" s="262"/>
      <c r="L359" s="402" t="s">
        <v>129</v>
      </c>
      <c r="M359" s="262" t="s">
        <v>595</v>
      </c>
      <c r="N359" s="262"/>
      <c r="O359" s="298" t="s">
        <v>129</v>
      </c>
      <c r="P359" s="262"/>
      <c r="Q359" s="262"/>
      <c r="R359" s="298" t="s">
        <v>129</v>
      </c>
      <c r="S359" s="299"/>
      <c r="T359" s="299"/>
      <c r="U359" s="263" t="s">
        <v>129</v>
      </c>
      <c r="V359" s="264"/>
      <c r="W359" s="289">
        <f t="shared" si="50"/>
        <v>0</v>
      </c>
      <c r="X359" s="250">
        <f t="shared" si="51"/>
        <v>0</v>
      </c>
      <c r="Y359" s="290" t="str">
        <f t="shared" si="52"/>
        <v>RQ-2019-08-12-45</v>
      </c>
      <c r="Z359" s="290">
        <f t="shared" si="53"/>
        <v>0</v>
      </c>
      <c r="AA359" s="290" t="str">
        <f t="shared" si="54"/>
        <v>0  -0 - RQ-2019-08-12-45 - 0</v>
      </c>
      <c r="AB359" s="290" t="str">
        <f t="shared" si="55"/>
        <v xml:space="preserve">  -   -   - </v>
      </c>
      <c r="AC359" s="290" t="str">
        <f t="shared" si="56"/>
        <v xml:space="preserve"> </v>
      </c>
      <c r="AD359" s="290" t="str">
        <f t="shared" si="57"/>
        <v xml:space="preserve"> </v>
      </c>
      <c r="AE359" s="290" t="str">
        <f t="shared" si="58"/>
        <v xml:space="preserve"> </v>
      </c>
      <c r="AF359" s="290" t="str">
        <f t="shared" si="59"/>
        <v xml:space="preserve"> </v>
      </c>
    </row>
    <row r="360" spans="1:32" ht="15.75" hidden="1" thickBot="1" x14ac:dyDescent="0.3">
      <c r="A360" s="251" t="s">
        <v>220</v>
      </c>
      <c r="B360" s="400">
        <v>8</v>
      </c>
      <c r="C360" s="374" t="s">
        <v>312</v>
      </c>
      <c r="D360" s="303" t="s">
        <v>129</v>
      </c>
      <c r="E360" s="303"/>
      <c r="F360" s="298" t="s">
        <v>129</v>
      </c>
      <c r="G360" s="262"/>
      <c r="H360" s="262"/>
      <c r="I360" s="402" t="s">
        <v>129</v>
      </c>
      <c r="J360" s="262"/>
      <c r="K360" s="262"/>
      <c r="L360" s="402" t="s">
        <v>129</v>
      </c>
      <c r="M360" s="262"/>
      <c r="N360" s="555" t="s">
        <v>594</v>
      </c>
      <c r="O360" s="298" t="s">
        <v>129</v>
      </c>
      <c r="P360" s="262"/>
      <c r="Q360" s="262"/>
      <c r="R360" s="298" t="s">
        <v>129</v>
      </c>
      <c r="S360" s="299"/>
      <c r="T360" s="299"/>
      <c r="U360" s="263" t="s">
        <v>129</v>
      </c>
      <c r="V360" s="264"/>
      <c r="W360" s="289">
        <f t="shared" si="50"/>
        <v>0</v>
      </c>
      <c r="X360" s="250">
        <f t="shared" si="51"/>
        <v>0</v>
      </c>
      <c r="Y360" s="290">
        <f t="shared" si="52"/>
        <v>0</v>
      </c>
      <c r="Z360" s="290">
        <f t="shared" si="53"/>
        <v>0</v>
      </c>
      <c r="AA360" s="290" t="str">
        <f t="shared" si="54"/>
        <v>0  -0 - 0 - 0</v>
      </c>
      <c r="AB360" s="290" t="str">
        <f t="shared" si="55"/>
        <v xml:space="preserve">  -   -   - </v>
      </c>
      <c r="AC360" s="290" t="str">
        <f t="shared" si="56"/>
        <v xml:space="preserve"> </v>
      </c>
      <c r="AD360" s="290" t="str">
        <f t="shared" si="57"/>
        <v xml:space="preserve"> </v>
      </c>
      <c r="AE360" s="290" t="str">
        <f t="shared" si="58"/>
        <v xml:space="preserve"> </v>
      </c>
      <c r="AF360" s="290" t="str">
        <f t="shared" si="59"/>
        <v xml:space="preserve"> </v>
      </c>
    </row>
    <row r="361" spans="1:32" ht="15.75" hidden="1" thickBot="1" x14ac:dyDescent="0.3">
      <c r="A361" s="251" t="s">
        <v>220</v>
      </c>
      <c r="B361" s="400">
        <v>8</v>
      </c>
      <c r="C361" s="374" t="s">
        <v>312</v>
      </c>
      <c r="D361" s="303" t="s">
        <v>129</v>
      </c>
      <c r="E361" s="303"/>
      <c r="F361" s="298" t="s">
        <v>129</v>
      </c>
      <c r="G361" s="262"/>
      <c r="H361" s="262"/>
      <c r="I361" s="402" t="s">
        <v>129</v>
      </c>
      <c r="J361" s="262"/>
      <c r="K361" s="262"/>
      <c r="L361" s="402" t="s">
        <v>552</v>
      </c>
      <c r="M361" s="262"/>
      <c r="N361" s="262"/>
      <c r="O361" s="298" t="s">
        <v>129</v>
      </c>
      <c r="P361" s="262"/>
      <c r="Q361" s="262"/>
      <c r="R361" s="298" t="s">
        <v>129</v>
      </c>
      <c r="S361" s="299"/>
      <c r="T361" s="299"/>
      <c r="U361" s="263" t="s">
        <v>129</v>
      </c>
      <c r="V361" s="264"/>
      <c r="W361" s="289">
        <f t="shared" si="50"/>
        <v>0</v>
      </c>
      <c r="X361" s="250">
        <f t="shared" si="51"/>
        <v>0</v>
      </c>
      <c r="Y361" s="290">
        <f t="shared" si="52"/>
        <v>0</v>
      </c>
      <c r="Z361" s="290">
        <f t="shared" si="53"/>
        <v>0</v>
      </c>
      <c r="AA361" s="290" t="str">
        <f t="shared" si="54"/>
        <v>0  -0 - 0 - 0</v>
      </c>
      <c r="AB361" s="290" t="str">
        <f t="shared" si="55"/>
        <v xml:space="preserve">  -   - TA - </v>
      </c>
      <c r="AC361" s="290" t="str">
        <f t="shared" si="56"/>
        <v xml:space="preserve"> </v>
      </c>
      <c r="AD361" s="290" t="str">
        <f t="shared" si="57"/>
        <v xml:space="preserve"> </v>
      </c>
      <c r="AE361" s="290" t="str">
        <f t="shared" si="58"/>
        <v>TA</v>
      </c>
      <c r="AF361" s="290" t="str">
        <f t="shared" si="59"/>
        <v xml:space="preserve"> </v>
      </c>
    </row>
    <row r="362" spans="1:32" ht="15.75" hidden="1" thickBot="1" x14ac:dyDescent="0.3">
      <c r="A362" s="251" t="s">
        <v>220</v>
      </c>
      <c r="B362" s="400">
        <v>8</v>
      </c>
      <c r="C362" s="374" t="s">
        <v>312</v>
      </c>
      <c r="D362" s="317">
        <v>43695</v>
      </c>
      <c r="E362" s="318"/>
      <c r="F362" s="314">
        <v>43696</v>
      </c>
      <c r="G362" s="336"/>
      <c r="H362" s="337"/>
      <c r="I362" s="314">
        <v>43697</v>
      </c>
      <c r="J362" s="336"/>
      <c r="K362" s="337"/>
      <c r="L362" s="314">
        <v>43698</v>
      </c>
      <c r="M362" s="336"/>
      <c r="N362" s="337"/>
      <c r="O362" s="314">
        <v>43699</v>
      </c>
      <c r="P362" s="336"/>
      <c r="Q362" s="337"/>
      <c r="R362" s="314">
        <v>43700</v>
      </c>
      <c r="S362" s="315"/>
      <c r="T362" s="316"/>
      <c r="U362" s="278">
        <v>43701</v>
      </c>
      <c r="V362" s="279"/>
      <c r="W362" s="289">
        <f t="shared" si="50"/>
        <v>0</v>
      </c>
      <c r="X362" s="250">
        <f t="shared" si="51"/>
        <v>0</v>
      </c>
      <c r="Y362" s="290">
        <f t="shared" si="52"/>
        <v>0</v>
      </c>
      <c r="Z362" s="290">
        <f t="shared" si="53"/>
        <v>0</v>
      </c>
      <c r="AA362" s="290" t="str">
        <f t="shared" si="54"/>
        <v>0  -0 - 0 - 0</v>
      </c>
      <c r="AB362" s="290" t="str">
        <f t="shared" si="55"/>
        <v>43696 - 43697 - 43698 -43699</v>
      </c>
      <c r="AC362" s="290">
        <f t="shared" si="56"/>
        <v>43696</v>
      </c>
      <c r="AD362" s="290">
        <f t="shared" si="57"/>
        <v>43697</v>
      </c>
      <c r="AE362" s="290">
        <f t="shared" si="58"/>
        <v>43698</v>
      </c>
      <c r="AF362" s="290">
        <f t="shared" si="59"/>
        <v>43699</v>
      </c>
    </row>
    <row r="363" spans="1:32" ht="15.75" hidden="1" thickBot="1" x14ac:dyDescent="0.3">
      <c r="A363" s="251" t="s">
        <v>220</v>
      </c>
      <c r="B363" s="400">
        <v>8</v>
      </c>
      <c r="C363" s="374" t="s">
        <v>312</v>
      </c>
      <c r="D363" s="303" t="s">
        <v>129</v>
      </c>
      <c r="E363" s="303"/>
      <c r="F363" s="298" t="s">
        <v>129</v>
      </c>
      <c r="G363" s="262"/>
      <c r="H363" s="262"/>
      <c r="I363" s="402"/>
      <c r="J363" s="262"/>
      <c r="K363" s="262"/>
      <c r="L363" s="402"/>
      <c r="M363" s="262"/>
      <c r="N363" s="262"/>
      <c r="O363" s="298" t="s">
        <v>129</v>
      </c>
      <c r="P363" s="262"/>
      <c r="Q363" s="262"/>
      <c r="R363" s="298" t="s">
        <v>129</v>
      </c>
      <c r="S363" s="299"/>
      <c r="T363" s="299"/>
      <c r="U363" s="263" t="s">
        <v>129</v>
      </c>
      <c r="V363" s="264"/>
      <c r="W363" s="289">
        <f t="shared" si="50"/>
        <v>0</v>
      </c>
      <c r="X363" s="250">
        <f t="shared" si="51"/>
        <v>0</v>
      </c>
      <c r="Y363" s="290">
        <f t="shared" si="52"/>
        <v>0</v>
      </c>
      <c r="Z363" s="290">
        <f t="shared" si="53"/>
        <v>0</v>
      </c>
      <c r="AA363" s="290" t="str">
        <f t="shared" si="54"/>
        <v>0  -0 - 0 - 0</v>
      </c>
      <c r="AB363" s="290" t="str">
        <f t="shared" si="55"/>
        <v xml:space="preserve">  - 0 - 0 - </v>
      </c>
      <c r="AC363" s="290" t="str">
        <f t="shared" si="56"/>
        <v xml:space="preserve"> </v>
      </c>
      <c r="AD363" s="290">
        <f t="shared" si="57"/>
        <v>0</v>
      </c>
      <c r="AE363" s="290">
        <f t="shared" si="58"/>
        <v>0</v>
      </c>
      <c r="AF363" s="290" t="str">
        <f t="shared" si="59"/>
        <v xml:space="preserve"> </v>
      </c>
    </row>
    <row r="364" spans="1:32" ht="15.75" hidden="1" thickBot="1" x14ac:dyDescent="0.3">
      <c r="A364" s="251" t="s">
        <v>220</v>
      </c>
      <c r="B364" s="400">
        <v>8</v>
      </c>
      <c r="C364" s="374" t="s">
        <v>312</v>
      </c>
      <c r="D364" s="303" t="s">
        <v>129</v>
      </c>
      <c r="E364" s="303"/>
      <c r="F364" s="298" t="s">
        <v>129</v>
      </c>
      <c r="G364" s="262"/>
      <c r="H364" s="262"/>
      <c r="I364" s="402"/>
      <c r="J364" s="262"/>
      <c r="K364" s="262"/>
      <c r="L364" s="402"/>
      <c r="M364" s="262"/>
      <c r="N364" s="262"/>
      <c r="O364" s="298" t="s">
        <v>129</v>
      </c>
      <c r="P364" s="262"/>
      <c r="Q364" s="262"/>
      <c r="R364" s="298" t="s">
        <v>129</v>
      </c>
      <c r="S364" s="299"/>
      <c r="T364" s="299"/>
      <c r="U364" s="263" t="s">
        <v>129</v>
      </c>
      <c r="V364" s="264"/>
      <c r="W364" s="289">
        <f t="shared" si="50"/>
        <v>0</v>
      </c>
      <c r="X364" s="250">
        <f t="shared" si="51"/>
        <v>0</v>
      </c>
      <c r="Y364" s="290">
        <f t="shared" si="52"/>
        <v>0</v>
      </c>
      <c r="Z364" s="290">
        <f t="shared" si="53"/>
        <v>0</v>
      </c>
      <c r="AA364" s="290" t="str">
        <f t="shared" si="54"/>
        <v>0  -0 - 0 - 0</v>
      </c>
      <c r="AB364" s="290" t="str">
        <f t="shared" si="55"/>
        <v xml:space="preserve">  - 0 - 0 - </v>
      </c>
      <c r="AC364" s="290" t="str">
        <f t="shared" si="56"/>
        <v xml:space="preserve"> </v>
      </c>
      <c r="AD364" s="290">
        <f t="shared" si="57"/>
        <v>0</v>
      </c>
      <c r="AE364" s="290">
        <f t="shared" si="58"/>
        <v>0</v>
      </c>
      <c r="AF364" s="290" t="str">
        <f t="shared" si="59"/>
        <v xml:space="preserve"> </v>
      </c>
    </row>
    <row r="365" spans="1:32" ht="15.75" hidden="1" thickBot="1" x14ac:dyDescent="0.3">
      <c r="A365" s="251" t="s">
        <v>220</v>
      </c>
      <c r="B365" s="400">
        <v>8</v>
      </c>
      <c r="C365" s="374" t="s">
        <v>312</v>
      </c>
      <c r="D365" s="303"/>
      <c r="E365" s="303"/>
      <c r="F365" s="298"/>
      <c r="G365" s="262"/>
      <c r="H365" s="262"/>
      <c r="I365" s="402"/>
      <c r="J365" s="262"/>
      <c r="K365" s="262"/>
      <c r="L365" s="402"/>
      <c r="M365" s="262"/>
      <c r="N365" s="262"/>
      <c r="O365" s="298"/>
      <c r="P365" s="262"/>
      <c r="Q365" s="262"/>
      <c r="R365" s="298"/>
      <c r="S365" s="299"/>
      <c r="T365" s="299"/>
      <c r="U365" s="263"/>
      <c r="V365" s="264"/>
      <c r="W365" s="289">
        <f t="shared" si="50"/>
        <v>0</v>
      </c>
      <c r="X365" s="250">
        <f t="shared" si="51"/>
        <v>0</v>
      </c>
      <c r="Y365" s="290">
        <f t="shared" si="52"/>
        <v>0</v>
      </c>
      <c r="Z365" s="290">
        <f t="shared" si="53"/>
        <v>0</v>
      </c>
      <c r="AA365" s="290" t="str">
        <f t="shared" si="54"/>
        <v>0  -0 - 0 - 0</v>
      </c>
      <c r="AB365" s="290" t="str">
        <f t="shared" si="55"/>
        <v>0 - 0 - 0 -0</v>
      </c>
      <c r="AC365" s="290">
        <f t="shared" si="56"/>
        <v>0</v>
      </c>
      <c r="AD365" s="290">
        <f t="shared" si="57"/>
        <v>0</v>
      </c>
      <c r="AE365" s="290">
        <f t="shared" si="58"/>
        <v>0</v>
      </c>
      <c r="AF365" s="290">
        <f t="shared" si="59"/>
        <v>0</v>
      </c>
    </row>
    <row r="366" spans="1:32" ht="15.75" hidden="1" thickBot="1" x14ac:dyDescent="0.3">
      <c r="A366" s="251" t="s">
        <v>220</v>
      </c>
      <c r="B366" s="400">
        <v>8</v>
      </c>
      <c r="C366" s="374" t="s">
        <v>312</v>
      </c>
      <c r="D366" s="303"/>
      <c r="E366" s="303"/>
      <c r="F366" s="298"/>
      <c r="G366" s="262"/>
      <c r="H366" s="262"/>
      <c r="I366" s="402"/>
      <c r="J366" s="262"/>
      <c r="K366" s="262"/>
      <c r="L366" s="402"/>
      <c r="M366" s="262"/>
      <c r="N366" s="262"/>
      <c r="O366" s="298"/>
      <c r="P366" s="262"/>
      <c r="Q366" s="262"/>
      <c r="R366" s="298"/>
      <c r="S366" s="299"/>
      <c r="T366" s="299"/>
      <c r="U366" s="263"/>
      <c r="V366" s="264"/>
      <c r="W366" s="289">
        <f t="shared" si="50"/>
        <v>0</v>
      </c>
      <c r="X366" s="250">
        <f t="shared" si="51"/>
        <v>0</v>
      </c>
      <c r="Y366" s="290">
        <f t="shared" si="52"/>
        <v>0</v>
      </c>
      <c r="Z366" s="290">
        <f t="shared" si="53"/>
        <v>0</v>
      </c>
      <c r="AA366" s="290" t="str">
        <f t="shared" si="54"/>
        <v>0  -0 - 0 - 0</v>
      </c>
      <c r="AB366" s="290" t="str">
        <f t="shared" si="55"/>
        <v>0 - 0 - 0 -0</v>
      </c>
      <c r="AC366" s="290">
        <f t="shared" si="56"/>
        <v>0</v>
      </c>
      <c r="AD366" s="290">
        <f t="shared" si="57"/>
        <v>0</v>
      </c>
      <c r="AE366" s="290">
        <f t="shared" si="58"/>
        <v>0</v>
      </c>
      <c r="AF366" s="290">
        <f t="shared" si="59"/>
        <v>0</v>
      </c>
    </row>
    <row r="367" spans="1:32" ht="15.75" hidden="1" thickBot="1" x14ac:dyDescent="0.3">
      <c r="A367" s="251" t="s">
        <v>220</v>
      </c>
      <c r="B367" s="400">
        <v>8</v>
      </c>
      <c r="C367" s="374" t="s">
        <v>312</v>
      </c>
      <c r="D367" s="303"/>
      <c r="E367" s="303"/>
      <c r="F367" s="298"/>
      <c r="G367" s="262"/>
      <c r="H367" s="262"/>
      <c r="I367" s="402"/>
      <c r="J367" s="262"/>
      <c r="K367" s="262"/>
      <c r="L367" s="402"/>
      <c r="M367" s="262"/>
      <c r="N367" s="262"/>
      <c r="O367" s="298"/>
      <c r="P367" s="262"/>
      <c r="Q367" s="262"/>
      <c r="R367" s="298"/>
      <c r="S367" s="299"/>
      <c r="T367" s="299"/>
      <c r="U367" s="263"/>
      <c r="V367" s="264"/>
      <c r="W367" s="289">
        <f t="shared" si="50"/>
        <v>0</v>
      </c>
      <c r="X367" s="250">
        <f t="shared" si="51"/>
        <v>0</v>
      </c>
      <c r="Y367" s="290">
        <f t="shared" si="52"/>
        <v>0</v>
      </c>
      <c r="Z367" s="290">
        <f t="shared" si="53"/>
        <v>0</v>
      </c>
      <c r="AA367" s="290" t="str">
        <f t="shared" si="54"/>
        <v>0  -0 - 0 - 0</v>
      </c>
      <c r="AB367" s="290" t="str">
        <f t="shared" si="55"/>
        <v>0 - 0 - 0 -0</v>
      </c>
      <c r="AC367" s="290">
        <f t="shared" si="56"/>
        <v>0</v>
      </c>
      <c r="AD367" s="290">
        <f t="shared" si="57"/>
        <v>0</v>
      </c>
      <c r="AE367" s="290">
        <f t="shared" si="58"/>
        <v>0</v>
      </c>
      <c r="AF367" s="290">
        <f t="shared" si="59"/>
        <v>0</v>
      </c>
    </row>
    <row r="368" spans="1:32" ht="15.75" hidden="1" thickBot="1" x14ac:dyDescent="0.3">
      <c r="A368" s="251" t="s">
        <v>220</v>
      </c>
      <c r="B368" s="400">
        <v>8</v>
      </c>
      <c r="C368" s="374" t="s">
        <v>312</v>
      </c>
      <c r="D368" s="303"/>
      <c r="E368" s="303"/>
      <c r="F368" s="298"/>
      <c r="G368" s="262"/>
      <c r="H368" s="262"/>
      <c r="I368" s="402"/>
      <c r="J368" s="262"/>
      <c r="K368" s="262"/>
      <c r="L368" s="402"/>
      <c r="M368" s="262"/>
      <c r="N368" s="262"/>
      <c r="O368" s="298"/>
      <c r="P368" s="262"/>
      <c r="Q368" s="262"/>
      <c r="R368" s="298"/>
      <c r="S368" s="299"/>
      <c r="T368" s="299"/>
      <c r="U368" s="263"/>
      <c r="V368" s="264"/>
      <c r="W368" s="289">
        <f t="shared" si="50"/>
        <v>0</v>
      </c>
      <c r="X368" s="250">
        <f t="shared" si="51"/>
        <v>0</v>
      </c>
      <c r="Y368" s="290">
        <f t="shared" si="52"/>
        <v>0</v>
      </c>
      <c r="Z368" s="290">
        <f t="shared" si="53"/>
        <v>0</v>
      </c>
      <c r="AA368" s="290" t="str">
        <f t="shared" si="54"/>
        <v>0  -0 - 0 - 0</v>
      </c>
      <c r="AB368" s="290" t="str">
        <f t="shared" si="55"/>
        <v>0 - 0 - 0 -0</v>
      </c>
      <c r="AC368" s="290">
        <f t="shared" si="56"/>
        <v>0</v>
      </c>
      <c r="AD368" s="290">
        <f t="shared" si="57"/>
        <v>0</v>
      </c>
      <c r="AE368" s="290">
        <f t="shared" si="58"/>
        <v>0</v>
      </c>
      <c r="AF368" s="290">
        <f t="shared" si="59"/>
        <v>0</v>
      </c>
    </row>
    <row r="369" spans="1:32" ht="15.75" hidden="1" thickBot="1" x14ac:dyDescent="0.3">
      <c r="A369" s="251" t="s">
        <v>220</v>
      </c>
      <c r="B369" s="400">
        <v>8</v>
      </c>
      <c r="C369" s="374" t="s">
        <v>312</v>
      </c>
      <c r="D369" s="303"/>
      <c r="E369" s="303"/>
      <c r="F369" s="298"/>
      <c r="G369" s="262"/>
      <c r="H369" s="262"/>
      <c r="I369" s="402"/>
      <c r="J369" s="262"/>
      <c r="K369" s="262"/>
      <c r="L369" s="402" t="s">
        <v>129</v>
      </c>
      <c r="M369" s="262"/>
      <c r="N369" s="262"/>
      <c r="O369" s="298"/>
      <c r="P369" s="262"/>
      <c r="Q369" s="262"/>
      <c r="R369" s="298"/>
      <c r="S369" s="299"/>
      <c r="T369" s="299"/>
      <c r="U369" s="263"/>
      <c r="V369" s="264"/>
      <c r="W369" s="289">
        <f t="shared" si="50"/>
        <v>0</v>
      </c>
      <c r="X369" s="250">
        <f t="shared" si="51"/>
        <v>0</v>
      </c>
      <c r="Y369" s="290">
        <f t="shared" si="52"/>
        <v>0</v>
      </c>
      <c r="Z369" s="290">
        <f t="shared" si="53"/>
        <v>0</v>
      </c>
      <c r="AA369" s="290" t="str">
        <f t="shared" si="54"/>
        <v>0  -0 - 0 - 0</v>
      </c>
      <c r="AB369" s="290" t="str">
        <f t="shared" si="55"/>
        <v>0 - 0 -   -0</v>
      </c>
      <c r="AC369" s="290">
        <f t="shared" si="56"/>
        <v>0</v>
      </c>
      <c r="AD369" s="290">
        <f t="shared" si="57"/>
        <v>0</v>
      </c>
      <c r="AE369" s="290" t="str">
        <f t="shared" si="58"/>
        <v xml:space="preserve"> </v>
      </c>
      <c r="AF369" s="290">
        <f t="shared" si="59"/>
        <v>0</v>
      </c>
    </row>
    <row r="370" spans="1:32" ht="15.75" hidden="1" thickBot="1" x14ac:dyDescent="0.3">
      <c r="A370" s="251" t="s">
        <v>220</v>
      </c>
      <c r="B370" s="400">
        <v>8</v>
      </c>
      <c r="C370" s="374" t="s">
        <v>312</v>
      </c>
      <c r="D370" s="303" t="s">
        <v>129</v>
      </c>
      <c r="E370" s="303"/>
      <c r="F370" s="298" t="s">
        <v>129</v>
      </c>
      <c r="G370" s="262"/>
      <c r="H370" s="262"/>
      <c r="I370" s="402" t="s">
        <v>129</v>
      </c>
      <c r="J370" s="262"/>
      <c r="K370" s="262"/>
      <c r="L370" s="402"/>
      <c r="M370" s="262"/>
      <c r="N370" s="262"/>
      <c r="O370" s="298" t="s">
        <v>129</v>
      </c>
      <c r="P370" s="262"/>
      <c r="Q370" s="262"/>
      <c r="R370" s="298" t="s">
        <v>129</v>
      </c>
      <c r="S370" s="299"/>
      <c r="T370" s="299"/>
      <c r="U370" s="263" t="s">
        <v>129</v>
      </c>
      <c r="V370" s="264"/>
      <c r="W370" s="289">
        <f t="shared" si="50"/>
        <v>0</v>
      </c>
      <c r="X370" s="250">
        <f t="shared" si="51"/>
        <v>0</v>
      </c>
      <c r="Y370" s="290">
        <f t="shared" si="52"/>
        <v>0</v>
      </c>
      <c r="Z370" s="290">
        <f t="shared" si="53"/>
        <v>0</v>
      </c>
      <c r="AA370" s="290" t="str">
        <f t="shared" si="54"/>
        <v>0  -0 - 0 - 0</v>
      </c>
      <c r="AB370" s="290" t="str">
        <f t="shared" si="55"/>
        <v xml:space="preserve">  -   - 0 - </v>
      </c>
      <c r="AC370" s="290" t="str">
        <f t="shared" si="56"/>
        <v xml:space="preserve"> </v>
      </c>
      <c r="AD370" s="290" t="str">
        <f t="shared" si="57"/>
        <v xml:space="preserve"> </v>
      </c>
      <c r="AE370" s="290">
        <f t="shared" si="58"/>
        <v>0</v>
      </c>
      <c r="AF370" s="290" t="str">
        <f t="shared" si="59"/>
        <v xml:space="preserve"> </v>
      </c>
    </row>
    <row r="371" spans="1:32" ht="15.75" hidden="1" thickBot="1" x14ac:dyDescent="0.3">
      <c r="A371" s="251" t="s">
        <v>220</v>
      </c>
      <c r="B371" s="400">
        <v>8</v>
      </c>
      <c r="C371" s="374" t="s">
        <v>312</v>
      </c>
      <c r="D371" s="303" t="s">
        <v>129</v>
      </c>
      <c r="E371" s="303"/>
      <c r="F371" s="298" t="s">
        <v>129</v>
      </c>
      <c r="G371" s="262"/>
      <c r="H371" s="262"/>
      <c r="I371" s="402" t="s">
        <v>129</v>
      </c>
      <c r="J371" s="262"/>
      <c r="K371" s="262"/>
      <c r="L371" s="402"/>
      <c r="M371" s="262"/>
      <c r="N371" s="262"/>
      <c r="O371" s="298" t="s">
        <v>129</v>
      </c>
      <c r="P371" s="262"/>
      <c r="Q371" s="262"/>
      <c r="R371" s="298" t="s">
        <v>129</v>
      </c>
      <c r="S371" s="299"/>
      <c r="T371" s="299"/>
      <c r="U371" s="263" t="s">
        <v>129</v>
      </c>
      <c r="V371" s="264"/>
      <c r="W371" s="289">
        <f t="shared" si="50"/>
        <v>0</v>
      </c>
      <c r="X371" s="250">
        <f t="shared" si="51"/>
        <v>0</v>
      </c>
      <c r="Y371" s="290">
        <f t="shared" si="52"/>
        <v>0</v>
      </c>
      <c r="Z371" s="290">
        <f t="shared" si="53"/>
        <v>0</v>
      </c>
      <c r="AA371" s="290" t="str">
        <f t="shared" si="54"/>
        <v>0  -0 - 0 - 0</v>
      </c>
      <c r="AB371" s="290" t="str">
        <f t="shared" si="55"/>
        <v xml:space="preserve">  -   - 0 - </v>
      </c>
      <c r="AC371" s="290" t="str">
        <f t="shared" si="56"/>
        <v xml:space="preserve"> </v>
      </c>
      <c r="AD371" s="290" t="str">
        <f t="shared" si="57"/>
        <v xml:space="preserve"> </v>
      </c>
      <c r="AE371" s="290">
        <f t="shared" si="58"/>
        <v>0</v>
      </c>
      <c r="AF371" s="290" t="str">
        <f t="shared" si="59"/>
        <v xml:space="preserve"> </v>
      </c>
    </row>
    <row r="372" spans="1:32" ht="15.75" hidden="1" thickBot="1" x14ac:dyDescent="0.3">
      <c r="A372" s="251" t="s">
        <v>220</v>
      </c>
      <c r="B372" s="400">
        <v>8</v>
      </c>
      <c r="C372" s="374" t="s">
        <v>312</v>
      </c>
      <c r="D372" s="303" t="s">
        <v>129</v>
      </c>
      <c r="E372" s="303"/>
      <c r="F372" s="298" t="s">
        <v>129</v>
      </c>
      <c r="G372" s="262"/>
      <c r="H372" s="262"/>
      <c r="I372" s="402" t="s">
        <v>129</v>
      </c>
      <c r="J372" s="262"/>
      <c r="K372" s="262"/>
      <c r="L372" s="402"/>
      <c r="M372" s="262"/>
      <c r="N372" s="262"/>
      <c r="O372" s="298" t="s">
        <v>129</v>
      </c>
      <c r="P372" s="262"/>
      <c r="Q372" s="262"/>
      <c r="R372" s="298" t="s">
        <v>129</v>
      </c>
      <c r="S372" s="299"/>
      <c r="T372" s="299"/>
      <c r="U372" s="263" t="s">
        <v>129</v>
      </c>
      <c r="V372" s="264"/>
      <c r="W372" s="289">
        <f t="shared" si="50"/>
        <v>0</v>
      </c>
      <c r="X372" s="250">
        <f t="shared" si="51"/>
        <v>0</v>
      </c>
      <c r="Y372" s="290">
        <f t="shared" si="52"/>
        <v>0</v>
      </c>
      <c r="Z372" s="290">
        <f t="shared" si="53"/>
        <v>0</v>
      </c>
      <c r="AA372" s="290" t="str">
        <f t="shared" si="54"/>
        <v>0  -0 - 0 - 0</v>
      </c>
      <c r="AB372" s="290" t="str">
        <f t="shared" si="55"/>
        <v xml:space="preserve">  -   - 0 - </v>
      </c>
      <c r="AC372" s="290" t="str">
        <f t="shared" si="56"/>
        <v xml:space="preserve"> </v>
      </c>
      <c r="AD372" s="290" t="str">
        <f t="shared" si="57"/>
        <v xml:space="preserve"> </v>
      </c>
      <c r="AE372" s="290">
        <f t="shared" si="58"/>
        <v>0</v>
      </c>
      <c r="AF372" s="290" t="str">
        <f t="shared" si="59"/>
        <v xml:space="preserve"> </v>
      </c>
    </row>
    <row r="373" spans="1:32" ht="15.75" hidden="1" thickBot="1" x14ac:dyDescent="0.3">
      <c r="A373" s="251" t="s">
        <v>220</v>
      </c>
      <c r="B373" s="400">
        <v>8</v>
      </c>
      <c r="C373" s="374" t="s">
        <v>312</v>
      </c>
      <c r="D373" s="317">
        <v>43702</v>
      </c>
      <c r="E373" s="318"/>
      <c r="F373" s="314">
        <v>43703</v>
      </c>
      <c r="G373" s="336"/>
      <c r="H373" s="337"/>
      <c r="I373" s="314">
        <v>43704</v>
      </c>
      <c r="J373" s="336"/>
      <c r="K373" s="337"/>
      <c r="L373" s="314">
        <v>43705</v>
      </c>
      <c r="M373" s="336" t="s">
        <v>597</v>
      </c>
      <c r="N373" s="337"/>
      <c r="O373" s="314">
        <v>43706</v>
      </c>
      <c r="P373" s="336"/>
      <c r="Q373" s="337"/>
      <c r="R373" s="314">
        <v>43707</v>
      </c>
      <c r="S373" s="315"/>
      <c r="T373" s="316"/>
      <c r="U373" s="278">
        <v>43708</v>
      </c>
      <c r="V373" s="279"/>
      <c r="W373" s="289">
        <f t="shared" si="50"/>
        <v>0</v>
      </c>
      <c r="X373" s="250">
        <f t="shared" si="51"/>
        <v>0</v>
      </c>
      <c r="Y373" s="290" t="str">
        <f t="shared" si="52"/>
        <v>SCI Audit</v>
      </c>
      <c r="Z373" s="290">
        <f t="shared" si="53"/>
        <v>0</v>
      </c>
      <c r="AA373" s="290" t="str">
        <f t="shared" si="54"/>
        <v>0  -0 - SCI Audit - 0</v>
      </c>
      <c r="AB373" s="290" t="str">
        <f t="shared" si="55"/>
        <v>43703 - 43704 - 43705 -43706</v>
      </c>
      <c r="AC373" s="290">
        <f t="shared" si="56"/>
        <v>43703</v>
      </c>
      <c r="AD373" s="290">
        <f t="shared" si="57"/>
        <v>43704</v>
      </c>
      <c r="AE373" s="290">
        <f t="shared" si="58"/>
        <v>43705</v>
      </c>
      <c r="AF373" s="290">
        <f t="shared" si="59"/>
        <v>43706</v>
      </c>
    </row>
    <row r="374" spans="1:32" ht="15.75" hidden="1" thickBot="1" x14ac:dyDescent="0.3">
      <c r="A374" s="251" t="s">
        <v>220</v>
      </c>
      <c r="B374" s="400">
        <v>8</v>
      </c>
      <c r="C374" s="374" t="s">
        <v>312</v>
      </c>
      <c r="D374" s="303" t="s">
        <v>129</v>
      </c>
      <c r="E374" s="303"/>
      <c r="F374" s="298" t="s">
        <v>129</v>
      </c>
      <c r="G374" s="262"/>
      <c r="H374" s="262"/>
      <c r="I374" s="402"/>
      <c r="J374" s="262"/>
      <c r="K374" s="262"/>
      <c r="L374" s="402"/>
      <c r="M374" s="262"/>
      <c r="N374" s="262"/>
      <c r="O374" s="402" t="s">
        <v>129</v>
      </c>
      <c r="P374" s="262"/>
      <c r="Q374" s="262"/>
      <c r="R374" s="298" t="s">
        <v>129</v>
      </c>
      <c r="S374" s="299"/>
      <c r="T374" s="299"/>
      <c r="U374" s="263" t="s">
        <v>129</v>
      </c>
      <c r="V374" s="264"/>
      <c r="W374" s="289">
        <f t="shared" si="50"/>
        <v>0</v>
      </c>
      <c r="X374" s="250">
        <f t="shared" si="51"/>
        <v>0</v>
      </c>
      <c r="Y374" s="290">
        <f t="shared" si="52"/>
        <v>0</v>
      </c>
      <c r="Z374" s="290">
        <f t="shared" si="53"/>
        <v>0</v>
      </c>
      <c r="AA374" s="290" t="str">
        <f t="shared" si="54"/>
        <v>0  -0 - 0 - 0</v>
      </c>
      <c r="AB374" s="290" t="str">
        <f t="shared" si="55"/>
        <v xml:space="preserve">  - 0 - 0 - </v>
      </c>
      <c r="AC374" s="290" t="str">
        <f t="shared" si="56"/>
        <v xml:space="preserve"> </v>
      </c>
      <c r="AD374" s="290">
        <f t="shared" si="57"/>
        <v>0</v>
      </c>
      <c r="AE374" s="290">
        <f t="shared" si="58"/>
        <v>0</v>
      </c>
      <c r="AF374" s="290" t="str">
        <f t="shared" si="59"/>
        <v xml:space="preserve"> </v>
      </c>
    </row>
    <row r="375" spans="1:32" ht="15.75" hidden="1" thickBot="1" x14ac:dyDescent="0.3">
      <c r="A375" s="251" t="s">
        <v>220</v>
      </c>
      <c r="B375" s="400">
        <v>8</v>
      </c>
      <c r="C375" s="374" t="s">
        <v>312</v>
      </c>
      <c r="D375" s="303" t="s">
        <v>129</v>
      </c>
      <c r="E375" s="303"/>
      <c r="F375" s="298" t="s">
        <v>129</v>
      </c>
      <c r="G375" s="262"/>
      <c r="H375" s="262"/>
      <c r="I375" s="402"/>
      <c r="J375" s="262"/>
      <c r="K375" s="262"/>
      <c r="L375" s="402"/>
      <c r="M375" s="262"/>
      <c r="N375" s="262"/>
      <c r="O375" s="402" t="s">
        <v>129</v>
      </c>
      <c r="P375" s="262"/>
      <c r="Q375" s="262"/>
      <c r="R375" s="298" t="s">
        <v>129</v>
      </c>
      <c r="S375" s="299"/>
      <c r="T375" s="299"/>
      <c r="U375" s="263" t="s">
        <v>129</v>
      </c>
      <c r="V375" s="264"/>
      <c r="W375" s="289">
        <f t="shared" si="50"/>
        <v>0</v>
      </c>
      <c r="X375" s="250">
        <f t="shared" si="51"/>
        <v>0</v>
      </c>
      <c r="Y375" s="290">
        <f t="shared" si="52"/>
        <v>0</v>
      </c>
      <c r="Z375" s="290">
        <f t="shared" si="53"/>
        <v>0</v>
      </c>
      <c r="AA375" s="290" t="str">
        <f t="shared" si="54"/>
        <v>0  -0 - 0 - 0</v>
      </c>
      <c r="AB375" s="290" t="str">
        <f t="shared" si="55"/>
        <v xml:space="preserve">  - 0 - 0 - </v>
      </c>
      <c r="AC375" s="290" t="str">
        <f t="shared" si="56"/>
        <v xml:space="preserve"> </v>
      </c>
      <c r="AD375" s="290">
        <f t="shared" si="57"/>
        <v>0</v>
      </c>
      <c r="AE375" s="290">
        <f t="shared" si="58"/>
        <v>0</v>
      </c>
      <c r="AF375" s="290" t="str">
        <f t="shared" si="59"/>
        <v xml:space="preserve"> </v>
      </c>
    </row>
    <row r="376" spans="1:32" ht="15.75" hidden="1" thickBot="1" x14ac:dyDescent="0.3">
      <c r="A376" s="251" t="s">
        <v>220</v>
      </c>
      <c r="B376" s="400">
        <v>8</v>
      </c>
      <c r="C376" s="374" t="s">
        <v>312</v>
      </c>
      <c r="D376" s="303"/>
      <c r="E376" s="303"/>
      <c r="F376" s="298"/>
      <c r="G376" s="262"/>
      <c r="H376" s="262"/>
      <c r="I376" s="402"/>
      <c r="J376" s="262"/>
      <c r="K376" s="262"/>
      <c r="L376" s="402"/>
      <c r="M376" s="262"/>
      <c r="N376" s="262"/>
      <c r="O376" s="402"/>
      <c r="P376" s="262"/>
      <c r="Q376" s="262"/>
      <c r="R376" s="298"/>
      <c r="S376" s="299"/>
      <c r="T376" s="299"/>
      <c r="U376" s="263"/>
      <c r="V376" s="264"/>
      <c r="W376" s="289">
        <f t="shared" si="50"/>
        <v>0</v>
      </c>
      <c r="X376" s="250">
        <f t="shared" si="51"/>
        <v>0</v>
      </c>
      <c r="Y376" s="290">
        <f t="shared" si="52"/>
        <v>0</v>
      </c>
      <c r="Z376" s="290">
        <f t="shared" si="53"/>
        <v>0</v>
      </c>
      <c r="AA376" s="290" t="str">
        <f t="shared" si="54"/>
        <v>0  -0 - 0 - 0</v>
      </c>
      <c r="AB376" s="290" t="str">
        <f t="shared" si="55"/>
        <v>0 - 0 - 0 -0</v>
      </c>
      <c r="AC376" s="290">
        <f t="shared" si="56"/>
        <v>0</v>
      </c>
      <c r="AD376" s="290">
        <f t="shared" si="57"/>
        <v>0</v>
      </c>
      <c r="AE376" s="290">
        <f t="shared" si="58"/>
        <v>0</v>
      </c>
      <c r="AF376" s="290">
        <f t="shared" si="59"/>
        <v>0</v>
      </c>
    </row>
    <row r="377" spans="1:32" ht="15.75" hidden="1" thickBot="1" x14ac:dyDescent="0.3">
      <c r="A377" s="251" t="s">
        <v>220</v>
      </c>
      <c r="B377" s="400">
        <v>8</v>
      </c>
      <c r="C377" s="374" t="s">
        <v>312</v>
      </c>
      <c r="D377" s="303"/>
      <c r="E377" s="303"/>
      <c r="F377" s="298"/>
      <c r="G377" s="262"/>
      <c r="H377" s="262"/>
      <c r="I377" s="402"/>
      <c r="J377" s="262"/>
      <c r="K377" s="262"/>
      <c r="L377" s="402"/>
      <c r="M377" s="262"/>
      <c r="N377" s="262"/>
      <c r="O377" s="402"/>
      <c r="P377" s="262"/>
      <c r="Q377" s="262"/>
      <c r="R377" s="298"/>
      <c r="S377" s="299"/>
      <c r="T377" s="299"/>
      <c r="U377" s="263"/>
      <c r="V377" s="264"/>
      <c r="W377" s="289">
        <f t="shared" si="50"/>
        <v>0</v>
      </c>
      <c r="X377" s="250">
        <f t="shared" si="51"/>
        <v>0</v>
      </c>
      <c r="Y377" s="290">
        <f t="shared" si="52"/>
        <v>0</v>
      </c>
      <c r="Z377" s="290">
        <f t="shared" si="53"/>
        <v>0</v>
      </c>
      <c r="AA377" s="290" t="str">
        <f t="shared" si="54"/>
        <v>0  -0 - 0 - 0</v>
      </c>
      <c r="AB377" s="290" t="str">
        <f t="shared" si="55"/>
        <v>0 - 0 - 0 -0</v>
      </c>
      <c r="AC377" s="290">
        <f t="shared" si="56"/>
        <v>0</v>
      </c>
      <c r="AD377" s="290">
        <f t="shared" si="57"/>
        <v>0</v>
      </c>
      <c r="AE377" s="290">
        <f t="shared" si="58"/>
        <v>0</v>
      </c>
      <c r="AF377" s="290">
        <f t="shared" si="59"/>
        <v>0</v>
      </c>
    </row>
    <row r="378" spans="1:32" ht="15.75" hidden="1" thickBot="1" x14ac:dyDescent="0.3">
      <c r="A378" s="251" t="s">
        <v>220</v>
      </c>
      <c r="B378" s="400">
        <v>8</v>
      </c>
      <c r="C378" s="374" t="s">
        <v>312</v>
      </c>
      <c r="D378" s="303"/>
      <c r="E378" s="303"/>
      <c r="F378" s="298"/>
      <c r="G378" s="262"/>
      <c r="H378" s="262"/>
      <c r="I378" s="402"/>
      <c r="J378" s="262"/>
      <c r="K378" s="262"/>
      <c r="L378" s="402"/>
      <c r="M378" s="262"/>
      <c r="N378" s="262"/>
      <c r="O378" s="298"/>
      <c r="P378" s="262"/>
      <c r="Q378" s="262"/>
      <c r="R378" s="298"/>
      <c r="S378" s="299"/>
      <c r="T378" s="299"/>
      <c r="U378" s="263"/>
      <c r="V378" s="264"/>
      <c r="W378" s="289">
        <f t="shared" si="50"/>
        <v>0</v>
      </c>
      <c r="X378" s="250">
        <f t="shared" si="51"/>
        <v>0</v>
      </c>
      <c r="Y378" s="290">
        <f t="shared" si="52"/>
        <v>0</v>
      </c>
      <c r="Z378" s="290">
        <f t="shared" si="53"/>
        <v>0</v>
      </c>
      <c r="AA378" s="290" t="str">
        <f t="shared" si="54"/>
        <v>0  -0 - 0 - 0</v>
      </c>
      <c r="AB378" s="290" t="str">
        <f t="shared" si="55"/>
        <v>0 - 0 - 0 -0</v>
      </c>
      <c r="AC378" s="290">
        <f t="shared" si="56"/>
        <v>0</v>
      </c>
      <c r="AD378" s="290">
        <f t="shared" si="57"/>
        <v>0</v>
      </c>
      <c r="AE378" s="290">
        <f t="shared" si="58"/>
        <v>0</v>
      </c>
      <c r="AF378" s="290">
        <f t="shared" si="59"/>
        <v>0</v>
      </c>
    </row>
    <row r="379" spans="1:32" ht="15.75" hidden="1" thickBot="1" x14ac:dyDescent="0.3">
      <c r="A379" s="251" t="s">
        <v>220</v>
      </c>
      <c r="B379" s="400">
        <v>8</v>
      </c>
      <c r="C379" s="374" t="s">
        <v>312</v>
      </c>
      <c r="D379" s="303"/>
      <c r="E379" s="303"/>
      <c r="F379" s="298"/>
      <c r="G379" s="262"/>
      <c r="H379" s="262"/>
      <c r="I379" s="402"/>
      <c r="J379" s="262"/>
      <c r="K379" s="262"/>
      <c r="L379" s="402"/>
      <c r="M379" s="262"/>
      <c r="N379" s="262"/>
      <c r="O379" s="298"/>
      <c r="P379" s="262"/>
      <c r="Q379" s="262"/>
      <c r="R379" s="298"/>
      <c r="S379" s="299"/>
      <c r="T379" s="299"/>
      <c r="U379" s="263"/>
      <c r="V379" s="264"/>
      <c r="W379" s="289">
        <f t="shared" si="50"/>
        <v>0</v>
      </c>
      <c r="X379" s="250">
        <f t="shared" si="51"/>
        <v>0</v>
      </c>
      <c r="Y379" s="290">
        <f t="shared" si="52"/>
        <v>0</v>
      </c>
      <c r="Z379" s="290">
        <f t="shared" si="53"/>
        <v>0</v>
      </c>
      <c r="AA379" s="290" t="str">
        <f t="shared" si="54"/>
        <v>0  -0 - 0 - 0</v>
      </c>
      <c r="AB379" s="290" t="str">
        <f t="shared" si="55"/>
        <v>0 - 0 - 0 -0</v>
      </c>
      <c r="AC379" s="290">
        <f t="shared" si="56"/>
        <v>0</v>
      </c>
      <c r="AD379" s="290">
        <f t="shared" si="57"/>
        <v>0</v>
      </c>
      <c r="AE379" s="290">
        <f t="shared" si="58"/>
        <v>0</v>
      </c>
      <c r="AF379" s="290">
        <f t="shared" si="59"/>
        <v>0</v>
      </c>
    </row>
    <row r="380" spans="1:32" ht="15.75" hidden="1" thickBot="1" x14ac:dyDescent="0.3">
      <c r="A380" s="251" t="s">
        <v>220</v>
      </c>
      <c r="B380" s="400">
        <v>8</v>
      </c>
      <c r="C380" s="374" t="s">
        <v>312</v>
      </c>
      <c r="D380" s="303"/>
      <c r="E380" s="303"/>
      <c r="F380" s="298"/>
      <c r="G380" s="262"/>
      <c r="H380" s="262"/>
      <c r="I380" s="402"/>
      <c r="J380" s="262"/>
      <c r="K380" s="281"/>
      <c r="L380" s="402"/>
      <c r="M380" s="262"/>
      <c r="N380" s="262"/>
      <c r="O380" s="298"/>
      <c r="P380" s="262"/>
      <c r="Q380" s="262"/>
      <c r="R380" s="298"/>
      <c r="S380" s="299"/>
      <c r="T380" s="299"/>
      <c r="U380" s="263"/>
      <c r="V380" s="264"/>
      <c r="W380" s="289">
        <f t="shared" si="50"/>
        <v>0</v>
      </c>
      <c r="X380" s="250">
        <f t="shared" si="51"/>
        <v>0</v>
      </c>
      <c r="Y380" s="290">
        <f t="shared" si="52"/>
        <v>0</v>
      </c>
      <c r="Z380" s="290">
        <f t="shared" si="53"/>
        <v>0</v>
      </c>
      <c r="AA380" s="290" t="str">
        <f t="shared" si="54"/>
        <v>0  -0 - 0 - 0</v>
      </c>
      <c r="AB380" s="290" t="str">
        <f t="shared" si="55"/>
        <v>0 - 0 - 0 -0</v>
      </c>
      <c r="AC380" s="290">
        <f t="shared" si="56"/>
        <v>0</v>
      </c>
      <c r="AD380" s="290">
        <f t="shared" si="57"/>
        <v>0</v>
      </c>
      <c r="AE380" s="290">
        <f t="shared" si="58"/>
        <v>0</v>
      </c>
      <c r="AF380" s="290">
        <f t="shared" si="59"/>
        <v>0</v>
      </c>
    </row>
    <row r="381" spans="1:32" ht="15.75" hidden="1" thickBot="1" x14ac:dyDescent="0.3">
      <c r="A381" s="251" t="s">
        <v>220</v>
      </c>
      <c r="B381" s="400">
        <v>8</v>
      </c>
      <c r="C381" s="374" t="s">
        <v>312</v>
      </c>
      <c r="D381" s="303" t="s">
        <v>129</v>
      </c>
      <c r="E381" s="303"/>
      <c r="F381" s="298" t="s">
        <v>129</v>
      </c>
      <c r="G381" s="262"/>
      <c r="H381" s="262"/>
      <c r="I381" s="402" t="s">
        <v>129</v>
      </c>
      <c r="J381" s="262"/>
      <c r="K381" s="262"/>
      <c r="L381" s="402"/>
      <c r="M381" s="262"/>
      <c r="N381" s="262"/>
      <c r="O381" s="298" t="s">
        <v>129</v>
      </c>
      <c r="P381" s="262"/>
      <c r="Q381" s="262"/>
      <c r="R381" s="298" t="s">
        <v>129</v>
      </c>
      <c r="S381" s="299"/>
      <c r="T381" s="299"/>
      <c r="U381" s="263" t="s">
        <v>129</v>
      </c>
      <c r="V381" s="264"/>
      <c r="W381" s="289">
        <f t="shared" si="50"/>
        <v>0</v>
      </c>
      <c r="X381" s="250">
        <f t="shared" si="51"/>
        <v>0</v>
      </c>
      <c r="Y381" s="290">
        <f t="shared" si="52"/>
        <v>0</v>
      </c>
      <c r="Z381" s="290">
        <f t="shared" si="53"/>
        <v>0</v>
      </c>
      <c r="AA381" s="290" t="str">
        <f t="shared" si="54"/>
        <v>0  -0 - 0 - 0</v>
      </c>
      <c r="AB381" s="290" t="str">
        <f t="shared" si="55"/>
        <v xml:space="preserve">  -   - 0 - </v>
      </c>
      <c r="AC381" s="290" t="str">
        <f t="shared" si="56"/>
        <v xml:space="preserve"> </v>
      </c>
      <c r="AD381" s="290" t="str">
        <f t="shared" si="57"/>
        <v xml:space="preserve"> </v>
      </c>
      <c r="AE381" s="290">
        <f t="shared" si="58"/>
        <v>0</v>
      </c>
      <c r="AF381" s="290" t="str">
        <f t="shared" si="59"/>
        <v xml:space="preserve"> </v>
      </c>
    </row>
    <row r="382" spans="1:32" ht="15.75" hidden="1" thickBot="1" x14ac:dyDescent="0.3">
      <c r="A382" s="251" t="s">
        <v>220</v>
      </c>
      <c r="B382" s="400">
        <v>8</v>
      </c>
      <c r="C382" s="374" t="s">
        <v>312</v>
      </c>
      <c r="D382" s="303" t="s">
        <v>129</v>
      </c>
      <c r="E382" s="303"/>
      <c r="F382" s="298" t="s">
        <v>129</v>
      </c>
      <c r="G382" s="262"/>
      <c r="H382" s="262"/>
      <c r="I382" s="402" t="s">
        <v>129</v>
      </c>
      <c r="J382" s="262"/>
      <c r="K382" s="262"/>
      <c r="L382" s="402" t="s">
        <v>129</v>
      </c>
      <c r="M382" s="510"/>
      <c r="N382" s="262" t="s">
        <v>375</v>
      </c>
      <c r="O382" s="298" t="s">
        <v>129</v>
      </c>
      <c r="P382" s="262"/>
      <c r="Q382" s="262"/>
      <c r="R382" s="298" t="s">
        <v>129</v>
      </c>
      <c r="S382" s="299"/>
      <c r="T382" s="299"/>
      <c r="U382" s="263" t="s">
        <v>129</v>
      </c>
      <c r="V382" s="264"/>
      <c r="W382" s="289">
        <f t="shared" si="50"/>
        <v>0</v>
      </c>
      <c r="X382" s="250">
        <f t="shared" si="51"/>
        <v>0</v>
      </c>
      <c r="Y382" s="290">
        <f t="shared" si="52"/>
        <v>0</v>
      </c>
      <c r="Z382" s="290">
        <f t="shared" si="53"/>
        <v>0</v>
      </c>
      <c r="AA382" s="290" t="str">
        <f t="shared" si="54"/>
        <v>0  -0 - 0 - 0</v>
      </c>
      <c r="AB382" s="290" t="str">
        <f t="shared" si="55"/>
        <v xml:space="preserve">  -   -   - </v>
      </c>
      <c r="AC382" s="290" t="str">
        <f t="shared" si="56"/>
        <v xml:space="preserve"> </v>
      </c>
      <c r="AD382" s="290" t="str">
        <f t="shared" si="57"/>
        <v xml:space="preserve"> </v>
      </c>
      <c r="AE382" s="290" t="str">
        <f t="shared" si="58"/>
        <v xml:space="preserve"> </v>
      </c>
      <c r="AF382" s="290" t="str">
        <f t="shared" si="59"/>
        <v xml:space="preserve"> </v>
      </c>
    </row>
    <row r="383" spans="1:32" ht="15.75" hidden="1" thickBot="1" x14ac:dyDescent="0.3">
      <c r="A383" s="251" t="s">
        <v>220</v>
      </c>
      <c r="B383" s="400">
        <v>8</v>
      </c>
      <c r="C383" s="374" t="s">
        <v>312</v>
      </c>
      <c r="D383" s="310" t="s">
        <v>129</v>
      </c>
      <c r="E383" s="310"/>
      <c r="F383" s="304" t="s">
        <v>129</v>
      </c>
      <c r="G383" s="268"/>
      <c r="H383" s="268"/>
      <c r="I383" s="404" t="s">
        <v>129</v>
      </c>
      <c r="J383" s="268"/>
      <c r="K383" s="268"/>
      <c r="L383" s="404" t="s">
        <v>129</v>
      </c>
      <c r="M383" s="268"/>
      <c r="N383" s="268"/>
      <c r="O383" s="304" t="s">
        <v>129</v>
      </c>
      <c r="P383" s="268"/>
      <c r="Q383" s="268"/>
      <c r="R383" s="304" t="s">
        <v>129</v>
      </c>
      <c r="S383" s="305"/>
      <c r="T383" s="305"/>
      <c r="U383" s="270" t="s">
        <v>129</v>
      </c>
      <c r="V383" s="271"/>
      <c r="W383" s="289">
        <f t="shared" si="50"/>
        <v>0</v>
      </c>
      <c r="X383" s="250">
        <f t="shared" si="51"/>
        <v>0</v>
      </c>
      <c r="Y383" s="290">
        <f t="shared" si="52"/>
        <v>0</v>
      </c>
      <c r="Z383" s="290">
        <f t="shared" si="53"/>
        <v>0</v>
      </c>
      <c r="AA383" s="290" t="str">
        <f t="shared" si="54"/>
        <v>0  -0 - 0 - 0</v>
      </c>
      <c r="AB383" s="290" t="str">
        <f t="shared" si="55"/>
        <v xml:space="preserve">  -   -   - </v>
      </c>
      <c r="AC383" s="290" t="str">
        <f t="shared" si="56"/>
        <v xml:space="preserve"> </v>
      </c>
      <c r="AD383" s="290" t="str">
        <f t="shared" si="57"/>
        <v xml:space="preserve"> </v>
      </c>
      <c r="AE383" s="290" t="str">
        <f t="shared" si="58"/>
        <v xml:space="preserve"> </v>
      </c>
      <c r="AF383" s="290" t="str">
        <f t="shared" si="59"/>
        <v xml:space="preserve"> </v>
      </c>
    </row>
    <row r="384" spans="1:32" ht="15.75" hidden="1" thickBot="1" x14ac:dyDescent="0.3">
      <c r="A384" s="276" t="s">
        <v>221</v>
      </c>
      <c r="B384" s="401">
        <v>9</v>
      </c>
      <c r="C384" s="376" t="s">
        <v>312</v>
      </c>
      <c r="D384" s="311">
        <v>43709</v>
      </c>
      <c r="E384" s="312"/>
      <c r="F384" s="313">
        <v>43710</v>
      </c>
      <c r="G384" s="336"/>
      <c r="H384" s="337"/>
      <c r="I384" s="313">
        <v>43711</v>
      </c>
      <c r="J384" s="336"/>
      <c r="K384" s="337"/>
      <c r="L384" s="313">
        <v>43712</v>
      </c>
      <c r="M384" s="336"/>
      <c r="N384" s="337"/>
      <c r="O384" s="313">
        <v>43713</v>
      </c>
      <c r="P384" s="336"/>
      <c r="Q384" s="337"/>
      <c r="R384" s="313">
        <v>43714</v>
      </c>
      <c r="S384" s="307"/>
      <c r="T384" s="319"/>
      <c r="U384" s="272">
        <v>43715</v>
      </c>
      <c r="V384" s="273"/>
      <c r="W384" s="289">
        <f t="shared" si="50"/>
        <v>0</v>
      </c>
      <c r="X384" s="250">
        <f t="shared" si="51"/>
        <v>0</v>
      </c>
      <c r="Y384" s="290">
        <f t="shared" si="52"/>
        <v>0</v>
      </c>
      <c r="Z384" s="290">
        <f t="shared" si="53"/>
        <v>0</v>
      </c>
      <c r="AA384" s="290" t="str">
        <f t="shared" si="54"/>
        <v>0  -0 - 0 - 0</v>
      </c>
      <c r="AB384" s="290" t="str">
        <f t="shared" si="55"/>
        <v>43710 - 43711 - 43712 -43713</v>
      </c>
      <c r="AC384" s="290">
        <f t="shared" si="56"/>
        <v>43710</v>
      </c>
      <c r="AD384" s="290">
        <f t="shared" si="57"/>
        <v>43711</v>
      </c>
      <c r="AE384" s="290">
        <f t="shared" si="58"/>
        <v>43712</v>
      </c>
      <c r="AF384" s="290">
        <f t="shared" si="59"/>
        <v>43713</v>
      </c>
    </row>
    <row r="385" spans="1:32" ht="15.75" hidden="1" thickBot="1" x14ac:dyDescent="0.3">
      <c r="A385" s="251" t="s">
        <v>221</v>
      </c>
      <c r="B385" s="400">
        <v>9</v>
      </c>
      <c r="C385" s="374" t="s">
        <v>312</v>
      </c>
      <c r="D385" s="303" t="s">
        <v>129</v>
      </c>
      <c r="E385" s="303"/>
      <c r="F385" s="298" t="s">
        <v>129</v>
      </c>
      <c r="G385" s="262"/>
      <c r="H385" s="262"/>
      <c r="I385" s="402" t="s">
        <v>129</v>
      </c>
      <c r="J385" s="262"/>
      <c r="K385" s="262"/>
      <c r="L385" s="402"/>
      <c r="M385" s="262"/>
      <c r="N385" s="262"/>
      <c r="O385" s="298" t="s">
        <v>129</v>
      </c>
      <c r="P385" s="262"/>
      <c r="Q385" s="262"/>
      <c r="R385" s="298" t="s">
        <v>129</v>
      </c>
      <c r="S385" s="299"/>
      <c r="T385" s="299"/>
      <c r="U385" s="263" t="s">
        <v>129</v>
      </c>
      <c r="V385" s="264"/>
      <c r="W385" s="289">
        <f t="shared" si="50"/>
        <v>0</v>
      </c>
      <c r="X385" s="250">
        <f t="shared" si="51"/>
        <v>0</v>
      </c>
      <c r="Y385" s="290">
        <f t="shared" si="52"/>
        <v>0</v>
      </c>
      <c r="Z385" s="290">
        <f t="shared" si="53"/>
        <v>0</v>
      </c>
      <c r="AA385" s="290" t="str">
        <f t="shared" si="54"/>
        <v>0  -0 - 0 - 0</v>
      </c>
      <c r="AB385" s="290" t="str">
        <f t="shared" si="55"/>
        <v xml:space="preserve">  -   - 0 - </v>
      </c>
      <c r="AC385" s="290" t="str">
        <f t="shared" si="56"/>
        <v xml:space="preserve"> </v>
      </c>
      <c r="AD385" s="290" t="str">
        <f t="shared" si="57"/>
        <v xml:space="preserve"> </v>
      </c>
      <c r="AE385" s="290">
        <f t="shared" si="58"/>
        <v>0</v>
      </c>
      <c r="AF385" s="290" t="str">
        <f t="shared" si="59"/>
        <v xml:space="preserve"> </v>
      </c>
    </row>
    <row r="386" spans="1:32" ht="15.75" hidden="1" thickBot="1" x14ac:dyDescent="0.3">
      <c r="A386" s="251" t="s">
        <v>221</v>
      </c>
      <c r="B386" s="400">
        <v>9</v>
      </c>
      <c r="C386" s="374" t="s">
        <v>312</v>
      </c>
      <c r="D386" s="303"/>
      <c r="E386" s="303"/>
      <c r="F386" s="298"/>
      <c r="G386" s="262"/>
      <c r="H386" s="262"/>
      <c r="I386" s="402"/>
      <c r="J386" s="262"/>
      <c r="K386" s="262"/>
      <c r="L386" s="402"/>
      <c r="M386" s="262"/>
      <c r="N386" s="262"/>
      <c r="O386" s="298"/>
      <c r="P386" s="262"/>
      <c r="Q386" s="262"/>
      <c r="R386" s="298"/>
      <c r="S386" s="299"/>
      <c r="T386" s="299"/>
      <c r="U386" s="263"/>
      <c r="V386" s="264"/>
      <c r="W386" s="289">
        <f t="shared" ref="W386:W439" si="60">G386</f>
        <v>0</v>
      </c>
      <c r="X386" s="250">
        <f t="shared" ref="X386:X439" si="61">J386</f>
        <v>0</v>
      </c>
      <c r="Y386" s="290">
        <f t="shared" ref="Y386:Y439" si="62">M386</f>
        <v>0</v>
      </c>
      <c r="Z386" s="290">
        <f t="shared" ref="Z386:Z439" si="63">P386</f>
        <v>0</v>
      </c>
      <c r="AA386" s="290" t="str">
        <f t="shared" ref="AA386:AA439" si="64">W386&amp;"  -"&amp;X386&amp;" - "&amp;Y386&amp;" - "&amp;Z386</f>
        <v>0  -0 - 0 - 0</v>
      </c>
      <c r="AB386" s="290" t="str">
        <f t="shared" ref="AB386:AB439" si="65">AC386&amp;" - "&amp;AD386&amp;" - "&amp;AE386&amp;" -"&amp;AF386</f>
        <v>0 - 0 - 0 -0</v>
      </c>
      <c r="AC386" s="290">
        <f t="shared" ref="AC386:AC439" si="66">F386</f>
        <v>0</v>
      </c>
      <c r="AD386" s="290">
        <f t="shared" ref="AD386:AD439" si="67">I386</f>
        <v>0</v>
      </c>
      <c r="AE386" s="290">
        <f t="shared" ref="AE386:AE439" si="68">L386</f>
        <v>0</v>
      </c>
      <c r="AF386" s="290">
        <f t="shared" ref="AF386:AF439" si="69">O386</f>
        <v>0</v>
      </c>
    </row>
    <row r="387" spans="1:32" ht="15.75" hidden="1" thickBot="1" x14ac:dyDescent="0.3">
      <c r="A387" s="251" t="s">
        <v>221</v>
      </c>
      <c r="B387" s="400">
        <v>9</v>
      </c>
      <c r="C387" s="374" t="s">
        <v>312</v>
      </c>
      <c r="D387" s="303" t="s">
        <v>129</v>
      </c>
      <c r="E387" s="303"/>
      <c r="F387" s="298" t="s">
        <v>129</v>
      </c>
      <c r="G387" s="262"/>
      <c r="H387" s="262"/>
      <c r="I387" s="402" t="s">
        <v>129</v>
      </c>
      <c r="J387" s="262"/>
      <c r="K387" s="262"/>
      <c r="L387" s="402" t="s">
        <v>129</v>
      </c>
      <c r="M387" s="262"/>
      <c r="N387" s="262"/>
      <c r="O387" s="298" t="s">
        <v>129</v>
      </c>
      <c r="P387" s="262"/>
      <c r="Q387" s="262"/>
      <c r="R387" s="298" t="s">
        <v>129</v>
      </c>
      <c r="S387" s="299"/>
      <c r="T387" s="299"/>
      <c r="U387" s="263" t="s">
        <v>129</v>
      </c>
      <c r="V387" s="264"/>
      <c r="W387" s="289">
        <f t="shared" si="60"/>
        <v>0</v>
      </c>
      <c r="X387" s="250">
        <f t="shared" si="61"/>
        <v>0</v>
      </c>
      <c r="Y387" s="290">
        <f t="shared" si="62"/>
        <v>0</v>
      </c>
      <c r="Z387" s="290">
        <f t="shared" si="63"/>
        <v>0</v>
      </c>
      <c r="AA387" s="290" t="str">
        <f t="shared" si="64"/>
        <v>0  -0 - 0 - 0</v>
      </c>
      <c r="AB387" s="290" t="str">
        <f t="shared" si="65"/>
        <v xml:space="preserve">  -   -   - </v>
      </c>
      <c r="AC387" s="290" t="str">
        <f t="shared" si="66"/>
        <v xml:space="preserve"> </v>
      </c>
      <c r="AD387" s="290" t="str">
        <f t="shared" si="67"/>
        <v xml:space="preserve"> </v>
      </c>
      <c r="AE387" s="290" t="str">
        <f t="shared" si="68"/>
        <v xml:space="preserve"> </v>
      </c>
      <c r="AF387" s="290" t="str">
        <f t="shared" si="69"/>
        <v xml:space="preserve"> </v>
      </c>
    </row>
    <row r="388" spans="1:32" ht="15.75" hidden="1" thickBot="1" x14ac:dyDescent="0.3">
      <c r="A388" s="251" t="s">
        <v>221</v>
      </c>
      <c r="B388" s="400">
        <v>9</v>
      </c>
      <c r="C388" s="374" t="s">
        <v>312</v>
      </c>
      <c r="D388" s="303" t="s">
        <v>129</v>
      </c>
      <c r="E388" s="303"/>
      <c r="F388" s="298" t="s">
        <v>129</v>
      </c>
      <c r="G388" s="262"/>
      <c r="H388" s="262"/>
      <c r="I388" s="402" t="s">
        <v>129</v>
      </c>
      <c r="J388" s="262"/>
      <c r="K388" s="262"/>
      <c r="L388" s="402"/>
      <c r="M388" s="262"/>
      <c r="N388" s="262"/>
      <c r="O388" s="298" t="s">
        <v>129</v>
      </c>
      <c r="P388" s="262"/>
      <c r="Q388" s="262"/>
      <c r="R388" s="298" t="s">
        <v>129</v>
      </c>
      <c r="S388" s="299"/>
      <c r="T388" s="299"/>
      <c r="U388" s="263" t="s">
        <v>129</v>
      </c>
      <c r="V388" s="264"/>
      <c r="W388" s="289">
        <f t="shared" si="60"/>
        <v>0</v>
      </c>
      <c r="X388" s="250">
        <f t="shared" si="61"/>
        <v>0</v>
      </c>
      <c r="Y388" s="290">
        <f t="shared" si="62"/>
        <v>0</v>
      </c>
      <c r="Z388" s="290">
        <f t="shared" si="63"/>
        <v>0</v>
      </c>
      <c r="AA388" s="290" t="str">
        <f t="shared" si="64"/>
        <v>0  -0 - 0 - 0</v>
      </c>
      <c r="AB388" s="290" t="str">
        <f t="shared" si="65"/>
        <v xml:space="preserve">  -   - 0 - </v>
      </c>
      <c r="AC388" s="290" t="str">
        <f t="shared" si="66"/>
        <v xml:space="preserve"> </v>
      </c>
      <c r="AD388" s="290" t="str">
        <f t="shared" si="67"/>
        <v xml:space="preserve"> </v>
      </c>
      <c r="AE388" s="290">
        <f t="shared" si="68"/>
        <v>0</v>
      </c>
      <c r="AF388" s="290" t="str">
        <f t="shared" si="69"/>
        <v xml:space="preserve"> </v>
      </c>
    </row>
    <row r="389" spans="1:32" ht="15.75" hidden="1" thickBot="1" x14ac:dyDescent="0.3">
      <c r="A389" s="251" t="s">
        <v>221</v>
      </c>
      <c r="B389" s="400">
        <v>9</v>
      </c>
      <c r="C389" s="374" t="s">
        <v>312</v>
      </c>
      <c r="D389" s="317">
        <v>43716</v>
      </c>
      <c r="E389" s="318"/>
      <c r="F389" s="314">
        <v>43717</v>
      </c>
      <c r="G389" s="336"/>
      <c r="H389" s="337"/>
      <c r="I389" s="314">
        <v>43718</v>
      </c>
      <c r="J389" s="336"/>
      <c r="K389" s="337"/>
      <c r="L389" s="314">
        <v>43719</v>
      </c>
      <c r="M389" s="336" t="s">
        <v>585</v>
      </c>
      <c r="N389" s="337"/>
      <c r="O389" s="314">
        <v>43720</v>
      </c>
      <c r="P389" s="336"/>
      <c r="Q389" s="337"/>
      <c r="R389" s="314">
        <v>43721</v>
      </c>
      <c r="S389" s="315"/>
      <c r="T389" s="316"/>
      <c r="U389" s="278">
        <v>43722</v>
      </c>
      <c r="V389" s="279"/>
      <c r="W389" s="289">
        <f t="shared" si="60"/>
        <v>0</v>
      </c>
      <c r="X389" s="250">
        <f t="shared" si="61"/>
        <v>0</v>
      </c>
      <c r="Y389" s="290" t="str">
        <f t="shared" si="62"/>
        <v>MMP spring recon LVI</v>
      </c>
      <c r="Z389" s="290">
        <f t="shared" si="63"/>
        <v>0</v>
      </c>
      <c r="AA389" s="290" t="str">
        <f t="shared" si="64"/>
        <v>0  -0 - MMP spring recon LVI - 0</v>
      </c>
      <c r="AB389" s="290" t="str">
        <f t="shared" si="65"/>
        <v>43717 - 43718 - 43719 -43720</v>
      </c>
      <c r="AC389" s="290">
        <f t="shared" si="66"/>
        <v>43717</v>
      </c>
      <c r="AD389" s="290">
        <f t="shared" si="67"/>
        <v>43718</v>
      </c>
      <c r="AE389" s="290">
        <f t="shared" si="68"/>
        <v>43719</v>
      </c>
      <c r="AF389" s="290">
        <f t="shared" si="69"/>
        <v>43720</v>
      </c>
    </row>
    <row r="390" spans="1:32" ht="15.75" hidden="1" thickBot="1" x14ac:dyDescent="0.3">
      <c r="A390" s="251" t="s">
        <v>221</v>
      </c>
      <c r="B390" s="400">
        <v>9</v>
      </c>
      <c r="C390" s="374" t="s">
        <v>312</v>
      </c>
      <c r="D390" s="303" t="s">
        <v>129</v>
      </c>
      <c r="E390" s="303"/>
      <c r="F390" s="298" t="s">
        <v>129</v>
      </c>
      <c r="G390" s="262"/>
      <c r="H390" s="262"/>
      <c r="I390" s="402"/>
      <c r="J390" s="262"/>
      <c r="K390" s="262"/>
      <c r="L390" s="402" t="s">
        <v>427</v>
      </c>
      <c r="M390" s="262" t="s">
        <v>428</v>
      </c>
      <c r="N390" s="262" t="s">
        <v>432</v>
      </c>
      <c r="O390" s="298" t="s">
        <v>129</v>
      </c>
      <c r="P390" s="262"/>
      <c r="Q390" s="262"/>
      <c r="R390" s="298" t="s">
        <v>129</v>
      </c>
      <c r="S390" s="299"/>
      <c r="T390" s="299"/>
      <c r="U390" s="263" t="s">
        <v>129</v>
      </c>
      <c r="V390" s="264"/>
      <c r="W390" s="289">
        <f t="shared" si="60"/>
        <v>0</v>
      </c>
      <c r="X390" s="250">
        <f t="shared" si="61"/>
        <v>0</v>
      </c>
      <c r="Y390" s="290" t="str">
        <f t="shared" si="62"/>
        <v>G2WA0007</v>
      </c>
      <c r="Z390" s="290">
        <f t="shared" si="63"/>
        <v>0</v>
      </c>
      <c r="AA390" s="290" t="str">
        <f t="shared" si="64"/>
        <v>0  -0 - G2WA0007 - 0</v>
      </c>
      <c r="AB390" s="290" t="str">
        <f t="shared" si="65"/>
        <v xml:space="preserve">  - 0 - 180A - </v>
      </c>
      <c r="AC390" s="290" t="str">
        <f t="shared" si="66"/>
        <v xml:space="preserve"> </v>
      </c>
      <c r="AD390" s="290">
        <f t="shared" si="67"/>
        <v>0</v>
      </c>
      <c r="AE390" s="290" t="str">
        <f t="shared" si="68"/>
        <v>180A</v>
      </c>
      <c r="AF390" s="290" t="str">
        <f t="shared" si="69"/>
        <v xml:space="preserve"> </v>
      </c>
    </row>
    <row r="391" spans="1:32" ht="15.75" hidden="1" thickBot="1" x14ac:dyDescent="0.3">
      <c r="A391" s="251" t="s">
        <v>221</v>
      </c>
      <c r="B391" s="400">
        <v>9</v>
      </c>
      <c r="C391" s="374" t="s">
        <v>312</v>
      </c>
      <c r="D391" s="303" t="s">
        <v>129</v>
      </c>
      <c r="E391" s="303"/>
      <c r="F391" s="298" t="s">
        <v>129</v>
      </c>
      <c r="G391" s="262"/>
      <c r="H391" s="262"/>
      <c r="I391" s="402"/>
      <c r="J391" s="262"/>
      <c r="K391" s="262"/>
      <c r="L391" s="402" t="s">
        <v>427</v>
      </c>
      <c r="M391" s="262" t="s">
        <v>429</v>
      </c>
      <c r="N391" s="262" t="s">
        <v>580</v>
      </c>
      <c r="O391" s="298" t="s">
        <v>129</v>
      </c>
      <c r="P391" s="262"/>
      <c r="Q391" s="262"/>
      <c r="R391" s="298" t="s">
        <v>129</v>
      </c>
      <c r="S391" s="299"/>
      <c r="T391" s="299"/>
      <c r="U391" s="263" t="s">
        <v>129</v>
      </c>
      <c r="V391" s="264"/>
      <c r="W391" s="289">
        <f t="shared" si="60"/>
        <v>0</v>
      </c>
      <c r="X391" s="250">
        <f t="shared" si="61"/>
        <v>0</v>
      </c>
      <c r="Y391" s="290" t="str">
        <f t="shared" si="62"/>
        <v>G2WA0008</v>
      </c>
      <c r="Z391" s="290">
        <f t="shared" si="63"/>
        <v>0</v>
      </c>
      <c r="AA391" s="290" t="str">
        <f t="shared" si="64"/>
        <v>0  -0 - G2WA0008 - 0</v>
      </c>
      <c r="AB391" s="290" t="str">
        <f t="shared" si="65"/>
        <v xml:space="preserve">  - 0 - 180A - </v>
      </c>
      <c r="AC391" s="290" t="str">
        <f t="shared" si="66"/>
        <v xml:space="preserve"> </v>
      </c>
      <c r="AD391" s="290">
        <f t="shared" si="67"/>
        <v>0</v>
      </c>
      <c r="AE391" s="290" t="str">
        <f t="shared" si="68"/>
        <v>180A</v>
      </c>
      <c r="AF391" s="290" t="str">
        <f t="shared" si="69"/>
        <v xml:space="preserve"> </v>
      </c>
    </row>
    <row r="392" spans="1:32" ht="15.75" hidden="1" thickBot="1" x14ac:dyDescent="0.3">
      <c r="A392" s="251" t="s">
        <v>221</v>
      </c>
      <c r="B392" s="400">
        <v>9</v>
      </c>
      <c r="C392" s="374" t="s">
        <v>312</v>
      </c>
      <c r="D392" s="303"/>
      <c r="E392" s="303"/>
      <c r="F392" s="298"/>
      <c r="G392" s="262"/>
      <c r="H392" s="262"/>
      <c r="I392" s="402"/>
      <c r="J392" s="262"/>
      <c r="K392" s="262"/>
      <c r="L392" s="402" t="s">
        <v>427</v>
      </c>
      <c r="M392" s="262" t="s">
        <v>430</v>
      </c>
      <c r="N392" s="262" t="s">
        <v>431</v>
      </c>
      <c r="O392" s="298"/>
      <c r="P392" s="262"/>
      <c r="Q392" s="262"/>
      <c r="R392" s="298"/>
      <c r="S392" s="299"/>
      <c r="T392" s="299"/>
      <c r="U392" s="263"/>
      <c r="V392" s="264"/>
      <c r="W392" s="289">
        <f t="shared" si="60"/>
        <v>0</v>
      </c>
      <c r="X392" s="250">
        <f t="shared" si="61"/>
        <v>0</v>
      </c>
      <c r="Y392" s="290" t="str">
        <f t="shared" si="62"/>
        <v>G2WA0009</v>
      </c>
      <c r="Z392" s="290">
        <f t="shared" si="63"/>
        <v>0</v>
      </c>
      <c r="AA392" s="290" t="str">
        <f t="shared" si="64"/>
        <v>0  -0 - G2WA0009 - 0</v>
      </c>
      <c r="AB392" s="290" t="str">
        <f t="shared" si="65"/>
        <v>0 - 0 - 180A -0</v>
      </c>
      <c r="AC392" s="290">
        <f t="shared" si="66"/>
        <v>0</v>
      </c>
      <c r="AD392" s="290">
        <f t="shared" si="67"/>
        <v>0</v>
      </c>
      <c r="AE392" s="290" t="str">
        <f t="shared" si="68"/>
        <v>180A</v>
      </c>
      <c r="AF392" s="290">
        <f t="shared" si="69"/>
        <v>0</v>
      </c>
    </row>
    <row r="393" spans="1:32" ht="27.75" hidden="1" thickBot="1" x14ac:dyDescent="0.3">
      <c r="A393" s="251" t="s">
        <v>221</v>
      </c>
      <c r="B393" s="400">
        <v>9</v>
      </c>
      <c r="C393" s="374" t="s">
        <v>312</v>
      </c>
      <c r="D393" s="303"/>
      <c r="E393" s="303"/>
      <c r="F393" s="298"/>
      <c r="G393" s="262"/>
      <c r="H393" s="262"/>
      <c r="I393" s="402"/>
      <c r="J393" s="262"/>
      <c r="K393" s="262"/>
      <c r="L393" s="402" t="s">
        <v>579</v>
      </c>
      <c r="M393" s="262" t="s">
        <v>621</v>
      </c>
      <c r="N393" s="262" t="s">
        <v>563</v>
      </c>
      <c r="O393" s="298"/>
      <c r="P393" s="262"/>
      <c r="Q393" s="262"/>
      <c r="R393" s="298"/>
      <c r="S393" s="299"/>
      <c r="T393" s="299"/>
      <c r="U393" s="263"/>
      <c r="V393" s="264"/>
      <c r="W393" s="289">
        <f t="shared" si="60"/>
        <v>0</v>
      </c>
      <c r="X393" s="250">
        <f t="shared" si="61"/>
        <v>0</v>
      </c>
      <c r="Y393" s="290" t="str">
        <f t="shared" si="62"/>
        <v>SHANGRI LA SPRING Vent, G2WA0022</v>
      </c>
      <c r="Z393" s="290">
        <f t="shared" si="63"/>
        <v>0</v>
      </c>
      <c r="AA393" s="290" t="str">
        <f t="shared" si="64"/>
        <v>0  -0 - SHANGRI LA SPRING Vent, G2WA0022 - 0</v>
      </c>
      <c r="AB393" s="290" t="str">
        <f t="shared" si="65"/>
        <v>0 - 0 - SPRING -0</v>
      </c>
      <c r="AC393" s="290">
        <f t="shared" si="66"/>
        <v>0</v>
      </c>
      <c r="AD393" s="290">
        <f t="shared" si="67"/>
        <v>0</v>
      </c>
      <c r="AE393" s="290" t="str">
        <f t="shared" si="68"/>
        <v>SPRING</v>
      </c>
      <c r="AF393" s="290">
        <f t="shared" si="69"/>
        <v>0</v>
      </c>
    </row>
    <row r="394" spans="1:32" ht="15.75" hidden="1" thickBot="1" x14ac:dyDescent="0.3">
      <c r="A394" s="251" t="s">
        <v>221</v>
      </c>
      <c r="B394" s="400">
        <v>9</v>
      </c>
      <c r="C394" s="374" t="s">
        <v>312</v>
      </c>
      <c r="D394" s="303"/>
      <c r="E394" s="303"/>
      <c r="F394" s="298"/>
      <c r="G394" s="262"/>
      <c r="H394" s="262"/>
      <c r="I394" s="402"/>
      <c r="J394" s="262"/>
      <c r="K394" s="262"/>
      <c r="L394" s="402"/>
      <c r="M394" s="262"/>
      <c r="N394" s="262"/>
      <c r="O394" s="298"/>
      <c r="P394" s="262"/>
      <c r="Q394" s="262"/>
      <c r="R394" s="298"/>
      <c r="S394" s="299"/>
      <c r="T394" s="299"/>
      <c r="U394" s="263"/>
      <c r="V394" s="264"/>
      <c r="W394" s="289">
        <f t="shared" si="60"/>
        <v>0</v>
      </c>
      <c r="X394" s="250">
        <f t="shared" si="61"/>
        <v>0</v>
      </c>
      <c r="Y394" s="290">
        <f t="shared" si="62"/>
        <v>0</v>
      </c>
      <c r="Z394" s="290">
        <f t="shared" si="63"/>
        <v>0</v>
      </c>
      <c r="AA394" s="290" t="str">
        <f t="shared" si="64"/>
        <v>0  -0 - 0 - 0</v>
      </c>
      <c r="AB394" s="290" t="str">
        <f t="shared" si="65"/>
        <v>0 - 0 - 0 -0</v>
      </c>
      <c r="AC394" s="290">
        <f t="shared" si="66"/>
        <v>0</v>
      </c>
      <c r="AD394" s="290">
        <f t="shared" si="67"/>
        <v>0</v>
      </c>
      <c r="AE394" s="290">
        <f t="shared" si="68"/>
        <v>0</v>
      </c>
      <c r="AF394" s="290">
        <f t="shared" si="69"/>
        <v>0</v>
      </c>
    </row>
    <row r="395" spans="1:32" ht="15.75" hidden="1" thickBot="1" x14ac:dyDescent="0.3">
      <c r="A395" s="251" t="s">
        <v>221</v>
      </c>
      <c r="B395" s="400">
        <v>9</v>
      </c>
      <c r="C395" s="374" t="s">
        <v>312</v>
      </c>
      <c r="D395" s="303"/>
      <c r="E395" s="303"/>
      <c r="F395" s="298"/>
      <c r="G395" s="262"/>
      <c r="H395" s="262"/>
      <c r="I395" s="402"/>
      <c r="J395" s="262"/>
      <c r="K395" s="262"/>
      <c r="L395" s="402"/>
      <c r="M395" s="562" t="s">
        <v>68</v>
      </c>
      <c r="N395" s="262"/>
      <c r="O395" s="298"/>
      <c r="P395" s="262"/>
      <c r="Q395" s="262"/>
      <c r="R395" s="298"/>
      <c r="S395" s="299"/>
      <c r="T395" s="299"/>
      <c r="U395" s="263"/>
      <c r="V395" s="264"/>
      <c r="W395" s="289">
        <f t="shared" si="60"/>
        <v>0</v>
      </c>
      <c r="X395" s="250">
        <f t="shared" si="61"/>
        <v>0</v>
      </c>
      <c r="Y395" s="290" t="str">
        <f t="shared" si="62"/>
        <v>LVI</v>
      </c>
      <c r="Z395" s="290">
        <f t="shared" si="63"/>
        <v>0</v>
      </c>
      <c r="AA395" s="290" t="str">
        <f t="shared" si="64"/>
        <v>0  -0 - LVI - 0</v>
      </c>
      <c r="AB395" s="290" t="str">
        <f t="shared" si="65"/>
        <v>0 - 0 - 0 -0</v>
      </c>
      <c r="AC395" s="290">
        <f t="shared" si="66"/>
        <v>0</v>
      </c>
      <c r="AD395" s="290">
        <f t="shared" si="67"/>
        <v>0</v>
      </c>
      <c r="AE395" s="290">
        <f t="shared" si="68"/>
        <v>0</v>
      </c>
      <c r="AF395" s="290">
        <f t="shared" si="69"/>
        <v>0</v>
      </c>
    </row>
    <row r="396" spans="1:32" ht="15.75" hidden="1" thickBot="1" x14ac:dyDescent="0.3">
      <c r="A396" s="251" t="s">
        <v>221</v>
      </c>
      <c r="B396" s="400">
        <v>9</v>
      </c>
      <c r="C396" s="374" t="s">
        <v>312</v>
      </c>
      <c r="D396" s="303"/>
      <c r="E396" s="303"/>
      <c r="F396" s="298"/>
      <c r="G396" s="262"/>
      <c r="H396" s="262"/>
      <c r="I396" s="402"/>
      <c r="J396" s="262"/>
      <c r="K396" s="262"/>
      <c r="L396" s="402"/>
      <c r="M396" s="262" t="s">
        <v>603</v>
      </c>
      <c r="N396" s="262"/>
      <c r="O396" s="298"/>
      <c r="P396" s="262"/>
      <c r="Q396" s="262"/>
      <c r="R396" s="298"/>
      <c r="S396" s="299"/>
      <c r="T396" s="299"/>
      <c r="U396" s="263"/>
      <c r="V396" s="264"/>
      <c r="W396" s="289">
        <f t="shared" si="60"/>
        <v>0</v>
      </c>
      <c r="X396" s="250">
        <f t="shared" si="61"/>
        <v>0</v>
      </c>
      <c r="Y396" s="290" t="str">
        <f t="shared" si="62"/>
        <v>curtis Blake</v>
      </c>
      <c r="Z396" s="290">
        <f t="shared" si="63"/>
        <v>0</v>
      </c>
      <c r="AA396" s="290" t="str">
        <f t="shared" si="64"/>
        <v>0  -0 - curtis Blake - 0</v>
      </c>
      <c r="AB396" s="290" t="str">
        <f t="shared" si="65"/>
        <v>0 - 0 - 0 -0</v>
      </c>
      <c r="AC396" s="290">
        <f t="shared" si="66"/>
        <v>0</v>
      </c>
      <c r="AD396" s="290">
        <f t="shared" si="67"/>
        <v>0</v>
      </c>
      <c r="AE396" s="290">
        <f t="shared" si="68"/>
        <v>0</v>
      </c>
      <c r="AF396" s="290">
        <f t="shared" si="69"/>
        <v>0</v>
      </c>
    </row>
    <row r="397" spans="1:32" ht="15.75" hidden="1" thickBot="1" x14ac:dyDescent="0.3">
      <c r="A397" s="251" t="s">
        <v>221</v>
      </c>
      <c r="B397" s="400">
        <v>9</v>
      </c>
      <c r="C397" s="374" t="s">
        <v>312</v>
      </c>
      <c r="D397" s="303" t="s">
        <v>129</v>
      </c>
      <c r="E397" s="303"/>
      <c r="F397" s="298" t="s">
        <v>129</v>
      </c>
      <c r="G397" s="262"/>
      <c r="H397" s="262"/>
      <c r="I397" s="402"/>
      <c r="J397" s="262"/>
      <c r="K397" s="262"/>
      <c r="L397" s="402" t="s">
        <v>129</v>
      </c>
      <c r="M397" s="262"/>
      <c r="N397" s="262" t="s">
        <v>605</v>
      </c>
      <c r="O397" s="298" t="s">
        <v>129</v>
      </c>
      <c r="P397" s="262"/>
      <c r="Q397" s="262"/>
      <c r="R397" s="298" t="s">
        <v>129</v>
      </c>
      <c r="S397" s="299"/>
      <c r="T397" s="299"/>
      <c r="U397" s="263" t="s">
        <v>129</v>
      </c>
      <c r="V397" s="264"/>
      <c r="W397" s="289">
        <f t="shared" si="60"/>
        <v>0</v>
      </c>
      <c r="X397" s="250">
        <f t="shared" si="61"/>
        <v>0</v>
      </c>
      <c r="Y397" s="290">
        <f t="shared" si="62"/>
        <v>0</v>
      </c>
      <c r="Z397" s="290">
        <f t="shared" si="63"/>
        <v>0</v>
      </c>
      <c r="AA397" s="290" t="str">
        <f t="shared" si="64"/>
        <v>0  -0 - 0 - 0</v>
      </c>
      <c r="AB397" s="290" t="str">
        <f t="shared" si="65"/>
        <v xml:space="preserve">  - 0 -   - </v>
      </c>
      <c r="AC397" s="290" t="str">
        <f t="shared" si="66"/>
        <v xml:space="preserve"> </v>
      </c>
      <c r="AD397" s="290">
        <f t="shared" si="67"/>
        <v>0</v>
      </c>
      <c r="AE397" s="290" t="str">
        <f t="shared" si="68"/>
        <v xml:space="preserve"> </v>
      </c>
      <c r="AF397" s="290" t="str">
        <f t="shared" si="69"/>
        <v xml:space="preserve"> </v>
      </c>
    </row>
    <row r="398" spans="1:32" ht="15.75" hidden="1" thickBot="1" x14ac:dyDescent="0.3">
      <c r="A398" s="251" t="s">
        <v>221</v>
      </c>
      <c r="B398" s="400">
        <v>9</v>
      </c>
      <c r="C398" s="374" t="s">
        <v>312</v>
      </c>
      <c r="D398" s="303" t="s">
        <v>129</v>
      </c>
      <c r="E398" s="303"/>
      <c r="F398" s="298" t="s">
        <v>129</v>
      </c>
      <c r="G398" s="262"/>
      <c r="H398" s="262"/>
      <c r="I398" s="402" t="s">
        <v>129</v>
      </c>
      <c r="J398" s="262"/>
      <c r="K398" s="262"/>
      <c r="L398" s="402" t="s">
        <v>129</v>
      </c>
      <c r="M398" s="262" t="s">
        <v>606</v>
      </c>
      <c r="N398" s="262"/>
      <c r="O398" s="298" t="s">
        <v>129</v>
      </c>
      <c r="P398" s="262"/>
      <c r="Q398" s="262"/>
      <c r="R398" s="298" t="s">
        <v>129</v>
      </c>
      <c r="S398" s="299"/>
      <c r="T398" s="299"/>
      <c r="U398" s="263" t="s">
        <v>129</v>
      </c>
      <c r="V398" s="264"/>
      <c r="W398" s="289">
        <f t="shared" si="60"/>
        <v>0</v>
      </c>
      <c r="X398" s="250">
        <f t="shared" si="61"/>
        <v>0</v>
      </c>
      <c r="Y398" s="290" t="str">
        <f t="shared" si="62"/>
        <v>RQ-2019-09-09-30</v>
      </c>
      <c r="Z398" s="290">
        <f t="shared" si="63"/>
        <v>0</v>
      </c>
      <c r="AA398" s="290" t="str">
        <f t="shared" si="64"/>
        <v>0  -0 - RQ-2019-09-09-30 - 0</v>
      </c>
      <c r="AB398" s="290" t="str">
        <f t="shared" si="65"/>
        <v xml:space="preserve">  -   -   - </v>
      </c>
      <c r="AC398" s="290" t="str">
        <f t="shared" si="66"/>
        <v xml:space="preserve"> </v>
      </c>
      <c r="AD398" s="290" t="str">
        <f t="shared" si="67"/>
        <v xml:space="preserve"> </v>
      </c>
      <c r="AE398" s="290" t="str">
        <f t="shared" si="68"/>
        <v xml:space="preserve"> </v>
      </c>
      <c r="AF398" s="290" t="str">
        <f t="shared" si="69"/>
        <v xml:space="preserve"> </v>
      </c>
    </row>
    <row r="399" spans="1:32" ht="15.75" hidden="1" thickBot="1" x14ac:dyDescent="0.3">
      <c r="A399" s="251" t="s">
        <v>221</v>
      </c>
      <c r="B399" s="400">
        <v>9</v>
      </c>
      <c r="C399" s="374" t="s">
        <v>312</v>
      </c>
      <c r="D399" s="303" t="s">
        <v>129</v>
      </c>
      <c r="E399" s="303"/>
      <c r="F399" s="298" t="s">
        <v>129</v>
      </c>
      <c r="G399" s="262"/>
      <c r="H399" s="262"/>
      <c r="I399" s="402" t="s">
        <v>552</v>
      </c>
      <c r="J399" s="262"/>
      <c r="K399" s="262"/>
      <c r="L399" s="402" t="s">
        <v>552</v>
      </c>
      <c r="M399" s="262"/>
      <c r="N399" s="262"/>
      <c r="O399" s="298" t="s">
        <v>129</v>
      </c>
      <c r="P399" s="262"/>
      <c r="Q399" s="262"/>
      <c r="R399" s="298" t="s">
        <v>129</v>
      </c>
      <c r="S399" s="299"/>
      <c r="T399" s="299"/>
      <c r="U399" s="263" t="s">
        <v>129</v>
      </c>
      <c r="V399" s="264"/>
      <c r="W399" s="289">
        <f t="shared" si="60"/>
        <v>0</v>
      </c>
      <c r="X399" s="250">
        <f t="shared" si="61"/>
        <v>0</v>
      </c>
      <c r="Y399" s="290">
        <f t="shared" si="62"/>
        <v>0</v>
      </c>
      <c r="Z399" s="290">
        <f t="shared" si="63"/>
        <v>0</v>
      </c>
      <c r="AA399" s="290" t="str">
        <f t="shared" si="64"/>
        <v>0  -0 - 0 - 0</v>
      </c>
      <c r="AB399" s="290" t="str">
        <f t="shared" si="65"/>
        <v xml:space="preserve">  - TA - TA - </v>
      </c>
      <c r="AC399" s="290" t="str">
        <f t="shared" si="66"/>
        <v xml:space="preserve"> </v>
      </c>
      <c r="AD399" s="290" t="str">
        <f t="shared" si="67"/>
        <v>TA</v>
      </c>
      <c r="AE399" s="290" t="str">
        <f t="shared" si="68"/>
        <v>TA</v>
      </c>
      <c r="AF399" s="290" t="str">
        <f t="shared" si="69"/>
        <v xml:space="preserve"> </v>
      </c>
    </row>
    <row r="400" spans="1:32" ht="15.75" hidden="1" thickBot="1" x14ac:dyDescent="0.3">
      <c r="A400" s="251" t="s">
        <v>221</v>
      </c>
      <c r="B400" s="400">
        <v>9</v>
      </c>
      <c r="C400" s="374" t="s">
        <v>312</v>
      </c>
      <c r="D400" s="317">
        <v>43723</v>
      </c>
      <c r="E400" s="318"/>
      <c r="F400" s="314">
        <v>43724</v>
      </c>
      <c r="G400" s="336" t="s">
        <v>612</v>
      </c>
      <c r="H400" s="337"/>
      <c r="I400" s="314">
        <v>43725</v>
      </c>
      <c r="J400" s="336"/>
      <c r="K400" s="337"/>
      <c r="L400" s="314">
        <v>43726</v>
      </c>
      <c r="M400" s="336" t="s">
        <v>509</v>
      </c>
      <c r="N400" s="337"/>
      <c r="O400" s="314">
        <v>43727</v>
      </c>
      <c r="P400" s="336"/>
      <c r="Q400" s="337"/>
      <c r="R400" s="314">
        <v>43728</v>
      </c>
      <c r="S400" s="315"/>
      <c r="T400" s="316"/>
      <c r="U400" s="278">
        <v>43729</v>
      </c>
      <c r="V400" s="279"/>
      <c r="W400" s="289" t="str">
        <f t="shared" si="60"/>
        <v>Lake Mc Bride</v>
      </c>
      <c r="X400" s="250">
        <f t="shared" si="61"/>
        <v>0</v>
      </c>
      <c r="Y400" s="290" t="str">
        <f t="shared" si="62"/>
        <v>G1 Streams</v>
      </c>
      <c r="Z400" s="290">
        <f t="shared" si="63"/>
        <v>0</v>
      </c>
      <c r="AA400" s="290" t="str">
        <f t="shared" si="64"/>
        <v>Lake Mc Bride  -0 - G1 Streams - 0</v>
      </c>
      <c r="AB400" s="290" t="str">
        <f t="shared" si="65"/>
        <v>43724 - 43725 - 43726 -43727</v>
      </c>
      <c r="AC400" s="290">
        <f t="shared" si="66"/>
        <v>43724</v>
      </c>
      <c r="AD400" s="290">
        <f t="shared" si="67"/>
        <v>43725</v>
      </c>
      <c r="AE400" s="290">
        <f t="shared" si="68"/>
        <v>43726</v>
      </c>
      <c r="AF400" s="290">
        <f t="shared" si="69"/>
        <v>43727</v>
      </c>
    </row>
    <row r="401" spans="1:32" ht="27.75" hidden="1" thickBot="1" x14ac:dyDescent="0.3">
      <c r="A401" s="251" t="s">
        <v>221</v>
      </c>
      <c r="B401" s="400">
        <v>9</v>
      </c>
      <c r="C401" s="374" t="s">
        <v>312</v>
      </c>
      <c r="D401" s="303" t="s">
        <v>129</v>
      </c>
      <c r="E401" s="303"/>
      <c r="F401" s="402" t="s">
        <v>613</v>
      </c>
      <c r="G401" s="262" t="s">
        <v>614</v>
      </c>
      <c r="H401" s="262" t="s">
        <v>586</v>
      </c>
      <c r="I401" s="402" t="s">
        <v>129</v>
      </c>
      <c r="J401" s="262"/>
      <c r="K401" s="262"/>
      <c r="L401" s="402" t="s">
        <v>35</v>
      </c>
      <c r="M401" s="262" t="s">
        <v>477</v>
      </c>
      <c r="N401" s="262" t="s">
        <v>478</v>
      </c>
      <c r="O401" s="298" t="s">
        <v>129</v>
      </c>
      <c r="P401" s="262"/>
      <c r="Q401" s="262"/>
      <c r="R401" s="298" t="s">
        <v>129</v>
      </c>
      <c r="S401" s="299"/>
      <c r="T401" s="299"/>
      <c r="U401" s="263" t="s">
        <v>129</v>
      </c>
      <c r="V401" s="264"/>
      <c r="W401" s="289" t="str">
        <f t="shared" si="60"/>
        <v>Lake Micbride</v>
      </c>
      <c r="X401" s="250">
        <f t="shared" si="61"/>
        <v>0</v>
      </c>
      <c r="Y401" s="290" t="str">
        <f t="shared" si="62"/>
        <v>Quincy Creek upstream of SR 65</v>
      </c>
      <c r="Z401" s="290">
        <f t="shared" si="63"/>
        <v>0</v>
      </c>
      <c r="AA401" s="290" t="str">
        <f t="shared" si="64"/>
        <v>Lake Micbride  -0 - Quincy Creek upstream of SR 65 - 0</v>
      </c>
      <c r="AB401" s="290" t="str">
        <f t="shared" si="65"/>
        <v xml:space="preserve">647E -   - 1303 - </v>
      </c>
      <c r="AC401" s="290" t="str">
        <f t="shared" si="66"/>
        <v>647E</v>
      </c>
      <c r="AD401" s="290" t="str">
        <f t="shared" si="67"/>
        <v xml:space="preserve"> </v>
      </c>
      <c r="AE401" s="290" t="str">
        <f t="shared" si="68"/>
        <v>1303</v>
      </c>
      <c r="AF401" s="290" t="str">
        <f t="shared" si="69"/>
        <v xml:space="preserve"> </v>
      </c>
    </row>
    <row r="402" spans="1:32" ht="27.75" hidden="1" thickBot="1" x14ac:dyDescent="0.3">
      <c r="A402" s="251" t="s">
        <v>221</v>
      </c>
      <c r="B402" s="400">
        <v>9</v>
      </c>
      <c r="C402" s="374" t="s">
        <v>312</v>
      </c>
      <c r="D402" s="303"/>
      <c r="E402" s="303"/>
      <c r="F402" s="402" t="s">
        <v>613</v>
      </c>
      <c r="G402" s="262" t="s">
        <v>614</v>
      </c>
      <c r="H402" s="262" t="s">
        <v>586</v>
      </c>
      <c r="I402" s="402"/>
      <c r="J402" s="262"/>
      <c r="K402" s="262"/>
      <c r="L402" s="402" t="s">
        <v>36</v>
      </c>
      <c r="M402" s="262" t="s">
        <v>479</v>
      </c>
      <c r="N402" s="262" t="s">
        <v>396</v>
      </c>
      <c r="O402" s="298"/>
      <c r="P402" s="262"/>
      <c r="Q402" s="262"/>
      <c r="R402" s="298"/>
      <c r="S402" s="299"/>
      <c r="T402" s="299"/>
      <c r="U402" s="263"/>
      <c r="V402" s="264"/>
      <c r="W402" s="289" t="str">
        <f t="shared" si="60"/>
        <v>Lake Micbride</v>
      </c>
      <c r="X402" s="250">
        <f t="shared" si="61"/>
        <v>0</v>
      </c>
      <c r="Y402" s="290" t="str">
        <f t="shared" si="62"/>
        <v>Quincy Creek 100 meters upstream of Ralph Strong Rd</v>
      </c>
      <c r="Z402" s="290">
        <f t="shared" si="63"/>
        <v>0</v>
      </c>
      <c r="AA402" s="290" t="str">
        <f t="shared" si="64"/>
        <v>Lake Micbride  -0 - Quincy Creek 100 meters upstream of Ralph Strong Rd - 0</v>
      </c>
      <c r="AB402" s="290" t="str">
        <f t="shared" si="65"/>
        <v>647E - 0 - 1303A -0</v>
      </c>
      <c r="AC402" s="290" t="str">
        <f t="shared" si="66"/>
        <v>647E</v>
      </c>
      <c r="AD402" s="290">
        <f t="shared" si="67"/>
        <v>0</v>
      </c>
      <c r="AE402" s="290" t="str">
        <f t="shared" si="68"/>
        <v>1303A</v>
      </c>
      <c r="AF402" s="290">
        <f t="shared" si="69"/>
        <v>0</v>
      </c>
    </row>
    <row r="403" spans="1:32" ht="27.75" hidden="1" thickBot="1" x14ac:dyDescent="0.3">
      <c r="A403" s="251" t="s">
        <v>221</v>
      </c>
      <c r="B403" s="400">
        <v>9</v>
      </c>
      <c r="C403" s="374" t="s">
        <v>312</v>
      </c>
      <c r="D403" s="303"/>
      <c r="E403" s="303"/>
      <c r="F403" s="402" t="s">
        <v>613</v>
      </c>
      <c r="G403" s="262" t="s">
        <v>614</v>
      </c>
      <c r="H403" s="262" t="s">
        <v>586</v>
      </c>
      <c r="I403" s="402"/>
      <c r="J403" s="262"/>
      <c r="K403" s="262"/>
      <c r="L403" s="402" t="s">
        <v>37</v>
      </c>
      <c r="M403" s="262" t="s">
        <v>480</v>
      </c>
      <c r="N403" s="262" t="s">
        <v>397</v>
      </c>
      <c r="O403" s="298"/>
      <c r="P403" s="262"/>
      <c r="Q403" s="262"/>
      <c r="R403" s="298"/>
      <c r="S403" s="299"/>
      <c r="T403" s="299"/>
      <c r="U403" s="263"/>
      <c r="V403" s="264"/>
      <c r="W403" s="289" t="str">
        <f t="shared" si="60"/>
        <v>Lake Micbride</v>
      </c>
      <c r="X403" s="250">
        <f t="shared" si="61"/>
        <v>0</v>
      </c>
      <c r="Y403" s="290" t="str">
        <f t="shared" si="62"/>
        <v>Swamp Creek upstream of Railroad</v>
      </c>
      <c r="Z403" s="290">
        <f t="shared" si="63"/>
        <v>0</v>
      </c>
      <c r="AA403" s="290" t="str">
        <f t="shared" si="64"/>
        <v>Lake Micbride  -0 - Swamp Creek upstream of Railroad - 0</v>
      </c>
      <c r="AB403" s="290" t="str">
        <f t="shared" si="65"/>
        <v>647E - 0 - 427 -0</v>
      </c>
      <c r="AC403" s="290" t="str">
        <f t="shared" si="66"/>
        <v>647E</v>
      </c>
      <c r="AD403" s="290">
        <f t="shared" si="67"/>
        <v>0</v>
      </c>
      <c r="AE403" s="290" t="str">
        <f t="shared" si="68"/>
        <v>427</v>
      </c>
      <c r="AF403" s="290">
        <f t="shared" si="69"/>
        <v>0</v>
      </c>
    </row>
    <row r="404" spans="1:32" ht="27.75" hidden="1" thickBot="1" x14ac:dyDescent="0.3">
      <c r="A404" s="251" t="s">
        <v>221</v>
      </c>
      <c r="B404" s="400">
        <v>9</v>
      </c>
      <c r="C404" s="374" t="s">
        <v>312</v>
      </c>
      <c r="D404" s="303"/>
      <c r="E404" s="303"/>
      <c r="F404" s="402" t="s">
        <v>582</v>
      </c>
      <c r="G404" s="262" t="s">
        <v>627</v>
      </c>
      <c r="H404" s="262" t="s">
        <v>586</v>
      </c>
      <c r="I404" s="402"/>
      <c r="J404" s="262"/>
      <c r="K404" s="262"/>
      <c r="L404" s="402" t="s">
        <v>40</v>
      </c>
      <c r="M404" s="262" t="s">
        <v>481</v>
      </c>
      <c r="N404" s="262" t="s">
        <v>395</v>
      </c>
      <c r="O404" s="298"/>
      <c r="P404" s="262"/>
      <c r="Q404" s="262"/>
      <c r="R404" s="298"/>
      <c r="S404" s="299"/>
      <c r="T404" s="299"/>
      <c r="U404" s="263"/>
      <c r="V404" s="264"/>
      <c r="W404" s="289" t="str">
        <f t="shared" si="60"/>
        <v>Little River at Highbridge</v>
      </c>
      <c r="X404" s="250">
        <f t="shared" si="61"/>
        <v>0</v>
      </c>
      <c r="Y404" s="290" t="str">
        <f t="shared" si="62"/>
        <v>Tanyard Branch 100 meters upstream of Ralph Strong Rd.</v>
      </c>
      <c r="Z404" s="290">
        <f t="shared" si="63"/>
        <v>0</v>
      </c>
      <c r="AA404" s="290" t="str">
        <f t="shared" si="64"/>
        <v>Little River at Highbridge  -0 - Tanyard Branch 100 meters upstream of Ralph Strong Rd. - 0</v>
      </c>
      <c r="AB404" s="290" t="str">
        <f t="shared" si="65"/>
        <v>424 - 0 - 595 -0</v>
      </c>
      <c r="AC404" s="290" t="str">
        <f t="shared" si="66"/>
        <v>424</v>
      </c>
      <c r="AD404" s="290">
        <f t="shared" si="67"/>
        <v>0</v>
      </c>
      <c r="AE404" s="290" t="str">
        <f t="shared" si="68"/>
        <v>595</v>
      </c>
      <c r="AF404" s="290">
        <f t="shared" si="69"/>
        <v>0</v>
      </c>
    </row>
    <row r="405" spans="1:32" ht="15.75" hidden="1" thickBot="1" x14ac:dyDescent="0.3">
      <c r="A405" s="251" t="s">
        <v>221</v>
      </c>
      <c r="B405" s="400">
        <v>9</v>
      </c>
      <c r="C405" s="374" t="s">
        <v>312</v>
      </c>
      <c r="D405" s="303"/>
      <c r="E405" s="303"/>
      <c r="F405" s="298"/>
      <c r="G405" s="262"/>
      <c r="H405" s="262"/>
      <c r="I405" s="402"/>
      <c r="J405" s="262"/>
      <c r="K405" s="262"/>
      <c r="L405" s="402" t="s">
        <v>42</v>
      </c>
      <c r="M405" s="262" t="s">
        <v>482</v>
      </c>
      <c r="N405" s="262" t="s">
        <v>483</v>
      </c>
      <c r="O405" s="298"/>
      <c r="P405" s="262"/>
      <c r="Q405" s="262"/>
      <c r="R405" s="298"/>
      <c r="S405" s="299"/>
      <c r="T405" s="299"/>
      <c r="U405" s="263"/>
      <c r="V405" s="264"/>
      <c r="W405" s="289">
        <f t="shared" si="60"/>
        <v>0</v>
      </c>
      <c r="X405" s="250">
        <f t="shared" si="61"/>
        <v>0</v>
      </c>
      <c r="Y405" s="290" t="str">
        <f t="shared" si="62"/>
        <v>Caney Creek Downstream of 158A</v>
      </c>
      <c r="Z405" s="290">
        <f t="shared" si="63"/>
        <v>0</v>
      </c>
      <c r="AA405" s="290" t="str">
        <f t="shared" si="64"/>
        <v>0  -0 - Caney Creek Downstream of 158A - 0</v>
      </c>
      <c r="AB405" s="290" t="str">
        <f t="shared" si="65"/>
        <v>0 - 0 - 716 -0</v>
      </c>
      <c r="AC405" s="290">
        <f t="shared" si="66"/>
        <v>0</v>
      </c>
      <c r="AD405" s="290">
        <f t="shared" si="67"/>
        <v>0</v>
      </c>
      <c r="AE405" s="290" t="str">
        <f t="shared" si="68"/>
        <v>716</v>
      </c>
      <c r="AF405" s="290">
        <f t="shared" si="69"/>
        <v>0</v>
      </c>
    </row>
    <row r="406" spans="1:32" ht="15.75" hidden="1" thickBot="1" x14ac:dyDescent="0.3">
      <c r="A406" s="251" t="s">
        <v>221</v>
      </c>
      <c r="B406" s="400">
        <v>9</v>
      </c>
      <c r="C406" s="374" t="s">
        <v>312</v>
      </c>
      <c r="D406" s="303"/>
      <c r="E406" s="303"/>
      <c r="F406" s="298"/>
      <c r="G406" s="527" t="s">
        <v>596</v>
      </c>
      <c r="H406" s="262"/>
      <c r="I406" s="402"/>
      <c r="J406" s="262"/>
      <c r="K406" s="262"/>
      <c r="L406" s="402" t="s">
        <v>587</v>
      </c>
      <c r="M406" s="262" t="s">
        <v>629</v>
      </c>
      <c r="N406" s="262" t="s">
        <v>395</v>
      </c>
      <c r="O406" s="298"/>
      <c r="P406" s="262"/>
      <c r="Q406" s="262"/>
      <c r="R406" s="298"/>
      <c r="S406" s="299"/>
      <c r="T406" s="299"/>
      <c r="U406" s="263"/>
      <c r="V406" s="264"/>
      <c r="W406" s="289" t="str">
        <f t="shared" si="60"/>
        <v>RQ-2019-08-19-27</v>
      </c>
      <c r="X406" s="250">
        <f t="shared" si="61"/>
        <v>0</v>
      </c>
      <c r="Y406" s="290" t="str">
        <f t="shared" si="62"/>
        <v>Willacoochee Creek</v>
      </c>
      <c r="Z406" s="290">
        <f t="shared" si="63"/>
        <v>0</v>
      </c>
      <c r="AA406" s="290" t="str">
        <f t="shared" si="64"/>
        <v>RQ-2019-08-19-27  -0 - Willacoochee Creek - 0</v>
      </c>
      <c r="AB406" s="290" t="str">
        <f t="shared" si="65"/>
        <v>0 - 0 - 410 -0</v>
      </c>
      <c r="AC406" s="290">
        <f t="shared" si="66"/>
        <v>0</v>
      </c>
      <c r="AD406" s="290">
        <f t="shared" si="67"/>
        <v>0</v>
      </c>
      <c r="AE406" s="290" t="str">
        <f t="shared" si="68"/>
        <v>410</v>
      </c>
      <c r="AF406" s="290">
        <f t="shared" si="69"/>
        <v>0</v>
      </c>
    </row>
    <row r="407" spans="1:32" ht="15.75" hidden="1" thickBot="1" x14ac:dyDescent="0.3">
      <c r="A407" s="251" t="s">
        <v>221</v>
      </c>
      <c r="B407" s="400">
        <v>9</v>
      </c>
      <c r="C407" s="374" t="s">
        <v>312</v>
      </c>
      <c r="D407" s="303" t="s">
        <v>129</v>
      </c>
      <c r="E407" s="303"/>
      <c r="F407" s="298" t="s">
        <v>129</v>
      </c>
      <c r="G407" s="262" t="s">
        <v>619</v>
      </c>
      <c r="H407" s="262"/>
      <c r="I407" s="402" t="s">
        <v>129</v>
      </c>
      <c r="J407" s="262"/>
      <c r="K407" s="262"/>
      <c r="L407" s="402" t="s">
        <v>582</v>
      </c>
      <c r="M407" s="262" t="s">
        <v>628</v>
      </c>
      <c r="N407" s="262" t="s">
        <v>395</v>
      </c>
      <c r="O407" s="298" t="s">
        <v>129</v>
      </c>
      <c r="P407" s="262"/>
      <c r="Q407" s="262"/>
      <c r="R407" s="298" t="s">
        <v>129</v>
      </c>
      <c r="S407" s="299"/>
      <c r="T407" s="299"/>
      <c r="U407" s="263" t="s">
        <v>129</v>
      </c>
      <c r="V407" s="264"/>
      <c r="W407" s="289" t="str">
        <f t="shared" si="60"/>
        <v>Avril, Blake</v>
      </c>
      <c r="X407" s="250">
        <f t="shared" si="61"/>
        <v>0</v>
      </c>
      <c r="Y407" s="290" t="str">
        <f t="shared" si="62"/>
        <v>Little River at Highbridge Road</v>
      </c>
      <c r="Z407" s="290">
        <f t="shared" si="63"/>
        <v>0</v>
      </c>
      <c r="AA407" s="290" t="str">
        <f t="shared" si="64"/>
        <v>Avril, Blake  -0 - Little River at Highbridge Road - 0</v>
      </c>
      <c r="AB407" s="290" t="str">
        <f t="shared" si="65"/>
        <v xml:space="preserve">  -   - 424 - </v>
      </c>
      <c r="AC407" s="290" t="str">
        <f t="shared" si="66"/>
        <v xml:space="preserve"> </v>
      </c>
      <c r="AD407" s="290" t="str">
        <f t="shared" si="67"/>
        <v xml:space="preserve"> </v>
      </c>
      <c r="AE407" s="290" t="str">
        <f t="shared" si="68"/>
        <v>424</v>
      </c>
      <c r="AF407" s="290" t="str">
        <f t="shared" si="69"/>
        <v xml:space="preserve"> </v>
      </c>
    </row>
    <row r="408" spans="1:32" ht="27.75" hidden="1" thickBot="1" x14ac:dyDescent="0.3">
      <c r="A408" s="251" t="s">
        <v>221</v>
      </c>
      <c r="B408" s="400">
        <v>9</v>
      </c>
      <c r="C408" s="374" t="s">
        <v>312</v>
      </c>
      <c r="D408" s="303" t="s">
        <v>129</v>
      </c>
      <c r="E408" s="303"/>
      <c r="F408" s="262" t="s">
        <v>620</v>
      </c>
      <c r="G408" s="262"/>
      <c r="H408" s="262"/>
      <c r="I408" s="402" t="s">
        <v>129</v>
      </c>
      <c r="J408" s="262"/>
      <c r="K408" s="262"/>
      <c r="L408" s="402" t="s">
        <v>129</v>
      </c>
      <c r="M408" s="567" t="s">
        <v>442</v>
      </c>
      <c r="N408" s="567"/>
      <c r="O408" s="298" t="s">
        <v>129</v>
      </c>
      <c r="P408" s="262"/>
      <c r="Q408" s="262"/>
      <c r="R408" s="298" t="s">
        <v>129</v>
      </c>
      <c r="S408" s="299"/>
      <c r="T408" s="299"/>
      <c r="U408" s="263" t="s">
        <v>129</v>
      </c>
      <c r="V408" s="264"/>
      <c r="W408" s="289">
        <f t="shared" si="60"/>
        <v>0</v>
      </c>
      <c r="X408" s="250">
        <f t="shared" si="61"/>
        <v>0</v>
      </c>
      <c r="Y408" s="290" t="str">
        <f t="shared" si="62"/>
        <v>2017 Truck</v>
      </c>
      <c r="Z408" s="290">
        <f t="shared" si="63"/>
        <v>0</v>
      </c>
      <c r="AA408" s="290" t="str">
        <f t="shared" si="64"/>
        <v>0  -0 - 2017 Truck - 0</v>
      </c>
      <c r="AB408" s="290" t="str">
        <f t="shared" si="65"/>
        <v xml:space="preserve">2017 Truck, canoe -   -   - </v>
      </c>
      <c r="AC408" s="290" t="str">
        <f t="shared" si="66"/>
        <v>2017 Truck, canoe</v>
      </c>
      <c r="AD408" s="290" t="str">
        <f t="shared" si="67"/>
        <v xml:space="preserve"> </v>
      </c>
      <c r="AE408" s="290" t="str">
        <f t="shared" si="68"/>
        <v xml:space="preserve"> </v>
      </c>
      <c r="AF408" s="290" t="str">
        <f t="shared" si="69"/>
        <v xml:space="preserve"> </v>
      </c>
    </row>
    <row r="409" spans="1:32" ht="15.75" hidden="1" thickBot="1" x14ac:dyDescent="0.3">
      <c r="A409" s="251" t="s">
        <v>221</v>
      </c>
      <c r="B409" s="400">
        <v>9</v>
      </c>
      <c r="C409" s="374" t="s">
        <v>312</v>
      </c>
      <c r="D409" s="303" t="s">
        <v>129</v>
      </c>
      <c r="E409" s="303"/>
      <c r="F409" s="298" t="s">
        <v>552</v>
      </c>
      <c r="G409" s="262"/>
      <c r="H409" s="262"/>
      <c r="I409" s="402" t="s">
        <v>129</v>
      </c>
      <c r="J409" s="262"/>
      <c r="K409" s="262"/>
      <c r="L409" s="402" t="s">
        <v>552</v>
      </c>
      <c r="M409" s="262" t="s">
        <v>400</v>
      </c>
      <c r="N409" s="262" t="s">
        <v>505</v>
      </c>
      <c r="O409" s="298" t="s">
        <v>129</v>
      </c>
      <c r="P409" s="262"/>
      <c r="Q409" s="262"/>
      <c r="R409" s="298" t="s">
        <v>129</v>
      </c>
      <c r="S409" s="299"/>
      <c r="T409" s="299"/>
      <c r="U409" s="263" t="s">
        <v>129</v>
      </c>
      <c r="V409" s="264"/>
      <c r="W409" s="289">
        <f t="shared" si="60"/>
        <v>0</v>
      </c>
      <c r="X409" s="250">
        <f t="shared" si="61"/>
        <v>0</v>
      </c>
      <c r="Y409" s="290" t="str">
        <f t="shared" si="62"/>
        <v>Curtis Avril</v>
      </c>
      <c r="Z409" s="290">
        <f t="shared" si="63"/>
        <v>0</v>
      </c>
      <c r="AA409" s="290" t="str">
        <f t="shared" si="64"/>
        <v>0  -0 - Curtis Avril - 0</v>
      </c>
      <c r="AB409" s="290" t="str">
        <f t="shared" si="65"/>
        <v xml:space="preserve">TA -   - TA - </v>
      </c>
      <c r="AC409" s="290" t="str">
        <f t="shared" si="66"/>
        <v>TA</v>
      </c>
      <c r="AD409" s="290" t="str">
        <f t="shared" si="67"/>
        <v xml:space="preserve"> </v>
      </c>
      <c r="AE409" s="290" t="str">
        <f t="shared" si="68"/>
        <v>TA</v>
      </c>
      <c r="AF409" s="290" t="str">
        <f t="shared" si="69"/>
        <v xml:space="preserve"> </v>
      </c>
    </row>
    <row r="410" spans="1:32" ht="15.75" hidden="1" thickBot="1" x14ac:dyDescent="0.3">
      <c r="A410" s="251" t="s">
        <v>221</v>
      </c>
      <c r="B410" s="400">
        <v>9</v>
      </c>
      <c r="C410" s="374" t="s">
        <v>312</v>
      </c>
      <c r="D410" s="317">
        <v>43730</v>
      </c>
      <c r="E410" s="318"/>
      <c r="F410" s="314">
        <v>43731</v>
      </c>
      <c r="G410" s="336"/>
      <c r="H410" s="337"/>
      <c r="I410" s="314">
        <v>43732</v>
      </c>
      <c r="J410" s="336"/>
      <c r="K410" s="337"/>
      <c r="L410" s="314">
        <v>43733</v>
      </c>
      <c r="M410" s="699" t="s">
        <v>612</v>
      </c>
      <c r="N410" s="700"/>
      <c r="O410" s="314">
        <v>43734</v>
      </c>
      <c r="P410" s="699"/>
      <c r="Q410" s="700"/>
      <c r="R410" s="314">
        <v>43735</v>
      </c>
      <c r="S410" s="315"/>
      <c r="T410" s="316"/>
      <c r="U410" s="278">
        <v>43736</v>
      </c>
      <c r="V410" s="279"/>
      <c r="W410" s="289">
        <f t="shared" si="60"/>
        <v>0</v>
      </c>
      <c r="X410" s="250">
        <f t="shared" si="61"/>
        <v>0</v>
      </c>
      <c r="Y410" s="290" t="str">
        <f t="shared" si="62"/>
        <v>Lake Mc Bride</v>
      </c>
      <c r="Z410" s="290">
        <f t="shared" si="63"/>
        <v>0</v>
      </c>
      <c r="AA410" s="290" t="str">
        <f t="shared" si="64"/>
        <v>0  -0 - Lake Mc Bride - 0</v>
      </c>
      <c r="AB410" s="290" t="str">
        <f t="shared" si="65"/>
        <v>43731 - 43732 - 43733 -43734</v>
      </c>
      <c r="AC410" s="290">
        <f t="shared" si="66"/>
        <v>43731</v>
      </c>
      <c r="AD410" s="290">
        <f t="shared" si="67"/>
        <v>43732</v>
      </c>
      <c r="AE410" s="290">
        <f t="shared" si="68"/>
        <v>43733</v>
      </c>
      <c r="AF410" s="290">
        <f t="shared" si="69"/>
        <v>43734</v>
      </c>
    </row>
    <row r="411" spans="1:32" ht="15.75" hidden="1" thickBot="1" x14ac:dyDescent="0.3">
      <c r="A411" s="251" t="s">
        <v>221</v>
      </c>
      <c r="B411" s="400">
        <v>9</v>
      </c>
      <c r="C411" s="374" t="s">
        <v>312</v>
      </c>
      <c r="D411" s="303" t="s">
        <v>129</v>
      </c>
      <c r="E411" s="303"/>
      <c r="F411" s="298" t="s">
        <v>129</v>
      </c>
      <c r="G411" s="262"/>
      <c r="H411" s="262"/>
      <c r="I411" s="402" t="s">
        <v>129</v>
      </c>
      <c r="J411" s="262"/>
      <c r="K411" s="262"/>
      <c r="L411" s="402" t="s">
        <v>613</v>
      </c>
      <c r="M411" s="262" t="s">
        <v>643</v>
      </c>
      <c r="N411" s="262" t="s">
        <v>395</v>
      </c>
      <c r="O411" s="402"/>
      <c r="P411" s="262"/>
      <c r="Q411" s="262"/>
      <c r="R411" s="298" t="s">
        <v>129</v>
      </c>
      <c r="S411" s="299"/>
      <c r="T411" s="299"/>
      <c r="U411" s="263" t="s">
        <v>129</v>
      </c>
      <c r="V411" s="264"/>
      <c r="W411" s="289">
        <f t="shared" si="60"/>
        <v>0</v>
      </c>
      <c r="X411" s="250">
        <f t="shared" si="61"/>
        <v>0</v>
      </c>
      <c r="Y411" s="290" t="str">
        <f t="shared" si="62"/>
        <v>McBride Mid</v>
      </c>
      <c r="Z411" s="290">
        <f t="shared" si="63"/>
        <v>0</v>
      </c>
      <c r="AA411" s="290" t="str">
        <f t="shared" si="64"/>
        <v>0  -0 - McBride Mid - 0</v>
      </c>
      <c r="AB411" s="290" t="str">
        <f t="shared" si="65"/>
        <v xml:space="preserve">  -   - 647E -0</v>
      </c>
      <c r="AC411" s="290" t="str">
        <f t="shared" si="66"/>
        <v xml:space="preserve"> </v>
      </c>
      <c r="AD411" s="290" t="str">
        <f t="shared" si="67"/>
        <v xml:space="preserve"> </v>
      </c>
      <c r="AE411" s="290" t="str">
        <f t="shared" si="68"/>
        <v>647E</v>
      </c>
      <c r="AF411" s="290">
        <f t="shared" si="69"/>
        <v>0</v>
      </c>
    </row>
    <row r="412" spans="1:32" ht="15.75" hidden="1" thickBot="1" x14ac:dyDescent="0.3">
      <c r="A412" s="251" t="s">
        <v>221</v>
      </c>
      <c r="B412" s="400">
        <v>9</v>
      </c>
      <c r="C412" s="374" t="s">
        <v>312</v>
      </c>
      <c r="D412" s="303"/>
      <c r="E412" s="303"/>
      <c r="F412" s="298"/>
      <c r="G412" s="262"/>
      <c r="H412" s="262"/>
      <c r="I412" s="402"/>
      <c r="J412" s="262"/>
      <c r="K412" s="262"/>
      <c r="L412" s="402" t="s">
        <v>613</v>
      </c>
      <c r="M412" s="262" t="s">
        <v>644</v>
      </c>
      <c r="N412" s="262" t="s">
        <v>395</v>
      </c>
      <c r="O412" s="402"/>
      <c r="P412" s="262"/>
      <c r="Q412" s="262"/>
      <c r="R412" s="298"/>
      <c r="S412" s="299"/>
      <c r="T412" s="299"/>
      <c r="U412" s="263"/>
      <c r="V412" s="264"/>
      <c r="W412" s="289">
        <f t="shared" si="60"/>
        <v>0</v>
      </c>
      <c r="X412" s="250">
        <f t="shared" si="61"/>
        <v>0</v>
      </c>
      <c r="Y412" s="290" t="str">
        <f t="shared" si="62"/>
        <v>McBride South</v>
      </c>
      <c r="Z412" s="290">
        <f t="shared" si="63"/>
        <v>0</v>
      </c>
      <c r="AA412" s="290" t="str">
        <f t="shared" si="64"/>
        <v>0  -0 - McBride South - 0</v>
      </c>
      <c r="AB412" s="290" t="str">
        <f t="shared" si="65"/>
        <v>0 - 0 - 647E -0</v>
      </c>
      <c r="AC412" s="290">
        <f t="shared" si="66"/>
        <v>0</v>
      </c>
      <c r="AD412" s="290">
        <f t="shared" si="67"/>
        <v>0</v>
      </c>
      <c r="AE412" s="290" t="str">
        <f t="shared" si="68"/>
        <v>647E</v>
      </c>
      <c r="AF412" s="290">
        <f t="shared" si="69"/>
        <v>0</v>
      </c>
    </row>
    <row r="413" spans="1:32" ht="15.75" hidden="1" thickBot="1" x14ac:dyDescent="0.3">
      <c r="A413" s="251" t="s">
        <v>221</v>
      </c>
      <c r="B413" s="400">
        <v>9</v>
      </c>
      <c r="C413" s="374" t="s">
        <v>312</v>
      </c>
      <c r="D413" s="303"/>
      <c r="E413" s="303"/>
      <c r="F413" s="298"/>
      <c r="G413" s="262"/>
      <c r="H413" s="262"/>
      <c r="I413" s="402"/>
      <c r="J413" s="262"/>
      <c r="K413" s="262"/>
      <c r="L413" s="402" t="s">
        <v>613</v>
      </c>
      <c r="M413" s="262" t="s">
        <v>645</v>
      </c>
      <c r="N413" s="262" t="s">
        <v>395</v>
      </c>
      <c r="O413" s="402"/>
      <c r="P413" s="262"/>
      <c r="Q413" s="262"/>
      <c r="R413" s="298"/>
      <c r="S413" s="299"/>
      <c r="T413" s="299"/>
      <c r="U413" s="263"/>
      <c r="V413" s="264"/>
      <c r="W413" s="289">
        <f t="shared" si="60"/>
        <v>0</v>
      </c>
      <c r="X413" s="250">
        <f t="shared" si="61"/>
        <v>0</v>
      </c>
      <c r="Y413" s="290" t="str">
        <f t="shared" si="62"/>
        <v>McBride West</v>
      </c>
      <c r="Z413" s="290">
        <f t="shared" si="63"/>
        <v>0</v>
      </c>
      <c r="AA413" s="290" t="str">
        <f t="shared" si="64"/>
        <v>0  -0 - McBride West - 0</v>
      </c>
      <c r="AB413" s="290" t="str">
        <f t="shared" si="65"/>
        <v>0 - 0 - 647E -0</v>
      </c>
      <c r="AC413" s="290">
        <f t="shared" si="66"/>
        <v>0</v>
      </c>
      <c r="AD413" s="290">
        <f t="shared" si="67"/>
        <v>0</v>
      </c>
      <c r="AE413" s="290" t="str">
        <f t="shared" si="68"/>
        <v>647E</v>
      </c>
      <c r="AF413" s="290">
        <f t="shared" si="69"/>
        <v>0</v>
      </c>
    </row>
    <row r="414" spans="1:32" ht="15.75" hidden="1" thickBot="1" x14ac:dyDescent="0.3">
      <c r="A414" s="251" t="s">
        <v>221</v>
      </c>
      <c r="B414" s="400">
        <v>9</v>
      </c>
      <c r="C414" s="374" t="s">
        <v>312</v>
      </c>
      <c r="D414" s="303"/>
      <c r="E414" s="303"/>
      <c r="F414" s="298"/>
      <c r="G414" s="262"/>
      <c r="H414" s="262"/>
      <c r="I414" s="402"/>
      <c r="J414" s="262"/>
      <c r="K414" s="262"/>
      <c r="L414" s="402" t="s">
        <v>587</v>
      </c>
      <c r="M414" s="262" t="s">
        <v>640</v>
      </c>
      <c r="N414" s="262" t="s">
        <v>395</v>
      </c>
      <c r="O414" s="402"/>
      <c r="P414" s="262"/>
      <c r="Q414" s="262"/>
      <c r="R414" s="298"/>
      <c r="S414" s="299"/>
      <c r="T414" s="299"/>
      <c r="U414" s="263"/>
      <c r="V414" s="264"/>
      <c r="W414" s="289">
        <f t="shared" si="60"/>
        <v>0</v>
      </c>
      <c r="X414" s="250">
        <f t="shared" si="61"/>
        <v>0</v>
      </c>
      <c r="Y414" s="290" t="str">
        <f t="shared" si="62"/>
        <v>Willacoochee Creek at 161</v>
      </c>
      <c r="Z414" s="290">
        <f t="shared" si="63"/>
        <v>0</v>
      </c>
      <c r="AA414" s="290" t="str">
        <f t="shared" si="64"/>
        <v>0  -0 - Willacoochee Creek at 161 - 0</v>
      </c>
      <c r="AB414" s="290" t="str">
        <f t="shared" si="65"/>
        <v>0 - 0 - 410 -0</v>
      </c>
      <c r="AC414" s="290">
        <f t="shared" si="66"/>
        <v>0</v>
      </c>
      <c r="AD414" s="290">
        <f t="shared" si="67"/>
        <v>0</v>
      </c>
      <c r="AE414" s="290" t="str">
        <f t="shared" si="68"/>
        <v>410</v>
      </c>
      <c r="AF414" s="290">
        <f t="shared" si="69"/>
        <v>0</v>
      </c>
    </row>
    <row r="415" spans="1:32" ht="15.75" hidden="1" thickBot="1" x14ac:dyDescent="0.3">
      <c r="A415" s="251" t="s">
        <v>221</v>
      </c>
      <c r="B415" s="400">
        <v>9</v>
      </c>
      <c r="C415" s="374"/>
      <c r="D415" s="303"/>
      <c r="E415" s="303"/>
      <c r="F415" s="298"/>
      <c r="G415" s="262"/>
      <c r="H415" s="262"/>
      <c r="I415" s="402"/>
      <c r="J415" s="262"/>
      <c r="K415" s="262"/>
      <c r="L415" s="402"/>
      <c r="M415" s="262"/>
      <c r="N415" s="281"/>
      <c r="O415" s="402"/>
      <c r="P415" s="262"/>
      <c r="Q415" s="262"/>
      <c r="R415" s="298"/>
      <c r="S415" s="299"/>
      <c r="T415" s="299"/>
      <c r="U415" s="263"/>
      <c r="V415" s="264"/>
      <c r="W415" s="289">
        <f t="shared" ref="W415:W416" si="70">G415</f>
        <v>0</v>
      </c>
      <c r="X415" s="250">
        <f t="shared" ref="X415:X416" si="71">J415</f>
        <v>0</v>
      </c>
      <c r="Y415" s="290">
        <f t="shared" ref="Y415:Y416" si="72">M415</f>
        <v>0</v>
      </c>
      <c r="Z415" s="290">
        <f t="shared" ref="Z415:Z416" si="73">P415</f>
        <v>0</v>
      </c>
      <c r="AA415" s="290" t="str">
        <f t="shared" ref="AA415:AA416" si="74">W415&amp;"  -"&amp;X415&amp;" - "&amp;Y415&amp;" - "&amp;Z415</f>
        <v>0  -0 - 0 - 0</v>
      </c>
      <c r="AB415" s="290" t="str">
        <f t="shared" ref="AB415:AB416" si="75">AC415&amp;" - "&amp;AD415&amp;" - "&amp;AE415&amp;" -"&amp;AF415</f>
        <v>0 - 0 - 0 -0</v>
      </c>
      <c r="AC415" s="290">
        <f t="shared" ref="AC415:AC416" si="76">F415</f>
        <v>0</v>
      </c>
      <c r="AD415" s="290">
        <f t="shared" ref="AD415:AD416" si="77">I415</f>
        <v>0</v>
      </c>
      <c r="AE415" s="290">
        <f t="shared" ref="AE415:AE416" si="78">L415</f>
        <v>0</v>
      </c>
      <c r="AF415" s="290">
        <f t="shared" ref="AF415:AF416" si="79">O415</f>
        <v>0</v>
      </c>
    </row>
    <row r="416" spans="1:32" ht="15.75" hidden="1" thickBot="1" x14ac:dyDescent="0.3">
      <c r="A416" s="251" t="s">
        <v>221</v>
      </c>
      <c r="B416" s="400">
        <v>9</v>
      </c>
      <c r="C416" s="374" t="s">
        <v>312</v>
      </c>
      <c r="D416" s="303"/>
      <c r="E416" s="303"/>
      <c r="F416" s="298"/>
      <c r="G416" s="262"/>
      <c r="H416" s="262"/>
      <c r="I416" s="402"/>
      <c r="J416" s="262"/>
      <c r="K416" s="262"/>
      <c r="L416" s="402"/>
      <c r="M416" s="262"/>
      <c r="N416" s="281"/>
      <c r="O416" s="402"/>
      <c r="P416" s="262"/>
      <c r="Q416" s="262"/>
      <c r="R416" s="298"/>
      <c r="S416" s="299"/>
      <c r="T416" s="299"/>
      <c r="U416" s="263"/>
      <c r="V416" s="264"/>
      <c r="W416" s="289">
        <f t="shared" si="70"/>
        <v>0</v>
      </c>
      <c r="X416" s="250">
        <f t="shared" si="71"/>
        <v>0</v>
      </c>
      <c r="Y416" s="290">
        <f t="shared" si="72"/>
        <v>0</v>
      </c>
      <c r="Z416" s="290">
        <f t="shared" si="73"/>
        <v>0</v>
      </c>
      <c r="AA416" s="290" t="str">
        <f t="shared" si="74"/>
        <v>0  -0 - 0 - 0</v>
      </c>
      <c r="AB416" s="290" t="str">
        <f t="shared" si="75"/>
        <v>0 - 0 - 0 -0</v>
      </c>
      <c r="AC416" s="290">
        <f t="shared" si="76"/>
        <v>0</v>
      </c>
      <c r="AD416" s="290">
        <f t="shared" si="77"/>
        <v>0</v>
      </c>
      <c r="AE416" s="290">
        <f t="shared" si="78"/>
        <v>0</v>
      </c>
      <c r="AF416" s="290">
        <f t="shared" si="79"/>
        <v>0</v>
      </c>
    </row>
    <row r="417" spans="1:32" ht="15.75" hidden="1" thickBot="1" x14ac:dyDescent="0.3">
      <c r="A417" s="251" t="s">
        <v>221</v>
      </c>
      <c r="B417" s="400">
        <v>9</v>
      </c>
      <c r="C417" s="374" t="s">
        <v>312</v>
      </c>
      <c r="D417" s="303" t="s">
        <v>129</v>
      </c>
      <c r="E417" s="303"/>
      <c r="F417" s="298" t="s">
        <v>129</v>
      </c>
      <c r="G417" s="262"/>
      <c r="H417" s="262"/>
      <c r="I417" s="402" t="s">
        <v>129</v>
      </c>
      <c r="J417" s="262"/>
      <c r="K417" s="262"/>
      <c r="L417" s="402"/>
      <c r="M417" s="262" t="s">
        <v>583</v>
      </c>
      <c r="N417" s="262"/>
      <c r="O417" s="402"/>
      <c r="P417" s="262"/>
      <c r="Q417" s="262"/>
      <c r="R417" s="298" t="s">
        <v>129</v>
      </c>
      <c r="S417" s="299"/>
      <c r="T417" s="299"/>
      <c r="U417" s="263" t="s">
        <v>129</v>
      </c>
      <c r="V417" s="264"/>
      <c r="W417" s="289">
        <f t="shared" si="60"/>
        <v>0</v>
      </c>
      <c r="X417" s="250">
        <f t="shared" si="61"/>
        <v>0</v>
      </c>
      <c r="Y417" s="290" t="str">
        <f t="shared" si="62"/>
        <v>RQ-2019-07-29-35</v>
      </c>
      <c r="Z417" s="290">
        <f t="shared" si="63"/>
        <v>0</v>
      </c>
      <c r="AA417" s="290" t="str">
        <f t="shared" si="64"/>
        <v>0  -0 - RQ-2019-07-29-35 - 0</v>
      </c>
      <c r="AB417" s="290" t="str">
        <f t="shared" si="65"/>
        <v xml:space="preserve">  -   - 0 -0</v>
      </c>
      <c r="AC417" s="290" t="str">
        <f t="shared" si="66"/>
        <v xml:space="preserve"> </v>
      </c>
      <c r="AD417" s="290" t="str">
        <f t="shared" si="67"/>
        <v xml:space="preserve"> </v>
      </c>
      <c r="AE417" s="290">
        <f t="shared" si="68"/>
        <v>0</v>
      </c>
      <c r="AF417" s="290">
        <f t="shared" si="69"/>
        <v>0</v>
      </c>
    </row>
    <row r="418" spans="1:32" ht="15.75" hidden="1" thickBot="1" x14ac:dyDescent="0.3">
      <c r="A418" s="251" t="s">
        <v>221</v>
      </c>
      <c r="B418" s="400">
        <v>9</v>
      </c>
      <c r="C418" s="374" t="s">
        <v>312</v>
      </c>
      <c r="D418" s="303" t="s">
        <v>129</v>
      </c>
      <c r="E418" s="303"/>
      <c r="F418" s="298" t="s">
        <v>129</v>
      </c>
      <c r="G418" s="262"/>
      <c r="H418" s="262"/>
      <c r="I418" s="402" t="s">
        <v>129</v>
      </c>
      <c r="J418" s="262"/>
      <c r="K418" s="262"/>
      <c r="L418" s="402"/>
      <c r="M418" s="568"/>
      <c r="N418" s="568"/>
      <c r="O418" s="402"/>
      <c r="P418" s="262"/>
      <c r="Q418" s="262"/>
      <c r="R418" s="298" t="s">
        <v>129</v>
      </c>
      <c r="S418" s="299"/>
      <c r="T418" s="299"/>
      <c r="U418" s="263" t="s">
        <v>129</v>
      </c>
      <c r="V418" s="264"/>
      <c r="W418" s="289">
        <f t="shared" si="60"/>
        <v>0</v>
      </c>
      <c r="X418" s="250">
        <f t="shared" si="61"/>
        <v>0</v>
      </c>
      <c r="Y418" s="290">
        <f t="shared" si="62"/>
        <v>0</v>
      </c>
      <c r="Z418" s="290">
        <f t="shared" si="63"/>
        <v>0</v>
      </c>
      <c r="AA418" s="290" t="str">
        <f t="shared" si="64"/>
        <v>0  -0 - 0 - 0</v>
      </c>
      <c r="AB418" s="290" t="str">
        <f t="shared" si="65"/>
        <v xml:space="preserve">  -   - 0 -0</v>
      </c>
      <c r="AC418" s="290" t="str">
        <f t="shared" si="66"/>
        <v xml:space="preserve"> </v>
      </c>
      <c r="AD418" s="290" t="str">
        <f t="shared" si="67"/>
        <v xml:space="preserve"> </v>
      </c>
      <c r="AE418" s="290">
        <f t="shared" si="68"/>
        <v>0</v>
      </c>
      <c r="AF418" s="290">
        <f t="shared" si="69"/>
        <v>0</v>
      </c>
    </row>
    <row r="419" spans="1:32" ht="15.75" hidden="1" thickBot="1" x14ac:dyDescent="0.3">
      <c r="A419" s="251" t="s">
        <v>221</v>
      </c>
      <c r="B419" s="400">
        <v>9</v>
      </c>
      <c r="C419" s="374" t="s">
        <v>312</v>
      </c>
      <c r="D419" s="303" t="s">
        <v>129</v>
      </c>
      <c r="E419" s="303"/>
      <c r="F419" s="298" t="s">
        <v>129</v>
      </c>
      <c r="G419" s="262"/>
      <c r="H419" s="262"/>
      <c r="I419" s="402" t="s">
        <v>129</v>
      </c>
      <c r="J419" s="262"/>
      <c r="K419" s="262"/>
      <c r="L419" s="402"/>
      <c r="M419" s="568" t="s">
        <v>619</v>
      </c>
      <c r="N419" s="568" t="s">
        <v>641</v>
      </c>
      <c r="O419" s="402"/>
      <c r="P419" s="568"/>
      <c r="Q419" s="568"/>
      <c r="R419" s="298" t="s">
        <v>129</v>
      </c>
      <c r="S419" s="299"/>
      <c r="T419" s="299"/>
      <c r="U419" s="263" t="s">
        <v>129</v>
      </c>
      <c r="V419" s="264"/>
      <c r="W419" s="289">
        <f t="shared" si="60"/>
        <v>0</v>
      </c>
      <c r="X419" s="250">
        <f t="shared" si="61"/>
        <v>0</v>
      </c>
      <c r="Y419" s="290" t="str">
        <f t="shared" si="62"/>
        <v>Avril, Blake</v>
      </c>
      <c r="Z419" s="290">
        <f t="shared" si="63"/>
        <v>0</v>
      </c>
      <c r="AA419" s="290" t="str">
        <f t="shared" si="64"/>
        <v>0  -0 - Avril, Blake - 0</v>
      </c>
      <c r="AB419" s="290" t="str">
        <f t="shared" si="65"/>
        <v xml:space="preserve">  -   - 0 -0</v>
      </c>
      <c r="AC419" s="290" t="str">
        <f t="shared" si="66"/>
        <v xml:space="preserve"> </v>
      </c>
      <c r="AD419" s="290" t="str">
        <f t="shared" si="67"/>
        <v xml:space="preserve"> </v>
      </c>
      <c r="AE419" s="290">
        <f t="shared" si="68"/>
        <v>0</v>
      </c>
      <c r="AF419" s="290">
        <f t="shared" si="69"/>
        <v>0</v>
      </c>
    </row>
    <row r="420" spans="1:32" ht="15.75" hidden="1" thickBot="1" x14ac:dyDescent="0.3">
      <c r="A420" s="251" t="s">
        <v>221</v>
      </c>
      <c r="B420" s="400">
        <v>9</v>
      </c>
      <c r="C420" s="374" t="s">
        <v>312</v>
      </c>
      <c r="D420" s="303" t="s">
        <v>129</v>
      </c>
      <c r="E420" s="303"/>
      <c r="F420" s="298" t="s">
        <v>129</v>
      </c>
      <c r="G420" s="262"/>
      <c r="H420" s="262"/>
      <c r="I420" s="402" t="s">
        <v>129</v>
      </c>
      <c r="J420" s="262"/>
      <c r="K420" s="262"/>
      <c r="L420" s="402" t="s">
        <v>552</v>
      </c>
      <c r="M420" s="568"/>
      <c r="N420" s="568"/>
      <c r="O420" s="298"/>
      <c r="P420" s="262"/>
      <c r="Q420" s="262"/>
      <c r="R420" s="298" t="s">
        <v>129</v>
      </c>
      <c r="S420" s="299"/>
      <c r="T420" s="299"/>
      <c r="U420" s="263" t="s">
        <v>129</v>
      </c>
      <c r="V420" s="264"/>
      <c r="W420" s="289">
        <f t="shared" si="60"/>
        <v>0</v>
      </c>
      <c r="X420" s="250">
        <f t="shared" si="61"/>
        <v>0</v>
      </c>
      <c r="Y420" s="290">
        <f t="shared" si="62"/>
        <v>0</v>
      </c>
      <c r="Z420" s="290">
        <f t="shared" si="63"/>
        <v>0</v>
      </c>
      <c r="AA420" s="290" t="str">
        <f t="shared" si="64"/>
        <v>0  -0 - 0 - 0</v>
      </c>
      <c r="AB420" s="290" t="str">
        <f t="shared" si="65"/>
        <v xml:space="preserve">  -   - TA -0</v>
      </c>
      <c r="AC420" s="290" t="str">
        <f t="shared" si="66"/>
        <v xml:space="preserve"> </v>
      </c>
      <c r="AD420" s="290" t="str">
        <f t="shared" si="67"/>
        <v xml:space="preserve"> </v>
      </c>
      <c r="AE420" s="290" t="str">
        <f t="shared" si="68"/>
        <v>TA</v>
      </c>
      <c r="AF420" s="290">
        <f t="shared" si="69"/>
        <v>0</v>
      </c>
    </row>
    <row r="421" spans="1:32" ht="18" hidden="1" customHeight="1" x14ac:dyDescent="0.3">
      <c r="A421" s="251" t="s">
        <v>221</v>
      </c>
      <c r="B421" s="400">
        <v>9</v>
      </c>
      <c r="C421" s="374" t="s">
        <v>312</v>
      </c>
      <c r="D421" s="317">
        <v>43737</v>
      </c>
      <c r="E421" s="318"/>
      <c r="F421" s="314">
        <v>43738</v>
      </c>
      <c r="G421" s="699" t="s">
        <v>624</v>
      </c>
      <c r="H421" s="700"/>
      <c r="I421" s="351"/>
      <c r="J421" s="367"/>
      <c r="K421" s="368"/>
      <c r="L421" s="558"/>
      <c r="M421" s="559"/>
      <c r="N421" s="560"/>
      <c r="O421" s="351"/>
      <c r="P421" s="367"/>
      <c r="Q421" s="368"/>
      <c r="R421" s="351"/>
      <c r="S421" s="369"/>
      <c r="T421" s="353"/>
      <c r="U421" s="354"/>
      <c r="V421" s="355"/>
      <c r="W421" s="289" t="str">
        <f t="shared" si="60"/>
        <v>Littler River SP</v>
      </c>
      <c r="X421" s="250">
        <f t="shared" si="61"/>
        <v>0</v>
      </c>
      <c r="Y421" s="290">
        <f t="shared" si="62"/>
        <v>0</v>
      </c>
      <c r="Z421" s="290">
        <f t="shared" si="63"/>
        <v>0</v>
      </c>
      <c r="AA421" s="290" t="str">
        <f t="shared" si="64"/>
        <v>Littler River SP  -0 - 0 - 0</v>
      </c>
      <c r="AB421" s="290" t="str">
        <f t="shared" si="65"/>
        <v>43738 - 0 - 0 -0</v>
      </c>
      <c r="AC421" s="290">
        <f t="shared" si="66"/>
        <v>43738</v>
      </c>
      <c r="AD421" s="290">
        <f t="shared" si="67"/>
        <v>0</v>
      </c>
      <c r="AE421" s="290">
        <f t="shared" si="68"/>
        <v>0</v>
      </c>
      <c r="AF421" s="290">
        <f t="shared" si="69"/>
        <v>0</v>
      </c>
    </row>
    <row r="422" spans="1:32" ht="27.75" hidden="1" thickBot="1" x14ac:dyDescent="0.3">
      <c r="A422" s="251" t="s">
        <v>221</v>
      </c>
      <c r="B422" s="400">
        <v>9</v>
      </c>
      <c r="C422" s="374" t="s">
        <v>312</v>
      </c>
      <c r="D422" s="303" t="s">
        <v>129</v>
      </c>
      <c r="E422" s="303"/>
      <c r="F422" s="298" t="s">
        <v>625</v>
      </c>
      <c r="G422" s="262" t="s">
        <v>626</v>
      </c>
      <c r="H422" s="262"/>
      <c r="I422" s="405" t="s">
        <v>129</v>
      </c>
      <c r="J422" s="357"/>
      <c r="K422" s="357"/>
      <c r="L422" s="405" t="s">
        <v>129</v>
      </c>
      <c r="M422" s="357"/>
      <c r="N422" s="357"/>
      <c r="O422" s="356" t="s">
        <v>129</v>
      </c>
      <c r="P422" s="357"/>
      <c r="Q422" s="357"/>
      <c r="R422" s="356" t="s">
        <v>129</v>
      </c>
      <c r="S422" s="358"/>
      <c r="T422" s="358"/>
      <c r="U422" s="359" t="s">
        <v>129</v>
      </c>
      <c r="V422" s="360"/>
      <c r="W422" s="289" t="str">
        <f t="shared" si="60"/>
        <v>Nutrients, metlas, E.coli, AGP</v>
      </c>
      <c r="X422" s="250">
        <f t="shared" si="61"/>
        <v>0</v>
      </c>
      <c r="Y422" s="290">
        <f t="shared" si="62"/>
        <v>0</v>
      </c>
      <c r="Z422" s="290">
        <f t="shared" si="63"/>
        <v>0</v>
      </c>
      <c r="AA422" s="290" t="str">
        <f t="shared" si="64"/>
        <v>Nutrients, metlas, E.coli, AGP  -0 - 0 - 0</v>
      </c>
      <c r="AB422" s="290" t="str">
        <f t="shared" si="65"/>
        <v xml:space="preserve">9 sites -   -   - </v>
      </c>
      <c r="AC422" s="290" t="str">
        <f t="shared" si="66"/>
        <v>9 sites</v>
      </c>
      <c r="AD422" s="290" t="str">
        <f t="shared" si="67"/>
        <v xml:space="preserve"> </v>
      </c>
      <c r="AE422" s="290" t="str">
        <f t="shared" si="68"/>
        <v xml:space="preserve"> </v>
      </c>
      <c r="AF422" s="290" t="str">
        <f t="shared" si="69"/>
        <v xml:space="preserve"> </v>
      </c>
    </row>
    <row r="423" spans="1:32" ht="15.75" hidden="1" thickBot="1" x14ac:dyDescent="0.3">
      <c r="A423" s="251" t="s">
        <v>221</v>
      </c>
      <c r="B423" s="400">
        <v>9</v>
      </c>
      <c r="C423" s="374" t="s">
        <v>312</v>
      </c>
      <c r="D423" s="303" t="s">
        <v>129</v>
      </c>
      <c r="E423" s="303"/>
      <c r="F423" s="298" t="s">
        <v>129</v>
      </c>
      <c r="G423" s="262"/>
      <c r="H423" s="262"/>
      <c r="I423" s="405" t="s">
        <v>129</v>
      </c>
      <c r="J423" s="357"/>
      <c r="K423" s="357"/>
      <c r="L423" s="405" t="s">
        <v>129</v>
      </c>
      <c r="M423" s="357"/>
      <c r="N423" s="357"/>
      <c r="O423" s="356" t="s">
        <v>129</v>
      </c>
      <c r="P423" s="357"/>
      <c r="Q423" s="357"/>
      <c r="R423" s="356" t="s">
        <v>129</v>
      </c>
      <c r="S423" s="358"/>
      <c r="T423" s="358"/>
      <c r="U423" s="359" t="s">
        <v>129</v>
      </c>
      <c r="V423" s="360"/>
      <c r="W423" s="289">
        <f t="shared" si="60"/>
        <v>0</v>
      </c>
      <c r="X423" s="250">
        <f t="shared" si="61"/>
        <v>0</v>
      </c>
      <c r="Y423" s="290">
        <f t="shared" si="62"/>
        <v>0</v>
      </c>
      <c r="Z423" s="290">
        <f t="shared" si="63"/>
        <v>0</v>
      </c>
      <c r="AA423" s="290" t="str">
        <f t="shared" si="64"/>
        <v>0  -0 - 0 - 0</v>
      </c>
      <c r="AB423" s="290" t="str">
        <f t="shared" si="65"/>
        <v xml:space="preserve">  -   -   - </v>
      </c>
      <c r="AC423" s="290" t="str">
        <f t="shared" si="66"/>
        <v xml:space="preserve"> </v>
      </c>
      <c r="AD423" s="290" t="str">
        <f t="shared" si="67"/>
        <v xml:space="preserve"> </v>
      </c>
      <c r="AE423" s="290" t="str">
        <f t="shared" si="68"/>
        <v xml:space="preserve"> </v>
      </c>
      <c r="AF423" s="290" t="str">
        <f t="shared" si="69"/>
        <v xml:space="preserve"> </v>
      </c>
    </row>
    <row r="424" spans="1:32" ht="27.75" hidden="1" thickBot="1" x14ac:dyDescent="0.3">
      <c r="A424" s="251" t="s">
        <v>221</v>
      </c>
      <c r="B424" s="400">
        <v>9</v>
      </c>
      <c r="C424" s="374" t="s">
        <v>312</v>
      </c>
      <c r="D424" s="303" t="s">
        <v>129</v>
      </c>
      <c r="E424" s="303"/>
      <c r="F424" s="298" t="s">
        <v>129</v>
      </c>
      <c r="G424" s="262" t="s">
        <v>633</v>
      </c>
      <c r="H424" s="262" t="s">
        <v>634</v>
      </c>
      <c r="I424" s="405" t="s">
        <v>129</v>
      </c>
      <c r="J424" s="357"/>
      <c r="K424" s="357"/>
      <c r="L424" s="405" t="s">
        <v>129</v>
      </c>
      <c r="M424" s="357"/>
      <c r="N424" s="357"/>
      <c r="O424" s="356" t="s">
        <v>129</v>
      </c>
      <c r="P424" s="357"/>
      <c r="Q424" s="357"/>
      <c r="R424" s="356" t="s">
        <v>129</v>
      </c>
      <c r="S424" s="358"/>
      <c r="T424" s="358"/>
      <c r="U424" s="359" t="s">
        <v>129</v>
      </c>
      <c r="V424" s="360"/>
      <c r="W424" s="289" t="str">
        <f t="shared" si="60"/>
        <v>Avril, Blake, Evelin, #4</v>
      </c>
      <c r="X424" s="250">
        <f t="shared" si="61"/>
        <v>0</v>
      </c>
      <c r="Y424" s="290">
        <f t="shared" si="62"/>
        <v>0</v>
      </c>
      <c r="Z424" s="290">
        <f t="shared" si="63"/>
        <v>0</v>
      </c>
      <c r="AA424" s="290" t="str">
        <f t="shared" si="64"/>
        <v>Avril, Blake, Evelin, #4  -0 - 0 - 0</v>
      </c>
      <c r="AB424" s="290" t="str">
        <f t="shared" si="65"/>
        <v xml:space="preserve">  -   -   - </v>
      </c>
      <c r="AC424" s="290" t="str">
        <f t="shared" si="66"/>
        <v xml:space="preserve"> </v>
      </c>
      <c r="AD424" s="290" t="str">
        <f t="shared" si="67"/>
        <v xml:space="preserve"> </v>
      </c>
      <c r="AE424" s="290" t="str">
        <f t="shared" si="68"/>
        <v xml:space="preserve"> </v>
      </c>
      <c r="AF424" s="290" t="str">
        <f t="shared" si="69"/>
        <v xml:space="preserve"> </v>
      </c>
    </row>
    <row r="425" spans="1:32" ht="15.75" hidden="1" thickBot="1" x14ac:dyDescent="0.3">
      <c r="A425" s="280" t="s">
        <v>221</v>
      </c>
      <c r="B425" s="400">
        <v>9</v>
      </c>
      <c r="C425" s="377" t="s">
        <v>312</v>
      </c>
      <c r="D425" s="310" t="s">
        <v>129</v>
      </c>
      <c r="E425" s="320"/>
      <c r="F425" s="304" t="s">
        <v>630</v>
      </c>
      <c r="G425" s="268" t="s">
        <v>632</v>
      </c>
      <c r="H425" s="269"/>
      <c r="I425" s="406" t="s">
        <v>129</v>
      </c>
      <c r="J425" s="362"/>
      <c r="K425" s="370"/>
      <c r="L425" s="406" t="s">
        <v>129</v>
      </c>
      <c r="M425" s="362"/>
      <c r="N425" s="362"/>
      <c r="O425" s="361" t="s">
        <v>129</v>
      </c>
      <c r="P425" s="362"/>
      <c r="Q425" s="362"/>
      <c r="R425" s="361" t="s">
        <v>129</v>
      </c>
      <c r="S425" s="363"/>
      <c r="T425" s="371"/>
      <c r="U425" s="364" t="s">
        <v>129</v>
      </c>
      <c r="V425" s="365"/>
      <c r="W425" s="289" t="str">
        <f t="shared" si="60"/>
        <v>RQ-Jule</v>
      </c>
      <c r="X425" s="250">
        <f t="shared" si="61"/>
        <v>0</v>
      </c>
      <c r="Y425" s="290">
        <f t="shared" si="62"/>
        <v>0</v>
      </c>
      <c r="Z425" s="290">
        <f t="shared" si="63"/>
        <v>0</v>
      </c>
      <c r="AA425" s="290" t="str">
        <f t="shared" si="64"/>
        <v>RQ-Jule  -0 - 0 - 0</v>
      </c>
      <c r="AB425" s="290" t="str">
        <f t="shared" si="65"/>
        <v xml:space="preserve">ta -   -   - </v>
      </c>
      <c r="AC425" s="290" t="str">
        <f t="shared" si="66"/>
        <v>ta</v>
      </c>
      <c r="AD425" s="290" t="str">
        <f t="shared" si="67"/>
        <v xml:space="preserve"> </v>
      </c>
      <c r="AE425" s="290" t="str">
        <f t="shared" si="68"/>
        <v xml:space="preserve"> </v>
      </c>
      <c r="AF425" s="290" t="str">
        <f t="shared" si="69"/>
        <v xml:space="preserve"> </v>
      </c>
    </row>
    <row r="426" spans="1:32" ht="15.75" hidden="1" thickBot="1" x14ac:dyDescent="0.3">
      <c r="A426" s="251" t="s">
        <v>222</v>
      </c>
      <c r="B426" s="400">
        <v>10</v>
      </c>
      <c r="C426" s="374" t="s">
        <v>311</v>
      </c>
      <c r="D426" s="366"/>
      <c r="E426" s="366"/>
      <c r="F426" s="356"/>
      <c r="G426" s="357"/>
      <c r="H426" s="357"/>
      <c r="I426" s="314">
        <v>43739</v>
      </c>
      <c r="J426" s="336"/>
      <c r="K426" s="337"/>
      <c r="L426" s="314">
        <v>43740</v>
      </c>
      <c r="M426" s="336" t="s">
        <v>357</v>
      </c>
      <c r="N426" s="337"/>
      <c r="O426" s="314">
        <v>43741</v>
      </c>
      <c r="P426" s="336"/>
      <c r="Q426" s="337"/>
      <c r="R426" s="314">
        <v>43742</v>
      </c>
      <c r="S426" s="315"/>
      <c r="T426" s="316"/>
      <c r="U426" s="278">
        <v>43743</v>
      </c>
      <c r="V426" s="279"/>
      <c r="W426" s="289">
        <f t="shared" si="60"/>
        <v>0</v>
      </c>
      <c r="X426" s="250">
        <f t="shared" si="61"/>
        <v>0</v>
      </c>
      <c r="Y426" s="290" t="str">
        <f t="shared" si="62"/>
        <v>G2</v>
      </c>
      <c r="Z426" s="290">
        <f t="shared" si="63"/>
        <v>0</v>
      </c>
      <c r="AA426" s="290" t="str">
        <f t="shared" si="64"/>
        <v>0  -0 - G2 - 0</v>
      </c>
      <c r="AB426" s="290" t="str">
        <f t="shared" si="65"/>
        <v>0 - 43739 - 43740 -43741</v>
      </c>
      <c r="AC426" s="290">
        <f t="shared" si="66"/>
        <v>0</v>
      </c>
      <c r="AD426" s="290">
        <f t="shared" si="67"/>
        <v>43739</v>
      </c>
      <c r="AE426" s="290">
        <f t="shared" si="68"/>
        <v>43740</v>
      </c>
      <c r="AF426" s="290">
        <f t="shared" si="69"/>
        <v>43741</v>
      </c>
    </row>
    <row r="427" spans="1:32" ht="15.75" hidden="1" thickBot="1" x14ac:dyDescent="0.3">
      <c r="A427" s="251" t="s">
        <v>222</v>
      </c>
      <c r="B427" s="400">
        <v>10</v>
      </c>
      <c r="C427" s="374" t="s">
        <v>311</v>
      </c>
      <c r="D427" s="366"/>
      <c r="E427" s="366"/>
      <c r="F427" s="356"/>
      <c r="G427" s="357"/>
      <c r="H427" s="357"/>
      <c r="I427" s="407"/>
      <c r="J427" s="262"/>
      <c r="K427" s="262"/>
      <c r="L427" s="398" t="s">
        <v>44</v>
      </c>
      <c r="M427" s="262" t="s">
        <v>455</v>
      </c>
      <c r="N427" s="262" t="s">
        <v>388</v>
      </c>
      <c r="O427" s="298"/>
      <c r="P427" s="262"/>
      <c r="Q427" s="262"/>
      <c r="R427" s="298"/>
      <c r="S427" s="299"/>
      <c r="T427" s="299"/>
      <c r="U427" s="263"/>
      <c r="V427" s="264"/>
      <c r="W427" s="289">
        <f t="shared" si="60"/>
        <v>0</v>
      </c>
      <c r="X427" s="250">
        <f t="shared" si="61"/>
        <v>0</v>
      </c>
      <c r="Y427" s="290" t="str">
        <f t="shared" si="62"/>
        <v>Big Branch Downstream of Road 5</v>
      </c>
      <c r="Z427" s="290">
        <f t="shared" si="63"/>
        <v>0</v>
      </c>
      <c r="AA427" s="290" t="str">
        <f t="shared" si="64"/>
        <v>0  -0 - Big Branch Downstream of Road 5 - 0</v>
      </c>
      <c r="AB427" s="290" t="str">
        <f t="shared" si="65"/>
        <v>0 - 0 - 1154 -0</v>
      </c>
      <c r="AC427" s="290">
        <f t="shared" si="66"/>
        <v>0</v>
      </c>
      <c r="AD427" s="290">
        <f t="shared" si="67"/>
        <v>0</v>
      </c>
      <c r="AE427" s="290" t="str">
        <f t="shared" si="68"/>
        <v>1154</v>
      </c>
      <c r="AF427" s="290">
        <f t="shared" si="69"/>
        <v>0</v>
      </c>
    </row>
    <row r="428" spans="1:32" ht="27.75" hidden="1" thickBot="1" x14ac:dyDescent="0.3">
      <c r="A428" s="251" t="s">
        <v>222</v>
      </c>
      <c r="B428" s="400">
        <v>10</v>
      </c>
      <c r="C428" s="374" t="s">
        <v>311</v>
      </c>
      <c r="D428" s="366"/>
      <c r="E428" s="366"/>
      <c r="F428" s="356"/>
      <c r="G428" s="357"/>
      <c r="H428" s="357"/>
      <c r="I428" s="407"/>
      <c r="J428" s="262"/>
      <c r="K428" s="262"/>
      <c r="L428" s="398" t="s">
        <v>69</v>
      </c>
      <c r="M428" s="262" t="s">
        <v>456</v>
      </c>
      <c r="N428" s="262" t="s">
        <v>389</v>
      </c>
      <c r="O428" s="402"/>
      <c r="P428" s="262"/>
      <c r="Q428" s="262"/>
      <c r="R428" s="298"/>
      <c r="S428" s="299"/>
      <c r="T428" s="299"/>
      <c r="U428" s="263"/>
      <c r="V428" s="264"/>
      <c r="W428" s="289">
        <f t="shared" si="60"/>
        <v>0</v>
      </c>
      <c r="X428" s="250">
        <f t="shared" si="61"/>
        <v>0</v>
      </c>
      <c r="Y428" s="290" t="str">
        <f t="shared" si="62"/>
        <v>Coon Creek 100 meters upstream of CR 69</v>
      </c>
      <c r="Z428" s="290">
        <f t="shared" si="63"/>
        <v>0</v>
      </c>
      <c r="AA428" s="290" t="str">
        <f t="shared" si="64"/>
        <v>0  -0 - Coon Creek 100 meters upstream of CR 69 - 0</v>
      </c>
      <c r="AB428" s="290" t="str">
        <f t="shared" si="65"/>
        <v>0 - 0 - 885 -0</v>
      </c>
      <c r="AC428" s="290">
        <f t="shared" si="66"/>
        <v>0</v>
      </c>
      <c r="AD428" s="290">
        <f t="shared" si="67"/>
        <v>0</v>
      </c>
      <c r="AE428" s="290" t="str">
        <f t="shared" si="68"/>
        <v>885</v>
      </c>
      <c r="AF428" s="290">
        <f t="shared" si="69"/>
        <v>0</v>
      </c>
    </row>
    <row r="429" spans="1:32" ht="15.75" hidden="1" thickBot="1" x14ac:dyDescent="0.3">
      <c r="A429" s="251" t="s">
        <v>222</v>
      </c>
      <c r="B429" s="400">
        <v>10</v>
      </c>
      <c r="C429" s="374" t="s">
        <v>311</v>
      </c>
      <c r="D429" s="366"/>
      <c r="E429" s="366"/>
      <c r="F429" s="356"/>
      <c r="G429" s="357"/>
      <c r="H429" s="357"/>
      <c r="I429" s="407"/>
      <c r="J429" s="262"/>
      <c r="K429" s="262"/>
      <c r="L429" s="398" t="s">
        <v>360</v>
      </c>
      <c r="M429" s="262" t="s">
        <v>358</v>
      </c>
      <c r="N429" s="262" t="s">
        <v>647</v>
      </c>
      <c r="O429" s="298"/>
      <c r="P429" s="262"/>
      <c r="Q429" s="262"/>
      <c r="R429" s="298"/>
      <c r="S429" s="299"/>
      <c r="T429" s="299"/>
      <c r="U429" s="263"/>
      <c r="V429" s="264"/>
      <c r="W429" s="289">
        <f t="shared" si="60"/>
        <v>0</v>
      </c>
      <c r="X429" s="250">
        <f t="shared" si="61"/>
        <v>0</v>
      </c>
      <c r="Y429" s="290" t="str">
        <f t="shared" si="62"/>
        <v>WILSON MILL CREEK</v>
      </c>
      <c r="Z429" s="290">
        <f t="shared" si="63"/>
        <v>0</v>
      </c>
      <c r="AA429" s="290" t="str">
        <f t="shared" si="64"/>
        <v>0  -0 - WILSON MILL CREEK - 0</v>
      </c>
      <c r="AB429" s="290" t="str">
        <f t="shared" si="65"/>
        <v>0 - 0 - 512 -0</v>
      </c>
      <c r="AC429" s="290">
        <f t="shared" si="66"/>
        <v>0</v>
      </c>
      <c r="AD429" s="290">
        <f t="shared" si="67"/>
        <v>0</v>
      </c>
      <c r="AE429" s="290" t="str">
        <f t="shared" si="68"/>
        <v>512</v>
      </c>
      <c r="AF429" s="290">
        <f t="shared" si="69"/>
        <v>0</v>
      </c>
    </row>
    <row r="430" spans="1:32" ht="15.75" hidden="1" thickBot="1" x14ac:dyDescent="0.3">
      <c r="A430" s="251" t="s">
        <v>222</v>
      </c>
      <c r="B430" s="400">
        <v>10</v>
      </c>
      <c r="C430" s="374" t="s">
        <v>311</v>
      </c>
      <c r="D430" s="366"/>
      <c r="E430" s="366"/>
      <c r="F430" s="356"/>
      <c r="G430" s="357"/>
      <c r="H430" s="357"/>
      <c r="I430" s="407"/>
      <c r="J430" s="262"/>
      <c r="K430" s="262"/>
      <c r="L430" s="402" t="s">
        <v>587</v>
      </c>
      <c r="M430" s="262" t="s">
        <v>604</v>
      </c>
      <c r="N430" s="281" t="s">
        <v>387</v>
      </c>
      <c r="O430" s="298"/>
      <c r="P430" s="262"/>
      <c r="Q430" s="262"/>
      <c r="R430" s="298"/>
      <c r="S430" s="299"/>
      <c r="T430" s="299"/>
      <c r="U430" s="263"/>
      <c r="V430" s="264"/>
      <c r="W430" s="289">
        <f t="shared" si="60"/>
        <v>0</v>
      </c>
      <c r="X430" s="250">
        <f t="shared" si="61"/>
        <v>0</v>
      </c>
      <c r="Y430" s="290" t="str">
        <f t="shared" si="62"/>
        <v>Withlacoochee Creek at 161</v>
      </c>
      <c r="Z430" s="290">
        <f t="shared" si="63"/>
        <v>0</v>
      </c>
      <c r="AA430" s="290" t="str">
        <f t="shared" si="64"/>
        <v>0  -0 - Withlacoochee Creek at 161 - 0</v>
      </c>
      <c r="AB430" s="290" t="str">
        <f t="shared" si="65"/>
        <v>0 - 0 - 410 -0</v>
      </c>
      <c r="AC430" s="290">
        <f t="shared" si="66"/>
        <v>0</v>
      </c>
      <c r="AD430" s="290">
        <f t="shared" si="67"/>
        <v>0</v>
      </c>
      <c r="AE430" s="290" t="str">
        <f t="shared" si="68"/>
        <v>410</v>
      </c>
      <c r="AF430" s="290">
        <f t="shared" si="69"/>
        <v>0</v>
      </c>
    </row>
    <row r="431" spans="1:32" ht="15.75" hidden="1" thickBot="1" x14ac:dyDescent="0.3">
      <c r="A431" s="251" t="s">
        <v>222</v>
      </c>
      <c r="B431" s="400">
        <v>10</v>
      </c>
      <c r="C431" s="374" t="s">
        <v>311</v>
      </c>
      <c r="D431" s="366"/>
      <c r="E431" s="366"/>
      <c r="F431" s="356"/>
      <c r="G431" s="357"/>
      <c r="H431" s="357"/>
      <c r="I431" s="407"/>
      <c r="J431" s="262"/>
      <c r="K431" s="262"/>
      <c r="L431" s="563"/>
      <c r="M431" s="564" t="s">
        <v>608</v>
      </c>
      <c r="N431" s="565"/>
      <c r="O431" s="298"/>
      <c r="P431" s="262"/>
      <c r="Q431" s="262"/>
      <c r="R431" s="298"/>
      <c r="S431" s="299"/>
      <c r="T431" s="299"/>
      <c r="U431" s="263"/>
      <c r="V431" s="264"/>
      <c r="W431" s="289">
        <f t="shared" si="60"/>
        <v>0</v>
      </c>
      <c r="X431" s="250">
        <f t="shared" si="61"/>
        <v>0</v>
      </c>
      <c r="Y431" s="290" t="str">
        <f t="shared" si="62"/>
        <v>RQ-2019-09-16-21</v>
      </c>
      <c r="Z431" s="290">
        <f t="shared" si="63"/>
        <v>0</v>
      </c>
      <c r="AA431" s="290" t="str">
        <f t="shared" si="64"/>
        <v>0  -0 - RQ-2019-09-16-21 - 0</v>
      </c>
      <c r="AB431" s="290" t="str">
        <f t="shared" si="65"/>
        <v>0 - 0 - 0 -0</v>
      </c>
      <c r="AC431" s="290">
        <f t="shared" si="66"/>
        <v>0</v>
      </c>
      <c r="AD431" s="290">
        <f t="shared" si="67"/>
        <v>0</v>
      </c>
      <c r="AE431" s="290">
        <f t="shared" si="68"/>
        <v>0</v>
      </c>
      <c r="AF431" s="290">
        <f t="shared" si="69"/>
        <v>0</v>
      </c>
    </row>
    <row r="432" spans="1:32" ht="15.75" hidden="1" thickBot="1" x14ac:dyDescent="0.3">
      <c r="A432" s="251" t="s">
        <v>222</v>
      </c>
      <c r="B432" s="400">
        <v>10</v>
      </c>
      <c r="C432" s="374" t="s">
        <v>311</v>
      </c>
      <c r="D432" s="366"/>
      <c r="E432" s="366"/>
      <c r="F432" s="356"/>
      <c r="G432" s="357"/>
      <c r="H432" s="357"/>
      <c r="I432" s="407"/>
      <c r="J432" s="262"/>
      <c r="K432" s="262"/>
      <c r="L432" s="402"/>
      <c r="M432" s="510" t="s">
        <v>555</v>
      </c>
      <c r="N432" s="262"/>
      <c r="O432" s="298"/>
      <c r="P432" s="262"/>
      <c r="Q432" s="262"/>
      <c r="R432" s="298"/>
      <c r="S432" s="299"/>
      <c r="T432" s="299"/>
      <c r="U432" s="263"/>
      <c r="V432" s="264"/>
      <c r="W432" s="289">
        <f t="shared" si="60"/>
        <v>0</v>
      </c>
      <c r="X432" s="250">
        <f t="shared" si="61"/>
        <v>0</v>
      </c>
      <c r="Y432" s="290" t="str">
        <f t="shared" si="62"/>
        <v>SCI 9</v>
      </c>
      <c r="Z432" s="290">
        <f t="shared" si="63"/>
        <v>0</v>
      </c>
      <c r="AA432" s="290" t="str">
        <f t="shared" si="64"/>
        <v>0  -0 - SCI 9 - 0</v>
      </c>
      <c r="AB432" s="290" t="str">
        <f t="shared" si="65"/>
        <v>0 - 0 - 0 -0</v>
      </c>
      <c r="AC432" s="290">
        <f t="shared" si="66"/>
        <v>0</v>
      </c>
      <c r="AD432" s="290">
        <f t="shared" si="67"/>
        <v>0</v>
      </c>
      <c r="AE432" s="290">
        <f t="shared" si="68"/>
        <v>0</v>
      </c>
      <c r="AF432" s="290">
        <f t="shared" si="69"/>
        <v>0</v>
      </c>
    </row>
    <row r="433" spans="1:32" ht="15.75" hidden="1" thickBot="1" x14ac:dyDescent="0.3">
      <c r="A433" s="251" t="s">
        <v>222</v>
      </c>
      <c r="B433" s="400">
        <v>10</v>
      </c>
      <c r="C433" s="374" t="s">
        <v>311</v>
      </c>
      <c r="D433" s="366"/>
      <c r="E433" s="366"/>
      <c r="F433" s="356"/>
      <c r="G433" s="357"/>
      <c r="H433" s="357"/>
      <c r="I433" s="407"/>
      <c r="J433" s="262"/>
      <c r="K433" s="262"/>
      <c r="L433" s="398" t="s">
        <v>43</v>
      </c>
      <c r="M433" s="262" t="s">
        <v>454</v>
      </c>
      <c r="N433" s="262" t="s">
        <v>578</v>
      </c>
      <c r="O433" s="298"/>
      <c r="P433" s="262"/>
      <c r="Q433" s="262"/>
      <c r="R433" s="298"/>
      <c r="S433" s="299"/>
      <c r="T433" s="299"/>
      <c r="U433" s="263"/>
      <c r="V433" s="264"/>
      <c r="W433" s="289">
        <f t="shared" si="60"/>
        <v>0</v>
      </c>
      <c r="X433" s="250">
        <f t="shared" si="61"/>
        <v>0</v>
      </c>
      <c r="Y433" s="290" t="str">
        <f t="shared" si="62"/>
        <v>Stone Mill Creek Upstream of Dianna St.</v>
      </c>
      <c r="Z433" s="290">
        <f t="shared" si="63"/>
        <v>0</v>
      </c>
      <c r="AA433" s="290" t="str">
        <f t="shared" si="64"/>
        <v>0  -0 - Stone Mill Creek Upstream of Dianna St. - 0</v>
      </c>
      <c r="AB433" s="290" t="str">
        <f t="shared" si="65"/>
        <v>0 - 0 - 1075 -0</v>
      </c>
      <c r="AC433" s="290">
        <f t="shared" si="66"/>
        <v>0</v>
      </c>
      <c r="AD433" s="290">
        <f t="shared" si="67"/>
        <v>0</v>
      </c>
      <c r="AE433" s="290" t="str">
        <f t="shared" si="68"/>
        <v>1075</v>
      </c>
      <c r="AF433" s="290">
        <f t="shared" si="69"/>
        <v>0</v>
      </c>
    </row>
    <row r="434" spans="1:32" ht="15.75" hidden="1" thickBot="1" x14ac:dyDescent="0.3">
      <c r="A434" s="251" t="s">
        <v>222</v>
      </c>
      <c r="B434" s="400">
        <v>10</v>
      </c>
      <c r="C434" s="374" t="s">
        <v>311</v>
      </c>
      <c r="D434" s="366"/>
      <c r="E434" s="366"/>
      <c r="F434" s="356"/>
      <c r="G434" s="357"/>
      <c r="H434" s="357"/>
      <c r="I434" s="407"/>
      <c r="J434" s="262"/>
      <c r="K434" s="262"/>
      <c r="L434" s="402"/>
      <c r="M434" s="262" t="s">
        <v>607</v>
      </c>
      <c r="N434" s="262"/>
      <c r="O434" s="298"/>
      <c r="P434" s="262"/>
      <c r="Q434" s="262"/>
      <c r="R434" s="298"/>
      <c r="S434" s="299"/>
      <c r="T434" s="299"/>
      <c r="U434" s="263"/>
      <c r="V434" s="264"/>
      <c r="W434" s="289">
        <f t="shared" si="60"/>
        <v>0</v>
      </c>
      <c r="X434" s="250">
        <f t="shared" si="61"/>
        <v>0</v>
      </c>
      <c r="Y434" s="290" t="str">
        <f t="shared" si="62"/>
        <v>RQ-2019-09-16-20</v>
      </c>
      <c r="Z434" s="290">
        <f t="shared" si="63"/>
        <v>0</v>
      </c>
      <c r="AA434" s="290" t="str">
        <f t="shared" si="64"/>
        <v>0  -0 - RQ-2019-09-16-20 - 0</v>
      </c>
      <c r="AB434" s="290" t="str">
        <f t="shared" si="65"/>
        <v>0 - 0 - 0 -0</v>
      </c>
      <c r="AC434" s="290">
        <f t="shared" si="66"/>
        <v>0</v>
      </c>
      <c r="AD434" s="290">
        <f t="shared" si="67"/>
        <v>0</v>
      </c>
      <c r="AE434" s="290">
        <f t="shared" si="68"/>
        <v>0</v>
      </c>
      <c r="AF434" s="290">
        <f t="shared" si="69"/>
        <v>0</v>
      </c>
    </row>
    <row r="435" spans="1:32" ht="15.75" hidden="1" thickBot="1" x14ac:dyDescent="0.3">
      <c r="A435" s="251" t="s">
        <v>222</v>
      </c>
      <c r="B435" s="400">
        <v>10</v>
      </c>
      <c r="C435" s="374" t="s">
        <v>311</v>
      </c>
      <c r="D435" s="366"/>
      <c r="E435" s="366"/>
      <c r="F435" s="356"/>
      <c r="G435" s="357"/>
      <c r="H435" s="357"/>
      <c r="I435" s="407"/>
      <c r="J435" s="262"/>
      <c r="K435" s="262"/>
      <c r="L435" s="402" t="s">
        <v>552</v>
      </c>
      <c r="M435" s="262" t="s">
        <v>379</v>
      </c>
      <c r="N435" s="262" t="s">
        <v>601</v>
      </c>
      <c r="O435" s="298"/>
      <c r="P435" s="262"/>
      <c r="Q435" s="262"/>
      <c r="R435" s="298"/>
      <c r="S435" s="299"/>
      <c r="T435" s="299"/>
      <c r="U435" s="263"/>
      <c r="V435" s="264"/>
      <c r="W435" s="289">
        <f t="shared" si="60"/>
        <v>0</v>
      </c>
      <c r="X435" s="250">
        <f t="shared" si="61"/>
        <v>0</v>
      </c>
      <c r="Y435" s="290" t="str">
        <f t="shared" si="62"/>
        <v>Curtis, Avril</v>
      </c>
      <c r="Z435" s="290">
        <f t="shared" si="63"/>
        <v>0</v>
      </c>
      <c r="AA435" s="290" t="str">
        <f t="shared" si="64"/>
        <v>0  -0 - Curtis, Avril - 0</v>
      </c>
      <c r="AB435" s="290" t="str">
        <f t="shared" si="65"/>
        <v>0 - 0 - TA -0</v>
      </c>
      <c r="AC435" s="290">
        <f t="shared" si="66"/>
        <v>0</v>
      </c>
      <c r="AD435" s="290">
        <f t="shared" si="67"/>
        <v>0</v>
      </c>
      <c r="AE435" s="290" t="str">
        <f t="shared" si="68"/>
        <v>TA</v>
      </c>
      <c r="AF435" s="290">
        <f t="shared" si="69"/>
        <v>0</v>
      </c>
    </row>
    <row r="436" spans="1:32" ht="15.75" hidden="1" thickBot="1" x14ac:dyDescent="0.3">
      <c r="A436" s="251" t="s">
        <v>222</v>
      </c>
      <c r="B436" s="400">
        <v>10</v>
      </c>
      <c r="C436" s="374" t="s">
        <v>311</v>
      </c>
      <c r="D436" s="323">
        <v>43744</v>
      </c>
      <c r="E436" s="324"/>
      <c r="F436" s="313">
        <v>43745</v>
      </c>
      <c r="G436" s="336"/>
      <c r="H436" s="337"/>
      <c r="I436" s="314">
        <v>43746</v>
      </c>
      <c r="J436" s="336" t="s">
        <v>651</v>
      </c>
      <c r="K436" s="337" t="s">
        <v>653</v>
      </c>
      <c r="L436" s="314">
        <v>43747</v>
      </c>
      <c r="M436" s="336" t="s">
        <v>614</v>
      </c>
      <c r="N436" s="337"/>
      <c r="O436" s="314">
        <v>43748</v>
      </c>
      <c r="P436" s="336"/>
      <c r="Q436" s="337"/>
      <c r="R436" s="314">
        <v>43749</v>
      </c>
      <c r="S436" s="315"/>
      <c r="T436" s="316"/>
      <c r="U436" s="278">
        <v>43750</v>
      </c>
      <c r="V436" s="279"/>
      <c r="W436" s="289">
        <f t="shared" si="60"/>
        <v>0</v>
      </c>
      <c r="X436" s="250" t="str">
        <f t="shared" si="61"/>
        <v>Little River and Ocklockonee River.</v>
      </c>
      <c r="Y436" s="290" t="str">
        <f t="shared" si="62"/>
        <v>Lake Micbride</v>
      </c>
      <c r="Z436" s="290">
        <f t="shared" si="63"/>
        <v>0</v>
      </c>
      <c r="AA436" s="290" t="str">
        <f t="shared" si="64"/>
        <v>0  -Little River and Ocklockonee River. - Lake Micbride - 0</v>
      </c>
      <c r="AB436" s="290" t="str">
        <f t="shared" si="65"/>
        <v>43745 - 43746 - 43747 -43748</v>
      </c>
      <c r="AC436" s="290">
        <f t="shared" si="66"/>
        <v>43745</v>
      </c>
      <c r="AD436" s="290">
        <f t="shared" si="67"/>
        <v>43746</v>
      </c>
      <c r="AE436" s="290">
        <f t="shared" si="68"/>
        <v>43747</v>
      </c>
      <c r="AF436" s="290">
        <f t="shared" si="69"/>
        <v>43748</v>
      </c>
    </row>
    <row r="437" spans="1:32" ht="15.75" hidden="1" thickBot="1" x14ac:dyDescent="0.3">
      <c r="A437" s="251" t="s">
        <v>222</v>
      </c>
      <c r="B437" s="400">
        <v>10</v>
      </c>
      <c r="C437" s="374" t="s">
        <v>311</v>
      </c>
      <c r="D437" s="303" t="s">
        <v>129</v>
      </c>
      <c r="E437" s="303"/>
      <c r="F437" s="298" t="s">
        <v>129</v>
      </c>
      <c r="G437" s="262"/>
      <c r="H437" s="262"/>
      <c r="I437" s="398"/>
      <c r="J437" s="262"/>
      <c r="K437" s="262"/>
      <c r="L437" s="402" t="s">
        <v>613</v>
      </c>
      <c r="M437" s="262" t="s">
        <v>614</v>
      </c>
      <c r="N437" s="262" t="s">
        <v>622</v>
      </c>
      <c r="O437" s="298" t="s">
        <v>129</v>
      </c>
      <c r="P437" s="262"/>
      <c r="Q437" s="262"/>
      <c r="R437" s="298" t="s">
        <v>129</v>
      </c>
      <c r="S437" s="299"/>
      <c r="T437" s="299"/>
      <c r="U437" s="263" t="s">
        <v>129</v>
      </c>
      <c r="V437" s="264"/>
      <c r="W437" s="289">
        <f t="shared" si="60"/>
        <v>0</v>
      </c>
      <c r="X437" s="250">
        <f t="shared" si="61"/>
        <v>0</v>
      </c>
      <c r="Y437" s="290" t="str">
        <f t="shared" si="62"/>
        <v>Lake Micbride</v>
      </c>
      <c r="Z437" s="290">
        <f t="shared" si="63"/>
        <v>0</v>
      </c>
      <c r="AA437" s="290" t="str">
        <f t="shared" si="64"/>
        <v>0  -0 - Lake Micbride - 0</v>
      </c>
      <c r="AB437" s="290" t="str">
        <f t="shared" si="65"/>
        <v xml:space="preserve">  - 0 - 647E - </v>
      </c>
      <c r="AC437" s="290" t="str">
        <f t="shared" si="66"/>
        <v xml:space="preserve"> </v>
      </c>
      <c r="AD437" s="290">
        <f t="shared" si="67"/>
        <v>0</v>
      </c>
      <c r="AE437" s="290" t="str">
        <f t="shared" si="68"/>
        <v>647E</v>
      </c>
      <c r="AF437" s="290" t="str">
        <f t="shared" si="69"/>
        <v xml:space="preserve"> </v>
      </c>
    </row>
    <row r="438" spans="1:32" ht="15.75" hidden="1" thickBot="1" x14ac:dyDescent="0.3">
      <c r="A438" s="251" t="s">
        <v>222</v>
      </c>
      <c r="B438" s="400">
        <v>10</v>
      </c>
      <c r="C438" s="374" t="s">
        <v>311</v>
      </c>
      <c r="D438" s="303" t="s">
        <v>129</v>
      </c>
      <c r="E438" s="303"/>
      <c r="F438" s="298" t="s">
        <v>129</v>
      </c>
      <c r="G438" s="262"/>
      <c r="H438" s="262"/>
      <c r="I438" s="398"/>
      <c r="J438" s="262"/>
      <c r="K438" s="262"/>
      <c r="L438" s="402" t="s">
        <v>613</v>
      </c>
      <c r="M438" s="262" t="s">
        <v>614</v>
      </c>
      <c r="N438" s="262" t="s">
        <v>622</v>
      </c>
      <c r="O438" s="298" t="s">
        <v>129</v>
      </c>
      <c r="P438" s="262"/>
      <c r="Q438" s="262"/>
      <c r="R438" s="298" t="s">
        <v>129</v>
      </c>
      <c r="S438" s="299"/>
      <c r="T438" s="299"/>
      <c r="U438" s="263" t="s">
        <v>129</v>
      </c>
      <c r="V438" s="264"/>
      <c r="W438" s="289">
        <f t="shared" si="60"/>
        <v>0</v>
      </c>
      <c r="X438" s="250">
        <f t="shared" si="61"/>
        <v>0</v>
      </c>
      <c r="Y438" s="290" t="str">
        <f t="shared" si="62"/>
        <v>Lake Micbride</v>
      </c>
      <c r="Z438" s="290">
        <f t="shared" si="63"/>
        <v>0</v>
      </c>
      <c r="AA438" s="290" t="str">
        <f t="shared" si="64"/>
        <v>0  -0 - Lake Micbride - 0</v>
      </c>
      <c r="AB438" s="290" t="str">
        <f t="shared" si="65"/>
        <v xml:space="preserve">  - 0 - 647E - </v>
      </c>
      <c r="AC438" s="290" t="str">
        <f t="shared" si="66"/>
        <v xml:space="preserve"> </v>
      </c>
      <c r="AD438" s="290">
        <f t="shared" si="67"/>
        <v>0</v>
      </c>
      <c r="AE438" s="290" t="str">
        <f t="shared" si="68"/>
        <v>647E</v>
      </c>
      <c r="AF438" s="290" t="str">
        <f t="shared" si="69"/>
        <v xml:space="preserve"> </v>
      </c>
    </row>
    <row r="439" spans="1:32" ht="15.75" hidden="1" thickBot="1" x14ac:dyDescent="0.3">
      <c r="A439" s="251" t="s">
        <v>222</v>
      </c>
      <c r="B439" s="400">
        <v>10</v>
      </c>
      <c r="C439" s="374" t="s">
        <v>311</v>
      </c>
      <c r="D439" s="303"/>
      <c r="E439" s="303"/>
      <c r="F439" s="298"/>
      <c r="G439" s="262"/>
      <c r="H439" s="262"/>
      <c r="I439" s="398"/>
      <c r="J439" s="262"/>
      <c r="K439" s="262"/>
      <c r="L439" s="402" t="s">
        <v>613</v>
      </c>
      <c r="M439" s="262" t="s">
        <v>614</v>
      </c>
      <c r="N439" s="262" t="s">
        <v>622</v>
      </c>
      <c r="O439" s="298"/>
      <c r="P439" s="262"/>
      <c r="Q439" s="262"/>
      <c r="R439" s="298"/>
      <c r="S439" s="299"/>
      <c r="T439" s="299"/>
      <c r="U439" s="263"/>
      <c r="V439" s="264"/>
      <c r="W439" s="289">
        <f t="shared" si="60"/>
        <v>0</v>
      </c>
      <c r="X439" s="250">
        <f t="shared" si="61"/>
        <v>0</v>
      </c>
      <c r="Y439" s="290" t="str">
        <f t="shared" si="62"/>
        <v>Lake Micbride</v>
      </c>
      <c r="Z439" s="290">
        <f t="shared" si="63"/>
        <v>0</v>
      </c>
      <c r="AA439" s="290" t="str">
        <f t="shared" si="64"/>
        <v>0  -0 - Lake Micbride - 0</v>
      </c>
      <c r="AB439" s="290" t="str">
        <f t="shared" si="65"/>
        <v>0 - 0 - 647E -0</v>
      </c>
      <c r="AC439" s="290">
        <f t="shared" si="66"/>
        <v>0</v>
      </c>
      <c r="AD439" s="290">
        <f t="shared" si="67"/>
        <v>0</v>
      </c>
      <c r="AE439" s="290" t="str">
        <f t="shared" si="68"/>
        <v>647E</v>
      </c>
      <c r="AF439" s="290">
        <f t="shared" si="69"/>
        <v>0</v>
      </c>
    </row>
    <row r="440" spans="1:32" ht="15.75" hidden="1" thickBot="1" x14ac:dyDescent="0.3">
      <c r="A440" s="251" t="s">
        <v>222</v>
      </c>
      <c r="B440" s="400">
        <v>10</v>
      </c>
      <c r="C440" s="374" t="s">
        <v>311</v>
      </c>
      <c r="D440" s="303"/>
      <c r="E440" s="303"/>
      <c r="F440" s="298"/>
      <c r="G440" s="262"/>
      <c r="H440" s="262"/>
      <c r="I440" s="398"/>
      <c r="J440" s="262"/>
      <c r="K440" s="262"/>
      <c r="L440" s="402" t="s">
        <v>582</v>
      </c>
      <c r="M440" s="262" t="s">
        <v>654</v>
      </c>
      <c r="N440" s="262" t="s">
        <v>622</v>
      </c>
      <c r="O440" s="298"/>
      <c r="P440" s="262"/>
      <c r="Q440" s="262"/>
      <c r="R440" s="298"/>
      <c r="S440" s="299"/>
      <c r="T440" s="299"/>
      <c r="U440" s="263"/>
      <c r="V440" s="264"/>
      <c r="W440" s="289">
        <f t="shared" ref="W440:W502" si="80">G440</f>
        <v>0</v>
      </c>
      <c r="X440" s="250">
        <f t="shared" ref="X440:X502" si="81">J440</f>
        <v>0</v>
      </c>
      <c r="Y440" s="290" t="str">
        <f t="shared" ref="Y440:Y502" si="82">M440</f>
        <v>Little River at SR 12</v>
      </c>
      <c r="Z440" s="290">
        <f t="shared" ref="Z440:Z496" si="83">P440</f>
        <v>0</v>
      </c>
      <c r="AA440" s="290" t="str">
        <f t="shared" ref="AA440:AA502" si="84">W440&amp;"  -"&amp;X440&amp;" - "&amp;Y440&amp;" - "&amp;Z440</f>
        <v>0  -0 - Little River at SR 12 - 0</v>
      </c>
      <c r="AB440" s="290" t="str">
        <f t="shared" ref="AB440:AB508" si="85">AC440&amp;" - "&amp;AD440&amp;" - "&amp;AE440&amp;" -"&amp;AF440</f>
        <v>0 - 0 - 424 -0</v>
      </c>
      <c r="AC440" s="290">
        <f t="shared" ref="AC440:AC508" si="86">F440</f>
        <v>0</v>
      </c>
      <c r="AD440" s="290">
        <f t="shared" ref="AD440:AD508" si="87">I440</f>
        <v>0</v>
      </c>
      <c r="AE440" s="290" t="str">
        <f t="shared" ref="AE440:AE508" si="88">L440</f>
        <v>424</v>
      </c>
      <c r="AF440" s="290">
        <f t="shared" ref="AF440:AF496" si="89">O440</f>
        <v>0</v>
      </c>
    </row>
    <row r="441" spans="1:32" ht="15.75" hidden="1" thickBot="1" x14ac:dyDescent="0.3">
      <c r="A441" s="251" t="s">
        <v>222</v>
      </c>
      <c r="B441" s="400">
        <v>10</v>
      </c>
      <c r="C441" s="374" t="s">
        <v>311</v>
      </c>
      <c r="D441" s="303"/>
      <c r="E441" s="303"/>
      <c r="F441" s="298"/>
      <c r="G441" s="262"/>
      <c r="H441" s="262"/>
      <c r="I441" s="402"/>
      <c r="J441" s="262" t="s">
        <v>652</v>
      </c>
      <c r="K441" s="262"/>
      <c r="L441" s="402" t="s">
        <v>587</v>
      </c>
      <c r="M441" s="262" t="s">
        <v>604</v>
      </c>
      <c r="N441" s="262" t="s">
        <v>622</v>
      </c>
      <c r="O441" s="298"/>
      <c r="P441" s="262"/>
      <c r="Q441" s="262"/>
      <c r="R441" s="298"/>
      <c r="S441" s="299"/>
      <c r="T441" s="299"/>
      <c r="U441" s="263"/>
      <c r="V441" s="264"/>
      <c r="W441" s="289">
        <f t="shared" si="80"/>
        <v>0</v>
      </c>
      <c r="X441" s="250" t="str">
        <f t="shared" si="81"/>
        <v>Avril, Blake, Evelin</v>
      </c>
      <c r="Y441" s="290" t="str">
        <f t="shared" si="82"/>
        <v>Withlacoochee Creek at 161</v>
      </c>
      <c r="Z441" s="290">
        <f t="shared" si="83"/>
        <v>0</v>
      </c>
      <c r="AA441" s="290" t="str">
        <f t="shared" si="84"/>
        <v>0  -Avril, Blake, Evelin - Withlacoochee Creek at 161 - 0</v>
      </c>
      <c r="AB441" s="290" t="str">
        <f t="shared" si="85"/>
        <v>0 - 0 - 410 -0</v>
      </c>
      <c r="AC441" s="290">
        <f t="shared" si="86"/>
        <v>0</v>
      </c>
      <c r="AD441" s="290">
        <f t="shared" si="87"/>
        <v>0</v>
      </c>
      <c r="AE441" s="290" t="str">
        <f t="shared" si="88"/>
        <v>410</v>
      </c>
      <c r="AF441" s="290">
        <f t="shared" si="89"/>
        <v>0</v>
      </c>
    </row>
    <row r="442" spans="1:32" ht="15.75" hidden="1" thickBot="1" x14ac:dyDescent="0.3">
      <c r="A442" s="251" t="s">
        <v>222</v>
      </c>
      <c r="B442" s="400">
        <v>10</v>
      </c>
      <c r="C442" s="374" t="s">
        <v>311</v>
      </c>
      <c r="D442" s="303"/>
      <c r="E442" s="303"/>
      <c r="F442" s="298"/>
      <c r="G442" s="262"/>
      <c r="H442" s="262"/>
      <c r="I442" s="402"/>
      <c r="J442" s="262"/>
      <c r="K442" s="262"/>
      <c r="L442" s="402" t="s">
        <v>399</v>
      </c>
      <c r="M442" s="262" t="s">
        <v>604</v>
      </c>
      <c r="N442" s="262" t="s">
        <v>622</v>
      </c>
      <c r="O442" s="298"/>
      <c r="P442" s="262"/>
      <c r="Q442" s="262"/>
      <c r="R442" s="298"/>
      <c r="S442" s="299"/>
      <c r="T442" s="299"/>
      <c r="U442" s="263"/>
      <c r="V442" s="264"/>
      <c r="W442" s="289">
        <f t="shared" si="80"/>
        <v>0</v>
      </c>
      <c r="X442" s="250">
        <f t="shared" si="81"/>
        <v>0</v>
      </c>
      <c r="Y442" s="290" t="str">
        <f t="shared" si="82"/>
        <v>Withlacoochee Creek at 161</v>
      </c>
      <c r="Z442" s="290">
        <f t="shared" si="83"/>
        <v>0</v>
      </c>
      <c r="AA442" s="290" t="str">
        <f t="shared" si="84"/>
        <v>0  -0 - Withlacoochee Creek at 161 - 0</v>
      </c>
      <c r="AB442" s="290" t="str">
        <f t="shared" si="85"/>
        <v>0 - 0 - QC -0</v>
      </c>
      <c r="AC442" s="290">
        <f t="shared" si="86"/>
        <v>0</v>
      </c>
      <c r="AD442" s="290">
        <f t="shared" si="87"/>
        <v>0</v>
      </c>
      <c r="AE442" s="290" t="str">
        <f t="shared" si="88"/>
        <v>QC</v>
      </c>
      <c r="AF442" s="290">
        <f t="shared" si="89"/>
        <v>0</v>
      </c>
    </row>
    <row r="443" spans="1:32" ht="15.75" hidden="1" thickBot="1" x14ac:dyDescent="0.3">
      <c r="A443" s="251" t="s">
        <v>222</v>
      </c>
      <c r="B443" s="400">
        <v>10</v>
      </c>
      <c r="C443" s="374" t="s">
        <v>311</v>
      </c>
      <c r="D443" s="303"/>
      <c r="E443" s="303"/>
      <c r="F443" s="298"/>
      <c r="G443" s="262"/>
      <c r="H443" s="262"/>
      <c r="I443" s="402"/>
      <c r="J443" s="262"/>
      <c r="K443" s="262"/>
      <c r="L443" s="402" t="s">
        <v>399</v>
      </c>
      <c r="M443" s="262" t="s">
        <v>604</v>
      </c>
      <c r="N443" s="262" t="s">
        <v>622</v>
      </c>
      <c r="O443" s="298"/>
      <c r="P443" s="262"/>
      <c r="Q443" s="262"/>
      <c r="R443" s="298"/>
      <c r="S443" s="299"/>
      <c r="T443" s="299"/>
      <c r="U443" s="263"/>
      <c r="V443" s="264"/>
      <c r="W443" s="289">
        <f t="shared" si="80"/>
        <v>0</v>
      </c>
      <c r="X443" s="250">
        <f t="shared" si="81"/>
        <v>0</v>
      </c>
      <c r="Y443" s="290" t="str">
        <f t="shared" si="82"/>
        <v>Withlacoochee Creek at 161</v>
      </c>
      <c r="Z443" s="290">
        <f t="shared" si="83"/>
        <v>0</v>
      </c>
      <c r="AA443" s="290" t="str">
        <f t="shared" si="84"/>
        <v>0  -0 - Withlacoochee Creek at 161 - 0</v>
      </c>
      <c r="AB443" s="290" t="str">
        <f t="shared" si="85"/>
        <v>0 - 0 - QC -0</v>
      </c>
      <c r="AC443" s="290">
        <f t="shared" si="86"/>
        <v>0</v>
      </c>
      <c r="AD443" s="290">
        <f t="shared" si="87"/>
        <v>0</v>
      </c>
      <c r="AE443" s="290" t="str">
        <f t="shared" si="88"/>
        <v>QC</v>
      </c>
      <c r="AF443" s="290">
        <f t="shared" si="89"/>
        <v>0</v>
      </c>
    </row>
    <row r="444" spans="1:32" ht="15.75" hidden="1" thickBot="1" x14ac:dyDescent="0.3">
      <c r="A444" s="251" t="s">
        <v>222</v>
      </c>
      <c r="B444" s="400">
        <v>10</v>
      </c>
      <c r="C444" s="374" t="s">
        <v>311</v>
      </c>
      <c r="D444" s="303" t="s">
        <v>129</v>
      </c>
      <c r="E444" s="303"/>
      <c r="F444" s="298" t="s">
        <v>129</v>
      </c>
      <c r="G444" s="262"/>
      <c r="H444" s="262"/>
      <c r="I444" s="402" t="s">
        <v>129</v>
      </c>
      <c r="J444" s="262"/>
      <c r="K444" s="262"/>
      <c r="L444" s="402" t="s">
        <v>129</v>
      </c>
      <c r="M444" s="262"/>
      <c r="N444" s="262"/>
      <c r="O444" s="298" t="s">
        <v>129</v>
      </c>
      <c r="P444" s="262"/>
      <c r="Q444" s="262"/>
      <c r="R444" s="298" t="s">
        <v>129</v>
      </c>
      <c r="S444" s="299"/>
      <c r="T444" s="299"/>
      <c r="U444" s="263" t="s">
        <v>129</v>
      </c>
      <c r="V444" s="264"/>
      <c r="W444" s="289">
        <f t="shared" si="80"/>
        <v>0</v>
      </c>
      <c r="X444" s="250">
        <f t="shared" si="81"/>
        <v>0</v>
      </c>
      <c r="Y444" s="290">
        <f t="shared" si="82"/>
        <v>0</v>
      </c>
      <c r="Z444" s="290">
        <f t="shared" si="83"/>
        <v>0</v>
      </c>
      <c r="AA444" s="290" t="str">
        <f t="shared" si="84"/>
        <v>0  -0 - 0 - 0</v>
      </c>
      <c r="AB444" s="290" t="str">
        <f t="shared" si="85"/>
        <v xml:space="preserve">  -   -   - </v>
      </c>
      <c r="AC444" s="290" t="str">
        <f t="shared" si="86"/>
        <v xml:space="preserve"> </v>
      </c>
      <c r="AD444" s="290" t="str">
        <f t="shared" si="87"/>
        <v xml:space="preserve"> </v>
      </c>
      <c r="AE444" s="290" t="str">
        <f t="shared" si="88"/>
        <v xml:space="preserve"> </v>
      </c>
      <c r="AF444" s="290" t="str">
        <f t="shared" si="89"/>
        <v xml:space="preserve"> </v>
      </c>
    </row>
    <row r="445" spans="1:32" ht="15.75" hidden="1" thickBot="1" x14ac:dyDescent="0.3">
      <c r="A445" s="251" t="s">
        <v>222</v>
      </c>
      <c r="B445" s="400">
        <v>10</v>
      </c>
      <c r="C445" s="374" t="s">
        <v>311</v>
      </c>
      <c r="D445" s="303" t="s">
        <v>129</v>
      </c>
      <c r="E445" s="303"/>
      <c r="F445" s="298" t="s">
        <v>129</v>
      </c>
      <c r="G445" s="262"/>
      <c r="H445" s="262"/>
      <c r="I445" s="402" t="s">
        <v>129</v>
      </c>
      <c r="J445" s="262"/>
      <c r="K445" s="262"/>
      <c r="L445" s="569" t="s">
        <v>129</v>
      </c>
      <c r="M445" s="555" t="s">
        <v>650</v>
      </c>
      <c r="N445" s="262" t="s">
        <v>648</v>
      </c>
      <c r="O445" s="298" t="s">
        <v>129</v>
      </c>
      <c r="P445" s="262"/>
      <c r="Q445" s="262"/>
      <c r="R445" s="298" t="s">
        <v>129</v>
      </c>
      <c r="S445" s="299"/>
      <c r="T445" s="299"/>
      <c r="U445" s="263" t="s">
        <v>129</v>
      </c>
      <c r="V445" s="264"/>
      <c r="W445" s="289">
        <f t="shared" si="80"/>
        <v>0</v>
      </c>
      <c r="X445" s="250">
        <f t="shared" si="81"/>
        <v>0</v>
      </c>
      <c r="Y445" s="290" t="str">
        <f t="shared" si="82"/>
        <v>Curtis  Avril</v>
      </c>
      <c r="Z445" s="290">
        <f t="shared" si="83"/>
        <v>0</v>
      </c>
      <c r="AA445" s="290" t="str">
        <f t="shared" si="84"/>
        <v>0  -0 - Curtis  Avril - 0</v>
      </c>
      <c r="AB445" s="290" t="str">
        <f t="shared" si="85"/>
        <v xml:space="preserve">  -   -   - </v>
      </c>
      <c r="AC445" s="290" t="str">
        <f t="shared" si="86"/>
        <v xml:space="preserve"> </v>
      </c>
      <c r="AD445" s="290" t="str">
        <f t="shared" si="87"/>
        <v xml:space="preserve"> </v>
      </c>
      <c r="AE445" s="290" t="str">
        <f t="shared" si="88"/>
        <v xml:space="preserve"> </v>
      </c>
      <c r="AF445" s="290" t="str">
        <f t="shared" si="89"/>
        <v xml:space="preserve"> </v>
      </c>
    </row>
    <row r="446" spans="1:32" ht="15.75" hidden="1" thickBot="1" x14ac:dyDescent="0.3">
      <c r="A446" s="251" t="s">
        <v>222</v>
      </c>
      <c r="B446" s="400">
        <v>10</v>
      </c>
      <c r="C446" s="374" t="s">
        <v>311</v>
      </c>
      <c r="D446" s="303" t="s">
        <v>129</v>
      </c>
      <c r="E446" s="303"/>
      <c r="F446" s="298" t="s">
        <v>129</v>
      </c>
      <c r="G446" s="262"/>
      <c r="H446" s="262"/>
      <c r="I446" s="402" t="s">
        <v>552</v>
      </c>
      <c r="J446" s="262"/>
      <c r="K446" s="262"/>
      <c r="L446" s="402" t="s">
        <v>552</v>
      </c>
      <c r="M446" s="262" t="s">
        <v>623</v>
      </c>
      <c r="N446" s="262"/>
      <c r="O446" s="298" t="s">
        <v>129</v>
      </c>
      <c r="P446" s="262"/>
      <c r="Q446" s="262"/>
      <c r="R446" s="298" t="s">
        <v>129</v>
      </c>
      <c r="S446" s="299"/>
      <c r="T446" s="299"/>
      <c r="U446" s="263" t="s">
        <v>129</v>
      </c>
      <c r="V446" s="264"/>
      <c r="W446" s="289">
        <f t="shared" si="80"/>
        <v>0</v>
      </c>
      <c r="X446" s="250">
        <f t="shared" si="81"/>
        <v>0</v>
      </c>
      <c r="Y446" s="290" t="str">
        <f t="shared" si="82"/>
        <v>RQ-2019-10-07-27</v>
      </c>
      <c r="Z446" s="290">
        <f t="shared" si="83"/>
        <v>0</v>
      </c>
      <c r="AA446" s="290" t="str">
        <f t="shared" si="84"/>
        <v>0  -0 - RQ-2019-10-07-27 - 0</v>
      </c>
      <c r="AB446" s="290" t="str">
        <f t="shared" si="85"/>
        <v xml:space="preserve">  - TA - TA - </v>
      </c>
      <c r="AC446" s="290" t="str">
        <f t="shared" si="86"/>
        <v xml:space="preserve"> </v>
      </c>
      <c r="AD446" s="290" t="str">
        <f t="shared" si="87"/>
        <v>TA</v>
      </c>
      <c r="AE446" s="290" t="str">
        <f t="shared" si="88"/>
        <v>TA</v>
      </c>
      <c r="AF446" s="290" t="str">
        <f t="shared" si="89"/>
        <v xml:space="preserve"> </v>
      </c>
    </row>
    <row r="447" spans="1:32" ht="15.75" hidden="1" thickBot="1" x14ac:dyDescent="0.3">
      <c r="A447" s="251" t="s">
        <v>222</v>
      </c>
      <c r="B447" s="400">
        <v>10</v>
      </c>
      <c r="C447" s="374" t="s">
        <v>311</v>
      </c>
      <c r="D447" s="317">
        <v>43751</v>
      </c>
      <c r="E447" s="318"/>
      <c r="F447" s="314">
        <v>43752</v>
      </c>
      <c r="G447" s="336"/>
      <c r="H447" s="337"/>
      <c r="I447" s="314">
        <v>43753</v>
      </c>
      <c r="J447" s="336"/>
      <c r="K447" s="337"/>
      <c r="L447" s="314">
        <v>43754</v>
      </c>
      <c r="M447" s="336"/>
      <c r="N447" s="337"/>
      <c r="O447" s="314">
        <v>43755</v>
      </c>
      <c r="P447" s="336"/>
      <c r="Q447" s="337"/>
      <c r="R447" s="314">
        <v>43756</v>
      </c>
      <c r="S447" s="315"/>
      <c r="T447" s="316"/>
      <c r="U447" s="278">
        <v>43757</v>
      </c>
      <c r="V447" s="279"/>
      <c r="W447" s="289">
        <f t="shared" si="80"/>
        <v>0</v>
      </c>
      <c r="X447" s="250">
        <f t="shared" si="81"/>
        <v>0</v>
      </c>
      <c r="Y447" s="290">
        <f t="shared" si="82"/>
        <v>0</v>
      </c>
      <c r="Z447" s="290">
        <f t="shared" si="83"/>
        <v>0</v>
      </c>
      <c r="AA447" s="290" t="str">
        <f t="shared" si="84"/>
        <v>0  -0 - 0 - 0</v>
      </c>
      <c r="AB447" s="290" t="str">
        <f t="shared" si="85"/>
        <v>43752 - 43753 - 43754 -43755</v>
      </c>
      <c r="AC447" s="290">
        <f t="shared" si="86"/>
        <v>43752</v>
      </c>
      <c r="AD447" s="290">
        <f t="shared" si="87"/>
        <v>43753</v>
      </c>
      <c r="AE447" s="290">
        <f t="shared" si="88"/>
        <v>43754</v>
      </c>
      <c r="AF447" s="290">
        <f t="shared" si="89"/>
        <v>43755</v>
      </c>
    </row>
    <row r="448" spans="1:32" ht="15.75" hidden="1" thickBot="1" x14ac:dyDescent="0.3">
      <c r="A448" s="251" t="s">
        <v>222</v>
      </c>
      <c r="B448" s="400">
        <v>10</v>
      </c>
      <c r="C448" s="374" t="s">
        <v>311</v>
      </c>
      <c r="D448" s="303" t="s">
        <v>129</v>
      </c>
      <c r="E448" s="303"/>
      <c r="F448" s="298" t="s">
        <v>129</v>
      </c>
      <c r="G448" s="262"/>
      <c r="H448" s="262"/>
      <c r="I448" s="402" t="s">
        <v>129</v>
      </c>
      <c r="J448" s="262"/>
      <c r="K448" s="262"/>
      <c r="L448" s="402"/>
      <c r="M448" s="262"/>
      <c r="N448" s="262"/>
      <c r="O448" s="298" t="s">
        <v>129</v>
      </c>
      <c r="P448" s="262"/>
      <c r="Q448" s="262"/>
      <c r="R448" s="298" t="s">
        <v>129</v>
      </c>
      <c r="S448" s="299"/>
      <c r="T448" s="299"/>
      <c r="U448" s="263" t="s">
        <v>129</v>
      </c>
      <c r="V448" s="264"/>
      <c r="W448" s="289">
        <f t="shared" si="80"/>
        <v>0</v>
      </c>
      <c r="X448" s="250">
        <f t="shared" si="81"/>
        <v>0</v>
      </c>
      <c r="Y448" s="290">
        <f t="shared" si="82"/>
        <v>0</v>
      </c>
      <c r="Z448" s="290">
        <f t="shared" si="83"/>
        <v>0</v>
      </c>
      <c r="AA448" s="290" t="str">
        <f t="shared" si="84"/>
        <v>0  -0 - 0 - 0</v>
      </c>
      <c r="AB448" s="290" t="str">
        <f t="shared" si="85"/>
        <v xml:space="preserve">  -   - 0 - </v>
      </c>
      <c r="AC448" s="290" t="str">
        <f t="shared" si="86"/>
        <v xml:space="preserve"> </v>
      </c>
      <c r="AD448" s="290" t="str">
        <f t="shared" si="87"/>
        <v xml:space="preserve"> </v>
      </c>
      <c r="AE448" s="290">
        <f t="shared" si="88"/>
        <v>0</v>
      </c>
      <c r="AF448" s="290" t="str">
        <f t="shared" si="89"/>
        <v xml:space="preserve"> </v>
      </c>
    </row>
    <row r="449" spans="1:32" ht="15.75" hidden="1" thickBot="1" x14ac:dyDescent="0.3">
      <c r="A449" s="251" t="s">
        <v>222</v>
      </c>
      <c r="B449" s="400">
        <v>10</v>
      </c>
      <c r="C449" s="374" t="s">
        <v>311</v>
      </c>
      <c r="D449" s="303" t="s">
        <v>129</v>
      </c>
      <c r="E449" s="303"/>
      <c r="F449" s="298" t="s">
        <v>129</v>
      </c>
      <c r="G449" s="262"/>
      <c r="H449" s="262"/>
      <c r="I449" s="402" t="s">
        <v>129</v>
      </c>
      <c r="J449" s="262"/>
      <c r="K449" s="262"/>
      <c r="L449" s="402"/>
      <c r="M449" s="262"/>
      <c r="N449" s="262"/>
      <c r="O449" s="298" t="s">
        <v>129</v>
      </c>
      <c r="P449" s="262"/>
      <c r="Q449" s="262"/>
      <c r="R449" s="298" t="s">
        <v>129</v>
      </c>
      <c r="S449" s="299"/>
      <c r="T449" s="299"/>
      <c r="U449" s="263" t="s">
        <v>129</v>
      </c>
      <c r="V449" s="264"/>
      <c r="W449" s="289">
        <f t="shared" si="80"/>
        <v>0</v>
      </c>
      <c r="X449" s="250">
        <f t="shared" si="81"/>
        <v>0</v>
      </c>
      <c r="Y449" s="290">
        <f t="shared" si="82"/>
        <v>0</v>
      </c>
      <c r="Z449" s="290">
        <f t="shared" si="83"/>
        <v>0</v>
      </c>
      <c r="AA449" s="290" t="str">
        <f t="shared" si="84"/>
        <v>0  -0 - 0 - 0</v>
      </c>
      <c r="AB449" s="290" t="str">
        <f t="shared" si="85"/>
        <v xml:space="preserve">  -   - 0 - </v>
      </c>
      <c r="AC449" s="290" t="str">
        <f t="shared" si="86"/>
        <v xml:space="preserve"> </v>
      </c>
      <c r="AD449" s="290" t="str">
        <f t="shared" si="87"/>
        <v xml:space="preserve"> </v>
      </c>
      <c r="AE449" s="290">
        <f t="shared" si="88"/>
        <v>0</v>
      </c>
      <c r="AF449" s="290" t="str">
        <f t="shared" si="89"/>
        <v xml:space="preserve"> </v>
      </c>
    </row>
    <row r="450" spans="1:32" ht="15.75" hidden="1" thickBot="1" x14ac:dyDescent="0.3">
      <c r="A450" s="251" t="s">
        <v>222</v>
      </c>
      <c r="B450" s="400">
        <v>10</v>
      </c>
      <c r="C450" s="374" t="s">
        <v>311</v>
      </c>
      <c r="D450" s="303"/>
      <c r="E450" s="303"/>
      <c r="F450" s="298"/>
      <c r="G450" s="262"/>
      <c r="H450" s="262"/>
      <c r="I450" s="402"/>
      <c r="J450" s="262"/>
      <c r="K450" s="262"/>
      <c r="L450" s="402"/>
      <c r="M450" s="262"/>
      <c r="N450" s="262"/>
      <c r="O450" s="298"/>
      <c r="P450" s="262"/>
      <c r="Q450" s="262"/>
      <c r="R450" s="298"/>
      <c r="S450" s="299"/>
      <c r="T450" s="299"/>
      <c r="U450" s="263"/>
      <c r="V450" s="264"/>
      <c r="W450" s="289">
        <f t="shared" si="80"/>
        <v>0</v>
      </c>
      <c r="X450" s="250">
        <f t="shared" si="81"/>
        <v>0</v>
      </c>
      <c r="Y450" s="290">
        <f t="shared" si="82"/>
        <v>0</v>
      </c>
      <c r="Z450" s="290">
        <f t="shared" si="83"/>
        <v>0</v>
      </c>
      <c r="AA450" s="290" t="str">
        <f t="shared" si="84"/>
        <v>0  -0 - 0 - 0</v>
      </c>
      <c r="AB450" s="290" t="str">
        <f t="shared" si="85"/>
        <v>0 - 0 - 0 -0</v>
      </c>
      <c r="AC450" s="290">
        <f t="shared" si="86"/>
        <v>0</v>
      </c>
      <c r="AD450" s="290">
        <f t="shared" si="87"/>
        <v>0</v>
      </c>
      <c r="AE450" s="290">
        <f t="shared" si="88"/>
        <v>0</v>
      </c>
      <c r="AF450" s="290">
        <f t="shared" si="89"/>
        <v>0</v>
      </c>
    </row>
    <row r="451" spans="1:32" ht="15.75" hidden="1" thickBot="1" x14ac:dyDescent="0.3">
      <c r="A451" s="251" t="s">
        <v>222</v>
      </c>
      <c r="B451" s="400">
        <v>10</v>
      </c>
      <c r="C451" s="374" t="s">
        <v>311</v>
      </c>
      <c r="D451" s="303"/>
      <c r="E451" s="303"/>
      <c r="F451" s="298"/>
      <c r="G451" s="262"/>
      <c r="H451" s="262"/>
      <c r="I451" s="402"/>
      <c r="J451" s="262"/>
      <c r="K451" s="262"/>
      <c r="L451" s="402"/>
      <c r="M451" s="262"/>
      <c r="N451" s="262"/>
      <c r="O451" s="298"/>
      <c r="P451" s="262"/>
      <c r="Q451" s="262"/>
      <c r="R451" s="298"/>
      <c r="S451" s="299"/>
      <c r="T451" s="299"/>
      <c r="U451" s="263"/>
      <c r="V451" s="264"/>
      <c r="W451" s="289">
        <f t="shared" si="80"/>
        <v>0</v>
      </c>
      <c r="X451" s="250">
        <f t="shared" si="81"/>
        <v>0</v>
      </c>
      <c r="Y451" s="290">
        <f t="shared" si="82"/>
        <v>0</v>
      </c>
      <c r="Z451" s="290">
        <f t="shared" si="83"/>
        <v>0</v>
      </c>
      <c r="AA451" s="290" t="str">
        <f t="shared" si="84"/>
        <v>0  -0 - 0 - 0</v>
      </c>
      <c r="AB451" s="290" t="str">
        <f t="shared" si="85"/>
        <v>0 - 0 - 0 -0</v>
      </c>
      <c r="AC451" s="290">
        <f t="shared" si="86"/>
        <v>0</v>
      </c>
      <c r="AD451" s="290">
        <f t="shared" si="87"/>
        <v>0</v>
      </c>
      <c r="AE451" s="290">
        <f t="shared" si="88"/>
        <v>0</v>
      </c>
      <c r="AF451" s="290">
        <f t="shared" si="89"/>
        <v>0</v>
      </c>
    </row>
    <row r="452" spans="1:32" ht="15.75" hidden="1" thickBot="1" x14ac:dyDescent="0.3">
      <c r="A452" s="251" t="s">
        <v>222</v>
      </c>
      <c r="B452" s="400">
        <v>10</v>
      </c>
      <c r="C452" s="374" t="s">
        <v>311</v>
      </c>
      <c r="D452" s="303"/>
      <c r="E452" s="303"/>
      <c r="F452" s="298"/>
      <c r="G452" s="262"/>
      <c r="H452" s="262"/>
      <c r="I452" s="402"/>
      <c r="J452" s="262"/>
      <c r="K452" s="262"/>
      <c r="L452" s="402"/>
      <c r="M452" s="262"/>
      <c r="N452" s="262"/>
      <c r="O452" s="298"/>
      <c r="P452" s="262"/>
      <c r="Q452" s="262"/>
      <c r="R452" s="298"/>
      <c r="S452" s="299"/>
      <c r="T452" s="299"/>
      <c r="U452" s="263"/>
      <c r="V452" s="264"/>
      <c r="W452" s="289">
        <f t="shared" si="80"/>
        <v>0</v>
      </c>
      <c r="X452" s="250">
        <f t="shared" si="81"/>
        <v>0</v>
      </c>
      <c r="Y452" s="290">
        <f t="shared" si="82"/>
        <v>0</v>
      </c>
      <c r="Z452" s="290">
        <f t="shared" si="83"/>
        <v>0</v>
      </c>
      <c r="AA452" s="290" t="str">
        <f t="shared" si="84"/>
        <v>0  -0 - 0 - 0</v>
      </c>
      <c r="AB452" s="290" t="str">
        <f t="shared" si="85"/>
        <v>0 - 0 - 0 -0</v>
      </c>
      <c r="AC452" s="290">
        <f t="shared" si="86"/>
        <v>0</v>
      </c>
      <c r="AD452" s="290">
        <f t="shared" si="87"/>
        <v>0</v>
      </c>
      <c r="AE452" s="290">
        <f t="shared" si="88"/>
        <v>0</v>
      </c>
      <c r="AF452" s="290">
        <f t="shared" si="89"/>
        <v>0</v>
      </c>
    </row>
    <row r="453" spans="1:32" ht="15.75" hidden="1" thickBot="1" x14ac:dyDescent="0.3">
      <c r="A453" s="251" t="s">
        <v>222</v>
      </c>
      <c r="B453" s="400">
        <v>10</v>
      </c>
      <c r="C453" s="374" t="s">
        <v>311</v>
      </c>
      <c r="D453" s="303"/>
      <c r="E453" s="303"/>
      <c r="F453" s="298"/>
      <c r="G453" s="262"/>
      <c r="H453" s="262"/>
      <c r="I453" s="402"/>
      <c r="J453" s="262"/>
      <c r="K453" s="262"/>
      <c r="L453" s="402"/>
      <c r="M453" s="262"/>
      <c r="N453" s="262"/>
      <c r="O453" s="298"/>
      <c r="P453" s="262"/>
      <c r="Q453" s="262"/>
      <c r="R453" s="298"/>
      <c r="S453" s="299"/>
      <c r="T453" s="299"/>
      <c r="U453" s="263"/>
      <c r="V453" s="264"/>
      <c r="W453" s="289">
        <f t="shared" si="80"/>
        <v>0</v>
      </c>
      <c r="X453" s="250">
        <f t="shared" si="81"/>
        <v>0</v>
      </c>
      <c r="Y453" s="290">
        <f t="shared" si="82"/>
        <v>0</v>
      </c>
      <c r="Z453" s="290">
        <f t="shared" si="83"/>
        <v>0</v>
      </c>
      <c r="AA453" s="290" t="str">
        <f t="shared" si="84"/>
        <v>0  -0 - 0 - 0</v>
      </c>
      <c r="AB453" s="290" t="str">
        <f t="shared" si="85"/>
        <v>0 - 0 - 0 -0</v>
      </c>
      <c r="AC453" s="290">
        <f t="shared" si="86"/>
        <v>0</v>
      </c>
      <c r="AD453" s="290">
        <f t="shared" si="87"/>
        <v>0</v>
      </c>
      <c r="AE453" s="290">
        <f t="shared" si="88"/>
        <v>0</v>
      </c>
      <c r="AF453" s="290">
        <f t="shared" si="89"/>
        <v>0</v>
      </c>
    </row>
    <row r="454" spans="1:32" ht="15.75" hidden="1" thickBot="1" x14ac:dyDescent="0.3">
      <c r="A454" s="251" t="s">
        <v>222</v>
      </c>
      <c r="B454" s="400">
        <v>10</v>
      </c>
      <c r="C454" s="374"/>
      <c r="D454" s="303"/>
      <c r="E454" s="303"/>
      <c r="F454" s="298"/>
      <c r="G454" s="262"/>
      <c r="H454" s="262"/>
      <c r="I454" s="402"/>
      <c r="J454" s="262"/>
      <c r="K454" s="262"/>
      <c r="L454" s="402"/>
      <c r="M454" s="262"/>
      <c r="N454" s="262"/>
      <c r="O454" s="298"/>
      <c r="P454" s="262"/>
      <c r="Q454" s="262"/>
      <c r="R454" s="298"/>
      <c r="S454" s="299"/>
      <c r="T454" s="299"/>
      <c r="U454" s="263"/>
      <c r="V454" s="264"/>
      <c r="W454" s="289">
        <f t="shared" si="80"/>
        <v>0</v>
      </c>
      <c r="X454" s="250">
        <f t="shared" si="81"/>
        <v>0</v>
      </c>
      <c r="Y454" s="290">
        <f t="shared" si="82"/>
        <v>0</v>
      </c>
      <c r="Z454" s="290">
        <f t="shared" si="83"/>
        <v>0</v>
      </c>
      <c r="AA454" s="290" t="str">
        <f t="shared" si="84"/>
        <v>0  -0 - 0 - 0</v>
      </c>
      <c r="AB454" s="290" t="str">
        <f t="shared" si="85"/>
        <v>0 - 0 - 0 -0</v>
      </c>
      <c r="AC454" s="290">
        <f t="shared" si="86"/>
        <v>0</v>
      </c>
      <c r="AD454" s="290">
        <f t="shared" si="87"/>
        <v>0</v>
      </c>
      <c r="AE454" s="290">
        <f t="shared" si="88"/>
        <v>0</v>
      </c>
      <c r="AF454" s="290">
        <f t="shared" si="89"/>
        <v>0</v>
      </c>
    </row>
    <row r="455" spans="1:32" ht="15.75" hidden="1" thickBot="1" x14ac:dyDescent="0.3">
      <c r="A455" s="251" t="s">
        <v>222</v>
      </c>
      <c r="B455" s="400">
        <v>10</v>
      </c>
      <c r="C455" s="374"/>
      <c r="D455" s="303"/>
      <c r="E455" s="303"/>
      <c r="F455" s="298"/>
      <c r="G455" s="262"/>
      <c r="H455" s="262"/>
      <c r="I455" s="402"/>
      <c r="J455" s="262"/>
      <c r="K455" s="262"/>
      <c r="L455" s="402"/>
      <c r="M455" s="262"/>
      <c r="N455" s="262"/>
      <c r="O455" s="298"/>
      <c r="P455" s="262"/>
      <c r="Q455" s="262"/>
      <c r="R455" s="298"/>
      <c r="S455" s="299"/>
      <c r="T455" s="299"/>
      <c r="U455" s="263"/>
      <c r="V455" s="264"/>
      <c r="W455" s="289">
        <f t="shared" si="80"/>
        <v>0</v>
      </c>
      <c r="X455" s="250">
        <f t="shared" si="81"/>
        <v>0</v>
      </c>
      <c r="Y455" s="290">
        <f t="shared" si="82"/>
        <v>0</v>
      </c>
      <c r="Z455" s="290">
        <f t="shared" si="83"/>
        <v>0</v>
      </c>
      <c r="AA455" s="290" t="str">
        <f t="shared" si="84"/>
        <v>0  -0 - 0 - 0</v>
      </c>
      <c r="AB455" s="290" t="str">
        <f t="shared" si="85"/>
        <v>0 - 0 - 0 -0</v>
      </c>
      <c r="AC455" s="290">
        <f t="shared" si="86"/>
        <v>0</v>
      </c>
      <c r="AD455" s="290">
        <f t="shared" si="87"/>
        <v>0</v>
      </c>
      <c r="AE455" s="290">
        <f t="shared" si="88"/>
        <v>0</v>
      </c>
      <c r="AF455" s="290">
        <f t="shared" si="89"/>
        <v>0</v>
      </c>
    </row>
    <row r="456" spans="1:32" ht="15.75" hidden="1" thickBot="1" x14ac:dyDescent="0.3">
      <c r="A456" s="251" t="s">
        <v>222</v>
      </c>
      <c r="B456" s="400">
        <v>10</v>
      </c>
      <c r="C456" s="374" t="s">
        <v>311</v>
      </c>
      <c r="D456" s="303" t="s">
        <v>129</v>
      </c>
      <c r="E456" s="303"/>
      <c r="F456" s="298" t="s">
        <v>129</v>
      </c>
      <c r="G456" s="262"/>
      <c r="H456" s="262"/>
      <c r="I456" s="402" t="s">
        <v>129</v>
      </c>
      <c r="J456" s="262"/>
      <c r="K456" s="262"/>
      <c r="L456" s="402"/>
      <c r="M456" s="262"/>
      <c r="N456" s="262"/>
      <c r="O456" s="298" t="s">
        <v>129</v>
      </c>
      <c r="P456" s="262"/>
      <c r="Q456" s="262"/>
      <c r="R456" s="298" t="s">
        <v>129</v>
      </c>
      <c r="S456" s="299"/>
      <c r="T456" s="299"/>
      <c r="U456" s="263" t="s">
        <v>129</v>
      </c>
      <c r="V456" s="264"/>
      <c r="W456" s="289">
        <f t="shared" si="80"/>
        <v>0</v>
      </c>
      <c r="X456" s="250">
        <f t="shared" si="81"/>
        <v>0</v>
      </c>
      <c r="Y456" s="290">
        <f t="shared" si="82"/>
        <v>0</v>
      </c>
      <c r="Z456" s="290">
        <f t="shared" si="83"/>
        <v>0</v>
      </c>
      <c r="AA456" s="290" t="str">
        <f t="shared" si="84"/>
        <v>0  -0 - 0 - 0</v>
      </c>
      <c r="AB456" s="290" t="str">
        <f t="shared" si="85"/>
        <v xml:space="preserve">  -   - 0 - </v>
      </c>
      <c r="AC456" s="290" t="str">
        <f t="shared" si="86"/>
        <v xml:space="preserve"> </v>
      </c>
      <c r="AD456" s="290" t="str">
        <f t="shared" si="87"/>
        <v xml:space="preserve"> </v>
      </c>
      <c r="AE456" s="290">
        <f t="shared" si="88"/>
        <v>0</v>
      </c>
      <c r="AF456" s="290" t="str">
        <f t="shared" si="89"/>
        <v xml:space="preserve"> </v>
      </c>
    </row>
    <row r="457" spans="1:32" ht="15.75" hidden="1" thickBot="1" x14ac:dyDescent="0.3">
      <c r="A457" s="251" t="s">
        <v>222</v>
      </c>
      <c r="B457" s="400">
        <v>10</v>
      </c>
      <c r="C457" s="374" t="s">
        <v>311</v>
      </c>
      <c r="D457" s="303" t="s">
        <v>129</v>
      </c>
      <c r="E457" s="303"/>
      <c r="F457" s="298" t="s">
        <v>129</v>
      </c>
      <c r="G457" s="262"/>
      <c r="H457" s="262"/>
      <c r="I457" s="402" t="s">
        <v>129</v>
      </c>
      <c r="J457" s="262"/>
      <c r="K457" s="262"/>
      <c r="L457" s="402" t="s">
        <v>129</v>
      </c>
      <c r="M457" s="262"/>
      <c r="N457" s="262"/>
      <c r="O457" s="298" t="s">
        <v>129</v>
      </c>
      <c r="P457" s="262"/>
      <c r="Q457" s="262"/>
      <c r="R457" s="298" t="s">
        <v>129</v>
      </c>
      <c r="S457" s="299"/>
      <c r="T457" s="299"/>
      <c r="U457" s="263" t="s">
        <v>129</v>
      </c>
      <c r="V457" s="264"/>
      <c r="W457" s="289">
        <f t="shared" si="80"/>
        <v>0</v>
      </c>
      <c r="X457" s="250">
        <f t="shared" si="81"/>
        <v>0</v>
      </c>
      <c r="Y457" s="290">
        <f t="shared" si="82"/>
        <v>0</v>
      </c>
      <c r="Z457" s="290">
        <f t="shared" si="83"/>
        <v>0</v>
      </c>
      <c r="AA457" s="290" t="str">
        <f t="shared" si="84"/>
        <v>0  -0 - 0 - 0</v>
      </c>
      <c r="AB457" s="290" t="str">
        <f t="shared" si="85"/>
        <v xml:space="preserve">  -   -   - </v>
      </c>
      <c r="AC457" s="290" t="str">
        <f t="shared" si="86"/>
        <v xml:space="preserve"> </v>
      </c>
      <c r="AD457" s="290" t="str">
        <f t="shared" si="87"/>
        <v xml:space="preserve"> </v>
      </c>
      <c r="AE457" s="290" t="str">
        <f t="shared" si="88"/>
        <v xml:space="preserve"> </v>
      </c>
      <c r="AF457" s="290" t="str">
        <f t="shared" si="89"/>
        <v xml:space="preserve"> </v>
      </c>
    </row>
    <row r="458" spans="1:32" ht="15.75" hidden="1" thickBot="1" x14ac:dyDescent="0.3">
      <c r="A458" s="251" t="s">
        <v>222</v>
      </c>
      <c r="B458" s="400">
        <v>10</v>
      </c>
      <c r="C458" s="374" t="s">
        <v>311</v>
      </c>
      <c r="D458" s="317">
        <v>43758</v>
      </c>
      <c r="E458" s="318"/>
      <c r="F458" s="314">
        <v>43759</v>
      </c>
      <c r="G458" s="336"/>
      <c r="H458" s="337"/>
      <c r="I458" s="314">
        <v>43760</v>
      </c>
      <c r="J458" s="336"/>
      <c r="K458" s="337"/>
      <c r="L458" s="314">
        <v>43761</v>
      </c>
      <c r="M458" s="336" t="s">
        <v>31</v>
      </c>
      <c r="N458" s="337"/>
      <c r="O458" s="314">
        <v>43762</v>
      </c>
      <c r="P458" s="336"/>
      <c r="Q458" s="337"/>
      <c r="R458" s="314">
        <v>43763</v>
      </c>
      <c r="S458" s="315"/>
      <c r="T458" s="316"/>
      <c r="U458" s="278">
        <v>43764</v>
      </c>
      <c r="V458" s="279"/>
      <c r="W458" s="289">
        <f t="shared" si="80"/>
        <v>0</v>
      </c>
      <c r="X458" s="250">
        <f t="shared" ref="X458:X466" si="90">J458</f>
        <v>0</v>
      </c>
      <c r="Y458" s="290" t="str">
        <f t="shared" ref="Y458:Y466" si="91">M458</f>
        <v>Wakulla</v>
      </c>
      <c r="Z458" s="290">
        <f t="shared" si="83"/>
        <v>0</v>
      </c>
      <c r="AA458" s="290" t="str">
        <f t="shared" si="84"/>
        <v>0  -0 - Wakulla - 0</v>
      </c>
      <c r="AB458" s="290" t="str">
        <f t="shared" si="85"/>
        <v>43759 - 43760 - 43761 -43762</v>
      </c>
      <c r="AC458" s="290">
        <f t="shared" si="86"/>
        <v>43759</v>
      </c>
      <c r="AD458" s="290">
        <f t="shared" si="87"/>
        <v>43760</v>
      </c>
      <c r="AE458" s="290">
        <f t="shared" si="88"/>
        <v>43761</v>
      </c>
      <c r="AF458" s="290">
        <f t="shared" si="89"/>
        <v>43762</v>
      </c>
    </row>
    <row r="459" spans="1:32" ht="15.75" hidden="1" thickBot="1" x14ac:dyDescent="0.3">
      <c r="A459" s="251" t="s">
        <v>222</v>
      </c>
      <c r="B459" s="400">
        <v>10</v>
      </c>
      <c r="C459" s="374" t="s">
        <v>311</v>
      </c>
      <c r="D459" s="303" t="s">
        <v>129</v>
      </c>
      <c r="E459" s="303"/>
      <c r="F459" s="298" t="s">
        <v>129</v>
      </c>
      <c r="G459" s="262"/>
      <c r="H459" s="262"/>
      <c r="I459" s="402"/>
      <c r="J459" s="262"/>
      <c r="K459" s="262"/>
      <c r="L459" s="402" t="s">
        <v>362</v>
      </c>
      <c r="M459" s="262" t="s">
        <v>616</v>
      </c>
      <c r="N459" s="262" t="s">
        <v>617</v>
      </c>
      <c r="O459" s="298" t="s">
        <v>129</v>
      </c>
      <c r="P459" s="262"/>
      <c r="Q459" s="262"/>
      <c r="R459" s="298" t="s">
        <v>129</v>
      </c>
      <c r="S459" s="299"/>
      <c r="T459" s="299"/>
      <c r="U459" s="263" t="s">
        <v>129</v>
      </c>
      <c r="V459" s="264"/>
      <c r="W459" s="289">
        <f t="shared" si="80"/>
        <v>0</v>
      </c>
      <c r="X459" s="250">
        <f t="shared" si="90"/>
        <v>0</v>
      </c>
      <c r="Y459" s="290" t="str">
        <f t="shared" si="91"/>
        <v>Wakulla at boat tram</v>
      </c>
      <c r="Z459" s="290">
        <f t="shared" si="83"/>
        <v>0</v>
      </c>
      <c r="AA459" s="290" t="str">
        <f t="shared" si="84"/>
        <v>0  -0 - Wakulla at boat tram - 0</v>
      </c>
      <c r="AB459" s="290" t="str">
        <f t="shared" si="85"/>
        <v xml:space="preserve">  - 0 - 1006 - </v>
      </c>
      <c r="AC459" s="290" t="str">
        <f t="shared" si="86"/>
        <v xml:space="preserve"> </v>
      </c>
      <c r="AD459" s="290">
        <f t="shared" si="87"/>
        <v>0</v>
      </c>
      <c r="AE459" s="290" t="str">
        <f t="shared" si="88"/>
        <v>1006</v>
      </c>
      <c r="AF459" s="290" t="str">
        <f t="shared" si="89"/>
        <v xml:space="preserve"> </v>
      </c>
    </row>
    <row r="460" spans="1:32" ht="15.75" hidden="1" thickBot="1" x14ac:dyDescent="0.3">
      <c r="A460" s="251" t="s">
        <v>222</v>
      </c>
      <c r="B460" s="400">
        <v>10</v>
      </c>
      <c r="C460" s="374" t="s">
        <v>311</v>
      </c>
      <c r="D460" s="303" t="s">
        <v>129</v>
      </c>
      <c r="E460" s="303"/>
      <c r="F460" s="298" t="s">
        <v>129</v>
      </c>
      <c r="G460" s="262"/>
      <c r="H460" s="262"/>
      <c r="I460" s="402"/>
      <c r="J460" s="262"/>
      <c r="K460" s="262"/>
      <c r="L460" s="402"/>
      <c r="M460" s="262"/>
      <c r="N460" s="262"/>
      <c r="O460" s="298" t="s">
        <v>129</v>
      </c>
      <c r="P460" s="262"/>
      <c r="Q460" s="262"/>
      <c r="R460" s="298" t="s">
        <v>129</v>
      </c>
      <c r="S460" s="299"/>
      <c r="T460" s="299"/>
      <c r="U460" s="263" t="s">
        <v>129</v>
      </c>
      <c r="V460" s="264"/>
      <c r="W460" s="289">
        <f t="shared" si="80"/>
        <v>0</v>
      </c>
      <c r="X460" s="250">
        <f t="shared" si="90"/>
        <v>0</v>
      </c>
      <c r="Y460" s="290">
        <f t="shared" si="91"/>
        <v>0</v>
      </c>
      <c r="Z460" s="290">
        <f t="shared" si="83"/>
        <v>0</v>
      </c>
      <c r="AA460" s="290" t="str">
        <f t="shared" si="84"/>
        <v>0  -0 - 0 - 0</v>
      </c>
      <c r="AB460" s="290" t="str">
        <f t="shared" si="85"/>
        <v xml:space="preserve">  - 0 - 0 - </v>
      </c>
      <c r="AC460" s="290" t="str">
        <f t="shared" si="86"/>
        <v xml:space="preserve"> </v>
      </c>
      <c r="AD460" s="290">
        <f t="shared" si="87"/>
        <v>0</v>
      </c>
      <c r="AE460" s="290">
        <f t="shared" si="88"/>
        <v>0</v>
      </c>
      <c r="AF460" s="290" t="str">
        <f t="shared" si="89"/>
        <v xml:space="preserve"> </v>
      </c>
    </row>
    <row r="461" spans="1:32" ht="15.75" hidden="1" thickBot="1" x14ac:dyDescent="0.3">
      <c r="A461" s="251" t="s">
        <v>222</v>
      </c>
      <c r="B461" s="400">
        <v>10</v>
      </c>
      <c r="C461" s="374" t="s">
        <v>311</v>
      </c>
      <c r="D461" s="303"/>
      <c r="E461" s="303"/>
      <c r="F461" s="298"/>
      <c r="G461" s="262"/>
      <c r="H461" s="262"/>
      <c r="I461" s="402"/>
      <c r="J461" s="262"/>
      <c r="K461" s="262"/>
      <c r="L461" s="402"/>
      <c r="M461" s="262"/>
      <c r="N461" s="262"/>
      <c r="O461" s="298"/>
      <c r="P461" s="262"/>
      <c r="Q461" s="262"/>
      <c r="R461" s="298"/>
      <c r="S461" s="299"/>
      <c r="T461" s="299"/>
      <c r="U461" s="263"/>
      <c r="V461" s="264"/>
      <c r="W461" s="289">
        <f t="shared" si="80"/>
        <v>0</v>
      </c>
      <c r="X461" s="250">
        <f t="shared" si="90"/>
        <v>0</v>
      </c>
      <c r="Y461" s="290">
        <f t="shared" si="91"/>
        <v>0</v>
      </c>
      <c r="Z461" s="290">
        <f t="shared" si="83"/>
        <v>0</v>
      </c>
      <c r="AA461" s="290" t="str">
        <f t="shared" si="84"/>
        <v>0  -0 - 0 - 0</v>
      </c>
      <c r="AB461" s="290" t="str">
        <f t="shared" si="85"/>
        <v>0 - 0 - 0 -0</v>
      </c>
      <c r="AC461" s="290">
        <f t="shared" si="86"/>
        <v>0</v>
      </c>
      <c r="AD461" s="290">
        <f t="shared" si="87"/>
        <v>0</v>
      </c>
      <c r="AE461" s="290">
        <f t="shared" si="88"/>
        <v>0</v>
      </c>
      <c r="AF461" s="290">
        <f t="shared" si="89"/>
        <v>0</v>
      </c>
    </row>
    <row r="462" spans="1:32" ht="15.75" hidden="1" thickBot="1" x14ac:dyDescent="0.3">
      <c r="A462" s="251" t="s">
        <v>222</v>
      </c>
      <c r="B462" s="400">
        <v>10</v>
      </c>
      <c r="C462" s="374" t="s">
        <v>311</v>
      </c>
      <c r="D462" s="303"/>
      <c r="E462" s="303"/>
      <c r="F462" s="298"/>
      <c r="G462" s="262"/>
      <c r="H462" s="262"/>
      <c r="I462" s="402"/>
      <c r="J462" s="262"/>
      <c r="K462" s="262"/>
      <c r="L462" s="402"/>
      <c r="M462" s="262"/>
      <c r="N462" s="262"/>
      <c r="O462" s="298"/>
      <c r="P462" s="262"/>
      <c r="Q462" s="262"/>
      <c r="R462" s="298"/>
      <c r="S462" s="299"/>
      <c r="T462" s="299"/>
      <c r="U462" s="263"/>
      <c r="V462" s="264"/>
      <c r="W462" s="289">
        <f t="shared" si="80"/>
        <v>0</v>
      </c>
      <c r="X462" s="250">
        <f t="shared" si="90"/>
        <v>0</v>
      </c>
      <c r="Y462" s="290">
        <f t="shared" si="91"/>
        <v>0</v>
      </c>
      <c r="Z462" s="290">
        <f t="shared" si="83"/>
        <v>0</v>
      </c>
      <c r="AA462" s="290" t="str">
        <f t="shared" si="84"/>
        <v>0  -0 - 0 - 0</v>
      </c>
      <c r="AB462" s="290" t="str">
        <f t="shared" si="85"/>
        <v>0 - 0 - 0 -0</v>
      </c>
      <c r="AC462" s="290">
        <f t="shared" si="86"/>
        <v>0</v>
      </c>
      <c r="AD462" s="290">
        <f t="shared" si="87"/>
        <v>0</v>
      </c>
      <c r="AE462" s="290">
        <f t="shared" si="88"/>
        <v>0</v>
      </c>
      <c r="AF462" s="290">
        <f t="shared" si="89"/>
        <v>0</v>
      </c>
    </row>
    <row r="463" spans="1:32" ht="15.75" hidden="1" thickBot="1" x14ac:dyDescent="0.3">
      <c r="A463" s="251" t="s">
        <v>222</v>
      </c>
      <c r="B463" s="400">
        <v>10</v>
      </c>
      <c r="C463" s="374" t="s">
        <v>311</v>
      </c>
      <c r="D463" s="303"/>
      <c r="E463" s="303"/>
      <c r="F463" s="298"/>
      <c r="G463" s="262"/>
      <c r="H463" s="262"/>
      <c r="I463" s="402"/>
      <c r="J463" s="262"/>
      <c r="K463" s="262"/>
      <c r="L463" s="402"/>
      <c r="M463" s="262"/>
      <c r="N463" s="262"/>
      <c r="O463" s="298"/>
      <c r="P463" s="262"/>
      <c r="Q463" s="262"/>
      <c r="R463" s="298"/>
      <c r="S463" s="299"/>
      <c r="T463" s="299"/>
      <c r="U463" s="263"/>
      <c r="V463" s="264"/>
      <c r="W463" s="289">
        <f t="shared" si="80"/>
        <v>0</v>
      </c>
      <c r="X463" s="250">
        <f t="shared" si="90"/>
        <v>0</v>
      </c>
      <c r="Y463" s="290">
        <f t="shared" si="91"/>
        <v>0</v>
      </c>
      <c r="Z463" s="290">
        <f t="shared" si="83"/>
        <v>0</v>
      </c>
      <c r="AA463" s="290" t="str">
        <f t="shared" si="84"/>
        <v>0  -0 - 0 - 0</v>
      </c>
      <c r="AB463" s="290" t="str">
        <f t="shared" si="85"/>
        <v>0 - 0 - 0 -0</v>
      </c>
      <c r="AC463" s="290">
        <f t="shared" si="86"/>
        <v>0</v>
      </c>
      <c r="AD463" s="290">
        <f t="shared" si="87"/>
        <v>0</v>
      </c>
      <c r="AE463" s="290">
        <f t="shared" si="88"/>
        <v>0</v>
      </c>
      <c r="AF463" s="290">
        <f t="shared" si="89"/>
        <v>0</v>
      </c>
    </row>
    <row r="464" spans="1:32" ht="15.75" hidden="1" thickBot="1" x14ac:dyDescent="0.3">
      <c r="A464" s="251" t="s">
        <v>222</v>
      </c>
      <c r="B464" s="400">
        <v>10</v>
      </c>
      <c r="C464" s="374" t="s">
        <v>311</v>
      </c>
      <c r="D464" s="303"/>
      <c r="E464" s="303"/>
      <c r="F464" s="298"/>
      <c r="G464" s="262"/>
      <c r="H464" s="262"/>
      <c r="I464" s="402"/>
      <c r="J464" s="262"/>
      <c r="K464" s="262"/>
      <c r="L464" s="402"/>
      <c r="M464" s="262" t="s">
        <v>664</v>
      </c>
      <c r="N464" s="262"/>
      <c r="O464" s="298"/>
      <c r="P464" s="262"/>
      <c r="Q464" s="262"/>
      <c r="R464" s="298"/>
      <c r="S464" s="299"/>
      <c r="T464" s="299"/>
      <c r="U464" s="263"/>
      <c r="V464" s="264"/>
      <c r="W464" s="289">
        <f t="shared" si="80"/>
        <v>0</v>
      </c>
      <c r="X464" s="250">
        <f t="shared" si="90"/>
        <v>0</v>
      </c>
      <c r="Y464" s="290" t="str">
        <f t="shared" si="91"/>
        <v>Blake, Evelin, Avril</v>
      </c>
      <c r="Z464" s="290">
        <f t="shared" si="83"/>
        <v>0</v>
      </c>
      <c r="AA464" s="290" t="str">
        <f t="shared" si="84"/>
        <v>0  -0 - Blake, Evelin, Avril - 0</v>
      </c>
      <c r="AB464" s="290" t="str">
        <f t="shared" si="85"/>
        <v>0 - 0 - 0 -0</v>
      </c>
      <c r="AC464" s="290">
        <f t="shared" si="86"/>
        <v>0</v>
      </c>
      <c r="AD464" s="290">
        <f t="shared" si="87"/>
        <v>0</v>
      </c>
      <c r="AE464" s="290">
        <f t="shared" si="88"/>
        <v>0</v>
      </c>
      <c r="AF464" s="290">
        <f t="shared" si="89"/>
        <v>0</v>
      </c>
    </row>
    <row r="465" spans="1:32" ht="15.75" hidden="1" thickBot="1" x14ac:dyDescent="0.3">
      <c r="A465" s="251" t="s">
        <v>222</v>
      </c>
      <c r="B465" s="400">
        <v>10</v>
      </c>
      <c r="C465" s="374" t="s">
        <v>311</v>
      </c>
      <c r="D465" s="303"/>
      <c r="E465" s="303"/>
      <c r="F465" s="298"/>
      <c r="G465" s="262"/>
      <c r="H465" s="262"/>
      <c r="I465" s="402" t="s">
        <v>129</v>
      </c>
      <c r="J465" s="262"/>
      <c r="K465" s="262"/>
      <c r="L465" s="402"/>
      <c r="M465" s="262" t="s">
        <v>665</v>
      </c>
      <c r="N465" s="262"/>
      <c r="O465" s="298"/>
      <c r="P465" s="262"/>
      <c r="Q465" s="262"/>
      <c r="R465" s="298"/>
      <c r="S465" s="299"/>
      <c r="T465" s="299"/>
      <c r="U465" s="263"/>
      <c r="V465" s="264"/>
      <c r="W465" s="289">
        <f t="shared" si="80"/>
        <v>0</v>
      </c>
      <c r="X465" s="250">
        <f t="shared" si="90"/>
        <v>0</v>
      </c>
      <c r="Y465" s="290" t="str">
        <f t="shared" si="91"/>
        <v>2017 Truck, 16' boat</v>
      </c>
      <c r="Z465" s="290">
        <f t="shared" si="83"/>
        <v>0</v>
      </c>
      <c r="AA465" s="290" t="str">
        <f t="shared" si="84"/>
        <v>0  -0 - 2017 Truck, 16' boat - 0</v>
      </c>
      <c r="AB465" s="290" t="str">
        <f t="shared" si="85"/>
        <v>0 -   - 0 -0</v>
      </c>
      <c r="AC465" s="290">
        <f t="shared" si="86"/>
        <v>0</v>
      </c>
      <c r="AD465" s="290" t="str">
        <f t="shared" si="87"/>
        <v xml:space="preserve"> </v>
      </c>
      <c r="AE465" s="290">
        <f t="shared" si="88"/>
        <v>0</v>
      </c>
      <c r="AF465" s="290">
        <f t="shared" si="89"/>
        <v>0</v>
      </c>
    </row>
    <row r="466" spans="1:32" ht="15.75" hidden="1" thickBot="1" x14ac:dyDescent="0.3">
      <c r="A466" s="251" t="s">
        <v>222</v>
      </c>
      <c r="B466" s="400">
        <v>10</v>
      </c>
      <c r="C466" s="374" t="s">
        <v>311</v>
      </c>
      <c r="D466" s="303" t="s">
        <v>129</v>
      </c>
      <c r="E466" s="303"/>
      <c r="F466" s="298" t="s">
        <v>129</v>
      </c>
      <c r="G466" s="262"/>
      <c r="H466" s="262"/>
      <c r="I466" s="402" t="s">
        <v>129</v>
      </c>
      <c r="J466" s="262"/>
      <c r="K466" s="262"/>
      <c r="L466" s="402"/>
      <c r="M466" s="262" t="s">
        <v>642</v>
      </c>
      <c r="N466" s="262"/>
      <c r="O466" s="298" t="s">
        <v>129</v>
      </c>
      <c r="P466" s="262"/>
      <c r="Q466" s="262"/>
      <c r="R466" s="298" t="s">
        <v>129</v>
      </c>
      <c r="S466" s="299"/>
      <c r="T466" s="299"/>
      <c r="U466" s="263" t="s">
        <v>129</v>
      </c>
      <c r="V466" s="264"/>
      <c r="W466" s="289">
        <f t="shared" si="80"/>
        <v>0</v>
      </c>
      <c r="X466" s="250">
        <f t="shared" si="90"/>
        <v>0</v>
      </c>
      <c r="Y466" s="290" t="str">
        <f t="shared" si="91"/>
        <v>RQ-2019-10-21-23</v>
      </c>
      <c r="Z466" s="290">
        <f t="shared" si="83"/>
        <v>0</v>
      </c>
      <c r="AA466" s="290" t="str">
        <f t="shared" si="84"/>
        <v>0  -0 - RQ-2019-10-21-23 - 0</v>
      </c>
      <c r="AB466" s="290" t="str">
        <f t="shared" si="85"/>
        <v xml:space="preserve">  -   - 0 - </v>
      </c>
      <c r="AC466" s="290" t="str">
        <f t="shared" si="86"/>
        <v xml:space="preserve"> </v>
      </c>
      <c r="AD466" s="290" t="str">
        <f t="shared" si="87"/>
        <v xml:space="preserve"> </v>
      </c>
      <c r="AE466" s="290">
        <f t="shared" si="88"/>
        <v>0</v>
      </c>
      <c r="AF466" s="290" t="str">
        <f t="shared" si="89"/>
        <v xml:space="preserve"> </v>
      </c>
    </row>
    <row r="467" spans="1:32" ht="15.75" hidden="1" thickBot="1" x14ac:dyDescent="0.3">
      <c r="A467" s="251" t="s">
        <v>222</v>
      </c>
      <c r="B467" s="400">
        <v>10</v>
      </c>
      <c r="C467" s="374" t="s">
        <v>311</v>
      </c>
      <c r="D467" s="303" t="s">
        <v>129</v>
      </c>
      <c r="E467" s="303"/>
      <c r="F467" s="298" t="s">
        <v>129</v>
      </c>
      <c r="G467" s="262"/>
      <c r="H467" s="262"/>
      <c r="I467" s="402" t="s">
        <v>129</v>
      </c>
      <c r="J467" s="262"/>
      <c r="K467" s="262"/>
      <c r="L467" s="402"/>
      <c r="M467" s="262"/>
      <c r="N467" s="262"/>
      <c r="O467" s="298" t="s">
        <v>129</v>
      </c>
      <c r="P467" s="262"/>
      <c r="Q467" s="262"/>
      <c r="R467" s="298" t="s">
        <v>129</v>
      </c>
      <c r="S467" s="299"/>
      <c r="T467" s="299"/>
      <c r="U467" s="263" t="s">
        <v>129</v>
      </c>
      <c r="V467" s="264"/>
      <c r="W467" s="289">
        <f t="shared" si="80"/>
        <v>0</v>
      </c>
      <c r="X467" s="250">
        <f t="shared" si="81"/>
        <v>0</v>
      </c>
      <c r="Y467" s="290">
        <f t="shared" si="82"/>
        <v>0</v>
      </c>
      <c r="Z467" s="290">
        <f t="shared" si="83"/>
        <v>0</v>
      </c>
      <c r="AA467" s="290" t="str">
        <f t="shared" si="84"/>
        <v>0  -0 - 0 - 0</v>
      </c>
      <c r="AB467" s="290" t="str">
        <f t="shared" si="85"/>
        <v xml:space="preserve">  -   - 0 - </v>
      </c>
      <c r="AC467" s="290" t="str">
        <f t="shared" si="86"/>
        <v xml:space="preserve"> </v>
      </c>
      <c r="AD467" s="290" t="str">
        <f t="shared" si="87"/>
        <v xml:space="preserve"> </v>
      </c>
      <c r="AE467" s="290">
        <f t="shared" si="88"/>
        <v>0</v>
      </c>
      <c r="AF467" s="290" t="str">
        <f t="shared" si="89"/>
        <v xml:space="preserve"> </v>
      </c>
    </row>
    <row r="468" spans="1:32" ht="15.75" hidden="1" thickBot="1" x14ac:dyDescent="0.3">
      <c r="A468" s="251" t="s">
        <v>222</v>
      </c>
      <c r="B468" s="400">
        <v>10</v>
      </c>
      <c r="C468" s="374" t="s">
        <v>311</v>
      </c>
      <c r="D468" s="303" t="s">
        <v>129</v>
      </c>
      <c r="E468" s="303"/>
      <c r="F468" s="298" t="s">
        <v>129</v>
      </c>
      <c r="G468" s="262"/>
      <c r="H468" s="262"/>
      <c r="I468" s="402" t="s">
        <v>129</v>
      </c>
      <c r="J468" s="262"/>
      <c r="K468" s="262"/>
      <c r="L468" s="402" t="s">
        <v>552</v>
      </c>
      <c r="M468" s="262"/>
      <c r="N468" s="262"/>
      <c r="O468" s="298" t="s">
        <v>129</v>
      </c>
      <c r="P468" s="262"/>
      <c r="Q468" s="262"/>
      <c r="R468" s="304" t="s">
        <v>129</v>
      </c>
      <c r="S468" s="305"/>
      <c r="T468" s="305"/>
      <c r="U468" s="270" t="s">
        <v>129</v>
      </c>
      <c r="V468" s="271"/>
      <c r="W468" s="289">
        <f t="shared" si="80"/>
        <v>0</v>
      </c>
      <c r="X468" s="250">
        <f t="shared" si="81"/>
        <v>0</v>
      </c>
      <c r="Y468" s="290">
        <f t="shared" si="82"/>
        <v>0</v>
      </c>
      <c r="Z468" s="290">
        <f t="shared" si="83"/>
        <v>0</v>
      </c>
      <c r="AA468" s="290" t="str">
        <f t="shared" si="84"/>
        <v>0  -0 - 0 - 0</v>
      </c>
      <c r="AB468" s="290" t="str">
        <f t="shared" si="85"/>
        <v xml:space="preserve">  -   - TA - </v>
      </c>
      <c r="AC468" s="290" t="str">
        <f t="shared" si="86"/>
        <v xml:space="preserve"> </v>
      </c>
      <c r="AD468" s="290" t="str">
        <f t="shared" si="87"/>
        <v xml:space="preserve"> </v>
      </c>
      <c r="AE468" s="290" t="str">
        <f t="shared" si="88"/>
        <v>TA</v>
      </c>
      <c r="AF468" s="290" t="str">
        <f t="shared" si="89"/>
        <v xml:space="preserve"> </v>
      </c>
    </row>
    <row r="469" spans="1:32" ht="15.75" hidden="1" thickBot="1" x14ac:dyDescent="0.3">
      <c r="A469" s="251" t="s">
        <v>222</v>
      </c>
      <c r="B469" s="400">
        <v>10</v>
      </c>
      <c r="C469" s="374" t="s">
        <v>311</v>
      </c>
      <c r="D469" s="317">
        <v>43765</v>
      </c>
      <c r="E469" s="318"/>
      <c r="F469" s="314">
        <v>43766</v>
      </c>
      <c r="G469" s="336"/>
      <c r="H469" s="337"/>
      <c r="I469" s="314">
        <v>43767</v>
      </c>
      <c r="J469" s="336"/>
      <c r="K469" s="337"/>
      <c r="L469" s="314">
        <v>43768</v>
      </c>
      <c r="M469" s="336" t="s">
        <v>593</v>
      </c>
      <c r="N469" s="337"/>
      <c r="O469" s="314">
        <v>43769</v>
      </c>
      <c r="P469" s="336"/>
      <c r="Q469" s="337"/>
      <c r="R469" s="307">
        <v>43770</v>
      </c>
      <c r="S469" s="307"/>
      <c r="T469" s="319"/>
      <c r="U469" s="272">
        <v>43771</v>
      </c>
      <c r="V469" s="273"/>
      <c r="W469" s="289">
        <f t="shared" si="80"/>
        <v>0</v>
      </c>
      <c r="X469" s="250">
        <f t="shared" si="81"/>
        <v>0</v>
      </c>
      <c r="Y469" s="290" t="str">
        <f t="shared" si="82"/>
        <v>G_1 Stream</v>
      </c>
      <c r="Z469" s="290">
        <f t="shared" si="83"/>
        <v>0</v>
      </c>
      <c r="AA469" s="290" t="str">
        <f t="shared" si="84"/>
        <v>0  -0 - G_1 Stream - 0</v>
      </c>
      <c r="AB469" s="290" t="str">
        <f t="shared" si="85"/>
        <v>43766 - 43767 - 43768 -43769</v>
      </c>
      <c r="AC469" s="290">
        <f t="shared" si="86"/>
        <v>43766</v>
      </c>
      <c r="AD469" s="290">
        <f t="shared" si="87"/>
        <v>43767</v>
      </c>
      <c r="AE469" s="290">
        <f t="shared" si="88"/>
        <v>43768</v>
      </c>
      <c r="AF469" s="290">
        <f t="shared" si="89"/>
        <v>43769</v>
      </c>
    </row>
    <row r="470" spans="1:32" ht="15.75" hidden="1" thickBot="1" x14ac:dyDescent="0.3">
      <c r="A470" s="251" t="s">
        <v>222</v>
      </c>
      <c r="B470" s="400">
        <v>10</v>
      </c>
      <c r="C470" s="374" t="s">
        <v>311</v>
      </c>
      <c r="D470" s="303" t="s">
        <v>129</v>
      </c>
      <c r="E470" s="303"/>
      <c r="F470" s="298" t="s">
        <v>129</v>
      </c>
      <c r="G470" s="262"/>
      <c r="H470" s="262"/>
      <c r="I470" s="402" t="s">
        <v>129</v>
      </c>
      <c r="J470" s="262"/>
      <c r="K470" s="262"/>
      <c r="L470" s="402" t="s">
        <v>35</v>
      </c>
      <c r="M470" s="262" t="s">
        <v>667</v>
      </c>
      <c r="N470" s="262" t="s">
        <v>478</v>
      </c>
      <c r="O470" s="298" t="s">
        <v>129</v>
      </c>
      <c r="P470" s="262"/>
      <c r="Q470" s="274"/>
      <c r="R470" s="299" t="s">
        <v>129</v>
      </c>
      <c r="S470" s="299"/>
      <c r="T470" s="299"/>
      <c r="U470" s="263" t="s">
        <v>129</v>
      </c>
      <c r="V470" s="264"/>
      <c r="W470" s="289">
        <f t="shared" si="80"/>
        <v>0</v>
      </c>
      <c r="X470" s="250">
        <f t="shared" si="81"/>
        <v>0</v>
      </c>
      <c r="Y470" s="290" t="str">
        <f t="shared" si="82"/>
        <v>Quincy Creek upstream of SR 267</v>
      </c>
      <c r="Z470" s="290">
        <f t="shared" si="83"/>
        <v>0</v>
      </c>
      <c r="AA470" s="290" t="str">
        <f t="shared" si="84"/>
        <v>0  -0 - Quincy Creek upstream of SR 267 - 0</v>
      </c>
      <c r="AB470" s="290" t="str">
        <f t="shared" si="85"/>
        <v xml:space="preserve">  -   - 1303 - </v>
      </c>
      <c r="AC470" s="290" t="str">
        <f t="shared" si="86"/>
        <v xml:space="preserve"> </v>
      </c>
      <c r="AD470" s="290" t="str">
        <f t="shared" si="87"/>
        <v xml:space="preserve"> </v>
      </c>
      <c r="AE470" s="290" t="str">
        <f t="shared" si="88"/>
        <v>1303</v>
      </c>
      <c r="AF470" s="290" t="str">
        <f t="shared" si="89"/>
        <v xml:space="preserve"> </v>
      </c>
    </row>
    <row r="471" spans="1:32" ht="27.75" hidden="1" thickBot="1" x14ac:dyDescent="0.3">
      <c r="A471" s="251" t="s">
        <v>222</v>
      </c>
      <c r="B471" s="400">
        <v>10</v>
      </c>
      <c r="C471" s="374" t="s">
        <v>311</v>
      </c>
      <c r="D471" s="303" t="s">
        <v>129</v>
      </c>
      <c r="E471" s="303"/>
      <c r="F471" s="298" t="s">
        <v>129</v>
      </c>
      <c r="G471" s="262"/>
      <c r="H471" s="262"/>
      <c r="I471" s="402" t="s">
        <v>129</v>
      </c>
      <c r="J471" s="262"/>
      <c r="K471" s="262"/>
      <c r="L471" s="402" t="s">
        <v>36</v>
      </c>
      <c r="M471" s="262" t="s">
        <v>479</v>
      </c>
      <c r="N471" s="262" t="s">
        <v>396</v>
      </c>
      <c r="O471" s="298" t="s">
        <v>129</v>
      </c>
      <c r="P471" s="262"/>
      <c r="Q471" s="274"/>
      <c r="R471" s="299" t="s">
        <v>129</v>
      </c>
      <c r="S471" s="299"/>
      <c r="T471" s="299"/>
      <c r="U471" s="263" t="s">
        <v>129</v>
      </c>
      <c r="V471" s="264"/>
      <c r="W471" s="289">
        <f t="shared" si="80"/>
        <v>0</v>
      </c>
      <c r="X471" s="250">
        <f t="shared" si="81"/>
        <v>0</v>
      </c>
      <c r="Y471" s="290" t="str">
        <f t="shared" si="82"/>
        <v>Quincy Creek 100 meters upstream of Ralph Strong Rd</v>
      </c>
      <c r="Z471" s="290">
        <f t="shared" si="83"/>
        <v>0</v>
      </c>
      <c r="AA471" s="290" t="str">
        <f t="shared" si="84"/>
        <v>0  -0 - Quincy Creek 100 meters upstream of Ralph Strong Rd - 0</v>
      </c>
      <c r="AB471" s="290" t="str">
        <f t="shared" si="85"/>
        <v xml:space="preserve">  -   - 1303A - </v>
      </c>
      <c r="AC471" s="290" t="str">
        <f t="shared" si="86"/>
        <v xml:space="preserve"> </v>
      </c>
      <c r="AD471" s="290" t="str">
        <f t="shared" si="87"/>
        <v xml:space="preserve"> </v>
      </c>
      <c r="AE471" s="290" t="str">
        <f t="shared" si="88"/>
        <v>1303A</v>
      </c>
      <c r="AF471" s="290" t="str">
        <f t="shared" si="89"/>
        <v xml:space="preserve"> </v>
      </c>
    </row>
    <row r="472" spans="1:32" ht="15.75" hidden="1" thickBot="1" x14ac:dyDescent="0.3">
      <c r="A472" s="251" t="s">
        <v>222</v>
      </c>
      <c r="B472" s="400">
        <v>10</v>
      </c>
      <c r="C472" s="374" t="s">
        <v>311</v>
      </c>
      <c r="D472" s="303"/>
      <c r="E472" s="303"/>
      <c r="F472" s="298"/>
      <c r="G472" s="262"/>
      <c r="H472" s="262"/>
      <c r="I472" s="402"/>
      <c r="J472" s="262"/>
      <c r="K472" s="262"/>
      <c r="L472" s="402" t="s">
        <v>37</v>
      </c>
      <c r="M472" s="262" t="s">
        <v>480</v>
      </c>
      <c r="N472" s="262" t="s">
        <v>670</v>
      </c>
      <c r="O472" s="298"/>
      <c r="P472" s="262"/>
      <c r="Q472" s="274"/>
      <c r="R472" s="299"/>
      <c r="S472" s="299"/>
      <c r="T472" s="299"/>
      <c r="U472" s="263"/>
      <c r="V472" s="264"/>
      <c r="W472" s="289">
        <f t="shared" si="80"/>
        <v>0</v>
      </c>
      <c r="X472" s="250">
        <f t="shared" si="81"/>
        <v>0</v>
      </c>
      <c r="Y472" s="290" t="str">
        <f t="shared" si="82"/>
        <v>Swamp Creek upstream of Railroad</v>
      </c>
      <c r="Z472" s="290">
        <f t="shared" si="83"/>
        <v>0</v>
      </c>
      <c r="AA472" s="290" t="str">
        <f t="shared" si="84"/>
        <v>0  -0 - Swamp Creek upstream of Railroad - 0</v>
      </c>
      <c r="AB472" s="290" t="str">
        <f t="shared" si="85"/>
        <v>0 - 0 - 427 -0</v>
      </c>
      <c r="AC472" s="290">
        <f t="shared" si="86"/>
        <v>0</v>
      </c>
      <c r="AD472" s="290">
        <f t="shared" si="87"/>
        <v>0</v>
      </c>
      <c r="AE472" s="290" t="str">
        <f t="shared" si="88"/>
        <v>427</v>
      </c>
      <c r="AF472" s="290">
        <f t="shared" si="89"/>
        <v>0</v>
      </c>
    </row>
    <row r="473" spans="1:32" ht="27.75" hidden="1" thickBot="1" x14ac:dyDescent="0.3">
      <c r="A473" s="251" t="s">
        <v>222</v>
      </c>
      <c r="B473" s="400">
        <v>10</v>
      </c>
      <c r="C473" s="374" t="s">
        <v>311</v>
      </c>
      <c r="D473" s="303"/>
      <c r="E473" s="303"/>
      <c r="F473" s="298"/>
      <c r="G473" s="262"/>
      <c r="H473" s="262"/>
      <c r="I473" s="402"/>
      <c r="J473" s="262"/>
      <c r="K473" s="262"/>
      <c r="L473" s="402" t="s">
        <v>40</v>
      </c>
      <c r="M473" s="262" t="s">
        <v>481</v>
      </c>
      <c r="N473" s="262" t="s">
        <v>478</v>
      </c>
      <c r="O473" s="298"/>
      <c r="P473" s="262"/>
      <c r="Q473" s="274"/>
      <c r="R473" s="299"/>
      <c r="S473" s="299"/>
      <c r="T473" s="299"/>
      <c r="U473" s="263"/>
      <c r="V473" s="264"/>
      <c r="W473" s="289">
        <f t="shared" si="80"/>
        <v>0</v>
      </c>
      <c r="X473" s="250">
        <f t="shared" si="81"/>
        <v>0</v>
      </c>
      <c r="Y473" s="290" t="str">
        <f t="shared" si="82"/>
        <v>Tanyard Branch 100 meters upstream of Ralph Strong Rd.</v>
      </c>
      <c r="Z473" s="290">
        <f t="shared" si="83"/>
        <v>0</v>
      </c>
      <c r="AA473" s="290" t="str">
        <f t="shared" si="84"/>
        <v>0  -0 - Tanyard Branch 100 meters upstream of Ralph Strong Rd. - 0</v>
      </c>
      <c r="AB473" s="290" t="str">
        <f t="shared" si="85"/>
        <v>0 - 0 - 595 -0</v>
      </c>
      <c r="AC473" s="290">
        <f t="shared" si="86"/>
        <v>0</v>
      </c>
      <c r="AD473" s="290">
        <f t="shared" si="87"/>
        <v>0</v>
      </c>
      <c r="AE473" s="290" t="str">
        <f t="shared" si="88"/>
        <v>595</v>
      </c>
      <c r="AF473" s="290">
        <f t="shared" si="89"/>
        <v>0</v>
      </c>
    </row>
    <row r="474" spans="1:32" ht="27.75" hidden="1" thickBot="1" x14ac:dyDescent="0.3">
      <c r="A474" s="251" t="s">
        <v>222</v>
      </c>
      <c r="B474" s="400">
        <v>10</v>
      </c>
      <c r="C474" s="374" t="s">
        <v>311</v>
      </c>
      <c r="D474" s="303"/>
      <c r="E474" s="303"/>
      <c r="F474" s="298"/>
      <c r="G474" s="262"/>
      <c r="H474" s="262"/>
      <c r="I474" s="402"/>
      <c r="J474" s="262"/>
      <c r="K474" s="262"/>
      <c r="L474" s="402" t="s">
        <v>42</v>
      </c>
      <c r="M474" s="262" t="s">
        <v>482</v>
      </c>
      <c r="N474" s="262" t="s">
        <v>672</v>
      </c>
      <c r="O474" s="298"/>
      <c r="P474" s="262"/>
      <c r="Q474" s="274"/>
      <c r="R474" s="299"/>
      <c r="S474" s="299"/>
      <c r="T474" s="299"/>
      <c r="U474" s="263"/>
      <c r="V474" s="264"/>
      <c r="W474" s="289">
        <f t="shared" si="80"/>
        <v>0</v>
      </c>
      <c r="X474" s="250">
        <f t="shared" si="81"/>
        <v>0</v>
      </c>
      <c r="Y474" s="290" t="str">
        <f t="shared" si="82"/>
        <v>Caney Creek Downstream of 158A</v>
      </c>
      <c r="Z474" s="290">
        <f t="shared" si="83"/>
        <v>0</v>
      </c>
      <c r="AA474" s="290" t="str">
        <f t="shared" si="84"/>
        <v>0  -0 - Caney Creek Downstream of 158A - 0</v>
      </c>
      <c r="AB474" s="290" t="str">
        <f t="shared" si="85"/>
        <v>0 - 0 - 716 -0</v>
      </c>
      <c r="AC474" s="290">
        <f t="shared" si="86"/>
        <v>0</v>
      </c>
      <c r="AD474" s="290">
        <f t="shared" si="87"/>
        <v>0</v>
      </c>
      <c r="AE474" s="290" t="str">
        <f t="shared" si="88"/>
        <v>716</v>
      </c>
      <c r="AF474" s="290">
        <f t="shared" si="89"/>
        <v>0</v>
      </c>
    </row>
    <row r="475" spans="1:32" ht="15.75" hidden="1" thickBot="1" x14ac:dyDescent="0.3">
      <c r="A475" s="251" t="s">
        <v>222</v>
      </c>
      <c r="B475" s="400">
        <v>10</v>
      </c>
      <c r="C475" s="374" t="s">
        <v>311</v>
      </c>
      <c r="D475" s="303"/>
      <c r="E475" s="303"/>
      <c r="F475" s="298"/>
      <c r="G475" s="262"/>
      <c r="H475" s="262"/>
      <c r="I475" s="402"/>
      <c r="J475" s="262"/>
      <c r="K475" s="262"/>
      <c r="L475" s="402" t="s">
        <v>399</v>
      </c>
      <c r="M475" s="262" t="s">
        <v>667</v>
      </c>
      <c r="N475" s="262" t="s">
        <v>483</v>
      </c>
      <c r="O475" s="298"/>
      <c r="P475" s="262"/>
      <c r="Q475" s="274"/>
      <c r="R475" s="299"/>
      <c r="S475" s="299"/>
      <c r="T475" s="299"/>
      <c r="U475" s="263"/>
      <c r="V475" s="264"/>
      <c r="W475" s="289">
        <f t="shared" si="80"/>
        <v>0</v>
      </c>
      <c r="X475" s="250">
        <f t="shared" si="81"/>
        <v>0</v>
      </c>
      <c r="Y475" s="290" t="str">
        <f t="shared" si="82"/>
        <v>Quincy Creek upstream of SR 267</v>
      </c>
      <c r="Z475" s="290">
        <f t="shared" si="83"/>
        <v>0</v>
      </c>
      <c r="AA475" s="290" t="str">
        <f t="shared" si="84"/>
        <v>0  -0 - Quincy Creek upstream of SR 267 - 0</v>
      </c>
      <c r="AB475" s="290" t="str">
        <f t="shared" si="85"/>
        <v>0 - 0 - QC -0</v>
      </c>
      <c r="AC475" s="290">
        <f t="shared" si="86"/>
        <v>0</v>
      </c>
      <c r="AD475" s="290">
        <f t="shared" si="87"/>
        <v>0</v>
      </c>
      <c r="AE475" s="290" t="str">
        <f t="shared" si="88"/>
        <v>QC</v>
      </c>
      <c r="AF475" s="290">
        <f t="shared" si="89"/>
        <v>0</v>
      </c>
    </row>
    <row r="476" spans="1:32" ht="15.75" hidden="1" thickBot="1" x14ac:dyDescent="0.3">
      <c r="A476" s="251" t="s">
        <v>222</v>
      </c>
      <c r="B476" s="400">
        <v>10</v>
      </c>
      <c r="C476" s="374" t="s">
        <v>311</v>
      </c>
      <c r="D476" s="303"/>
      <c r="E476" s="303"/>
      <c r="F476" s="298"/>
      <c r="G476" s="262"/>
      <c r="H476" s="262"/>
      <c r="I476" s="402"/>
      <c r="J476" s="262"/>
      <c r="K476" s="262"/>
      <c r="L476" s="402" t="s">
        <v>399</v>
      </c>
      <c r="M476" s="262" t="s">
        <v>667</v>
      </c>
      <c r="N476" s="262" t="s">
        <v>483</v>
      </c>
      <c r="O476" s="298"/>
      <c r="P476" s="262"/>
      <c r="Q476" s="274"/>
      <c r="R476" s="299"/>
      <c r="S476" s="299"/>
      <c r="T476" s="299"/>
      <c r="U476" s="263"/>
      <c r="V476" s="264"/>
      <c r="W476" s="289">
        <f t="shared" si="80"/>
        <v>0</v>
      </c>
      <c r="X476" s="250">
        <f t="shared" si="81"/>
        <v>0</v>
      </c>
      <c r="Y476" s="290" t="str">
        <f t="shared" si="82"/>
        <v>Quincy Creek upstream of SR 267</v>
      </c>
      <c r="Z476" s="290">
        <f t="shared" si="83"/>
        <v>0</v>
      </c>
      <c r="AA476" s="290" t="str">
        <f t="shared" si="84"/>
        <v>0  -0 - Quincy Creek upstream of SR 267 - 0</v>
      </c>
      <c r="AB476" s="290" t="str">
        <f t="shared" si="85"/>
        <v>0 - 0 - QC -0</v>
      </c>
      <c r="AC476" s="290">
        <f t="shared" si="86"/>
        <v>0</v>
      </c>
      <c r="AD476" s="290">
        <f t="shared" si="87"/>
        <v>0</v>
      </c>
      <c r="AE476" s="290" t="str">
        <f t="shared" si="88"/>
        <v>QC</v>
      </c>
      <c r="AF476" s="290">
        <f t="shared" si="89"/>
        <v>0</v>
      </c>
    </row>
    <row r="477" spans="1:32" ht="15.75" hidden="1" thickBot="1" x14ac:dyDescent="0.3">
      <c r="A477" s="251" t="s">
        <v>222</v>
      </c>
      <c r="B477" s="400">
        <v>10</v>
      </c>
      <c r="C477" s="374"/>
      <c r="D477" s="303"/>
      <c r="E477" s="303"/>
      <c r="F477" s="298"/>
      <c r="G477" s="262"/>
      <c r="H477" s="262"/>
      <c r="I477" s="402"/>
      <c r="J477" s="262"/>
      <c r="K477" s="262"/>
      <c r="L477" s="402"/>
      <c r="M477" s="262"/>
      <c r="N477" s="565" t="s">
        <v>649</v>
      </c>
      <c r="O477" s="298"/>
      <c r="P477" s="262"/>
      <c r="Q477" s="274"/>
      <c r="R477" s="299"/>
      <c r="S477" s="299"/>
      <c r="T477" s="299"/>
      <c r="U477" s="263"/>
      <c r="V477" s="264"/>
      <c r="W477" s="289">
        <f t="shared" ref="W477:W480" si="92">G477</f>
        <v>0</v>
      </c>
      <c r="X477" s="250">
        <f t="shared" ref="X477:X480" si="93">J477</f>
        <v>0</v>
      </c>
      <c r="Y477" s="290">
        <f t="shared" ref="Y477:Y480" si="94">M477</f>
        <v>0</v>
      </c>
      <c r="Z477" s="290">
        <f t="shared" ref="Z477:Z480" si="95">P477</f>
        <v>0</v>
      </c>
      <c r="AA477" s="290" t="str">
        <f t="shared" ref="AA477:AA480" si="96">W477&amp;"  -"&amp;X477&amp;" - "&amp;Y477&amp;" - "&amp;Z477</f>
        <v>0  -0 - 0 - 0</v>
      </c>
      <c r="AB477" s="290" t="str">
        <f t="shared" ref="AB477:AB480" si="97">AC477&amp;" - "&amp;AD477&amp;" - "&amp;AE477&amp;" -"&amp;AF477</f>
        <v>0 - 0 - 0 -0</v>
      </c>
      <c r="AC477" s="290">
        <f t="shared" ref="AC477:AC480" si="98">F477</f>
        <v>0</v>
      </c>
      <c r="AD477" s="290">
        <f t="shared" ref="AD477:AD480" si="99">I477</f>
        <v>0</v>
      </c>
      <c r="AE477" s="290">
        <f t="shared" ref="AE477:AE480" si="100">L477</f>
        <v>0</v>
      </c>
      <c r="AF477" s="290">
        <f t="shared" ref="AF477:AF480" si="101">O477</f>
        <v>0</v>
      </c>
    </row>
    <row r="478" spans="1:32" ht="15.75" hidden="1" thickBot="1" x14ac:dyDescent="0.3">
      <c r="A478" s="251" t="s">
        <v>222</v>
      </c>
      <c r="B478" s="400">
        <v>10</v>
      </c>
      <c r="C478" s="374"/>
      <c r="D478" s="303"/>
      <c r="E478" s="303"/>
      <c r="F478" s="298"/>
      <c r="G478" s="262"/>
      <c r="H478" s="262"/>
      <c r="I478" s="402"/>
      <c r="J478" s="262"/>
      <c r="K478" s="262"/>
      <c r="L478" s="566" t="s">
        <v>582</v>
      </c>
      <c r="M478" s="561" t="s">
        <v>660</v>
      </c>
      <c r="N478" s="262" t="s">
        <v>395</v>
      </c>
      <c r="O478" s="298"/>
      <c r="P478" s="262"/>
      <c r="Q478" s="274"/>
      <c r="R478" s="299"/>
      <c r="S478" s="299"/>
      <c r="T478" s="299"/>
      <c r="U478" s="263"/>
      <c r="V478" s="264"/>
      <c r="W478" s="289">
        <f t="shared" si="92"/>
        <v>0</v>
      </c>
      <c r="X478" s="250">
        <f t="shared" si="93"/>
        <v>0</v>
      </c>
      <c r="Y478" s="290" t="str">
        <f t="shared" si="94"/>
        <v>Little River at High Bridge Rd</v>
      </c>
      <c r="Z478" s="290">
        <f t="shared" si="95"/>
        <v>0</v>
      </c>
      <c r="AA478" s="290" t="str">
        <f t="shared" si="96"/>
        <v>0  -0 - Little River at High Bridge Rd - 0</v>
      </c>
      <c r="AB478" s="290" t="str">
        <f t="shared" si="97"/>
        <v>0 - 0 - 424 -0</v>
      </c>
      <c r="AC478" s="290">
        <f t="shared" si="98"/>
        <v>0</v>
      </c>
      <c r="AD478" s="290">
        <f t="shared" si="99"/>
        <v>0</v>
      </c>
      <c r="AE478" s="290" t="str">
        <f t="shared" si="100"/>
        <v>424</v>
      </c>
      <c r="AF478" s="290">
        <f t="shared" si="101"/>
        <v>0</v>
      </c>
    </row>
    <row r="479" spans="1:32" ht="15.75" hidden="1" thickBot="1" x14ac:dyDescent="0.3">
      <c r="A479" s="251" t="s">
        <v>222</v>
      </c>
      <c r="B479" s="400">
        <v>10</v>
      </c>
      <c r="C479" s="374" t="s">
        <v>311</v>
      </c>
      <c r="D479" s="303" t="s">
        <v>129</v>
      </c>
      <c r="E479" s="303"/>
      <c r="F479" s="298" t="s">
        <v>129</v>
      </c>
      <c r="G479" s="262"/>
      <c r="H479" s="262"/>
      <c r="I479" s="402" t="s">
        <v>129</v>
      </c>
      <c r="J479" s="262"/>
      <c r="K479" s="262"/>
      <c r="L479" s="402"/>
      <c r="M479" s="568" t="s">
        <v>618</v>
      </c>
      <c r="N479" s="568"/>
      <c r="O479" s="298" t="s">
        <v>129</v>
      </c>
      <c r="P479" s="262"/>
      <c r="Q479" s="274"/>
      <c r="R479" s="299" t="s">
        <v>129</v>
      </c>
      <c r="S479" s="299"/>
      <c r="T479" s="299"/>
      <c r="U479" s="263" t="s">
        <v>129</v>
      </c>
      <c r="V479" s="264"/>
      <c r="W479" s="289">
        <f t="shared" si="92"/>
        <v>0</v>
      </c>
      <c r="X479" s="250">
        <f t="shared" si="93"/>
        <v>0</v>
      </c>
      <c r="Y479" s="290" t="str">
        <f t="shared" si="94"/>
        <v>RQ-2019-09-23-30</v>
      </c>
      <c r="Z479" s="290">
        <f t="shared" si="95"/>
        <v>0</v>
      </c>
      <c r="AA479" s="290" t="str">
        <f t="shared" si="96"/>
        <v>0  -0 - RQ-2019-09-23-30 - 0</v>
      </c>
      <c r="AB479" s="290" t="str">
        <f t="shared" si="97"/>
        <v xml:space="preserve">  -   - 0 - </v>
      </c>
      <c r="AC479" s="290" t="str">
        <f t="shared" si="98"/>
        <v xml:space="preserve"> </v>
      </c>
      <c r="AD479" s="290" t="str">
        <f t="shared" si="99"/>
        <v xml:space="preserve"> </v>
      </c>
      <c r="AE479" s="290">
        <f t="shared" si="100"/>
        <v>0</v>
      </c>
      <c r="AF479" s="290" t="str">
        <f t="shared" si="101"/>
        <v xml:space="preserve"> </v>
      </c>
    </row>
    <row r="480" spans="1:32" ht="15.75" hidden="1" thickBot="1" x14ac:dyDescent="0.3">
      <c r="A480" s="251" t="s">
        <v>222</v>
      </c>
      <c r="B480" s="400">
        <v>10</v>
      </c>
      <c r="C480" s="374" t="s">
        <v>311</v>
      </c>
      <c r="D480" s="303" t="s">
        <v>129</v>
      </c>
      <c r="E480" s="303"/>
      <c r="F480" s="298" t="s">
        <v>129</v>
      </c>
      <c r="G480" s="262"/>
      <c r="H480" s="262"/>
      <c r="I480" s="402" t="s">
        <v>129</v>
      </c>
      <c r="J480" s="262"/>
      <c r="K480" s="262"/>
      <c r="L480" s="402" t="s">
        <v>552</v>
      </c>
      <c r="M480" s="262"/>
      <c r="N480" s="262"/>
      <c r="O480" s="298" t="s">
        <v>129</v>
      </c>
      <c r="P480" s="262"/>
      <c r="Q480" s="274"/>
      <c r="R480" s="299" t="s">
        <v>129</v>
      </c>
      <c r="S480" s="299"/>
      <c r="T480" s="299"/>
      <c r="U480" s="263" t="s">
        <v>129</v>
      </c>
      <c r="V480" s="264"/>
      <c r="W480" s="289">
        <f t="shared" si="92"/>
        <v>0</v>
      </c>
      <c r="X480" s="250">
        <f t="shared" si="93"/>
        <v>0</v>
      </c>
      <c r="Y480" s="290">
        <f t="shared" si="94"/>
        <v>0</v>
      </c>
      <c r="Z480" s="290">
        <f t="shared" si="95"/>
        <v>0</v>
      </c>
      <c r="AA480" s="290" t="str">
        <f t="shared" si="96"/>
        <v>0  -0 - 0 - 0</v>
      </c>
      <c r="AB480" s="290" t="str">
        <f t="shared" si="97"/>
        <v xml:space="preserve">  -   - TA - </v>
      </c>
      <c r="AC480" s="290" t="str">
        <f t="shared" si="98"/>
        <v xml:space="preserve"> </v>
      </c>
      <c r="AD480" s="290" t="str">
        <f t="shared" si="99"/>
        <v xml:space="preserve"> </v>
      </c>
      <c r="AE480" s="290" t="str">
        <f t="shared" si="100"/>
        <v>TA</v>
      </c>
      <c r="AF480" s="290" t="str">
        <f t="shared" si="101"/>
        <v xml:space="preserve"> </v>
      </c>
    </row>
    <row r="481" spans="1:32" ht="15.75" hidden="1" thickBot="1" x14ac:dyDescent="0.3">
      <c r="A481" s="280" t="s">
        <v>222</v>
      </c>
      <c r="B481" s="400">
        <v>10</v>
      </c>
      <c r="C481" s="377" t="s">
        <v>311</v>
      </c>
      <c r="D481" s="310" t="s">
        <v>129</v>
      </c>
      <c r="E481" s="310"/>
      <c r="F481" s="304" t="s">
        <v>129</v>
      </c>
      <c r="G481" s="268"/>
      <c r="H481" s="268"/>
      <c r="I481" s="404" t="s">
        <v>129</v>
      </c>
      <c r="J481" s="268"/>
      <c r="K481" s="268"/>
      <c r="L481" s="404" t="s">
        <v>129</v>
      </c>
      <c r="M481" s="268" t="s">
        <v>631</v>
      </c>
      <c r="N481" s="268" t="s">
        <v>442</v>
      </c>
      <c r="O481" s="304" t="s">
        <v>129</v>
      </c>
      <c r="P481" s="268"/>
      <c r="Q481" s="275"/>
      <c r="R481" s="299" t="s">
        <v>129</v>
      </c>
      <c r="S481" s="299"/>
      <c r="T481" s="299"/>
      <c r="U481" s="263" t="s">
        <v>129</v>
      </c>
      <c r="V481" s="264"/>
      <c r="W481" s="289">
        <f t="shared" si="80"/>
        <v>0</v>
      </c>
      <c r="X481" s="250">
        <f t="shared" si="81"/>
        <v>0</v>
      </c>
      <c r="Y481" s="290" t="str">
        <f t="shared" si="82"/>
        <v xml:space="preserve">Avril, Curtis </v>
      </c>
      <c r="Z481" s="290">
        <f t="shared" si="83"/>
        <v>0</v>
      </c>
      <c r="AA481" s="290" t="str">
        <f t="shared" si="84"/>
        <v>0  -0 - Avril, Curtis  - 0</v>
      </c>
      <c r="AB481" s="290" t="str">
        <f t="shared" si="85"/>
        <v xml:space="preserve">  -   -   - </v>
      </c>
      <c r="AC481" s="290" t="str">
        <f t="shared" si="86"/>
        <v xml:space="preserve"> </v>
      </c>
      <c r="AD481" s="290" t="str">
        <f t="shared" si="87"/>
        <v xml:space="preserve"> </v>
      </c>
      <c r="AE481" s="290" t="str">
        <f t="shared" si="88"/>
        <v xml:space="preserve"> </v>
      </c>
      <c r="AF481" s="290" t="str">
        <f t="shared" si="89"/>
        <v xml:space="preserve"> </v>
      </c>
    </row>
    <row r="482" spans="1:32" ht="15.75" hidden="1" thickBot="1" x14ac:dyDescent="0.3">
      <c r="A482" s="251" t="s">
        <v>223</v>
      </c>
      <c r="B482" s="400">
        <v>11</v>
      </c>
      <c r="C482" s="374" t="s">
        <v>311</v>
      </c>
      <c r="D482" s="311">
        <v>43772</v>
      </c>
      <c r="E482" s="312"/>
      <c r="F482" s="313">
        <v>43773</v>
      </c>
      <c r="G482" s="336"/>
      <c r="H482" s="337"/>
      <c r="I482" s="313">
        <v>43774</v>
      </c>
      <c r="J482" s="336"/>
      <c r="K482" s="337"/>
      <c r="L482" s="313">
        <v>43775</v>
      </c>
      <c r="M482" s="336"/>
      <c r="N482" s="337"/>
      <c r="O482" s="313">
        <v>43776</v>
      </c>
      <c r="P482" s="336"/>
      <c r="Q482" s="337"/>
      <c r="R482" s="314">
        <v>43777</v>
      </c>
      <c r="S482" s="315"/>
      <c r="T482" s="316"/>
      <c r="U482" s="278">
        <v>43778</v>
      </c>
      <c r="V482" s="279"/>
      <c r="W482" s="289">
        <f t="shared" si="80"/>
        <v>0</v>
      </c>
      <c r="X482" s="250">
        <f t="shared" si="81"/>
        <v>0</v>
      </c>
      <c r="Y482" s="290">
        <f t="shared" si="82"/>
        <v>0</v>
      </c>
      <c r="Z482" s="290">
        <f t="shared" si="83"/>
        <v>0</v>
      </c>
      <c r="AA482" s="290" t="str">
        <f t="shared" si="84"/>
        <v>0  -0 - 0 - 0</v>
      </c>
      <c r="AB482" s="290" t="str">
        <f t="shared" si="85"/>
        <v>43773 - 43774 - 43775 -43776</v>
      </c>
      <c r="AC482" s="290">
        <f t="shared" si="86"/>
        <v>43773</v>
      </c>
      <c r="AD482" s="290">
        <f t="shared" si="87"/>
        <v>43774</v>
      </c>
      <c r="AE482" s="290">
        <f t="shared" si="88"/>
        <v>43775</v>
      </c>
      <c r="AF482" s="290">
        <f t="shared" si="89"/>
        <v>43776</v>
      </c>
    </row>
    <row r="483" spans="1:32" ht="15.75" hidden="1" thickBot="1" x14ac:dyDescent="0.3">
      <c r="A483" s="251" t="s">
        <v>223</v>
      </c>
      <c r="B483" s="400">
        <v>11</v>
      </c>
      <c r="C483" s="374" t="s">
        <v>311</v>
      </c>
      <c r="D483" s="303" t="s">
        <v>129</v>
      </c>
      <c r="E483" s="303"/>
      <c r="F483" s="298" t="s">
        <v>129</v>
      </c>
      <c r="G483" s="262"/>
      <c r="H483" s="262"/>
      <c r="I483" s="402" t="s">
        <v>129</v>
      </c>
      <c r="J483" s="262"/>
      <c r="K483" s="262"/>
      <c r="L483" s="398"/>
      <c r="M483" s="262"/>
      <c r="N483" s="262"/>
      <c r="O483" s="298" t="s">
        <v>129</v>
      </c>
      <c r="P483" s="262"/>
      <c r="Q483" s="262"/>
      <c r="R483" s="298" t="s">
        <v>129</v>
      </c>
      <c r="S483" s="299"/>
      <c r="T483" s="299"/>
      <c r="U483" s="263" t="s">
        <v>129</v>
      </c>
      <c r="V483" s="264"/>
      <c r="W483" s="289">
        <f t="shared" si="80"/>
        <v>0</v>
      </c>
      <c r="X483" s="250">
        <f t="shared" si="81"/>
        <v>0</v>
      </c>
      <c r="Y483" s="290">
        <f t="shared" ref="Y483:Y495" si="102">M483</f>
        <v>0</v>
      </c>
      <c r="Z483" s="290">
        <f t="shared" si="83"/>
        <v>0</v>
      </c>
      <c r="AA483" s="290" t="str">
        <f t="shared" si="84"/>
        <v>0  -0 - 0 - 0</v>
      </c>
      <c r="AB483" s="290" t="str">
        <f t="shared" si="85"/>
        <v xml:space="preserve">  -   - 0 - </v>
      </c>
      <c r="AC483" s="290" t="str">
        <f t="shared" si="86"/>
        <v xml:space="preserve"> </v>
      </c>
      <c r="AD483" s="290" t="str">
        <f t="shared" si="87"/>
        <v xml:space="preserve"> </v>
      </c>
      <c r="AE483" s="290">
        <f t="shared" ref="AE483:AE495" si="103">L483</f>
        <v>0</v>
      </c>
      <c r="AF483" s="290" t="str">
        <f t="shared" si="89"/>
        <v xml:space="preserve"> </v>
      </c>
    </row>
    <row r="484" spans="1:32" ht="15.75" hidden="1" thickBot="1" x14ac:dyDescent="0.3">
      <c r="A484" s="251" t="s">
        <v>223</v>
      </c>
      <c r="B484" s="400">
        <v>11</v>
      </c>
      <c r="C484" s="374" t="s">
        <v>311</v>
      </c>
      <c r="D484" s="303" t="s">
        <v>129</v>
      </c>
      <c r="E484" s="303"/>
      <c r="F484" s="298" t="s">
        <v>129</v>
      </c>
      <c r="G484" s="262"/>
      <c r="H484" s="262"/>
      <c r="I484" s="402" t="s">
        <v>129</v>
      </c>
      <c r="J484" s="262"/>
      <c r="K484" s="262"/>
      <c r="L484" s="398"/>
      <c r="M484" s="262"/>
      <c r="N484" s="262"/>
      <c r="O484" s="298" t="s">
        <v>129</v>
      </c>
      <c r="P484" s="262"/>
      <c r="Q484" s="262"/>
      <c r="R484" s="298" t="s">
        <v>129</v>
      </c>
      <c r="S484" s="299"/>
      <c r="T484" s="299"/>
      <c r="U484" s="263" t="s">
        <v>129</v>
      </c>
      <c r="V484" s="264"/>
      <c r="W484" s="289">
        <f t="shared" si="80"/>
        <v>0</v>
      </c>
      <c r="X484" s="250">
        <f t="shared" si="81"/>
        <v>0</v>
      </c>
      <c r="Y484" s="290">
        <f t="shared" si="102"/>
        <v>0</v>
      </c>
      <c r="Z484" s="290">
        <f t="shared" si="83"/>
        <v>0</v>
      </c>
      <c r="AA484" s="290" t="str">
        <f t="shared" si="84"/>
        <v>0  -0 - 0 - 0</v>
      </c>
      <c r="AB484" s="290" t="str">
        <f t="shared" si="85"/>
        <v xml:space="preserve">  -   - 0 - </v>
      </c>
      <c r="AC484" s="290" t="str">
        <f t="shared" si="86"/>
        <v xml:space="preserve"> </v>
      </c>
      <c r="AD484" s="290" t="str">
        <f t="shared" si="87"/>
        <v xml:space="preserve"> </v>
      </c>
      <c r="AE484" s="290">
        <f t="shared" si="103"/>
        <v>0</v>
      </c>
      <c r="AF484" s="290" t="str">
        <f t="shared" si="89"/>
        <v xml:space="preserve"> </v>
      </c>
    </row>
    <row r="485" spans="1:32" ht="15.75" hidden="1" thickBot="1" x14ac:dyDescent="0.3">
      <c r="A485" s="251" t="s">
        <v>223</v>
      </c>
      <c r="B485" s="400">
        <v>11</v>
      </c>
      <c r="C485" s="374" t="s">
        <v>311</v>
      </c>
      <c r="D485" s="303" t="s">
        <v>129</v>
      </c>
      <c r="E485" s="303"/>
      <c r="F485" s="298" t="s">
        <v>129</v>
      </c>
      <c r="G485" s="262"/>
      <c r="H485" s="262"/>
      <c r="I485" s="402" t="s">
        <v>129</v>
      </c>
      <c r="J485" s="262"/>
      <c r="K485" s="262"/>
      <c r="L485" s="398"/>
      <c r="M485" s="262"/>
      <c r="N485" s="262"/>
      <c r="O485" s="298" t="s">
        <v>129</v>
      </c>
      <c r="P485" s="262"/>
      <c r="Q485" s="262"/>
      <c r="R485" s="298" t="s">
        <v>129</v>
      </c>
      <c r="S485" s="299"/>
      <c r="T485" s="299"/>
      <c r="U485" s="263" t="s">
        <v>129</v>
      </c>
      <c r="V485" s="264"/>
      <c r="W485" s="289">
        <f t="shared" ref="W485:W490" si="104">G485</f>
        <v>0</v>
      </c>
      <c r="X485" s="250">
        <f t="shared" ref="X485:X490" si="105">J485</f>
        <v>0</v>
      </c>
      <c r="Y485" s="290">
        <f t="shared" si="102"/>
        <v>0</v>
      </c>
      <c r="Z485" s="290">
        <f t="shared" ref="Z485:Z490" si="106">P485</f>
        <v>0</v>
      </c>
      <c r="AA485" s="290" t="str">
        <f t="shared" ref="AA485:AA490" si="107">W485&amp;"  -"&amp;X485&amp;" - "&amp;Y485&amp;" - "&amp;Z485</f>
        <v>0  -0 - 0 - 0</v>
      </c>
      <c r="AB485" s="290" t="str">
        <f t="shared" ref="AB485:AB490" si="108">AC485&amp;" - "&amp;AD485&amp;" - "&amp;AE485&amp;" -"&amp;AF485</f>
        <v xml:space="preserve">  -   - 0 - </v>
      </c>
      <c r="AC485" s="290" t="str">
        <f t="shared" ref="AC485:AC490" si="109">F485</f>
        <v xml:space="preserve"> </v>
      </c>
      <c r="AD485" s="290" t="str">
        <f t="shared" ref="AD485:AD490" si="110">I485</f>
        <v xml:space="preserve"> </v>
      </c>
      <c r="AE485" s="290">
        <f t="shared" si="103"/>
        <v>0</v>
      </c>
      <c r="AF485" s="290" t="str">
        <f t="shared" ref="AF485:AF490" si="111">O485</f>
        <v xml:space="preserve"> </v>
      </c>
    </row>
    <row r="486" spans="1:32" ht="15.75" hidden="1" thickBot="1" x14ac:dyDescent="0.3">
      <c r="A486" s="251" t="s">
        <v>223</v>
      </c>
      <c r="B486" s="400">
        <v>11</v>
      </c>
      <c r="C486" s="374" t="s">
        <v>311</v>
      </c>
      <c r="D486" s="303"/>
      <c r="E486" s="303"/>
      <c r="F486" s="298"/>
      <c r="G486" s="262"/>
      <c r="H486" s="262"/>
      <c r="I486" s="402"/>
      <c r="J486" s="262"/>
      <c r="K486" s="262"/>
      <c r="L486" s="398"/>
      <c r="M486" s="262"/>
      <c r="N486" s="281"/>
      <c r="O486" s="298"/>
      <c r="P486" s="262"/>
      <c r="Q486" s="262"/>
      <c r="R486" s="298"/>
      <c r="S486" s="299"/>
      <c r="T486" s="299"/>
      <c r="U486" s="263"/>
      <c r="V486" s="264"/>
      <c r="W486" s="289">
        <f t="shared" si="104"/>
        <v>0</v>
      </c>
      <c r="X486" s="250">
        <f t="shared" si="105"/>
        <v>0</v>
      </c>
      <c r="Y486" s="290">
        <f t="shared" si="102"/>
        <v>0</v>
      </c>
      <c r="Z486" s="290">
        <f t="shared" si="106"/>
        <v>0</v>
      </c>
      <c r="AA486" s="290" t="str">
        <f t="shared" si="107"/>
        <v>0  -0 - 0 - 0</v>
      </c>
      <c r="AB486" s="290" t="str">
        <f t="shared" si="108"/>
        <v>0 - 0 - 0 -0</v>
      </c>
      <c r="AC486" s="290">
        <f t="shared" si="109"/>
        <v>0</v>
      </c>
      <c r="AD486" s="290">
        <f t="shared" si="110"/>
        <v>0</v>
      </c>
      <c r="AE486" s="290">
        <f t="shared" si="103"/>
        <v>0</v>
      </c>
      <c r="AF486" s="290">
        <f t="shared" si="111"/>
        <v>0</v>
      </c>
    </row>
    <row r="487" spans="1:32" ht="15.75" hidden="1" thickBot="1" x14ac:dyDescent="0.3">
      <c r="A487" s="251" t="s">
        <v>223</v>
      </c>
      <c r="B487" s="400">
        <v>11</v>
      </c>
      <c r="C487" s="374"/>
      <c r="D487" s="303"/>
      <c r="E487" s="303"/>
      <c r="F487" s="298"/>
      <c r="G487" s="262"/>
      <c r="H487" s="262"/>
      <c r="I487" s="402"/>
      <c r="J487" s="262"/>
      <c r="K487" s="262"/>
      <c r="L487" s="398"/>
      <c r="M487" s="262"/>
      <c r="N487" s="262"/>
      <c r="O487" s="298"/>
      <c r="P487" s="262"/>
      <c r="Q487" s="262"/>
      <c r="R487" s="298"/>
      <c r="S487" s="299"/>
      <c r="T487" s="299"/>
      <c r="U487" s="263"/>
      <c r="V487" s="264"/>
      <c r="W487" s="289">
        <f t="shared" si="104"/>
        <v>0</v>
      </c>
      <c r="X487" s="250">
        <f t="shared" si="105"/>
        <v>0</v>
      </c>
      <c r="Y487" s="290">
        <f t="shared" si="102"/>
        <v>0</v>
      </c>
      <c r="Z487" s="290">
        <f t="shared" si="106"/>
        <v>0</v>
      </c>
      <c r="AA487" s="290" t="str">
        <f t="shared" si="107"/>
        <v>0  -0 - 0 - 0</v>
      </c>
      <c r="AB487" s="290" t="str">
        <f t="shared" si="108"/>
        <v>0 - 0 - 0 -0</v>
      </c>
      <c r="AC487" s="290">
        <f t="shared" si="109"/>
        <v>0</v>
      </c>
      <c r="AD487" s="290">
        <f t="shared" si="110"/>
        <v>0</v>
      </c>
      <c r="AE487" s="290">
        <f t="shared" si="103"/>
        <v>0</v>
      </c>
      <c r="AF487" s="290">
        <f t="shared" si="111"/>
        <v>0</v>
      </c>
    </row>
    <row r="488" spans="1:32" ht="15.75" hidden="1" thickBot="1" x14ac:dyDescent="0.3">
      <c r="A488" s="251" t="s">
        <v>223</v>
      </c>
      <c r="B488" s="400">
        <v>11</v>
      </c>
      <c r="C488" s="374"/>
      <c r="D488" s="303"/>
      <c r="E488" s="303"/>
      <c r="F488" s="298"/>
      <c r="G488" s="262"/>
      <c r="H488" s="262"/>
      <c r="I488" s="402"/>
      <c r="J488" s="262"/>
      <c r="K488" s="262"/>
      <c r="L488" s="398"/>
      <c r="M488" s="262"/>
      <c r="N488" s="262"/>
      <c r="O488" s="298"/>
      <c r="P488" s="262"/>
      <c r="Q488" s="262"/>
      <c r="R488" s="298"/>
      <c r="S488" s="299"/>
      <c r="T488" s="299"/>
      <c r="U488" s="263"/>
      <c r="V488" s="264"/>
      <c r="W488" s="289">
        <f t="shared" si="104"/>
        <v>0</v>
      </c>
      <c r="X488" s="250">
        <f t="shared" si="105"/>
        <v>0</v>
      </c>
      <c r="Y488" s="290">
        <f t="shared" si="102"/>
        <v>0</v>
      </c>
      <c r="Z488" s="290">
        <f t="shared" si="106"/>
        <v>0</v>
      </c>
      <c r="AA488" s="290" t="str">
        <f t="shared" si="107"/>
        <v>0  -0 - 0 - 0</v>
      </c>
      <c r="AB488" s="290" t="str">
        <f t="shared" si="108"/>
        <v>0 - 0 - 0 -0</v>
      </c>
      <c r="AC488" s="290">
        <f t="shared" si="109"/>
        <v>0</v>
      </c>
      <c r="AD488" s="290">
        <f t="shared" si="110"/>
        <v>0</v>
      </c>
      <c r="AE488" s="290">
        <f t="shared" si="103"/>
        <v>0</v>
      </c>
      <c r="AF488" s="290">
        <f t="shared" si="111"/>
        <v>0</v>
      </c>
    </row>
    <row r="489" spans="1:32" ht="15.75" hidden="1" thickBot="1" x14ac:dyDescent="0.3">
      <c r="A489" s="251" t="s">
        <v>223</v>
      </c>
      <c r="B489" s="400">
        <v>11</v>
      </c>
      <c r="C489" s="374"/>
      <c r="D489" s="303"/>
      <c r="E489" s="303"/>
      <c r="F489" s="298"/>
      <c r="G489" s="262"/>
      <c r="H489" s="262"/>
      <c r="I489" s="402"/>
      <c r="J489" s="262"/>
      <c r="K489" s="262"/>
      <c r="L489" s="398"/>
      <c r="M489" s="262"/>
      <c r="N489" s="262"/>
      <c r="O489" s="298"/>
      <c r="P489" s="262"/>
      <c r="Q489" s="262"/>
      <c r="R489" s="298"/>
      <c r="S489" s="299"/>
      <c r="T489" s="299"/>
      <c r="U489" s="263"/>
      <c r="V489" s="264"/>
      <c r="W489" s="289">
        <f t="shared" si="104"/>
        <v>0</v>
      </c>
      <c r="X489" s="250">
        <f t="shared" si="105"/>
        <v>0</v>
      </c>
      <c r="Y489" s="290">
        <f t="shared" si="102"/>
        <v>0</v>
      </c>
      <c r="Z489" s="290">
        <f t="shared" si="106"/>
        <v>0</v>
      </c>
      <c r="AA489" s="290" t="str">
        <f t="shared" si="107"/>
        <v>0  -0 - 0 - 0</v>
      </c>
      <c r="AB489" s="290" t="str">
        <f t="shared" si="108"/>
        <v>0 - 0 - 0 -0</v>
      </c>
      <c r="AC489" s="290">
        <f t="shared" si="109"/>
        <v>0</v>
      </c>
      <c r="AD489" s="290">
        <f t="shared" si="110"/>
        <v>0</v>
      </c>
      <c r="AE489" s="290">
        <f t="shared" si="103"/>
        <v>0</v>
      </c>
      <c r="AF489" s="290">
        <f t="shared" si="111"/>
        <v>0</v>
      </c>
    </row>
    <row r="490" spans="1:32" ht="15.75" hidden="1" thickBot="1" x14ac:dyDescent="0.3">
      <c r="A490" s="251" t="s">
        <v>223</v>
      </c>
      <c r="B490" s="400">
        <v>11</v>
      </c>
      <c r="C490" s="374" t="s">
        <v>311</v>
      </c>
      <c r="D490" s="303"/>
      <c r="E490" s="303"/>
      <c r="F490" s="298"/>
      <c r="G490" s="262"/>
      <c r="H490" s="262"/>
      <c r="I490" s="402"/>
      <c r="J490" s="262"/>
      <c r="K490" s="262"/>
      <c r="L490" s="402"/>
      <c r="M490" s="262"/>
      <c r="N490" s="262"/>
      <c r="O490" s="298"/>
      <c r="P490" s="262"/>
      <c r="Q490" s="262"/>
      <c r="R490" s="298"/>
      <c r="S490" s="299"/>
      <c r="T490" s="299"/>
      <c r="U490" s="263"/>
      <c r="V490" s="264"/>
      <c r="W490" s="289">
        <f t="shared" si="104"/>
        <v>0</v>
      </c>
      <c r="X490" s="250">
        <f t="shared" si="105"/>
        <v>0</v>
      </c>
      <c r="Y490" s="290">
        <f t="shared" si="102"/>
        <v>0</v>
      </c>
      <c r="Z490" s="290">
        <f t="shared" si="106"/>
        <v>0</v>
      </c>
      <c r="AA490" s="290" t="str">
        <f t="shared" si="107"/>
        <v>0  -0 - 0 - 0</v>
      </c>
      <c r="AB490" s="290" t="str">
        <f t="shared" si="108"/>
        <v>0 - 0 - 0 -0</v>
      </c>
      <c r="AC490" s="290">
        <f t="shared" si="109"/>
        <v>0</v>
      </c>
      <c r="AD490" s="290">
        <f t="shared" si="110"/>
        <v>0</v>
      </c>
      <c r="AE490" s="290">
        <f t="shared" si="103"/>
        <v>0</v>
      </c>
      <c r="AF490" s="290">
        <f t="shared" si="111"/>
        <v>0</v>
      </c>
    </row>
    <row r="491" spans="1:32" ht="15.75" hidden="1" thickBot="1" x14ac:dyDescent="0.3">
      <c r="A491" s="251" t="s">
        <v>223</v>
      </c>
      <c r="B491" s="400">
        <v>11</v>
      </c>
      <c r="C491" s="374" t="s">
        <v>311</v>
      </c>
      <c r="D491" s="303"/>
      <c r="E491" s="303"/>
      <c r="F491" s="298"/>
      <c r="G491" s="262"/>
      <c r="H491" s="262"/>
      <c r="I491" s="402"/>
      <c r="J491" s="262"/>
      <c r="K491" s="262"/>
      <c r="L491" s="402"/>
      <c r="M491" s="262"/>
      <c r="N491" s="281"/>
      <c r="O491" s="298"/>
      <c r="P491" s="262"/>
      <c r="Q491" s="262"/>
      <c r="R491" s="298"/>
      <c r="S491" s="299"/>
      <c r="T491" s="299"/>
      <c r="U491" s="263"/>
      <c r="V491" s="264"/>
      <c r="W491" s="289">
        <f t="shared" si="80"/>
        <v>0</v>
      </c>
      <c r="X491" s="250">
        <f t="shared" si="81"/>
        <v>0</v>
      </c>
      <c r="Y491" s="290">
        <f t="shared" si="102"/>
        <v>0</v>
      </c>
      <c r="Z491" s="290">
        <f t="shared" si="83"/>
        <v>0</v>
      </c>
      <c r="AA491" s="290" t="str">
        <f t="shared" si="84"/>
        <v>0  -0 - 0 - 0</v>
      </c>
      <c r="AB491" s="290" t="str">
        <f t="shared" si="85"/>
        <v>0 - 0 - 0 -0</v>
      </c>
      <c r="AC491" s="290">
        <f t="shared" si="86"/>
        <v>0</v>
      </c>
      <c r="AD491" s="290">
        <f t="shared" si="87"/>
        <v>0</v>
      </c>
      <c r="AE491" s="290">
        <f t="shared" si="103"/>
        <v>0</v>
      </c>
      <c r="AF491" s="290">
        <f t="shared" si="89"/>
        <v>0</v>
      </c>
    </row>
    <row r="492" spans="1:32" ht="15.75" hidden="1" thickBot="1" x14ac:dyDescent="0.3">
      <c r="A492" s="251" t="s">
        <v>223</v>
      </c>
      <c r="B492" s="400">
        <v>11</v>
      </c>
      <c r="C492" s="374" t="s">
        <v>311</v>
      </c>
      <c r="D492" s="303"/>
      <c r="E492" s="303"/>
      <c r="F492" s="298"/>
      <c r="G492" s="262"/>
      <c r="H492" s="262"/>
      <c r="I492" s="402"/>
      <c r="J492" s="262"/>
      <c r="K492" s="262"/>
      <c r="L492" s="402"/>
      <c r="M492" s="262"/>
      <c r="N492" s="281"/>
      <c r="O492" s="298"/>
      <c r="P492" s="262"/>
      <c r="Q492" s="262"/>
      <c r="R492" s="298"/>
      <c r="S492" s="299"/>
      <c r="T492" s="299"/>
      <c r="U492" s="263"/>
      <c r="V492" s="264"/>
      <c r="W492" s="289">
        <f t="shared" si="80"/>
        <v>0</v>
      </c>
      <c r="X492" s="250">
        <f t="shared" si="81"/>
        <v>0</v>
      </c>
      <c r="Y492" s="290">
        <f t="shared" si="102"/>
        <v>0</v>
      </c>
      <c r="Z492" s="290">
        <f t="shared" si="83"/>
        <v>0</v>
      </c>
      <c r="AA492" s="290" t="str">
        <f t="shared" si="84"/>
        <v>0  -0 - 0 - 0</v>
      </c>
      <c r="AB492" s="290" t="str">
        <f t="shared" si="85"/>
        <v>0 - 0 - 0 -0</v>
      </c>
      <c r="AC492" s="290">
        <f t="shared" si="86"/>
        <v>0</v>
      </c>
      <c r="AD492" s="290">
        <f t="shared" si="87"/>
        <v>0</v>
      </c>
      <c r="AE492" s="290">
        <f t="shared" si="103"/>
        <v>0</v>
      </c>
      <c r="AF492" s="290">
        <f t="shared" si="89"/>
        <v>0</v>
      </c>
    </row>
    <row r="493" spans="1:32" ht="15.75" hidden="1" thickBot="1" x14ac:dyDescent="0.3">
      <c r="A493" s="251" t="s">
        <v>223</v>
      </c>
      <c r="B493" s="400">
        <v>11</v>
      </c>
      <c r="C493" s="374" t="s">
        <v>311</v>
      </c>
      <c r="D493" s="303"/>
      <c r="E493" s="303"/>
      <c r="F493" s="298"/>
      <c r="G493" s="262"/>
      <c r="H493" s="262"/>
      <c r="I493" s="402"/>
      <c r="J493" s="262"/>
      <c r="K493" s="262"/>
      <c r="L493" s="402"/>
      <c r="M493" s="571"/>
      <c r="N493" s="262"/>
      <c r="O493" s="298"/>
      <c r="P493" s="262"/>
      <c r="Q493" s="262"/>
      <c r="R493" s="298"/>
      <c r="S493" s="299"/>
      <c r="T493" s="299"/>
      <c r="U493" s="263"/>
      <c r="V493" s="264"/>
      <c r="W493" s="289">
        <f t="shared" si="80"/>
        <v>0</v>
      </c>
      <c r="X493" s="250">
        <f t="shared" si="81"/>
        <v>0</v>
      </c>
      <c r="Y493" s="290">
        <f t="shared" si="102"/>
        <v>0</v>
      </c>
      <c r="Z493" s="290">
        <f t="shared" si="83"/>
        <v>0</v>
      </c>
      <c r="AA493" s="290" t="str">
        <f t="shared" si="84"/>
        <v>0  -0 - 0 - 0</v>
      </c>
      <c r="AB493" s="290" t="str">
        <f t="shared" si="85"/>
        <v>0 - 0 - 0 -0</v>
      </c>
      <c r="AC493" s="290">
        <f t="shared" si="86"/>
        <v>0</v>
      </c>
      <c r="AD493" s="290">
        <f t="shared" si="87"/>
        <v>0</v>
      </c>
      <c r="AE493" s="290">
        <f t="shared" si="103"/>
        <v>0</v>
      </c>
      <c r="AF493" s="290">
        <f t="shared" si="89"/>
        <v>0</v>
      </c>
    </row>
    <row r="494" spans="1:32" ht="15.75" hidden="1" thickBot="1" x14ac:dyDescent="0.3">
      <c r="A494" s="251" t="s">
        <v>223</v>
      </c>
      <c r="B494" s="400">
        <v>11</v>
      </c>
      <c r="C494" s="374" t="s">
        <v>311</v>
      </c>
      <c r="D494" s="303" t="s">
        <v>129</v>
      </c>
      <c r="E494" s="303"/>
      <c r="F494" s="298" t="s">
        <v>129</v>
      </c>
      <c r="G494" s="262"/>
      <c r="H494" s="262"/>
      <c r="I494" s="402" t="s">
        <v>129</v>
      </c>
      <c r="J494" s="262"/>
      <c r="K494" s="262"/>
      <c r="L494" s="402"/>
      <c r="M494" s="262"/>
      <c r="N494" s="262"/>
      <c r="O494" s="298" t="s">
        <v>129</v>
      </c>
      <c r="P494" s="262"/>
      <c r="Q494" s="262"/>
      <c r="R494" s="298" t="s">
        <v>129</v>
      </c>
      <c r="S494" s="299"/>
      <c r="T494" s="299"/>
      <c r="U494" s="263" t="s">
        <v>129</v>
      </c>
      <c r="V494" s="264"/>
      <c r="W494" s="289">
        <f t="shared" si="80"/>
        <v>0</v>
      </c>
      <c r="X494" s="250">
        <f t="shared" si="81"/>
        <v>0</v>
      </c>
      <c r="Y494" s="290">
        <f t="shared" si="102"/>
        <v>0</v>
      </c>
      <c r="Z494" s="290">
        <f t="shared" si="83"/>
        <v>0</v>
      </c>
      <c r="AA494" s="290" t="str">
        <f t="shared" si="84"/>
        <v>0  -0 - 0 - 0</v>
      </c>
      <c r="AB494" s="290" t="str">
        <f t="shared" si="85"/>
        <v xml:space="preserve">  -   - 0 - </v>
      </c>
      <c r="AC494" s="290" t="str">
        <f t="shared" si="86"/>
        <v xml:space="preserve"> </v>
      </c>
      <c r="AD494" s="290" t="str">
        <f t="shared" si="87"/>
        <v xml:space="preserve"> </v>
      </c>
      <c r="AE494" s="290">
        <f t="shared" si="103"/>
        <v>0</v>
      </c>
      <c r="AF494" s="290" t="str">
        <f t="shared" si="89"/>
        <v xml:space="preserve"> </v>
      </c>
    </row>
    <row r="495" spans="1:32" ht="15.75" hidden="1" thickBot="1" x14ac:dyDescent="0.3">
      <c r="A495" s="251" t="s">
        <v>223</v>
      </c>
      <c r="B495" s="400">
        <v>11</v>
      </c>
      <c r="C495" s="374" t="s">
        <v>311</v>
      </c>
      <c r="D495" s="303" t="s">
        <v>129</v>
      </c>
      <c r="E495" s="303"/>
      <c r="F495" s="298" t="s">
        <v>129</v>
      </c>
      <c r="G495" s="262"/>
      <c r="H495" s="262"/>
      <c r="I495" s="402" t="s">
        <v>129</v>
      </c>
      <c r="J495" s="262"/>
      <c r="K495" s="262"/>
      <c r="L495" s="402" t="s">
        <v>552</v>
      </c>
      <c r="M495" s="262"/>
      <c r="N495" s="262"/>
      <c r="O495" s="298" t="s">
        <v>129</v>
      </c>
      <c r="P495" s="262"/>
      <c r="Q495" s="262"/>
      <c r="R495" s="298" t="s">
        <v>129</v>
      </c>
      <c r="S495" s="299"/>
      <c r="T495" s="299"/>
      <c r="U495" s="263" t="s">
        <v>129</v>
      </c>
      <c r="V495" s="264"/>
      <c r="W495" s="289">
        <f t="shared" si="80"/>
        <v>0</v>
      </c>
      <c r="X495" s="250">
        <f t="shared" si="81"/>
        <v>0</v>
      </c>
      <c r="Y495" s="290">
        <f t="shared" si="102"/>
        <v>0</v>
      </c>
      <c r="Z495" s="290">
        <f t="shared" si="83"/>
        <v>0</v>
      </c>
      <c r="AA495" s="290" t="str">
        <f t="shared" si="84"/>
        <v>0  -0 - 0 - 0</v>
      </c>
      <c r="AB495" s="290" t="str">
        <f t="shared" si="85"/>
        <v xml:space="preserve">  -   - TA - </v>
      </c>
      <c r="AC495" s="290" t="str">
        <f t="shared" si="86"/>
        <v xml:space="preserve"> </v>
      </c>
      <c r="AD495" s="290" t="str">
        <f t="shared" si="87"/>
        <v xml:space="preserve"> </v>
      </c>
      <c r="AE495" s="290" t="str">
        <f t="shared" si="103"/>
        <v>TA</v>
      </c>
      <c r="AF495" s="290" t="str">
        <f t="shared" si="89"/>
        <v xml:space="preserve"> </v>
      </c>
    </row>
    <row r="496" spans="1:32" ht="15.75" hidden="1" thickBot="1" x14ac:dyDescent="0.3">
      <c r="A496" s="251" t="s">
        <v>223</v>
      </c>
      <c r="B496" s="400">
        <v>11</v>
      </c>
      <c r="C496" s="374" t="s">
        <v>311</v>
      </c>
      <c r="D496" s="317">
        <v>43779</v>
      </c>
      <c r="E496" s="318"/>
      <c r="F496" s="541">
        <v>43780</v>
      </c>
      <c r="G496" s="529"/>
      <c r="H496" s="530"/>
      <c r="I496" s="314">
        <v>43781</v>
      </c>
      <c r="J496" s="336"/>
      <c r="K496" s="337"/>
      <c r="L496" s="314">
        <v>43782</v>
      </c>
      <c r="M496" s="336"/>
      <c r="N496" s="337"/>
      <c r="O496" s="314">
        <v>43783</v>
      </c>
      <c r="P496" s="336" t="s">
        <v>615</v>
      </c>
      <c r="Q496" s="337"/>
      <c r="R496" s="314">
        <v>43784</v>
      </c>
      <c r="S496" s="315"/>
      <c r="T496" s="316"/>
      <c r="U496" s="278">
        <v>43785</v>
      </c>
      <c r="V496" s="279"/>
      <c r="W496" s="289">
        <f t="shared" si="80"/>
        <v>0</v>
      </c>
      <c r="X496" s="250">
        <f t="shared" si="81"/>
        <v>0</v>
      </c>
      <c r="Y496" s="290">
        <f t="shared" si="82"/>
        <v>0</v>
      </c>
      <c r="Z496" s="290" t="str">
        <f t="shared" si="83"/>
        <v>Mc Bride</v>
      </c>
      <c r="AA496" s="290" t="str">
        <f t="shared" si="84"/>
        <v>0  -0 - 0 - Mc Bride</v>
      </c>
      <c r="AB496" s="290" t="str">
        <f t="shared" si="85"/>
        <v>43780 - 43781 - 43782 -43783</v>
      </c>
      <c r="AC496" s="290">
        <f t="shared" si="86"/>
        <v>43780</v>
      </c>
      <c r="AD496" s="290">
        <f t="shared" si="87"/>
        <v>43781</v>
      </c>
      <c r="AE496" s="290">
        <f t="shared" si="88"/>
        <v>43782</v>
      </c>
      <c r="AF496" s="290">
        <f t="shared" si="89"/>
        <v>43783</v>
      </c>
    </row>
    <row r="497" spans="1:32" ht="27.75" hidden="1" thickBot="1" x14ac:dyDescent="0.3">
      <c r="A497" s="251" t="s">
        <v>223</v>
      </c>
      <c r="B497" s="400">
        <v>11</v>
      </c>
      <c r="C497" s="374" t="s">
        <v>311</v>
      </c>
      <c r="D497" s="303" t="s">
        <v>129</v>
      </c>
      <c r="E497" s="303"/>
      <c r="F497" s="531" t="s">
        <v>129</v>
      </c>
      <c r="G497" s="532"/>
      <c r="H497" s="532"/>
      <c r="I497" s="402" t="s">
        <v>129</v>
      </c>
      <c r="J497" s="262"/>
      <c r="K497" s="570"/>
      <c r="L497" s="402"/>
      <c r="M497" s="262"/>
      <c r="N497" s="262"/>
      <c r="O497" s="402" t="s">
        <v>613</v>
      </c>
      <c r="P497" s="262" t="s">
        <v>614</v>
      </c>
      <c r="Q497" s="262" t="s">
        <v>671</v>
      </c>
      <c r="R497" s="298" t="s">
        <v>129</v>
      </c>
      <c r="S497" s="299"/>
      <c r="T497" s="299"/>
      <c r="U497" s="263" t="s">
        <v>129</v>
      </c>
      <c r="V497" s="264"/>
      <c r="W497" s="289">
        <f t="shared" si="80"/>
        <v>0</v>
      </c>
      <c r="X497" s="250">
        <f t="shared" si="81"/>
        <v>0</v>
      </c>
      <c r="Y497" s="290">
        <f t="shared" si="82"/>
        <v>0</v>
      </c>
      <c r="Z497" s="290" t="str">
        <f t="shared" ref="Z497:Z512" si="112">P497</f>
        <v>Lake Micbride</v>
      </c>
      <c r="AA497" s="290" t="str">
        <f t="shared" si="84"/>
        <v>0  -0 - 0 - Lake Micbride</v>
      </c>
      <c r="AB497" s="290" t="str">
        <f t="shared" si="85"/>
        <v xml:space="preserve">  -   - 0 -647E</v>
      </c>
      <c r="AC497" s="290" t="str">
        <f t="shared" si="86"/>
        <v xml:space="preserve"> </v>
      </c>
      <c r="AD497" s="290" t="str">
        <f t="shared" si="87"/>
        <v xml:space="preserve"> </v>
      </c>
      <c r="AE497" s="290">
        <f t="shared" si="88"/>
        <v>0</v>
      </c>
      <c r="AF497" s="290" t="str">
        <f t="shared" ref="AF497:AF509" si="113">O497</f>
        <v>647E</v>
      </c>
    </row>
    <row r="498" spans="1:32" ht="27.75" hidden="1" thickBot="1" x14ac:dyDescent="0.3">
      <c r="A498" s="251" t="s">
        <v>223</v>
      </c>
      <c r="B498" s="400">
        <v>11</v>
      </c>
      <c r="C498" s="374" t="s">
        <v>311</v>
      </c>
      <c r="D498" s="303"/>
      <c r="E498" s="303"/>
      <c r="F498" s="531"/>
      <c r="G498" s="532"/>
      <c r="H498" s="532"/>
      <c r="I498" s="402"/>
      <c r="J498" s="262"/>
      <c r="K498" s="570"/>
      <c r="L498" s="402"/>
      <c r="M498" s="262"/>
      <c r="N498" s="262"/>
      <c r="O498" s="402" t="s">
        <v>613</v>
      </c>
      <c r="P498" s="262" t="s">
        <v>614</v>
      </c>
      <c r="Q498" s="262" t="s">
        <v>671</v>
      </c>
      <c r="R498" s="298"/>
      <c r="S498" s="299"/>
      <c r="T498" s="299"/>
      <c r="U498" s="263"/>
      <c r="V498" s="264"/>
      <c r="W498" s="289">
        <f t="shared" si="80"/>
        <v>0</v>
      </c>
      <c r="X498" s="250">
        <f t="shared" si="81"/>
        <v>0</v>
      </c>
      <c r="Y498" s="290">
        <f t="shared" si="82"/>
        <v>0</v>
      </c>
      <c r="Z498" s="290" t="str">
        <f t="shared" si="112"/>
        <v>Lake Micbride</v>
      </c>
      <c r="AA498" s="290" t="str">
        <f t="shared" si="84"/>
        <v>0  -0 - 0 - Lake Micbride</v>
      </c>
      <c r="AB498" s="290" t="str">
        <f t="shared" si="85"/>
        <v>0 - 0 - 0 -647E</v>
      </c>
      <c r="AC498" s="290">
        <f t="shared" si="86"/>
        <v>0</v>
      </c>
      <c r="AD498" s="290">
        <f t="shared" si="87"/>
        <v>0</v>
      </c>
      <c r="AE498" s="290">
        <f t="shared" si="88"/>
        <v>0</v>
      </c>
      <c r="AF498" s="290" t="str">
        <f t="shared" si="113"/>
        <v>647E</v>
      </c>
    </row>
    <row r="499" spans="1:32" ht="27.75" hidden="1" thickBot="1" x14ac:dyDescent="0.3">
      <c r="A499" s="251" t="s">
        <v>223</v>
      </c>
      <c r="B499" s="400">
        <v>11</v>
      </c>
      <c r="C499" s="374" t="s">
        <v>311</v>
      </c>
      <c r="D499" s="303"/>
      <c r="E499" s="303"/>
      <c r="F499" s="531"/>
      <c r="G499" s="532"/>
      <c r="H499" s="532"/>
      <c r="I499" s="402"/>
      <c r="J499" s="262"/>
      <c r="K499" s="570"/>
      <c r="L499" s="402"/>
      <c r="M499" s="262"/>
      <c r="N499" s="262"/>
      <c r="O499" s="402" t="s">
        <v>613</v>
      </c>
      <c r="P499" s="262" t="s">
        <v>614</v>
      </c>
      <c r="Q499" s="262" t="s">
        <v>671</v>
      </c>
      <c r="R499" s="298"/>
      <c r="S499" s="299"/>
      <c r="T499" s="299"/>
      <c r="U499" s="263"/>
      <c r="V499" s="264"/>
      <c r="W499" s="289">
        <f t="shared" si="80"/>
        <v>0</v>
      </c>
      <c r="X499" s="250">
        <f t="shared" si="81"/>
        <v>0</v>
      </c>
      <c r="Y499" s="290">
        <f t="shared" si="82"/>
        <v>0</v>
      </c>
      <c r="Z499" s="290" t="str">
        <f t="shared" si="112"/>
        <v>Lake Micbride</v>
      </c>
      <c r="AA499" s="290" t="str">
        <f t="shared" si="84"/>
        <v>0  -0 - 0 - Lake Micbride</v>
      </c>
      <c r="AB499" s="290" t="str">
        <f t="shared" si="85"/>
        <v>0 - 0 - 0 -647E</v>
      </c>
      <c r="AC499" s="290">
        <f t="shared" si="86"/>
        <v>0</v>
      </c>
      <c r="AD499" s="290">
        <f t="shared" si="87"/>
        <v>0</v>
      </c>
      <c r="AE499" s="290">
        <f t="shared" si="88"/>
        <v>0</v>
      </c>
      <c r="AF499" s="290" t="str">
        <f t="shared" si="113"/>
        <v>647E</v>
      </c>
    </row>
    <row r="500" spans="1:32" ht="15.75" hidden="1" thickBot="1" x14ac:dyDescent="0.3">
      <c r="A500" s="251" t="s">
        <v>223</v>
      </c>
      <c r="B500" s="400">
        <v>11</v>
      </c>
      <c r="C500" s="374" t="s">
        <v>311</v>
      </c>
      <c r="D500" s="303"/>
      <c r="E500" s="303"/>
      <c r="F500" s="531"/>
      <c r="G500" s="532"/>
      <c r="H500" s="532"/>
      <c r="I500" s="402"/>
      <c r="J500" s="262"/>
      <c r="K500" s="570"/>
      <c r="L500" s="402"/>
      <c r="M500" s="262"/>
      <c r="N500" s="262"/>
      <c r="O500" s="402"/>
      <c r="P500" s="262"/>
      <c r="Q500" s="262"/>
      <c r="R500" s="298"/>
      <c r="S500" s="299"/>
      <c r="T500" s="299"/>
      <c r="U500" s="263"/>
      <c r="V500" s="264"/>
      <c r="W500" s="289">
        <f t="shared" si="80"/>
        <v>0</v>
      </c>
      <c r="X500" s="250">
        <f t="shared" si="81"/>
        <v>0</v>
      </c>
      <c r="Y500" s="290">
        <f t="shared" si="82"/>
        <v>0</v>
      </c>
      <c r="Z500" s="290">
        <f t="shared" si="112"/>
        <v>0</v>
      </c>
      <c r="AA500" s="290" t="str">
        <f t="shared" si="84"/>
        <v>0  -0 - 0 - 0</v>
      </c>
      <c r="AB500" s="290" t="str">
        <f t="shared" si="85"/>
        <v>0 - 0 - 0 -0</v>
      </c>
      <c r="AC500" s="290">
        <f t="shared" si="86"/>
        <v>0</v>
      </c>
      <c r="AD500" s="290">
        <f t="shared" si="87"/>
        <v>0</v>
      </c>
      <c r="AE500" s="290">
        <f t="shared" si="88"/>
        <v>0</v>
      </c>
      <c r="AF500" s="290">
        <f t="shared" si="113"/>
        <v>0</v>
      </c>
    </row>
    <row r="501" spans="1:32" ht="15.75" hidden="1" thickBot="1" x14ac:dyDescent="0.3">
      <c r="A501" s="251" t="s">
        <v>223</v>
      </c>
      <c r="B501" s="400">
        <v>11</v>
      </c>
      <c r="C501" s="374" t="s">
        <v>311</v>
      </c>
      <c r="D501" s="303"/>
      <c r="E501" s="303"/>
      <c r="F501" s="531"/>
      <c r="G501" s="532"/>
      <c r="H501" s="532"/>
      <c r="I501" s="402"/>
      <c r="J501" s="262"/>
      <c r="K501" s="570"/>
      <c r="L501" s="402"/>
      <c r="M501" s="262"/>
      <c r="N501" s="262"/>
      <c r="O501" s="402"/>
      <c r="P501" s="262"/>
      <c r="Q501" s="262"/>
      <c r="R501" s="298"/>
      <c r="S501" s="299"/>
      <c r="T501" s="299"/>
      <c r="U501" s="263"/>
      <c r="V501" s="264"/>
      <c r="W501" s="289">
        <f t="shared" si="80"/>
        <v>0</v>
      </c>
      <c r="X501" s="250">
        <f t="shared" si="81"/>
        <v>0</v>
      </c>
      <c r="Y501" s="290">
        <f t="shared" si="82"/>
        <v>0</v>
      </c>
      <c r="Z501" s="290">
        <f t="shared" si="112"/>
        <v>0</v>
      </c>
      <c r="AA501" s="290" t="str">
        <f t="shared" si="84"/>
        <v>0  -0 - 0 - 0</v>
      </c>
      <c r="AB501" s="290" t="str">
        <f t="shared" si="85"/>
        <v>0 - 0 - 0 -0</v>
      </c>
      <c r="AC501" s="290">
        <f t="shared" si="86"/>
        <v>0</v>
      </c>
      <c r="AD501" s="290">
        <f t="shared" si="87"/>
        <v>0</v>
      </c>
      <c r="AE501" s="290">
        <f t="shared" si="88"/>
        <v>0</v>
      </c>
      <c r="AF501" s="290">
        <f t="shared" si="113"/>
        <v>0</v>
      </c>
    </row>
    <row r="502" spans="1:32" ht="15.75" hidden="1" thickBot="1" x14ac:dyDescent="0.3">
      <c r="A502" s="251" t="s">
        <v>223</v>
      </c>
      <c r="B502" s="400">
        <v>11</v>
      </c>
      <c r="C502" s="374" t="s">
        <v>311</v>
      </c>
      <c r="D502" s="303"/>
      <c r="E502" s="303"/>
      <c r="F502" s="531"/>
      <c r="G502" s="532"/>
      <c r="H502" s="532"/>
      <c r="I502" s="402"/>
      <c r="J502" s="262"/>
      <c r="K502" s="570"/>
      <c r="L502" s="402"/>
      <c r="M502" s="262"/>
      <c r="N502" s="262"/>
      <c r="O502" s="402"/>
      <c r="P502" s="262"/>
      <c r="Q502" s="262"/>
      <c r="R502" s="298"/>
      <c r="S502" s="299"/>
      <c r="T502" s="299"/>
      <c r="U502" s="263"/>
      <c r="V502" s="264"/>
      <c r="W502" s="289">
        <f t="shared" si="80"/>
        <v>0</v>
      </c>
      <c r="X502" s="250">
        <f t="shared" si="81"/>
        <v>0</v>
      </c>
      <c r="Y502" s="290">
        <f t="shared" si="82"/>
        <v>0</v>
      </c>
      <c r="Z502" s="290">
        <f t="shared" si="112"/>
        <v>0</v>
      </c>
      <c r="AA502" s="290" t="str">
        <f t="shared" si="84"/>
        <v>0  -0 - 0 - 0</v>
      </c>
      <c r="AB502" s="290" t="str">
        <f t="shared" si="85"/>
        <v>0 - 0 - 0 -0</v>
      </c>
      <c r="AC502" s="290">
        <f t="shared" si="86"/>
        <v>0</v>
      </c>
      <c r="AD502" s="290">
        <f t="shared" si="87"/>
        <v>0</v>
      </c>
      <c r="AE502" s="290">
        <f t="shared" si="88"/>
        <v>0</v>
      </c>
      <c r="AF502" s="290">
        <f t="shared" si="113"/>
        <v>0</v>
      </c>
    </row>
    <row r="503" spans="1:32" ht="15.75" hidden="1" thickBot="1" x14ac:dyDescent="0.3">
      <c r="A503" s="251" t="s">
        <v>223</v>
      </c>
      <c r="B503" s="400">
        <v>11</v>
      </c>
      <c r="C503" s="374" t="s">
        <v>311</v>
      </c>
      <c r="D503" s="303" t="s">
        <v>129</v>
      </c>
      <c r="E503" s="303"/>
      <c r="F503" s="531" t="s">
        <v>129</v>
      </c>
      <c r="G503" s="532"/>
      <c r="H503" s="532"/>
      <c r="I503" s="402" t="s">
        <v>129</v>
      </c>
      <c r="J503" s="262"/>
      <c r="K503" s="570"/>
      <c r="L503" s="402"/>
      <c r="M503" s="262"/>
      <c r="N503" s="262"/>
      <c r="O503" s="402"/>
      <c r="P503" s="262"/>
      <c r="Q503" s="262"/>
      <c r="R503" s="298" t="s">
        <v>129</v>
      </c>
      <c r="S503" s="299"/>
      <c r="T503" s="299"/>
      <c r="U503" s="263" t="s">
        <v>129</v>
      </c>
      <c r="V503" s="264"/>
      <c r="W503" s="289">
        <f t="shared" ref="W503:W572" si="114">G503</f>
        <v>0</v>
      </c>
      <c r="X503" s="250">
        <f t="shared" ref="X503:X572" si="115">J503</f>
        <v>0</v>
      </c>
      <c r="Y503" s="290">
        <f t="shared" ref="Y503:Y572" si="116">M503</f>
        <v>0</v>
      </c>
      <c r="Z503" s="290">
        <f t="shared" si="112"/>
        <v>0</v>
      </c>
      <c r="AA503" s="290" t="str">
        <f t="shared" ref="AA503:AA572" si="117">W503&amp;"  -"&amp;X503&amp;" - "&amp;Y503&amp;" - "&amp;Z503</f>
        <v>0  -0 - 0 - 0</v>
      </c>
      <c r="AB503" s="290" t="str">
        <f t="shared" si="85"/>
        <v xml:space="preserve">  -   - 0 -0</v>
      </c>
      <c r="AC503" s="290" t="str">
        <f t="shared" si="86"/>
        <v xml:space="preserve"> </v>
      </c>
      <c r="AD503" s="290" t="str">
        <f t="shared" si="87"/>
        <v xml:space="preserve"> </v>
      </c>
      <c r="AE503" s="290">
        <f t="shared" si="88"/>
        <v>0</v>
      </c>
      <c r="AF503" s="290">
        <f t="shared" si="113"/>
        <v>0</v>
      </c>
    </row>
    <row r="504" spans="1:32" ht="15.75" hidden="1" thickBot="1" x14ac:dyDescent="0.3">
      <c r="A504" s="251" t="s">
        <v>223</v>
      </c>
      <c r="B504" s="400">
        <v>11</v>
      </c>
      <c r="C504" s="374" t="s">
        <v>311</v>
      </c>
      <c r="D504" s="303" t="s">
        <v>129</v>
      </c>
      <c r="E504" s="303"/>
      <c r="F504" s="531" t="s">
        <v>129</v>
      </c>
      <c r="G504" s="532"/>
      <c r="H504" s="532"/>
      <c r="I504" s="402" t="s">
        <v>129</v>
      </c>
      <c r="J504" s="262"/>
      <c r="K504" s="262"/>
      <c r="L504" s="402"/>
      <c r="M504" s="262"/>
      <c r="N504" s="274"/>
      <c r="O504" s="402"/>
      <c r="P504" s="262"/>
      <c r="Q504" s="274"/>
      <c r="R504" s="298" t="s">
        <v>129</v>
      </c>
      <c r="S504" s="299"/>
      <c r="T504" s="299"/>
      <c r="U504" s="263" t="s">
        <v>129</v>
      </c>
      <c r="V504" s="264"/>
      <c r="W504" s="289">
        <f t="shared" si="114"/>
        <v>0</v>
      </c>
      <c r="X504" s="250">
        <f t="shared" si="115"/>
        <v>0</v>
      </c>
      <c r="Y504" s="290">
        <f t="shared" si="116"/>
        <v>0</v>
      </c>
      <c r="Z504" s="290">
        <f t="shared" si="112"/>
        <v>0</v>
      </c>
      <c r="AA504" s="290" t="str">
        <f t="shared" si="117"/>
        <v>0  -0 - 0 - 0</v>
      </c>
      <c r="AB504" s="290" t="str">
        <f t="shared" si="85"/>
        <v xml:space="preserve">  -   - 0 -0</v>
      </c>
      <c r="AC504" s="290" t="str">
        <f t="shared" si="86"/>
        <v xml:space="preserve"> </v>
      </c>
      <c r="AD504" s="290" t="str">
        <f t="shared" si="87"/>
        <v xml:space="preserve"> </v>
      </c>
      <c r="AE504" s="290">
        <f t="shared" si="88"/>
        <v>0</v>
      </c>
      <c r="AF504" s="290">
        <f t="shared" si="113"/>
        <v>0</v>
      </c>
    </row>
    <row r="505" spans="1:32" ht="15.75" hidden="1" thickBot="1" x14ac:dyDescent="0.3">
      <c r="A505" s="251" t="s">
        <v>223</v>
      </c>
      <c r="B505" s="400">
        <v>11</v>
      </c>
      <c r="C505" s="374" t="s">
        <v>311</v>
      </c>
      <c r="D505" s="303" t="s">
        <v>129</v>
      </c>
      <c r="E505" s="303"/>
      <c r="F505" s="531" t="s">
        <v>129</v>
      </c>
      <c r="G505" s="532"/>
      <c r="H505" s="532"/>
      <c r="I505" s="402" t="s">
        <v>129</v>
      </c>
      <c r="J505" s="262"/>
      <c r="K505" s="262"/>
      <c r="L505" s="402"/>
      <c r="M505" s="262"/>
      <c r="N505" s="274"/>
      <c r="O505" s="402"/>
      <c r="P505" s="262" t="s">
        <v>375</v>
      </c>
      <c r="Q505" s="274" t="s">
        <v>620</v>
      </c>
      <c r="R505" s="298" t="s">
        <v>129</v>
      </c>
      <c r="S505" s="299"/>
      <c r="T505" s="299"/>
      <c r="U505" s="263" t="s">
        <v>129</v>
      </c>
      <c r="V505" s="264"/>
      <c r="W505" s="289">
        <f t="shared" si="114"/>
        <v>0</v>
      </c>
      <c r="X505" s="250">
        <f t="shared" si="115"/>
        <v>0</v>
      </c>
      <c r="Y505" s="290">
        <f t="shared" si="116"/>
        <v>0</v>
      </c>
      <c r="Z505" s="290" t="str">
        <f t="shared" si="112"/>
        <v>Avril</v>
      </c>
      <c r="AA505" s="290" t="str">
        <f t="shared" si="117"/>
        <v>0  -0 - 0 - Avril</v>
      </c>
      <c r="AB505" s="290" t="str">
        <f t="shared" si="85"/>
        <v xml:space="preserve">  -   - 0 -0</v>
      </c>
      <c r="AC505" s="290" t="str">
        <f t="shared" si="86"/>
        <v xml:space="preserve"> </v>
      </c>
      <c r="AD505" s="290" t="str">
        <f t="shared" si="87"/>
        <v xml:space="preserve"> </v>
      </c>
      <c r="AE505" s="290">
        <f t="shared" si="88"/>
        <v>0</v>
      </c>
      <c r="AF505" s="290">
        <f t="shared" si="113"/>
        <v>0</v>
      </c>
    </row>
    <row r="506" spans="1:32" ht="27.75" hidden="1" thickBot="1" x14ac:dyDescent="0.3">
      <c r="A506" s="251" t="s">
        <v>223</v>
      </c>
      <c r="B506" s="400">
        <v>11</v>
      </c>
      <c r="C506" s="374" t="s">
        <v>311</v>
      </c>
      <c r="D506" s="303" t="s">
        <v>129</v>
      </c>
      <c r="E506" s="303"/>
      <c r="F506" s="531" t="s">
        <v>129</v>
      </c>
      <c r="G506" s="532"/>
      <c r="H506" s="532"/>
      <c r="I506" s="402" t="s">
        <v>129</v>
      </c>
      <c r="J506" s="262"/>
      <c r="K506" s="262"/>
      <c r="L506" s="402"/>
      <c r="M506" s="262"/>
      <c r="N506" s="262"/>
      <c r="O506" s="402" t="s">
        <v>552</v>
      </c>
      <c r="P506" s="262" t="s">
        <v>663</v>
      </c>
      <c r="Q506" s="262"/>
      <c r="R506" s="298" t="s">
        <v>129</v>
      </c>
      <c r="S506" s="299"/>
      <c r="T506" s="299"/>
      <c r="U506" s="263" t="s">
        <v>129</v>
      </c>
      <c r="V506" s="264"/>
      <c r="W506" s="289">
        <f t="shared" si="114"/>
        <v>0</v>
      </c>
      <c r="X506" s="250">
        <f t="shared" si="115"/>
        <v>0</v>
      </c>
      <c r="Y506" s="290">
        <f t="shared" si="116"/>
        <v>0</v>
      </c>
      <c r="Z506" s="290" t="str">
        <f t="shared" si="112"/>
        <v>RQ-2019-11-11-19</v>
      </c>
      <c r="AA506" s="290" t="str">
        <f t="shared" si="117"/>
        <v>0  -0 - 0 - RQ-2019-11-11-19</v>
      </c>
      <c r="AB506" s="290" t="str">
        <f t="shared" si="85"/>
        <v xml:space="preserve">  -   - 0 -TA</v>
      </c>
      <c r="AC506" s="290" t="str">
        <f t="shared" si="86"/>
        <v xml:space="preserve"> </v>
      </c>
      <c r="AD506" s="290" t="str">
        <f t="shared" si="87"/>
        <v xml:space="preserve"> </v>
      </c>
      <c r="AE506" s="290">
        <f t="shared" si="88"/>
        <v>0</v>
      </c>
      <c r="AF506" s="290" t="str">
        <f t="shared" si="113"/>
        <v>TA</v>
      </c>
    </row>
    <row r="507" spans="1:32" ht="15.75" hidden="1" thickBot="1" x14ac:dyDescent="0.3">
      <c r="A507" s="251" t="s">
        <v>223</v>
      </c>
      <c r="B507" s="400">
        <v>11</v>
      </c>
      <c r="C507" s="374" t="s">
        <v>311</v>
      </c>
      <c r="D507" s="317">
        <v>43786</v>
      </c>
      <c r="E507" s="318"/>
      <c r="F507" s="314">
        <v>43787</v>
      </c>
      <c r="G507" s="336"/>
      <c r="H507" s="337"/>
      <c r="I507" s="314">
        <v>43788</v>
      </c>
      <c r="J507" s="336" t="s">
        <v>356</v>
      </c>
      <c r="K507" s="337"/>
      <c r="L507" s="314">
        <v>43789</v>
      </c>
      <c r="M507" s="336"/>
      <c r="N507" s="337"/>
      <c r="O507" s="314">
        <v>43790</v>
      </c>
      <c r="P507" s="336"/>
      <c r="Q507" s="337"/>
      <c r="R507" s="314">
        <v>43791</v>
      </c>
      <c r="S507" s="315"/>
      <c r="T507" s="316"/>
      <c r="U507" s="278">
        <v>43792</v>
      </c>
      <c r="V507" s="279"/>
      <c r="W507" s="289">
        <f t="shared" si="114"/>
        <v>0</v>
      </c>
      <c r="X507" s="250" t="str">
        <f t="shared" si="115"/>
        <v>NWQI</v>
      </c>
      <c r="Y507" s="290">
        <f t="shared" si="116"/>
        <v>0</v>
      </c>
      <c r="Z507" s="290">
        <f t="shared" si="112"/>
        <v>0</v>
      </c>
      <c r="AA507" s="290" t="str">
        <f t="shared" si="117"/>
        <v>0  -NWQI - 0 - 0</v>
      </c>
      <c r="AB507" s="290" t="str">
        <f t="shared" si="85"/>
        <v>43787 - 43788 - 43789 -43790</v>
      </c>
      <c r="AC507" s="290">
        <f t="shared" si="86"/>
        <v>43787</v>
      </c>
      <c r="AD507" s="290">
        <f t="shared" si="87"/>
        <v>43788</v>
      </c>
      <c r="AE507" s="290">
        <f t="shared" si="88"/>
        <v>43789</v>
      </c>
      <c r="AF507" s="290">
        <f t="shared" si="113"/>
        <v>43790</v>
      </c>
    </row>
    <row r="508" spans="1:32" ht="26.25" hidden="1" thickBot="1" x14ac:dyDescent="0.3">
      <c r="A508" s="251" t="s">
        <v>223</v>
      </c>
      <c r="B508" s="400">
        <v>11</v>
      </c>
      <c r="C508" s="374" t="s">
        <v>311</v>
      </c>
      <c r="D508" s="303" t="s">
        <v>129</v>
      </c>
      <c r="E508" s="303"/>
      <c r="F508" s="298" t="s">
        <v>129</v>
      </c>
      <c r="G508" s="262"/>
      <c r="H508" s="262"/>
      <c r="I508" s="535" t="s">
        <v>680</v>
      </c>
      <c r="J508" s="523" t="s">
        <v>408</v>
      </c>
      <c r="K508" s="523" t="s">
        <v>434</v>
      </c>
      <c r="L508" s="572"/>
      <c r="M508" s="575" t="s">
        <v>679</v>
      </c>
      <c r="N508" s="573"/>
      <c r="O508" s="574" t="s">
        <v>129</v>
      </c>
      <c r="P508" s="573"/>
      <c r="Q508" s="573"/>
      <c r="R508" s="298" t="s">
        <v>129</v>
      </c>
      <c r="S508" s="299"/>
      <c r="T508" s="299"/>
      <c r="U508" s="263" t="s">
        <v>129</v>
      </c>
      <c r="V508" s="264"/>
      <c r="W508" s="289">
        <f t="shared" si="114"/>
        <v>0</v>
      </c>
      <c r="X508" s="250" t="str">
        <f t="shared" si="115"/>
        <v>Little Alligator Creek at SR 273</v>
      </c>
      <c r="Y508" s="290" t="str">
        <f t="shared" si="116"/>
        <v xml:space="preserve">Status trend Workshop. </v>
      </c>
      <c r="Z508" s="290">
        <f t="shared" si="112"/>
        <v>0</v>
      </c>
      <c r="AA508" s="290" t="str">
        <f t="shared" si="117"/>
        <v>0  -Little Alligator Creek at SR 273 - Status trend Workshop.  - 0</v>
      </c>
      <c r="AB508" s="290" t="str">
        <f t="shared" si="85"/>
        <v xml:space="preserve">  - 123_ - 0 - </v>
      </c>
      <c r="AC508" s="290" t="str">
        <f t="shared" si="86"/>
        <v xml:space="preserve"> </v>
      </c>
      <c r="AD508" s="290" t="str">
        <f t="shared" si="87"/>
        <v>123_</v>
      </c>
      <c r="AE508" s="290">
        <f t="shared" si="88"/>
        <v>0</v>
      </c>
      <c r="AF508" s="290" t="str">
        <f t="shared" si="113"/>
        <v xml:space="preserve"> </v>
      </c>
    </row>
    <row r="509" spans="1:32" ht="15.75" hidden="1" thickBot="1" x14ac:dyDescent="0.3">
      <c r="A509" s="251" t="s">
        <v>223</v>
      </c>
      <c r="B509" s="400">
        <v>11</v>
      </c>
      <c r="C509" s="374" t="s">
        <v>311</v>
      </c>
      <c r="D509" s="303" t="s">
        <v>129</v>
      </c>
      <c r="E509" s="303"/>
      <c r="F509" s="298" t="s">
        <v>129</v>
      </c>
      <c r="G509" s="262"/>
      <c r="H509" s="262"/>
      <c r="I509" s="535" t="s">
        <v>681</v>
      </c>
      <c r="J509" s="523" t="s">
        <v>414</v>
      </c>
      <c r="K509" s="523" t="s">
        <v>452</v>
      </c>
      <c r="L509" s="402"/>
      <c r="M509" s="262"/>
      <c r="N509" s="262"/>
      <c r="O509" s="298" t="s">
        <v>129</v>
      </c>
      <c r="P509" s="262"/>
      <c r="Q509" s="262"/>
      <c r="R509" s="298" t="s">
        <v>129</v>
      </c>
      <c r="S509" s="299"/>
      <c r="T509" s="299"/>
      <c r="U509" s="263" t="s">
        <v>129</v>
      </c>
      <c r="V509" s="264"/>
      <c r="W509" s="289">
        <f t="shared" si="114"/>
        <v>0</v>
      </c>
      <c r="X509" s="250" t="str">
        <f t="shared" si="115"/>
        <v>Minnow Creek At Lovewood Rd</v>
      </c>
      <c r="Y509" s="290">
        <f t="shared" si="116"/>
        <v>0</v>
      </c>
      <c r="Z509" s="290">
        <f t="shared" si="112"/>
        <v>0</v>
      </c>
      <c r="AA509" s="290" t="str">
        <f t="shared" si="117"/>
        <v>0  -Minnow Creek At Lovewood Rd - 0 - 0</v>
      </c>
      <c r="AB509" s="290" t="str">
        <f t="shared" ref="AB509:AB578" si="118">AC509&amp;" - "&amp;AD509&amp;" - "&amp;AE509&amp;" -"&amp;AF509</f>
        <v xml:space="preserve">  - 130_ - 0 - </v>
      </c>
      <c r="AC509" s="290" t="str">
        <f t="shared" ref="AC509:AC578" si="119">F509</f>
        <v xml:space="preserve"> </v>
      </c>
      <c r="AD509" s="290" t="str">
        <f t="shared" ref="AD509:AD578" si="120">I509</f>
        <v>130_</v>
      </c>
      <c r="AE509" s="290">
        <f t="shared" ref="AE509:AE578" si="121">L509</f>
        <v>0</v>
      </c>
      <c r="AF509" s="290" t="str">
        <f t="shared" si="113"/>
        <v xml:space="preserve"> </v>
      </c>
    </row>
    <row r="510" spans="1:32" ht="15.75" hidden="1" thickBot="1" x14ac:dyDescent="0.3">
      <c r="A510" s="251" t="s">
        <v>223</v>
      </c>
      <c r="B510" s="400">
        <v>11</v>
      </c>
      <c r="C510" s="374" t="s">
        <v>311</v>
      </c>
      <c r="D510" s="303"/>
      <c r="E510" s="303"/>
      <c r="F510" s="298"/>
      <c r="G510" s="262"/>
      <c r="H510" s="262"/>
      <c r="I510" s="535" t="s">
        <v>682</v>
      </c>
      <c r="J510" s="523" t="s">
        <v>416</v>
      </c>
      <c r="K510" s="523" t="s">
        <v>434</v>
      </c>
      <c r="L510" s="402"/>
      <c r="M510" s="262"/>
      <c r="N510" s="262"/>
      <c r="O510" s="298" t="s">
        <v>129</v>
      </c>
      <c r="P510" s="262"/>
      <c r="Q510" s="262"/>
      <c r="R510" s="298"/>
      <c r="S510" s="299"/>
      <c r="T510" s="299"/>
      <c r="U510" s="263"/>
      <c r="V510" s="264"/>
      <c r="W510" s="289">
        <f t="shared" si="114"/>
        <v>0</v>
      </c>
      <c r="X510" s="250" t="str">
        <f t="shared" si="115"/>
        <v>Scurlock Creek at Pilgrim Rd</v>
      </c>
      <c r="Y510" s="290">
        <f t="shared" si="116"/>
        <v>0</v>
      </c>
      <c r="Z510" s="290">
        <f t="shared" si="112"/>
        <v>0</v>
      </c>
      <c r="AA510" s="290" t="str">
        <f t="shared" si="117"/>
        <v>0  -Scurlock Creek at Pilgrim Rd - 0 - 0</v>
      </c>
      <c r="AB510" s="290" t="str">
        <f t="shared" si="118"/>
        <v xml:space="preserve">0 - 195_ - 0 - </v>
      </c>
      <c r="AC510" s="290">
        <f t="shared" si="119"/>
        <v>0</v>
      </c>
      <c r="AD510" s="290" t="str">
        <f t="shared" si="120"/>
        <v>195_</v>
      </c>
      <c r="AE510" s="290">
        <f t="shared" si="121"/>
        <v>0</v>
      </c>
      <c r="AF510" s="290" t="str">
        <f t="shared" ref="AF510:AF578" si="122">O510</f>
        <v xml:space="preserve"> </v>
      </c>
    </row>
    <row r="511" spans="1:32" ht="15.75" hidden="1" thickBot="1" x14ac:dyDescent="0.3">
      <c r="A511" s="251" t="s">
        <v>223</v>
      </c>
      <c r="B511" s="400">
        <v>11</v>
      </c>
      <c r="C511" s="374" t="s">
        <v>311</v>
      </c>
      <c r="D511" s="303"/>
      <c r="E511" s="303"/>
      <c r="F511" s="298"/>
      <c r="G511" s="262"/>
      <c r="H511" s="262"/>
      <c r="I511" s="535" t="s">
        <v>683</v>
      </c>
      <c r="J511" s="523" t="s">
        <v>418</v>
      </c>
      <c r="K511" s="523" t="s">
        <v>434</v>
      </c>
      <c r="L511" s="402"/>
      <c r="M511" s="262"/>
      <c r="N511" s="262"/>
      <c r="O511" s="298" t="s">
        <v>129</v>
      </c>
      <c r="P511" s="262"/>
      <c r="Q511" s="262"/>
      <c r="R511" s="298"/>
      <c r="S511" s="299"/>
      <c r="T511" s="299"/>
      <c r="U511" s="263"/>
      <c r="V511" s="264"/>
      <c r="W511" s="289">
        <f t="shared" si="114"/>
        <v>0</v>
      </c>
      <c r="X511" s="250" t="str">
        <f t="shared" si="115"/>
        <v>Unnamed Creek at Palmview Rd</v>
      </c>
      <c r="Y511" s="290">
        <f t="shared" si="116"/>
        <v>0</v>
      </c>
      <c r="Z511" s="290">
        <f t="shared" si="112"/>
        <v>0</v>
      </c>
      <c r="AA511" s="290" t="str">
        <f t="shared" si="117"/>
        <v>0  -Unnamed Creek at Palmview Rd - 0 - 0</v>
      </c>
      <c r="AB511" s="290" t="str">
        <f t="shared" si="118"/>
        <v xml:space="preserve">0 - 233A_ - 0 - </v>
      </c>
      <c r="AC511" s="290">
        <f t="shared" si="119"/>
        <v>0</v>
      </c>
      <c r="AD511" s="290" t="str">
        <f t="shared" si="120"/>
        <v>233A_</v>
      </c>
      <c r="AE511" s="290">
        <f t="shared" si="121"/>
        <v>0</v>
      </c>
      <c r="AF511" s="290" t="str">
        <f t="shared" si="122"/>
        <v xml:space="preserve"> </v>
      </c>
    </row>
    <row r="512" spans="1:32" ht="15.75" hidden="1" thickBot="1" x14ac:dyDescent="0.3">
      <c r="A512" s="251" t="s">
        <v>223</v>
      </c>
      <c r="B512" s="400">
        <v>11</v>
      </c>
      <c r="C512" s="374" t="s">
        <v>311</v>
      </c>
      <c r="D512" s="303"/>
      <c r="E512" s="303"/>
      <c r="F512" s="298"/>
      <c r="G512" s="262"/>
      <c r="H512" s="262"/>
      <c r="I512" s="535" t="s">
        <v>684</v>
      </c>
      <c r="J512" s="523" t="s">
        <v>420</v>
      </c>
      <c r="K512" s="523" t="s">
        <v>434</v>
      </c>
      <c r="L512" s="402"/>
      <c r="M512" s="262"/>
      <c r="N512" s="262"/>
      <c r="O512" s="298" t="s">
        <v>129</v>
      </c>
      <c r="P512" s="262"/>
      <c r="Q512" s="262"/>
      <c r="R512" s="298"/>
      <c r="S512" s="299"/>
      <c r="T512" s="299"/>
      <c r="U512" s="263"/>
      <c r="V512" s="264"/>
      <c r="W512" s="289">
        <f t="shared" si="114"/>
        <v>0</v>
      </c>
      <c r="X512" s="250" t="str">
        <f t="shared" si="115"/>
        <v>Pine Barn Creek at Woodrest Rd</v>
      </c>
      <c r="Y512" s="290">
        <f t="shared" si="116"/>
        <v>0</v>
      </c>
      <c r="Z512" s="290">
        <f t="shared" si="112"/>
        <v>0</v>
      </c>
      <c r="AA512" s="290" t="str">
        <f t="shared" si="117"/>
        <v>0  -Pine Barn Creek at Woodrest Rd - 0 - 0</v>
      </c>
      <c r="AB512" s="290" t="str">
        <f t="shared" si="118"/>
        <v xml:space="preserve">0 - 235_ - 0 - </v>
      </c>
      <c r="AC512" s="290">
        <f t="shared" si="119"/>
        <v>0</v>
      </c>
      <c r="AD512" s="290" t="str">
        <f t="shared" si="120"/>
        <v>235_</v>
      </c>
      <c r="AE512" s="290">
        <f t="shared" si="121"/>
        <v>0</v>
      </c>
      <c r="AF512" s="290" t="str">
        <f t="shared" si="122"/>
        <v xml:space="preserve"> </v>
      </c>
    </row>
    <row r="513" spans="1:32" ht="15.75" hidden="1" thickBot="1" x14ac:dyDescent="0.3">
      <c r="A513" s="251" t="s">
        <v>223</v>
      </c>
      <c r="B513" s="400">
        <v>11</v>
      </c>
      <c r="C513" s="374" t="s">
        <v>311</v>
      </c>
      <c r="D513" s="303"/>
      <c r="E513" s="303"/>
      <c r="F513" s="298"/>
      <c r="G513" s="262"/>
      <c r="H513" s="262"/>
      <c r="I513" s="402" t="s">
        <v>48</v>
      </c>
      <c r="J513" s="262" t="s">
        <v>426</v>
      </c>
      <c r="K513" s="262" t="s">
        <v>434</v>
      </c>
      <c r="L513" s="402"/>
      <c r="M513" s="510" t="s">
        <v>375</v>
      </c>
      <c r="N513" s="262"/>
      <c r="O513" s="298" t="s">
        <v>129</v>
      </c>
      <c r="P513" s="262"/>
      <c r="Q513" s="262"/>
      <c r="R513" s="298"/>
      <c r="S513" s="299"/>
      <c r="T513" s="299"/>
      <c r="U513" s="263"/>
      <c r="V513" s="264"/>
      <c r="W513" s="289">
        <f t="shared" si="114"/>
        <v>0</v>
      </c>
      <c r="X513" s="250" t="str">
        <f t="shared" si="115"/>
        <v>Unnamed Creek at Woodrest Rd</v>
      </c>
      <c r="Y513" s="290" t="str">
        <f t="shared" si="116"/>
        <v>Avril</v>
      </c>
      <c r="Z513" s="290">
        <f t="shared" ref="Z513:Z572" si="123">P513</f>
        <v>0</v>
      </c>
      <c r="AA513" s="290" t="str">
        <f t="shared" si="117"/>
        <v>0  -Unnamed Creek at Woodrest Rd - Avril - 0</v>
      </c>
      <c r="AB513" s="290" t="str">
        <f t="shared" si="118"/>
        <v xml:space="preserve">0 - 262A - 0 - </v>
      </c>
      <c r="AC513" s="290">
        <f t="shared" si="119"/>
        <v>0</v>
      </c>
      <c r="AD513" s="290" t="str">
        <f t="shared" si="120"/>
        <v>262A</v>
      </c>
      <c r="AE513" s="290">
        <f t="shared" si="121"/>
        <v>0</v>
      </c>
      <c r="AF513" s="290" t="str">
        <f t="shared" si="122"/>
        <v xml:space="preserve"> </v>
      </c>
    </row>
    <row r="514" spans="1:32" ht="15.75" hidden="1" thickBot="1" x14ac:dyDescent="0.3">
      <c r="A514" s="251" t="s">
        <v>223</v>
      </c>
      <c r="B514" s="400">
        <v>11</v>
      </c>
      <c r="C514" s="374" t="s">
        <v>311</v>
      </c>
      <c r="D514" s="303"/>
      <c r="E514" s="303"/>
      <c r="F514" s="298"/>
      <c r="G514" s="262"/>
      <c r="H514" s="262"/>
      <c r="I514" s="402" t="s">
        <v>45</v>
      </c>
      <c r="J514" s="262" t="s">
        <v>410</v>
      </c>
      <c r="K514" s="262" t="s">
        <v>451</v>
      </c>
      <c r="L514" s="402"/>
      <c r="M514" s="262"/>
      <c r="N514" s="262"/>
      <c r="O514" s="298" t="s">
        <v>129</v>
      </c>
      <c r="P514" s="262"/>
      <c r="Q514" s="262"/>
      <c r="R514" s="298"/>
      <c r="S514" s="299"/>
      <c r="T514" s="299"/>
      <c r="U514" s="263"/>
      <c r="V514" s="264"/>
      <c r="W514" s="289">
        <f t="shared" si="114"/>
        <v>0</v>
      </c>
      <c r="X514" s="250" t="str">
        <f t="shared" si="115"/>
        <v>Alligator Creek Upstream of SR 273</v>
      </c>
      <c r="Y514" s="290">
        <f t="shared" si="116"/>
        <v>0</v>
      </c>
      <c r="Z514" s="290">
        <f t="shared" si="123"/>
        <v>0</v>
      </c>
      <c r="AA514" s="290" t="str">
        <f t="shared" si="117"/>
        <v>0  -Alligator Creek Upstream of SR 273 - 0 - 0</v>
      </c>
      <c r="AB514" s="290" t="str">
        <f t="shared" si="118"/>
        <v xml:space="preserve">0 - 123 - 0 - </v>
      </c>
      <c r="AC514" s="290">
        <f t="shared" si="119"/>
        <v>0</v>
      </c>
      <c r="AD514" s="290" t="str">
        <f t="shared" si="120"/>
        <v>123</v>
      </c>
      <c r="AE514" s="290">
        <f t="shared" si="121"/>
        <v>0</v>
      </c>
      <c r="AF514" s="290" t="str">
        <f t="shared" si="122"/>
        <v xml:space="preserve"> </v>
      </c>
    </row>
    <row r="515" spans="1:32" ht="15.75" hidden="1" thickBot="1" x14ac:dyDescent="0.3">
      <c r="A515" s="251" t="s">
        <v>223</v>
      </c>
      <c r="B515" s="400">
        <v>11</v>
      </c>
      <c r="C515" s="374" t="s">
        <v>311</v>
      </c>
      <c r="D515" s="303" t="s">
        <v>129</v>
      </c>
      <c r="E515" s="303"/>
      <c r="F515" s="298" t="s">
        <v>129</v>
      </c>
      <c r="G515" s="262"/>
      <c r="H515" s="262"/>
      <c r="I515" s="535" t="s">
        <v>680</v>
      </c>
      <c r="J515" s="523" t="s">
        <v>409</v>
      </c>
      <c r="K515" s="523" t="s">
        <v>434</v>
      </c>
      <c r="L515" s="402"/>
      <c r="M515" s="262"/>
      <c r="N515" s="262"/>
      <c r="O515" s="298" t="s">
        <v>129</v>
      </c>
      <c r="P515" s="262"/>
      <c r="Q515" s="262"/>
      <c r="R515" s="298" t="s">
        <v>129</v>
      </c>
      <c r="S515" s="299"/>
      <c r="T515" s="299"/>
      <c r="U515" s="263" t="s">
        <v>129</v>
      </c>
      <c r="V515" s="264"/>
      <c r="W515" s="289">
        <f t="shared" si="114"/>
        <v>0</v>
      </c>
      <c r="X515" s="250" t="str">
        <f t="shared" si="115"/>
        <v>Alligator Creek upstream of Bentley Rd.</v>
      </c>
      <c r="Y515" s="290">
        <f t="shared" si="116"/>
        <v>0</v>
      </c>
      <c r="Z515" s="290">
        <f t="shared" si="123"/>
        <v>0</v>
      </c>
      <c r="AA515" s="290" t="str">
        <f t="shared" si="117"/>
        <v>0  -Alligator Creek upstream of Bentley Rd. - 0 - 0</v>
      </c>
      <c r="AB515" s="290" t="str">
        <f t="shared" si="118"/>
        <v xml:space="preserve">  - 123_ - 0 - </v>
      </c>
      <c r="AC515" s="290" t="str">
        <f t="shared" si="119"/>
        <v xml:space="preserve"> </v>
      </c>
      <c r="AD515" s="290" t="str">
        <f t="shared" si="120"/>
        <v>123_</v>
      </c>
      <c r="AE515" s="290">
        <f t="shared" si="121"/>
        <v>0</v>
      </c>
      <c r="AF515" s="290" t="str">
        <f t="shared" si="122"/>
        <v xml:space="preserve"> </v>
      </c>
    </row>
    <row r="516" spans="1:32" ht="15.75" hidden="1" thickBot="1" x14ac:dyDescent="0.3">
      <c r="A516" s="251" t="s">
        <v>223</v>
      </c>
      <c r="B516" s="400">
        <v>11</v>
      </c>
      <c r="C516" s="374" t="s">
        <v>311</v>
      </c>
      <c r="D516" s="303" t="s">
        <v>129</v>
      </c>
      <c r="E516" s="303"/>
      <c r="F516" s="298" t="s">
        <v>129</v>
      </c>
      <c r="G516" s="262"/>
      <c r="H516" s="262"/>
      <c r="I516" s="402"/>
      <c r="J516" s="527" t="s">
        <v>666</v>
      </c>
      <c r="K516" s="262"/>
      <c r="L516" s="402"/>
      <c r="M516" s="527"/>
      <c r="N516" s="262" t="s">
        <v>442</v>
      </c>
      <c r="O516" s="298" t="s">
        <v>129</v>
      </c>
      <c r="P516" s="262"/>
      <c r="Q516" s="262"/>
      <c r="R516" s="298" t="s">
        <v>129</v>
      </c>
      <c r="S516" s="299"/>
      <c r="T516" s="299"/>
      <c r="U516" s="263" t="s">
        <v>129</v>
      </c>
      <c r="V516" s="264"/>
      <c r="W516" s="289">
        <f t="shared" si="114"/>
        <v>0</v>
      </c>
      <c r="X516" s="250" t="str">
        <f t="shared" si="115"/>
        <v>RQ-2019-06-03-27 x4,     RQ-2019-03-25-19 x2</v>
      </c>
      <c r="Y516" s="290">
        <f t="shared" si="116"/>
        <v>0</v>
      </c>
      <c r="Z516" s="290">
        <f t="shared" si="123"/>
        <v>0</v>
      </c>
      <c r="AA516" s="290" t="str">
        <f t="shared" si="117"/>
        <v>0  -RQ-2019-06-03-27 x4,     RQ-2019-03-25-19 x2 - 0 - 0</v>
      </c>
      <c r="AB516" s="290" t="str">
        <f t="shared" si="118"/>
        <v xml:space="preserve">  - 0 - 0 - </v>
      </c>
      <c r="AC516" s="290" t="str">
        <f t="shared" si="119"/>
        <v xml:space="preserve"> </v>
      </c>
      <c r="AD516" s="290">
        <f t="shared" si="120"/>
        <v>0</v>
      </c>
      <c r="AE516" s="290">
        <f t="shared" si="121"/>
        <v>0</v>
      </c>
      <c r="AF516" s="290" t="str">
        <f t="shared" si="122"/>
        <v xml:space="preserve"> </v>
      </c>
    </row>
    <row r="517" spans="1:32" ht="15.75" hidden="1" thickBot="1" x14ac:dyDescent="0.3">
      <c r="A517" s="251" t="s">
        <v>223</v>
      </c>
      <c r="B517" s="400">
        <v>11</v>
      </c>
      <c r="C517" s="374" t="s">
        <v>311</v>
      </c>
      <c r="D517" s="303" t="s">
        <v>129</v>
      </c>
      <c r="E517" s="303"/>
      <c r="F517" s="298" t="s">
        <v>129</v>
      </c>
      <c r="G517" s="262"/>
      <c r="H517" s="262"/>
      <c r="I517" s="402" t="s">
        <v>511</v>
      </c>
      <c r="J517" s="262"/>
      <c r="K517" s="262" t="s">
        <v>442</v>
      </c>
      <c r="L517" s="402"/>
      <c r="M517" s="262"/>
      <c r="N517" s="262"/>
      <c r="O517" s="298" t="s">
        <v>129</v>
      </c>
      <c r="P517" s="262"/>
      <c r="Q517" s="262"/>
      <c r="R517" s="298" t="s">
        <v>129</v>
      </c>
      <c r="S517" s="299"/>
      <c r="T517" s="299"/>
      <c r="U517" s="263" t="s">
        <v>129</v>
      </c>
      <c r="V517" s="264"/>
      <c r="W517" s="289">
        <f t="shared" si="114"/>
        <v>0</v>
      </c>
      <c r="X517" s="250">
        <f t="shared" si="115"/>
        <v>0</v>
      </c>
      <c r="Y517" s="290">
        <f t="shared" si="116"/>
        <v>0</v>
      </c>
      <c r="Z517" s="290">
        <f t="shared" si="123"/>
        <v>0</v>
      </c>
      <c r="AA517" s="290" t="str">
        <f t="shared" si="117"/>
        <v>0  -0 - 0 - 0</v>
      </c>
      <c r="AB517" s="290" t="str">
        <f t="shared" si="118"/>
        <v xml:space="preserve">  - Curtis, Will - 0 - </v>
      </c>
      <c r="AC517" s="290" t="str">
        <f t="shared" si="119"/>
        <v xml:space="preserve"> </v>
      </c>
      <c r="AD517" s="290" t="str">
        <f t="shared" si="120"/>
        <v>Curtis, Will</v>
      </c>
      <c r="AE517" s="290">
        <f t="shared" si="121"/>
        <v>0</v>
      </c>
      <c r="AF517" s="290" t="str">
        <f t="shared" si="122"/>
        <v xml:space="preserve"> </v>
      </c>
    </row>
    <row r="518" spans="1:32" ht="15.75" hidden="1" thickBot="1" x14ac:dyDescent="0.3">
      <c r="A518" s="251" t="s">
        <v>223</v>
      </c>
      <c r="B518" s="400">
        <v>11</v>
      </c>
      <c r="C518" s="374" t="s">
        <v>311</v>
      </c>
      <c r="D518" s="317">
        <v>43793</v>
      </c>
      <c r="E518" s="318"/>
      <c r="F518" s="314">
        <v>43794</v>
      </c>
      <c r="G518" s="336"/>
      <c r="H518" s="337"/>
      <c r="I518" s="314">
        <v>43795</v>
      </c>
      <c r="J518" s="336"/>
      <c r="K518" s="337"/>
      <c r="L518" s="541">
        <v>43796</v>
      </c>
      <c r="M518" s="529"/>
      <c r="N518" s="530"/>
      <c r="O518" s="541">
        <v>43797</v>
      </c>
      <c r="P518" s="529"/>
      <c r="Q518" s="530"/>
      <c r="R518" s="541">
        <v>43798</v>
      </c>
      <c r="S518" s="542"/>
      <c r="T518" s="543"/>
      <c r="U518" s="278">
        <v>43799</v>
      </c>
      <c r="V518" s="279"/>
      <c r="W518" s="289">
        <f t="shared" si="114"/>
        <v>0</v>
      </c>
      <c r="X518" s="250">
        <f t="shared" si="115"/>
        <v>0</v>
      </c>
      <c r="Y518" s="290">
        <f t="shared" si="116"/>
        <v>0</v>
      </c>
      <c r="Z518" s="290">
        <f t="shared" si="123"/>
        <v>0</v>
      </c>
      <c r="AA518" s="290" t="str">
        <f t="shared" si="117"/>
        <v>0  -0 - 0 - 0</v>
      </c>
      <c r="AB518" s="290" t="str">
        <f t="shared" si="118"/>
        <v>43794 - 43795 - 43796 -43797</v>
      </c>
      <c r="AC518" s="290">
        <f t="shared" si="119"/>
        <v>43794</v>
      </c>
      <c r="AD518" s="290">
        <f t="shared" si="120"/>
        <v>43795</v>
      </c>
      <c r="AE518" s="290">
        <f t="shared" si="121"/>
        <v>43796</v>
      </c>
      <c r="AF518" s="290">
        <f t="shared" si="122"/>
        <v>43797</v>
      </c>
    </row>
    <row r="519" spans="1:32" ht="15.75" hidden="1" thickBot="1" x14ac:dyDescent="0.3">
      <c r="A519" s="251" t="s">
        <v>223</v>
      </c>
      <c r="B519" s="400">
        <v>11</v>
      </c>
      <c r="C519" s="374" t="s">
        <v>311</v>
      </c>
      <c r="D519" s="303" t="s">
        <v>129</v>
      </c>
      <c r="E519" s="303"/>
      <c r="F519" s="298" t="s">
        <v>129</v>
      </c>
      <c r="G519" s="262"/>
      <c r="H519" s="262"/>
      <c r="I519" s="402" t="s">
        <v>129</v>
      </c>
      <c r="J519" s="262"/>
      <c r="K519" s="262"/>
      <c r="L519" s="544" t="s">
        <v>129</v>
      </c>
      <c r="M519" s="532"/>
      <c r="N519" s="532"/>
      <c r="O519" s="531" t="s">
        <v>129</v>
      </c>
      <c r="P519" s="532"/>
      <c r="Q519" s="532"/>
      <c r="R519" s="531" t="s">
        <v>129</v>
      </c>
      <c r="S519" s="545"/>
      <c r="T519" s="545"/>
      <c r="U519" s="263" t="s">
        <v>129</v>
      </c>
      <c r="V519" s="264"/>
      <c r="W519" s="289">
        <f t="shared" si="114"/>
        <v>0</v>
      </c>
      <c r="X519" s="250">
        <f t="shared" si="115"/>
        <v>0</v>
      </c>
      <c r="Y519" s="290">
        <f t="shared" si="116"/>
        <v>0</v>
      </c>
      <c r="Z519" s="290">
        <f t="shared" si="123"/>
        <v>0</v>
      </c>
      <c r="AA519" s="290" t="str">
        <f t="shared" si="117"/>
        <v>0  -0 - 0 - 0</v>
      </c>
      <c r="AB519" s="290" t="str">
        <f t="shared" si="118"/>
        <v xml:space="preserve">  -   -   - </v>
      </c>
      <c r="AC519" s="290" t="str">
        <f t="shared" si="119"/>
        <v xml:space="preserve"> </v>
      </c>
      <c r="AD519" s="290" t="str">
        <f t="shared" si="120"/>
        <v xml:space="preserve"> </v>
      </c>
      <c r="AE519" s="290" t="str">
        <f t="shared" si="121"/>
        <v xml:space="preserve"> </v>
      </c>
      <c r="AF519" s="290" t="str">
        <f t="shared" si="122"/>
        <v xml:space="preserve"> </v>
      </c>
    </row>
    <row r="520" spans="1:32" ht="15.75" hidden="1" thickBot="1" x14ac:dyDescent="0.3">
      <c r="A520" s="251" t="s">
        <v>223</v>
      </c>
      <c r="B520" s="400">
        <v>11</v>
      </c>
      <c r="C520" s="374" t="s">
        <v>311</v>
      </c>
      <c r="D520" s="303"/>
      <c r="E520" s="303"/>
      <c r="F520" s="298"/>
      <c r="G520" s="262"/>
      <c r="H520" s="262"/>
      <c r="I520" s="402"/>
      <c r="J520" s="262"/>
      <c r="K520" s="262"/>
      <c r="L520" s="544"/>
      <c r="M520" s="532"/>
      <c r="N520" s="532"/>
      <c r="O520" s="531"/>
      <c r="P520" s="532"/>
      <c r="Q520" s="532"/>
      <c r="R520" s="531"/>
      <c r="S520" s="545"/>
      <c r="T520" s="545"/>
      <c r="U520" s="263"/>
      <c r="V520" s="264"/>
      <c r="W520" s="289">
        <f t="shared" si="114"/>
        <v>0</v>
      </c>
      <c r="X520" s="250">
        <f t="shared" si="115"/>
        <v>0</v>
      </c>
      <c r="Y520" s="290">
        <f t="shared" si="116"/>
        <v>0</v>
      </c>
      <c r="Z520" s="290">
        <f t="shared" si="123"/>
        <v>0</v>
      </c>
      <c r="AA520" s="290" t="str">
        <f t="shared" si="117"/>
        <v>0  -0 - 0 - 0</v>
      </c>
      <c r="AB520" s="290" t="str">
        <f t="shared" si="118"/>
        <v>0 - 0 - 0 -0</v>
      </c>
      <c r="AC520" s="290">
        <f t="shared" si="119"/>
        <v>0</v>
      </c>
      <c r="AD520" s="290">
        <f t="shared" si="120"/>
        <v>0</v>
      </c>
      <c r="AE520" s="290">
        <f t="shared" si="121"/>
        <v>0</v>
      </c>
      <c r="AF520" s="290">
        <f t="shared" si="122"/>
        <v>0</v>
      </c>
    </row>
    <row r="521" spans="1:32" ht="15.75" hidden="1" thickBot="1" x14ac:dyDescent="0.3">
      <c r="A521" s="251" t="s">
        <v>223</v>
      </c>
      <c r="B521" s="400">
        <v>11</v>
      </c>
      <c r="C521" s="374" t="s">
        <v>311</v>
      </c>
      <c r="D521" s="303"/>
      <c r="E521" s="303"/>
      <c r="F521" s="298"/>
      <c r="G521" s="262"/>
      <c r="H521" s="262"/>
      <c r="I521" s="402"/>
      <c r="J521" s="262"/>
      <c r="K521" s="262"/>
      <c r="L521" s="544"/>
      <c r="M521" s="532"/>
      <c r="N521" s="532"/>
      <c r="O521" s="531"/>
      <c r="P521" s="532"/>
      <c r="Q521" s="532"/>
      <c r="R521" s="531"/>
      <c r="S521" s="545"/>
      <c r="T521" s="545"/>
      <c r="U521" s="263"/>
      <c r="V521" s="264"/>
      <c r="W521" s="289">
        <f t="shared" si="114"/>
        <v>0</v>
      </c>
      <c r="X521" s="250">
        <f t="shared" si="115"/>
        <v>0</v>
      </c>
      <c r="Y521" s="290">
        <f t="shared" si="116"/>
        <v>0</v>
      </c>
      <c r="Z521" s="290">
        <f t="shared" si="123"/>
        <v>0</v>
      </c>
      <c r="AA521" s="290" t="str">
        <f t="shared" si="117"/>
        <v>0  -0 - 0 - 0</v>
      </c>
      <c r="AB521" s="290" t="str">
        <f t="shared" si="118"/>
        <v>0 - 0 - 0 -0</v>
      </c>
      <c r="AC521" s="290">
        <f t="shared" si="119"/>
        <v>0</v>
      </c>
      <c r="AD521" s="290">
        <f t="shared" si="120"/>
        <v>0</v>
      </c>
      <c r="AE521" s="290">
        <f t="shared" si="121"/>
        <v>0</v>
      </c>
      <c r="AF521" s="290">
        <f t="shared" si="122"/>
        <v>0</v>
      </c>
    </row>
    <row r="522" spans="1:32" ht="15.75" hidden="1" thickBot="1" x14ac:dyDescent="0.3">
      <c r="A522" s="251" t="s">
        <v>223</v>
      </c>
      <c r="B522" s="400">
        <v>11</v>
      </c>
      <c r="C522" s="374" t="s">
        <v>311</v>
      </c>
      <c r="D522" s="303"/>
      <c r="E522" s="303"/>
      <c r="F522" s="298"/>
      <c r="G522" s="262"/>
      <c r="H522" s="262"/>
      <c r="I522" s="402"/>
      <c r="J522" s="262"/>
      <c r="K522" s="262"/>
      <c r="L522" s="544"/>
      <c r="M522" s="532"/>
      <c r="N522" s="532"/>
      <c r="O522" s="531"/>
      <c r="P522" s="532"/>
      <c r="Q522" s="532"/>
      <c r="R522" s="531"/>
      <c r="S522" s="545"/>
      <c r="T522" s="545"/>
      <c r="U522" s="263"/>
      <c r="V522" s="264"/>
      <c r="W522" s="289">
        <f t="shared" si="114"/>
        <v>0</v>
      </c>
      <c r="X522" s="250">
        <f t="shared" si="115"/>
        <v>0</v>
      </c>
      <c r="Y522" s="290">
        <f t="shared" si="116"/>
        <v>0</v>
      </c>
      <c r="Z522" s="290">
        <f t="shared" si="123"/>
        <v>0</v>
      </c>
      <c r="AA522" s="290" t="str">
        <f t="shared" si="117"/>
        <v>0  -0 - 0 - 0</v>
      </c>
      <c r="AB522" s="290" t="str">
        <f t="shared" si="118"/>
        <v>0 - 0 - 0 -0</v>
      </c>
      <c r="AC522" s="290">
        <f t="shared" si="119"/>
        <v>0</v>
      </c>
      <c r="AD522" s="290">
        <f t="shared" si="120"/>
        <v>0</v>
      </c>
      <c r="AE522" s="290">
        <f t="shared" si="121"/>
        <v>0</v>
      </c>
      <c r="AF522" s="290">
        <f t="shared" si="122"/>
        <v>0</v>
      </c>
    </row>
    <row r="523" spans="1:32" ht="15.75" hidden="1" thickBot="1" x14ac:dyDescent="0.3">
      <c r="A523" s="251" t="s">
        <v>223</v>
      </c>
      <c r="B523" s="400">
        <v>11</v>
      </c>
      <c r="C523" s="374" t="s">
        <v>311</v>
      </c>
      <c r="D523" s="303"/>
      <c r="E523" s="303"/>
      <c r="F523" s="298"/>
      <c r="G523" s="262"/>
      <c r="H523" s="262"/>
      <c r="I523" s="402"/>
      <c r="J523" s="262"/>
      <c r="K523" s="262"/>
      <c r="L523" s="544"/>
      <c r="M523" s="532"/>
      <c r="N523" s="532"/>
      <c r="O523" s="531"/>
      <c r="P523" s="532"/>
      <c r="Q523" s="532"/>
      <c r="R523" s="531"/>
      <c r="S523" s="545"/>
      <c r="T523" s="545"/>
      <c r="U523" s="263"/>
      <c r="V523" s="264"/>
      <c r="W523" s="289">
        <f t="shared" si="114"/>
        <v>0</v>
      </c>
      <c r="X523" s="250">
        <f t="shared" si="115"/>
        <v>0</v>
      </c>
      <c r="Y523" s="290">
        <f t="shared" si="116"/>
        <v>0</v>
      </c>
      <c r="Z523" s="290">
        <f t="shared" si="123"/>
        <v>0</v>
      </c>
      <c r="AA523" s="290" t="str">
        <f t="shared" si="117"/>
        <v>0  -0 - 0 - 0</v>
      </c>
      <c r="AB523" s="290" t="str">
        <f t="shared" si="118"/>
        <v>0 - 0 - 0 -0</v>
      </c>
      <c r="AC523" s="290">
        <f t="shared" si="119"/>
        <v>0</v>
      </c>
      <c r="AD523" s="290">
        <f t="shared" si="120"/>
        <v>0</v>
      </c>
      <c r="AE523" s="290">
        <f t="shared" si="121"/>
        <v>0</v>
      </c>
      <c r="AF523" s="290">
        <f t="shared" si="122"/>
        <v>0</v>
      </c>
    </row>
    <row r="524" spans="1:32" ht="15.75" hidden="1" thickBot="1" x14ac:dyDescent="0.3">
      <c r="A524" s="251" t="s">
        <v>223</v>
      </c>
      <c r="B524" s="400">
        <v>11</v>
      </c>
      <c r="C524" s="374" t="s">
        <v>311</v>
      </c>
      <c r="D524" s="303"/>
      <c r="E524" s="303"/>
      <c r="F524" s="298"/>
      <c r="G524" s="262"/>
      <c r="H524" s="262"/>
      <c r="I524" s="402"/>
      <c r="J524" s="262"/>
      <c r="K524" s="262"/>
      <c r="L524" s="544"/>
      <c r="M524" s="532"/>
      <c r="N524" s="532"/>
      <c r="O524" s="531"/>
      <c r="P524" s="532"/>
      <c r="Q524" s="532"/>
      <c r="R524" s="531"/>
      <c r="S524" s="545"/>
      <c r="T524" s="545"/>
      <c r="U524" s="263"/>
      <c r="V524" s="264"/>
      <c r="W524" s="289">
        <f t="shared" si="114"/>
        <v>0</v>
      </c>
      <c r="X524" s="250">
        <f t="shared" si="115"/>
        <v>0</v>
      </c>
      <c r="Y524" s="290">
        <f t="shared" si="116"/>
        <v>0</v>
      </c>
      <c r="Z524" s="290">
        <f t="shared" si="123"/>
        <v>0</v>
      </c>
      <c r="AA524" s="290" t="str">
        <f t="shared" si="117"/>
        <v>0  -0 - 0 - 0</v>
      </c>
      <c r="AB524" s="290" t="str">
        <f t="shared" si="118"/>
        <v>0 - 0 - 0 -0</v>
      </c>
      <c r="AC524" s="290">
        <f t="shared" si="119"/>
        <v>0</v>
      </c>
      <c r="AD524" s="290">
        <f t="shared" si="120"/>
        <v>0</v>
      </c>
      <c r="AE524" s="290">
        <f t="shared" si="121"/>
        <v>0</v>
      </c>
      <c r="AF524" s="290">
        <f t="shared" si="122"/>
        <v>0</v>
      </c>
    </row>
    <row r="525" spans="1:32" ht="15.75" hidden="1" thickBot="1" x14ac:dyDescent="0.3">
      <c r="A525" s="251" t="s">
        <v>223</v>
      </c>
      <c r="B525" s="400">
        <v>11</v>
      </c>
      <c r="C525" s="374" t="s">
        <v>311</v>
      </c>
      <c r="D525" s="303" t="s">
        <v>129</v>
      </c>
      <c r="E525" s="303"/>
      <c r="F525" s="298" t="s">
        <v>129</v>
      </c>
      <c r="G525" s="262"/>
      <c r="H525" s="262"/>
      <c r="I525" s="402" t="s">
        <v>129</v>
      </c>
      <c r="J525" s="262"/>
      <c r="K525" s="262"/>
      <c r="L525" s="544" t="s">
        <v>129</v>
      </c>
      <c r="M525" s="532"/>
      <c r="N525" s="532"/>
      <c r="O525" s="531" t="s">
        <v>129</v>
      </c>
      <c r="P525" s="532"/>
      <c r="Q525" s="532"/>
      <c r="R525" s="531" t="s">
        <v>129</v>
      </c>
      <c r="S525" s="545"/>
      <c r="T525" s="545"/>
      <c r="U525" s="263" t="s">
        <v>129</v>
      </c>
      <c r="V525" s="264"/>
      <c r="W525" s="289">
        <f t="shared" si="114"/>
        <v>0</v>
      </c>
      <c r="X525" s="250">
        <f t="shared" si="115"/>
        <v>0</v>
      </c>
      <c r="Y525" s="290">
        <f t="shared" si="116"/>
        <v>0</v>
      </c>
      <c r="Z525" s="290">
        <f t="shared" si="123"/>
        <v>0</v>
      </c>
      <c r="AA525" s="290" t="str">
        <f t="shared" si="117"/>
        <v>0  -0 - 0 - 0</v>
      </c>
      <c r="AB525" s="290" t="str">
        <f t="shared" si="118"/>
        <v xml:space="preserve">  -   -   - </v>
      </c>
      <c r="AC525" s="290" t="str">
        <f t="shared" si="119"/>
        <v xml:space="preserve"> </v>
      </c>
      <c r="AD525" s="290" t="str">
        <f t="shared" si="120"/>
        <v xml:space="preserve"> </v>
      </c>
      <c r="AE525" s="290" t="str">
        <f t="shared" si="121"/>
        <v xml:space="preserve"> </v>
      </c>
      <c r="AF525" s="290" t="str">
        <f t="shared" si="122"/>
        <v xml:space="preserve"> </v>
      </c>
    </row>
    <row r="526" spans="1:32" ht="15.75" hidden="1" thickBot="1" x14ac:dyDescent="0.3">
      <c r="A526" s="251" t="s">
        <v>223</v>
      </c>
      <c r="B526" s="400">
        <v>11</v>
      </c>
      <c r="C526" s="374" t="s">
        <v>311</v>
      </c>
      <c r="D526" s="303" t="s">
        <v>129</v>
      </c>
      <c r="E526" s="303"/>
      <c r="F526" s="298" t="s">
        <v>129</v>
      </c>
      <c r="G526" s="262"/>
      <c r="H526" s="262"/>
      <c r="I526" s="402" t="s">
        <v>129</v>
      </c>
      <c r="J526" s="262"/>
      <c r="K526" s="262"/>
      <c r="L526" s="544" t="s">
        <v>129</v>
      </c>
      <c r="M526" s="532"/>
      <c r="N526" s="532"/>
      <c r="O526" s="531" t="s">
        <v>129</v>
      </c>
      <c r="P526" s="532"/>
      <c r="Q526" s="532"/>
      <c r="R526" s="531" t="s">
        <v>129</v>
      </c>
      <c r="S526" s="545"/>
      <c r="T526" s="545"/>
      <c r="U526" s="263" t="s">
        <v>129</v>
      </c>
      <c r="V526" s="264"/>
      <c r="W526" s="289">
        <f t="shared" si="114"/>
        <v>0</v>
      </c>
      <c r="X526" s="250">
        <f t="shared" si="115"/>
        <v>0</v>
      </c>
      <c r="Y526" s="290">
        <f t="shared" si="116"/>
        <v>0</v>
      </c>
      <c r="Z526" s="290">
        <f t="shared" si="123"/>
        <v>0</v>
      </c>
      <c r="AA526" s="290" t="str">
        <f t="shared" si="117"/>
        <v>0  -0 - 0 - 0</v>
      </c>
      <c r="AB526" s="290" t="str">
        <f t="shared" si="118"/>
        <v xml:space="preserve">  -   -   - </v>
      </c>
      <c r="AC526" s="290" t="str">
        <f t="shared" si="119"/>
        <v xml:space="preserve"> </v>
      </c>
      <c r="AD526" s="290" t="str">
        <f t="shared" si="120"/>
        <v xml:space="preserve"> </v>
      </c>
      <c r="AE526" s="290" t="str">
        <f t="shared" si="121"/>
        <v xml:space="preserve"> </v>
      </c>
      <c r="AF526" s="290" t="str">
        <f t="shared" si="122"/>
        <v xml:space="preserve"> </v>
      </c>
    </row>
    <row r="527" spans="1:32" ht="15.75" hidden="1" thickBot="1" x14ac:dyDescent="0.3">
      <c r="A527" s="251" t="s">
        <v>223</v>
      </c>
      <c r="B527" s="400">
        <v>11</v>
      </c>
      <c r="C527" s="374" t="s">
        <v>311</v>
      </c>
      <c r="D527" s="303" t="s">
        <v>129</v>
      </c>
      <c r="E527" s="303"/>
      <c r="F527" s="298" t="s">
        <v>129</v>
      </c>
      <c r="G527" s="262"/>
      <c r="H527" s="262"/>
      <c r="I527" s="402" t="s">
        <v>129</v>
      </c>
      <c r="J527" s="262"/>
      <c r="K527" s="262"/>
      <c r="L527" s="544" t="s">
        <v>129</v>
      </c>
      <c r="M527" s="532"/>
      <c r="N527" s="532"/>
      <c r="O527" s="531" t="s">
        <v>129</v>
      </c>
      <c r="P527" s="532"/>
      <c r="Q527" s="532"/>
      <c r="R527" s="531" t="s">
        <v>129</v>
      </c>
      <c r="S527" s="545"/>
      <c r="T527" s="545"/>
      <c r="U527" s="263" t="s">
        <v>129</v>
      </c>
      <c r="V527" s="264"/>
      <c r="W527" s="289">
        <f t="shared" si="114"/>
        <v>0</v>
      </c>
      <c r="X527" s="250">
        <f t="shared" si="115"/>
        <v>0</v>
      </c>
      <c r="Y527" s="290">
        <f t="shared" si="116"/>
        <v>0</v>
      </c>
      <c r="Z527" s="290">
        <f t="shared" si="123"/>
        <v>0</v>
      </c>
      <c r="AA527" s="290" t="str">
        <f t="shared" si="117"/>
        <v>0  -0 - 0 - 0</v>
      </c>
      <c r="AB527" s="290" t="str">
        <f t="shared" si="118"/>
        <v xml:space="preserve">  -   -   - </v>
      </c>
      <c r="AC527" s="290" t="str">
        <f t="shared" si="119"/>
        <v xml:space="preserve"> </v>
      </c>
      <c r="AD527" s="290" t="str">
        <f t="shared" si="120"/>
        <v xml:space="preserve"> </v>
      </c>
      <c r="AE527" s="290" t="str">
        <f t="shared" si="121"/>
        <v xml:space="preserve"> </v>
      </c>
      <c r="AF527" s="290" t="str">
        <f t="shared" si="122"/>
        <v xml:space="preserve"> </v>
      </c>
    </row>
    <row r="528" spans="1:32" ht="15.75" hidden="1" thickBot="1" x14ac:dyDescent="0.3">
      <c r="A528" s="251" t="s">
        <v>223</v>
      </c>
      <c r="B528" s="400">
        <v>11</v>
      </c>
      <c r="C528" s="374" t="s">
        <v>311</v>
      </c>
      <c r="D528" s="310" t="s">
        <v>129</v>
      </c>
      <c r="E528" s="310"/>
      <c r="F528" s="304" t="s">
        <v>129</v>
      </c>
      <c r="G528" s="268"/>
      <c r="H528" s="268"/>
      <c r="I528" s="404" t="s">
        <v>129</v>
      </c>
      <c r="J528" s="268"/>
      <c r="K528" s="268"/>
      <c r="L528" s="546" t="s">
        <v>129</v>
      </c>
      <c r="M528" s="547"/>
      <c r="N528" s="547"/>
      <c r="O528" s="548" t="s">
        <v>129</v>
      </c>
      <c r="P528" s="547"/>
      <c r="Q528" s="547"/>
      <c r="R528" s="548" t="s">
        <v>129</v>
      </c>
      <c r="S528" s="549"/>
      <c r="T528" s="549"/>
      <c r="U528" s="270" t="s">
        <v>129</v>
      </c>
      <c r="V528" s="271"/>
      <c r="W528" s="289">
        <f t="shared" si="114"/>
        <v>0</v>
      </c>
      <c r="X528" s="250">
        <f t="shared" si="115"/>
        <v>0</v>
      </c>
      <c r="Y528" s="290">
        <f t="shared" si="116"/>
        <v>0</v>
      </c>
      <c r="Z528" s="290">
        <f t="shared" si="123"/>
        <v>0</v>
      </c>
      <c r="AA528" s="290" t="str">
        <f t="shared" si="117"/>
        <v>0  -0 - 0 - 0</v>
      </c>
      <c r="AB528" s="290" t="str">
        <f t="shared" si="118"/>
        <v xml:space="preserve">  -   -   - </v>
      </c>
      <c r="AC528" s="290" t="str">
        <f t="shared" si="119"/>
        <v xml:space="preserve"> </v>
      </c>
      <c r="AD528" s="290" t="str">
        <f t="shared" si="120"/>
        <v xml:space="preserve"> </v>
      </c>
      <c r="AE528" s="290" t="str">
        <f t="shared" si="121"/>
        <v xml:space="preserve"> </v>
      </c>
      <c r="AF528" s="290" t="str">
        <f t="shared" si="122"/>
        <v xml:space="preserve"> </v>
      </c>
    </row>
    <row r="529" spans="1:32" x14ac:dyDescent="0.25">
      <c r="A529" s="276" t="s">
        <v>224</v>
      </c>
      <c r="B529" s="401">
        <v>12</v>
      </c>
      <c r="C529" s="376" t="s">
        <v>311</v>
      </c>
      <c r="D529" s="317">
        <v>43800</v>
      </c>
      <c r="E529" s="318"/>
      <c r="F529" s="314">
        <v>43801</v>
      </c>
      <c r="G529" s="336"/>
      <c r="H529" s="337"/>
      <c r="I529" s="314">
        <v>43802</v>
      </c>
      <c r="J529" s="336"/>
      <c r="K529" s="337"/>
      <c r="L529" s="314">
        <v>43803</v>
      </c>
      <c r="M529" s="336" t="s">
        <v>656</v>
      </c>
      <c r="N529" s="337"/>
      <c r="O529" s="314">
        <v>43804</v>
      </c>
      <c r="P529" s="336"/>
      <c r="Q529" s="337"/>
      <c r="R529" s="314">
        <v>43805</v>
      </c>
      <c r="S529" s="315"/>
      <c r="T529" s="316"/>
      <c r="U529" s="278">
        <v>43806</v>
      </c>
      <c r="V529" s="279"/>
      <c r="W529" s="289">
        <f t="shared" si="114"/>
        <v>0</v>
      </c>
      <c r="X529" s="250">
        <f t="shared" si="115"/>
        <v>0</v>
      </c>
      <c r="Y529" s="290" t="str">
        <f t="shared" si="116"/>
        <v>Little River and Ochlock. Tribs</v>
      </c>
      <c r="Z529" s="290">
        <f t="shared" si="123"/>
        <v>0</v>
      </c>
      <c r="AA529" s="290" t="str">
        <f t="shared" si="117"/>
        <v>0  -0 - Little River and Ochlock. Tribs - 0</v>
      </c>
      <c r="AB529" s="290" t="str">
        <f t="shared" si="118"/>
        <v>43801 - 43802 - 43803 -43804</v>
      </c>
      <c r="AC529" s="290">
        <f t="shared" si="119"/>
        <v>43801</v>
      </c>
      <c r="AD529" s="290">
        <f t="shared" si="120"/>
        <v>43802</v>
      </c>
      <c r="AE529" s="290">
        <f t="shared" si="121"/>
        <v>43803</v>
      </c>
      <c r="AF529" s="290">
        <f t="shared" si="122"/>
        <v>43804</v>
      </c>
    </row>
    <row r="530" spans="1:32" x14ac:dyDescent="0.25">
      <c r="A530" s="251" t="s">
        <v>224</v>
      </c>
      <c r="B530" s="400">
        <v>12</v>
      </c>
      <c r="C530" s="374" t="s">
        <v>311</v>
      </c>
      <c r="D530" s="303" t="s">
        <v>129</v>
      </c>
      <c r="E530" s="303"/>
      <c r="F530" s="298" t="s">
        <v>129</v>
      </c>
      <c r="G530" s="262"/>
      <c r="H530" s="262"/>
      <c r="I530" s="402" t="s">
        <v>129</v>
      </c>
      <c r="J530" s="262"/>
      <c r="K530" s="262"/>
      <c r="L530" s="402"/>
      <c r="M530" s="262"/>
      <c r="N530" s="262"/>
      <c r="O530" s="298" t="s">
        <v>129</v>
      </c>
      <c r="P530" s="262"/>
      <c r="Q530" s="262"/>
      <c r="R530" s="298" t="s">
        <v>129</v>
      </c>
      <c r="S530" s="299"/>
      <c r="T530" s="299"/>
      <c r="U530" s="263" t="s">
        <v>129</v>
      </c>
      <c r="V530" s="264"/>
      <c r="W530" s="289">
        <f t="shared" si="114"/>
        <v>0</v>
      </c>
      <c r="X530" s="250">
        <f t="shared" si="115"/>
        <v>0</v>
      </c>
      <c r="Y530" s="290">
        <f t="shared" si="116"/>
        <v>0</v>
      </c>
      <c r="Z530" s="290">
        <f t="shared" si="123"/>
        <v>0</v>
      </c>
      <c r="AA530" s="290" t="str">
        <f t="shared" si="117"/>
        <v>0  -0 - 0 - 0</v>
      </c>
      <c r="AB530" s="290" t="str">
        <f t="shared" si="118"/>
        <v xml:space="preserve">  -   - 0 - </v>
      </c>
      <c r="AC530" s="290" t="str">
        <f t="shared" si="119"/>
        <v xml:space="preserve"> </v>
      </c>
      <c r="AD530" s="290" t="str">
        <f t="shared" si="120"/>
        <v xml:space="preserve"> </v>
      </c>
      <c r="AE530" s="290">
        <f t="shared" si="121"/>
        <v>0</v>
      </c>
      <c r="AF530" s="290" t="str">
        <f t="shared" si="122"/>
        <v xml:space="preserve"> </v>
      </c>
    </row>
    <row r="531" spans="1:32" x14ac:dyDescent="0.25">
      <c r="A531" s="251" t="s">
        <v>224</v>
      </c>
      <c r="B531" s="400">
        <v>12</v>
      </c>
      <c r="C531" s="374" t="s">
        <v>311</v>
      </c>
      <c r="D531" s="303" t="s">
        <v>129</v>
      </c>
      <c r="E531" s="303"/>
      <c r="F531" s="298" t="s">
        <v>129</v>
      </c>
      <c r="G531" s="262"/>
      <c r="H531" s="262"/>
      <c r="I531" s="402" t="s">
        <v>129</v>
      </c>
      <c r="J531" s="262"/>
      <c r="K531" s="262"/>
      <c r="L531" s="402">
        <v>440</v>
      </c>
      <c r="M531" s="262" t="s">
        <v>657</v>
      </c>
      <c r="N531" s="262" t="s">
        <v>668</v>
      </c>
      <c r="O531" s="298" t="s">
        <v>129</v>
      </c>
      <c r="P531" s="262"/>
      <c r="Q531" s="262"/>
      <c r="R531" s="298" t="s">
        <v>129</v>
      </c>
      <c r="S531" s="299"/>
      <c r="T531" s="299"/>
      <c r="U531" s="263" t="s">
        <v>129</v>
      </c>
      <c r="V531" s="264"/>
      <c r="W531" s="289">
        <f t="shared" si="114"/>
        <v>0</v>
      </c>
      <c r="X531" s="250">
        <f t="shared" si="115"/>
        <v>0</v>
      </c>
      <c r="Y531" s="290" t="str">
        <f t="shared" si="116"/>
        <v>Lewis Creek Upstream of 157</v>
      </c>
      <c r="Z531" s="290">
        <f t="shared" si="123"/>
        <v>0</v>
      </c>
      <c r="AA531" s="290" t="str">
        <f t="shared" si="117"/>
        <v>0  -0 - Lewis Creek Upstream of 157 - 0</v>
      </c>
      <c r="AB531" s="290" t="str">
        <f t="shared" si="118"/>
        <v xml:space="preserve">  -   - 440 - </v>
      </c>
      <c r="AC531" s="290" t="str">
        <f t="shared" si="119"/>
        <v xml:space="preserve"> </v>
      </c>
      <c r="AD531" s="290" t="str">
        <f t="shared" si="120"/>
        <v xml:space="preserve"> </v>
      </c>
      <c r="AE531" s="290">
        <f t="shared" si="121"/>
        <v>440</v>
      </c>
      <c r="AF531" s="290" t="str">
        <f t="shared" si="122"/>
        <v xml:space="preserve"> </v>
      </c>
    </row>
    <row r="532" spans="1:32" x14ac:dyDescent="0.25">
      <c r="A532" s="251" t="s">
        <v>224</v>
      </c>
      <c r="B532" s="400">
        <v>12</v>
      </c>
      <c r="C532" s="374" t="s">
        <v>311</v>
      </c>
      <c r="D532" s="303"/>
      <c r="E532" s="303"/>
      <c r="F532" s="298"/>
      <c r="G532" s="262"/>
      <c r="H532" s="262"/>
      <c r="I532" s="402"/>
      <c r="J532" s="262"/>
      <c r="K532" s="262"/>
      <c r="L532" s="402">
        <v>630</v>
      </c>
      <c r="M532" s="262" t="s">
        <v>658</v>
      </c>
      <c r="N532" s="262" t="s">
        <v>668</v>
      </c>
      <c r="O532" s="298"/>
      <c r="P532" s="262"/>
      <c r="Q532" s="262"/>
      <c r="R532" s="298"/>
      <c r="S532" s="299"/>
      <c r="T532" s="299"/>
      <c r="U532" s="263"/>
      <c r="V532" s="264"/>
      <c r="W532" s="289">
        <f t="shared" si="114"/>
        <v>0</v>
      </c>
      <c r="X532" s="250">
        <f t="shared" si="115"/>
        <v>0</v>
      </c>
      <c r="Y532" s="290" t="str">
        <f t="shared" si="116"/>
        <v>Double Branch at CR159</v>
      </c>
      <c r="Z532" s="290">
        <f t="shared" si="123"/>
        <v>0</v>
      </c>
      <c r="AA532" s="290" t="str">
        <f t="shared" si="117"/>
        <v>0  -0 - Double Branch at CR159 - 0</v>
      </c>
      <c r="AB532" s="290" t="str">
        <f t="shared" si="118"/>
        <v>0 - 0 - 630 -0</v>
      </c>
      <c r="AC532" s="290">
        <f t="shared" si="119"/>
        <v>0</v>
      </c>
      <c r="AD532" s="290">
        <f t="shared" si="120"/>
        <v>0</v>
      </c>
      <c r="AE532" s="290">
        <f t="shared" si="121"/>
        <v>630</v>
      </c>
      <c r="AF532" s="290">
        <f t="shared" si="122"/>
        <v>0</v>
      </c>
    </row>
    <row r="533" spans="1:32" x14ac:dyDescent="0.25">
      <c r="A533" s="251" t="s">
        <v>224</v>
      </c>
      <c r="B533" s="400">
        <v>12</v>
      </c>
      <c r="C533" s="374" t="s">
        <v>311</v>
      </c>
      <c r="D533" s="303"/>
      <c r="E533" s="303"/>
      <c r="F533" s="298"/>
      <c r="G533" s="262"/>
      <c r="H533" s="262"/>
      <c r="I533" s="402"/>
      <c r="J533" s="262"/>
      <c r="K533" s="262"/>
      <c r="L533" s="402"/>
      <c r="M533" s="262"/>
      <c r="N533" s="262" t="s">
        <v>668</v>
      </c>
      <c r="O533" s="298"/>
      <c r="P533" s="262"/>
      <c r="Q533" s="262"/>
      <c r="R533" s="298"/>
      <c r="S533" s="299"/>
      <c r="T533" s="299"/>
      <c r="U533" s="263"/>
      <c r="V533" s="264"/>
      <c r="W533" s="289">
        <f t="shared" si="114"/>
        <v>0</v>
      </c>
      <c r="X533" s="250">
        <f t="shared" si="115"/>
        <v>0</v>
      </c>
      <c r="Y533" s="290">
        <f t="shared" si="116"/>
        <v>0</v>
      </c>
      <c r="Z533" s="290">
        <f t="shared" si="123"/>
        <v>0</v>
      </c>
      <c r="AA533" s="290" t="str">
        <f t="shared" si="117"/>
        <v>0  -0 - 0 - 0</v>
      </c>
      <c r="AB533" s="290" t="str">
        <f t="shared" si="118"/>
        <v>0 - 0 - 0 -0</v>
      </c>
      <c r="AC533" s="290">
        <f t="shared" si="119"/>
        <v>0</v>
      </c>
      <c r="AD533" s="290">
        <f t="shared" si="120"/>
        <v>0</v>
      </c>
      <c r="AE533" s="290">
        <f t="shared" si="121"/>
        <v>0</v>
      </c>
      <c r="AF533" s="290">
        <f t="shared" si="122"/>
        <v>0</v>
      </c>
    </row>
    <row r="534" spans="1:32" x14ac:dyDescent="0.25">
      <c r="A534" s="251" t="s">
        <v>224</v>
      </c>
      <c r="B534" s="400">
        <v>12</v>
      </c>
      <c r="C534" s="374" t="s">
        <v>311</v>
      </c>
      <c r="D534" s="303"/>
      <c r="E534" s="303"/>
      <c r="F534" s="298"/>
      <c r="G534" s="262"/>
      <c r="H534" s="262"/>
      <c r="I534" s="402"/>
      <c r="J534" s="262"/>
      <c r="K534" s="262"/>
      <c r="L534" s="402">
        <v>680</v>
      </c>
      <c r="M534" s="262" t="s">
        <v>659</v>
      </c>
      <c r="N534" s="262" t="s">
        <v>668</v>
      </c>
      <c r="O534" s="298"/>
      <c r="P534" s="262"/>
      <c r="Q534" s="262"/>
      <c r="R534" s="298"/>
      <c r="S534" s="299"/>
      <c r="T534" s="299"/>
      <c r="U534" s="263"/>
      <c r="V534" s="264"/>
      <c r="W534" s="289">
        <f t="shared" si="114"/>
        <v>0</v>
      </c>
      <c r="X534" s="250">
        <f t="shared" si="115"/>
        <v>0</v>
      </c>
      <c r="Y534" s="290" t="str">
        <f t="shared" si="116"/>
        <v>Richlander Creek at CR65B</v>
      </c>
      <c r="Z534" s="290">
        <f t="shared" si="123"/>
        <v>0</v>
      </c>
      <c r="AA534" s="290" t="str">
        <f t="shared" si="117"/>
        <v>0  -0 - Richlander Creek at CR65B - 0</v>
      </c>
      <c r="AB534" s="290" t="str">
        <f t="shared" si="118"/>
        <v>0 - 0 - 680 -0</v>
      </c>
      <c r="AC534" s="290">
        <f t="shared" si="119"/>
        <v>0</v>
      </c>
      <c r="AD534" s="290">
        <f t="shared" si="120"/>
        <v>0</v>
      </c>
      <c r="AE534" s="290">
        <f t="shared" si="121"/>
        <v>680</v>
      </c>
      <c r="AF534" s="290">
        <f t="shared" si="122"/>
        <v>0</v>
      </c>
    </row>
    <row r="535" spans="1:32" x14ac:dyDescent="0.25">
      <c r="A535" s="251" t="s">
        <v>224</v>
      </c>
      <c r="B535" s="400">
        <v>12</v>
      </c>
      <c r="C535" s="374" t="s">
        <v>311</v>
      </c>
      <c r="D535" s="303"/>
      <c r="E535" s="303"/>
      <c r="F535" s="298"/>
      <c r="G535" s="262"/>
      <c r="H535" s="262"/>
      <c r="I535" s="402"/>
      <c r="J535" s="262"/>
      <c r="K535" s="262"/>
      <c r="L535" s="402" t="s">
        <v>687</v>
      </c>
      <c r="M535" s="262" t="s">
        <v>669</v>
      </c>
      <c r="N535" s="281"/>
      <c r="O535" s="298"/>
      <c r="P535" s="262"/>
      <c r="Q535" s="262"/>
      <c r="R535" s="298"/>
      <c r="S535" s="299"/>
      <c r="T535" s="299"/>
      <c r="U535" s="263"/>
      <c r="V535" s="264"/>
      <c r="W535" s="289">
        <f t="shared" si="114"/>
        <v>0</v>
      </c>
      <c r="X535" s="250">
        <f t="shared" si="115"/>
        <v>0</v>
      </c>
      <c r="Y535" s="290" t="str">
        <f t="shared" si="116"/>
        <v>RQ-2019-12-02-28</v>
      </c>
      <c r="Z535" s="290">
        <f t="shared" si="123"/>
        <v>0</v>
      </c>
      <c r="AA535" s="290" t="str">
        <f t="shared" si="117"/>
        <v>0  -0 - RQ-2019-12-02-28 - 0</v>
      </c>
      <c r="AB535" s="290" t="str">
        <f t="shared" si="118"/>
        <v>0 - 0 - QC-680 -0</v>
      </c>
      <c r="AC535" s="290">
        <f t="shared" si="119"/>
        <v>0</v>
      </c>
      <c r="AD535" s="290">
        <f t="shared" si="120"/>
        <v>0</v>
      </c>
      <c r="AE535" s="290" t="str">
        <f t="shared" si="121"/>
        <v>QC-680</v>
      </c>
      <c r="AF535" s="290">
        <f t="shared" si="122"/>
        <v>0</v>
      </c>
    </row>
    <row r="536" spans="1:32" x14ac:dyDescent="0.25">
      <c r="A536" s="251" t="s">
        <v>224</v>
      </c>
      <c r="B536" s="400">
        <v>12</v>
      </c>
      <c r="C536" s="374" t="s">
        <v>311</v>
      </c>
      <c r="D536" s="303"/>
      <c r="E536" s="303"/>
      <c r="F536" s="298"/>
      <c r="G536" s="262"/>
      <c r="H536" s="262"/>
      <c r="I536" s="402"/>
      <c r="J536" s="262"/>
      <c r="K536" s="262"/>
      <c r="L536" s="402" t="s">
        <v>687</v>
      </c>
      <c r="M536" s="576" t="s">
        <v>669</v>
      </c>
      <c r="N536" s="565"/>
      <c r="O536" s="298"/>
      <c r="P536" s="262"/>
      <c r="Q536" s="262"/>
      <c r="R536" s="298"/>
      <c r="S536" s="299"/>
      <c r="T536" s="299"/>
      <c r="U536" s="263"/>
      <c r="V536" s="264"/>
      <c r="W536" s="289">
        <f t="shared" si="114"/>
        <v>0</v>
      </c>
      <c r="X536" s="250">
        <f t="shared" si="115"/>
        <v>0</v>
      </c>
      <c r="Y536" s="290" t="str">
        <f t="shared" si="116"/>
        <v>RQ-2019-12-02-28</v>
      </c>
      <c r="Z536" s="290">
        <f t="shared" si="123"/>
        <v>0</v>
      </c>
      <c r="AA536" s="290" t="str">
        <f t="shared" si="117"/>
        <v>0  -0 - RQ-2019-12-02-28 - 0</v>
      </c>
      <c r="AB536" s="290" t="str">
        <f t="shared" si="118"/>
        <v>0 - 0 - QC-680 -0</v>
      </c>
      <c r="AC536" s="290">
        <f t="shared" si="119"/>
        <v>0</v>
      </c>
      <c r="AD536" s="290">
        <f t="shared" si="120"/>
        <v>0</v>
      </c>
      <c r="AE536" s="290" t="str">
        <f t="shared" si="121"/>
        <v>QC-680</v>
      </c>
      <c r="AF536" s="290">
        <f t="shared" si="122"/>
        <v>0</v>
      </c>
    </row>
    <row r="537" spans="1:32" x14ac:dyDescent="0.25">
      <c r="A537" s="251" t="s">
        <v>224</v>
      </c>
      <c r="B537" s="400">
        <v>12</v>
      </c>
      <c r="C537" s="374" t="s">
        <v>311</v>
      </c>
      <c r="D537" s="303" t="s">
        <v>129</v>
      </c>
      <c r="E537" s="303"/>
      <c r="F537" s="298" t="s">
        <v>129</v>
      </c>
      <c r="G537" s="262"/>
      <c r="H537" s="262"/>
      <c r="I537" s="402" t="s">
        <v>129</v>
      </c>
      <c r="J537" s="262"/>
      <c r="K537" s="262"/>
      <c r="L537" s="402" t="s">
        <v>582</v>
      </c>
      <c r="M537" s="262" t="s">
        <v>655</v>
      </c>
      <c r="N537" s="262" t="s">
        <v>395</v>
      </c>
      <c r="O537" s="298" t="s">
        <v>129</v>
      </c>
      <c r="P537" s="262"/>
      <c r="Q537" s="262"/>
      <c r="R537" s="298" t="s">
        <v>129</v>
      </c>
      <c r="S537" s="299"/>
      <c r="T537" s="299"/>
      <c r="U537" s="263" t="s">
        <v>129</v>
      </c>
      <c r="V537" s="264"/>
      <c r="W537" s="289">
        <f t="shared" si="114"/>
        <v>0</v>
      </c>
      <c r="X537" s="250">
        <f t="shared" si="115"/>
        <v>0</v>
      </c>
      <c r="Y537" s="290" t="str">
        <f t="shared" si="116"/>
        <v>little river at Highbridg Rd.</v>
      </c>
      <c r="Z537" s="290">
        <f t="shared" si="123"/>
        <v>0</v>
      </c>
      <c r="AA537" s="290" t="str">
        <f t="shared" si="117"/>
        <v>0  -0 - little river at Highbridg Rd. - 0</v>
      </c>
      <c r="AB537" s="290" t="str">
        <f t="shared" si="118"/>
        <v xml:space="preserve">  -   - 424 - </v>
      </c>
      <c r="AC537" s="290" t="str">
        <f t="shared" si="119"/>
        <v xml:space="preserve"> </v>
      </c>
      <c r="AD537" s="290" t="str">
        <f t="shared" si="120"/>
        <v xml:space="preserve"> </v>
      </c>
      <c r="AE537" s="290" t="str">
        <f t="shared" si="121"/>
        <v>424</v>
      </c>
      <c r="AF537" s="290" t="str">
        <f t="shared" si="122"/>
        <v xml:space="preserve"> </v>
      </c>
    </row>
    <row r="538" spans="1:32" x14ac:dyDescent="0.25">
      <c r="A538" s="251" t="s">
        <v>224</v>
      </c>
      <c r="B538" s="400">
        <v>12</v>
      </c>
      <c r="C538" s="374"/>
      <c r="D538" s="303"/>
      <c r="E538" s="303"/>
      <c r="F538" s="298"/>
      <c r="G538" s="262"/>
      <c r="H538" s="262"/>
      <c r="I538" s="402"/>
      <c r="J538" s="262"/>
      <c r="K538" s="262"/>
      <c r="L538" s="402" t="s">
        <v>587</v>
      </c>
      <c r="M538" s="262" t="s">
        <v>604</v>
      </c>
      <c r="N538" s="262" t="s">
        <v>395</v>
      </c>
      <c r="O538" s="298"/>
      <c r="P538" s="262"/>
      <c r="Q538" s="262"/>
      <c r="R538" s="298"/>
      <c r="S538" s="299"/>
      <c r="T538" s="299"/>
      <c r="U538" s="263"/>
      <c r="V538" s="264"/>
      <c r="W538" s="289">
        <f t="shared" ref="W538:W547" si="124">G538</f>
        <v>0</v>
      </c>
      <c r="X538" s="250">
        <f t="shared" ref="X538:X547" si="125">J538</f>
        <v>0</v>
      </c>
      <c r="Y538" s="290" t="str">
        <f t="shared" ref="Y538:Y547" si="126">M538</f>
        <v>Withlacoochee Creek at 161</v>
      </c>
      <c r="Z538" s="290">
        <f t="shared" ref="Z538:Z547" si="127">P538</f>
        <v>0</v>
      </c>
      <c r="AA538" s="290" t="str">
        <f t="shared" ref="AA538:AA547" si="128">W538&amp;"  -"&amp;X538&amp;" - "&amp;Y538&amp;" - "&amp;Z538</f>
        <v>0  -0 - Withlacoochee Creek at 161 - 0</v>
      </c>
      <c r="AB538" s="290" t="str">
        <f t="shared" ref="AB538:AB547" si="129">AC538&amp;" - "&amp;AD538&amp;" - "&amp;AE538&amp;" -"&amp;AF538</f>
        <v>0 - 0 - 410 -0</v>
      </c>
      <c r="AC538" s="290">
        <f t="shared" ref="AC538:AC547" si="130">F538</f>
        <v>0</v>
      </c>
      <c r="AD538" s="290">
        <f t="shared" ref="AD538:AD547" si="131">I538</f>
        <v>0</v>
      </c>
      <c r="AE538" s="290" t="str">
        <f t="shared" ref="AE538:AE547" si="132">L538</f>
        <v>410</v>
      </c>
      <c r="AF538" s="290">
        <f t="shared" ref="AF538:AF547" si="133">O538</f>
        <v>0</v>
      </c>
    </row>
    <row r="539" spans="1:32" x14ac:dyDescent="0.25">
      <c r="A539" s="251" t="s">
        <v>224</v>
      </c>
      <c r="B539" s="400">
        <v>12</v>
      </c>
      <c r="C539" s="374"/>
      <c r="D539" s="303"/>
      <c r="E539" s="303"/>
      <c r="F539" s="298"/>
      <c r="G539" s="262"/>
      <c r="H539" s="262"/>
      <c r="I539" s="402"/>
      <c r="J539" s="262"/>
      <c r="K539" s="262"/>
      <c r="L539" s="402" t="s">
        <v>537</v>
      </c>
      <c r="M539" s="262" t="s">
        <v>604</v>
      </c>
      <c r="N539" s="262" t="s">
        <v>395</v>
      </c>
      <c r="O539" s="298"/>
      <c r="P539" s="262"/>
      <c r="Q539" s="262"/>
      <c r="R539" s="298"/>
      <c r="S539" s="299"/>
      <c r="T539" s="299"/>
      <c r="U539" s="263"/>
      <c r="V539" s="264"/>
      <c r="W539" s="289">
        <f t="shared" si="124"/>
        <v>0</v>
      </c>
      <c r="X539" s="250">
        <f t="shared" si="125"/>
        <v>0</v>
      </c>
      <c r="Y539" s="290" t="str">
        <f t="shared" si="126"/>
        <v>Withlacoochee Creek at 161</v>
      </c>
      <c r="Z539" s="290">
        <f t="shared" si="127"/>
        <v>0</v>
      </c>
      <c r="AA539" s="290" t="str">
        <f t="shared" si="128"/>
        <v>0  -0 - Withlacoochee Creek at 161 - 0</v>
      </c>
      <c r="AB539" s="290" t="str">
        <f t="shared" si="129"/>
        <v>0 - 0 - QC Dup -0</v>
      </c>
      <c r="AC539" s="290">
        <f t="shared" si="130"/>
        <v>0</v>
      </c>
      <c r="AD539" s="290">
        <f t="shared" si="131"/>
        <v>0</v>
      </c>
      <c r="AE539" s="290" t="str">
        <f t="shared" si="132"/>
        <v>QC Dup</v>
      </c>
      <c r="AF539" s="290">
        <f t="shared" si="133"/>
        <v>0</v>
      </c>
    </row>
    <row r="540" spans="1:32" x14ac:dyDescent="0.25">
      <c r="A540" s="251" t="s">
        <v>224</v>
      </c>
      <c r="B540" s="400">
        <v>12</v>
      </c>
      <c r="C540" s="374"/>
      <c r="D540" s="303"/>
      <c r="E540" s="303"/>
      <c r="F540" s="298"/>
      <c r="G540" s="262"/>
      <c r="H540" s="262"/>
      <c r="I540" s="402"/>
      <c r="J540" s="262"/>
      <c r="K540" s="262"/>
      <c r="L540" s="402" t="s">
        <v>662</v>
      </c>
      <c r="M540" s="262" t="s">
        <v>604</v>
      </c>
      <c r="N540" s="262" t="s">
        <v>395</v>
      </c>
      <c r="O540" s="298"/>
      <c r="P540" s="262"/>
      <c r="Q540" s="262"/>
      <c r="R540" s="298"/>
      <c r="S540" s="299"/>
      <c r="T540" s="299"/>
      <c r="U540" s="263"/>
      <c r="V540" s="264"/>
      <c r="W540" s="289">
        <f t="shared" si="124"/>
        <v>0</v>
      </c>
      <c r="X540" s="250">
        <f t="shared" si="125"/>
        <v>0</v>
      </c>
      <c r="Y540" s="290" t="str">
        <f t="shared" si="126"/>
        <v>Withlacoochee Creek at 161</v>
      </c>
      <c r="Z540" s="290">
        <f t="shared" si="127"/>
        <v>0</v>
      </c>
      <c r="AA540" s="290" t="str">
        <f t="shared" si="128"/>
        <v>0  -0 - Withlacoochee Creek at 161 - 0</v>
      </c>
      <c r="AB540" s="290" t="str">
        <f t="shared" si="129"/>
        <v>0 - 0 - qc blank -0</v>
      </c>
      <c r="AC540" s="290">
        <f t="shared" si="130"/>
        <v>0</v>
      </c>
      <c r="AD540" s="290">
        <f t="shared" si="131"/>
        <v>0</v>
      </c>
      <c r="AE540" s="290" t="str">
        <f t="shared" si="132"/>
        <v>qc blank</v>
      </c>
      <c r="AF540" s="290">
        <f t="shared" si="133"/>
        <v>0</v>
      </c>
    </row>
    <row r="541" spans="1:32" x14ac:dyDescent="0.25">
      <c r="A541" s="251" t="s">
        <v>224</v>
      </c>
      <c r="B541" s="400">
        <v>12</v>
      </c>
      <c r="C541" s="374"/>
      <c r="D541" s="303"/>
      <c r="E541" s="303"/>
      <c r="F541" s="298"/>
      <c r="G541" s="262"/>
      <c r="H541" s="262"/>
      <c r="I541" s="402"/>
      <c r="J541" s="262"/>
      <c r="K541" s="262"/>
      <c r="L541" s="402"/>
      <c r="M541" s="262"/>
      <c r="N541" s="274"/>
      <c r="O541" s="298"/>
      <c r="P541" s="262"/>
      <c r="Q541" s="262"/>
      <c r="R541" s="298"/>
      <c r="S541" s="299"/>
      <c r="T541" s="299"/>
      <c r="U541" s="263"/>
      <c r="V541" s="264"/>
      <c r="W541" s="289">
        <f t="shared" si="124"/>
        <v>0</v>
      </c>
      <c r="X541" s="250">
        <f t="shared" si="125"/>
        <v>0</v>
      </c>
      <c r="Y541" s="290">
        <f t="shared" si="126"/>
        <v>0</v>
      </c>
      <c r="Z541" s="290">
        <f t="shared" si="127"/>
        <v>0</v>
      </c>
      <c r="AA541" s="290" t="str">
        <f t="shared" si="128"/>
        <v>0  -0 - 0 - 0</v>
      </c>
      <c r="AB541" s="290" t="str">
        <f t="shared" si="129"/>
        <v>0 - 0 - 0 -0</v>
      </c>
      <c r="AC541" s="290">
        <f t="shared" si="130"/>
        <v>0</v>
      </c>
      <c r="AD541" s="290">
        <f t="shared" si="131"/>
        <v>0</v>
      </c>
      <c r="AE541" s="290">
        <f t="shared" si="132"/>
        <v>0</v>
      </c>
      <c r="AF541" s="290">
        <f t="shared" si="133"/>
        <v>0</v>
      </c>
    </row>
    <row r="542" spans="1:32" x14ac:dyDescent="0.25">
      <c r="A542" s="251" t="s">
        <v>224</v>
      </c>
      <c r="B542" s="400">
        <v>12</v>
      </c>
      <c r="C542" s="374" t="s">
        <v>311</v>
      </c>
      <c r="D542" s="303" t="s">
        <v>129</v>
      </c>
      <c r="E542" s="303"/>
      <c r="F542" s="298" t="s">
        <v>129</v>
      </c>
      <c r="G542" s="262"/>
      <c r="H542" s="262"/>
      <c r="I542" s="402" t="s">
        <v>129</v>
      </c>
      <c r="J542" s="262"/>
      <c r="K542" s="262"/>
      <c r="L542" s="402"/>
      <c r="M542" s="262"/>
      <c r="N542" s="274" t="s">
        <v>685</v>
      </c>
      <c r="O542" s="298" t="s">
        <v>129</v>
      </c>
      <c r="P542" s="262"/>
      <c r="Q542" s="262"/>
      <c r="R542" s="298" t="s">
        <v>129</v>
      </c>
      <c r="S542" s="299"/>
      <c r="T542" s="299"/>
      <c r="U542" s="263" t="s">
        <v>129</v>
      </c>
      <c r="V542" s="264"/>
      <c r="W542" s="289">
        <f t="shared" si="124"/>
        <v>0</v>
      </c>
      <c r="X542" s="250">
        <f t="shared" si="125"/>
        <v>0</v>
      </c>
      <c r="Y542" s="290">
        <f t="shared" si="126"/>
        <v>0</v>
      </c>
      <c r="Z542" s="290">
        <f t="shared" si="127"/>
        <v>0</v>
      </c>
      <c r="AA542" s="290" t="str">
        <f t="shared" si="128"/>
        <v>0  -0 - 0 - 0</v>
      </c>
      <c r="AB542" s="290" t="str">
        <f t="shared" si="129"/>
        <v xml:space="preserve">  -   - 0 - </v>
      </c>
      <c r="AC542" s="290" t="str">
        <f t="shared" si="130"/>
        <v xml:space="preserve"> </v>
      </c>
      <c r="AD542" s="290" t="str">
        <f t="shared" si="131"/>
        <v xml:space="preserve"> </v>
      </c>
      <c r="AE542" s="290">
        <f t="shared" si="132"/>
        <v>0</v>
      </c>
      <c r="AF542" s="290" t="str">
        <f t="shared" si="133"/>
        <v xml:space="preserve"> </v>
      </c>
    </row>
    <row r="543" spans="1:32" x14ac:dyDescent="0.25">
      <c r="A543" s="251" t="s">
        <v>224</v>
      </c>
      <c r="B543" s="400">
        <v>12</v>
      </c>
      <c r="C543" s="374" t="s">
        <v>311</v>
      </c>
      <c r="D543" s="303" t="s">
        <v>129</v>
      </c>
      <c r="E543" s="303"/>
      <c r="F543" s="298" t="s">
        <v>129</v>
      </c>
      <c r="G543" s="262"/>
      <c r="H543" s="262"/>
      <c r="I543" s="402" t="s">
        <v>129</v>
      </c>
      <c r="J543" s="262"/>
      <c r="K543" s="262"/>
      <c r="L543" s="402" t="s">
        <v>552</v>
      </c>
      <c r="M543" s="262" t="s">
        <v>663</v>
      </c>
      <c r="N543" s="262" t="s">
        <v>686</v>
      </c>
      <c r="O543" s="298" t="s">
        <v>129</v>
      </c>
      <c r="P543" s="262"/>
      <c r="Q543" s="262"/>
      <c r="R543" s="298" t="s">
        <v>129</v>
      </c>
      <c r="S543" s="299"/>
      <c r="T543" s="299"/>
      <c r="U543" s="263" t="s">
        <v>129</v>
      </c>
      <c r="V543" s="264"/>
      <c r="W543" s="289">
        <f t="shared" si="124"/>
        <v>0</v>
      </c>
      <c r="X543" s="250">
        <f t="shared" si="125"/>
        <v>0</v>
      </c>
      <c r="Y543" s="290" t="str">
        <f t="shared" si="126"/>
        <v>RQ-2019-11-11-19</v>
      </c>
      <c r="Z543" s="290">
        <f t="shared" si="127"/>
        <v>0</v>
      </c>
      <c r="AA543" s="290" t="str">
        <f t="shared" si="128"/>
        <v>0  -0 - RQ-2019-11-11-19 - 0</v>
      </c>
      <c r="AB543" s="290" t="str">
        <f t="shared" si="129"/>
        <v xml:space="preserve">  -   - TA - </v>
      </c>
      <c r="AC543" s="290" t="str">
        <f t="shared" si="130"/>
        <v xml:space="preserve"> </v>
      </c>
      <c r="AD543" s="290" t="str">
        <f t="shared" si="131"/>
        <v xml:space="preserve"> </v>
      </c>
      <c r="AE543" s="290" t="str">
        <f t="shared" si="132"/>
        <v>TA</v>
      </c>
      <c r="AF543" s="290" t="str">
        <f t="shared" si="133"/>
        <v xml:space="preserve"> </v>
      </c>
    </row>
    <row r="544" spans="1:32" x14ac:dyDescent="0.25">
      <c r="A544" s="251" t="s">
        <v>224</v>
      </c>
      <c r="B544" s="400">
        <v>12</v>
      </c>
      <c r="C544" s="374" t="s">
        <v>311</v>
      </c>
      <c r="D544" s="317">
        <v>43807</v>
      </c>
      <c r="E544" s="318"/>
      <c r="F544" s="314">
        <v>43808</v>
      </c>
      <c r="G544" s="336"/>
      <c r="H544" s="337"/>
      <c r="I544" s="314">
        <v>43809</v>
      </c>
      <c r="J544" s="581"/>
      <c r="K544" s="590"/>
      <c r="L544" s="580">
        <v>43810</v>
      </c>
      <c r="M544" s="581" t="s">
        <v>357</v>
      </c>
      <c r="N544" s="582"/>
      <c r="O544" s="577">
        <v>43811</v>
      </c>
      <c r="P544" s="336"/>
      <c r="Q544" s="337"/>
      <c r="R544" s="314">
        <v>43812</v>
      </c>
      <c r="S544" s="315"/>
      <c r="T544" s="316"/>
      <c r="U544" s="278">
        <v>43813</v>
      </c>
      <c r="V544" s="279"/>
      <c r="W544" s="289">
        <f t="shared" si="124"/>
        <v>0</v>
      </c>
      <c r="X544" s="250">
        <f t="shared" si="125"/>
        <v>0</v>
      </c>
      <c r="Y544" s="290" t="str">
        <f t="shared" si="126"/>
        <v>G2</v>
      </c>
      <c r="Z544" s="290">
        <f t="shared" si="127"/>
        <v>0</v>
      </c>
      <c r="AA544" s="290" t="str">
        <f t="shared" si="128"/>
        <v>0  -0 - G2 - 0</v>
      </c>
      <c r="AB544" s="290" t="str">
        <f t="shared" si="129"/>
        <v>43808 - 43809 - 43810 -43811</v>
      </c>
      <c r="AC544" s="290">
        <f t="shared" si="130"/>
        <v>43808</v>
      </c>
      <c r="AD544" s="290">
        <f t="shared" si="131"/>
        <v>43809</v>
      </c>
      <c r="AE544" s="290">
        <f t="shared" si="132"/>
        <v>43810</v>
      </c>
      <c r="AF544" s="290">
        <f t="shared" si="133"/>
        <v>43811</v>
      </c>
    </row>
    <row r="545" spans="1:32" x14ac:dyDescent="0.25">
      <c r="A545" s="251" t="s">
        <v>224</v>
      </c>
      <c r="B545" s="400">
        <v>12</v>
      </c>
      <c r="C545" s="374" t="s">
        <v>311</v>
      </c>
      <c r="D545" s="303" t="s">
        <v>129</v>
      </c>
      <c r="E545" s="303"/>
      <c r="F545" s="298" t="s">
        <v>129</v>
      </c>
      <c r="G545" s="262"/>
      <c r="H545" s="262"/>
      <c r="I545" s="402" t="s">
        <v>129</v>
      </c>
      <c r="J545" s="262"/>
      <c r="K545" s="262"/>
      <c r="L545" s="586"/>
      <c r="M545" s="262"/>
      <c r="N545" s="557"/>
      <c r="O545" s="299" t="s">
        <v>129</v>
      </c>
      <c r="P545" s="262"/>
      <c r="Q545" s="262"/>
      <c r="R545" s="298" t="s">
        <v>129</v>
      </c>
      <c r="S545" s="299"/>
      <c r="T545" s="299"/>
      <c r="U545" s="263" t="s">
        <v>129</v>
      </c>
      <c r="V545" s="264"/>
      <c r="W545" s="289">
        <f t="shared" si="124"/>
        <v>0</v>
      </c>
      <c r="X545" s="250">
        <f t="shared" si="125"/>
        <v>0</v>
      </c>
      <c r="Y545" s="290">
        <f t="shared" si="126"/>
        <v>0</v>
      </c>
      <c r="Z545" s="290">
        <f t="shared" si="127"/>
        <v>0</v>
      </c>
      <c r="AA545" s="290" t="str">
        <f t="shared" si="128"/>
        <v>0  -0 - 0 - 0</v>
      </c>
      <c r="AB545" s="290" t="str">
        <f t="shared" si="129"/>
        <v xml:space="preserve">  -   - 0 - </v>
      </c>
      <c r="AC545" s="290" t="str">
        <f t="shared" si="130"/>
        <v xml:space="preserve"> </v>
      </c>
      <c r="AD545" s="290" t="str">
        <f t="shared" si="131"/>
        <v xml:space="preserve"> </v>
      </c>
      <c r="AE545" s="290">
        <f t="shared" si="132"/>
        <v>0</v>
      </c>
      <c r="AF545" s="290" t="str">
        <f t="shared" si="133"/>
        <v xml:space="preserve"> </v>
      </c>
    </row>
    <row r="546" spans="1:32" x14ac:dyDescent="0.25">
      <c r="A546" s="251" t="s">
        <v>224</v>
      </c>
      <c r="B546" s="400">
        <v>12</v>
      </c>
      <c r="C546" s="374" t="s">
        <v>311</v>
      </c>
      <c r="D546" s="303" t="s">
        <v>129</v>
      </c>
      <c r="E546" s="303"/>
      <c r="F546" s="298" t="s">
        <v>129</v>
      </c>
      <c r="G546" s="262"/>
      <c r="H546" s="262"/>
      <c r="I546" s="583"/>
      <c r="J546" s="262"/>
      <c r="K546" s="262"/>
      <c r="L546" s="586" t="s">
        <v>43</v>
      </c>
      <c r="M546" s="262" t="s">
        <v>696</v>
      </c>
      <c r="N546" s="557" t="s">
        <v>565</v>
      </c>
      <c r="O546" s="407"/>
      <c r="P546" s="262"/>
      <c r="Q546" s="262"/>
      <c r="R546" s="298" t="s">
        <v>129</v>
      </c>
      <c r="S546" s="299"/>
      <c r="T546" s="299"/>
      <c r="U546" s="263" t="s">
        <v>129</v>
      </c>
      <c r="V546" s="264"/>
      <c r="W546" s="289">
        <f t="shared" si="124"/>
        <v>0</v>
      </c>
      <c r="X546" s="250">
        <f t="shared" si="125"/>
        <v>0</v>
      </c>
      <c r="Y546" s="290" t="str">
        <f t="shared" si="126"/>
        <v>Stone mill</v>
      </c>
      <c r="Z546" s="290">
        <f t="shared" si="127"/>
        <v>0</v>
      </c>
      <c r="AA546" s="290" t="str">
        <f t="shared" si="128"/>
        <v>0  -0 - Stone mill - 0</v>
      </c>
      <c r="AB546" s="290" t="str">
        <f t="shared" si="129"/>
        <v xml:space="preserve">  - 0 - 1075 -0</v>
      </c>
      <c r="AC546" s="290" t="str">
        <f t="shared" si="130"/>
        <v xml:space="preserve"> </v>
      </c>
      <c r="AD546" s="290">
        <f t="shared" si="131"/>
        <v>0</v>
      </c>
      <c r="AE546" s="290" t="str">
        <f t="shared" si="132"/>
        <v>1075</v>
      </c>
      <c r="AF546" s="290">
        <f t="shared" si="133"/>
        <v>0</v>
      </c>
    </row>
    <row r="547" spans="1:32" x14ac:dyDescent="0.25">
      <c r="A547" s="251" t="s">
        <v>224</v>
      </c>
      <c r="B547" s="400">
        <v>12</v>
      </c>
      <c r="C547" s="374" t="s">
        <v>311</v>
      </c>
      <c r="D547" s="303" t="s">
        <v>129</v>
      </c>
      <c r="E547" s="303"/>
      <c r="F547" s="298" t="s">
        <v>129</v>
      </c>
      <c r="G547" s="262"/>
      <c r="H547" s="262"/>
      <c r="I547" s="402"/>
      <c r="J547" s="262"/>
      <c r="K547" s="262"/>
      <c r="L547" s="585"/>
      <c r="M547" s="576"/>
      <c r="N547" s="584"/>
      <c r="O547" s="407"/>
      <c r="P547" s="262"/>
      <c r="Q547" s="262"/>
      <c r="R547" s="298" t="s">
        <v>129</v>
      </c>
      <c r="S547" s="299"/>
      <c r="T547" s="299"/>
      <c r="U547" s="263" t="s">
        <v>129</v>
      </c>
      <c r="V547" s="264"/>
      <c r="W547" s="289">
        <f t="shared" si="124"/>
        <v>0</v>
      </c>
      <c r="X547" s="250">
        <f t="shared" si="125"/>
        <v>0</v>
      </c>
      <c r="Y547" s="290">
        <f t="shared" si="126"/>
        <v>0</v>
      </c>
      <c r="Z547" s="290">
        <f t="shared" si="127"/>
        <v>0</v>
      </c>
      <c r="AA547" s="290" t="str">
        <f t="shared" si="128"/>
        <v>0  -0 - 0 - 0</v>
      </c>
      <c r="AB547" s="290" t="str">
        <f t="shared" si="129"/>
        <v xml:space="preserve">  - 0 - 0 -0</v>
      </c>
      <c r="AC547" s="290" t="str">
        <f t="shared" si="130"/>
        <v xml:space="preserve"> </v>
      </c>
      <c r="AD547" s="290">
        <f t="shared" si="131"/>
        <v>0</v>
      </c>
      <c r="AE547" s="290">
        <f t="shared" si="132"/>
        <v>0</v>
      </c>
      <c r="AF547" s="290">
        <f t="shared" si="133"/>
        <v>0</v>
      </c>
    </row>
    <row r="548" spans="1:32" x14ac:dyDescent="0.25">
      <c r="A548" s="251" t="s">
        <v>224</v>
      </c>
      <c r="B548" s="400">
        <v>12</v>
      </c>
      <c r="C548" s="374" t="s">
        <v>311</v>
      </c>
      <c r="D548" s="303"/>
      <c r="E548" s="303"/>
      <c r="F548" s="298"/>
      <c r="G548" s="262"/>
      <c r="H548" s="262"/>
      <c r="I548" s="583"/>
      <c r="J548" s="262"/>
      <c r="K548" s="262"/>
      <c r="L548" s="402"/>
      <c r="M548" s="510" t="s">
        <v>699</v>
      </c>
      <c r="N548" s="262"/>
      <c r="O548" s="402"/>
      <c r="P548" s="262"/>
      <c r="Q548" s="262"/>
      <c r="R548" s="298"/>
      <c r="S548" s="299"/>
      <c r="T548" s="299"/>
      <c r="U548" s="263"/>
      <c r="V548" s="264"/>
      <c r="W548" s="289">
        <f t="shared" si="114"/>
        <v>0</v>
      </c>
      <c r="X548" s="250">
        <f t="shared" si="115"/>
        <v>0</v>
      </c>
      <c r="Y548" s="290" t="str">
        <f t="shared" si="116"/>
        <v>Little River</v>
      </c>
      <c r="Z548" s="290">
        <f t="shared" si="123"/>
        <v>0</v>
      </c>
      <c r="AA548" s="290" t="str">
        <f t="shared" si="117"/>
        <v>0  -0 - Little River - 0</v>
      </c>
      <c r="AB548" s="290" t="str">
        <f t="shared" si="118"/>
        <v>0 - 0 - 0 -0</v>
      </c>
      <c r="AC548" s="290">
        <f t="shared" si="119"/>
        <v>0</v>
      </c>
      <c r="AD548" s="290">
        <f t="shared" si="120"/>
        <v>0</v>
      </c>
      <c r="AE548" s="290">
        <f t="shared" si="121"/>
        <v>0</v>
      </c>
      <c r="AF548" s="290">
        <f t="shared" si="122"/>
        <v>0</v>
      </c>
    </row>
    <row r="549" spans="1:32" x14ac:dyDescent="0.25">
      <c r="A549" s="251" t="s">
        <v>224</v>
      </c>
      <c r="B549" s="400">
        <v>12</v>
      </c>
      <c r="C549" s="374" t="s">
        <v>311</v>
      </c>
      <c r="D549" s="303"/>
      <c r="E549" s="303"/>
      <c r="F549" s="298"/>
      <c r="G549" s="262"/>
      <c r="H549" s="262"/>
      <c r="I549" s="583"/>
      <c r="J549" s="262"/>
      <c r="K549" s="262"/>
      <c r="L549" s="583" t="s">
        <v>69</v>
      </c>
      <c r="M549" s="262" t="s">
        <v>678</v>
      </c>
      <c r="N549" s="585" t="s">
        <v>700</v>
      </c>
      <c r="O549" s="402"/>
      <c r="P549" s="262"/>
      <c r="Q549" s="262"/>
      <c r="R549" s="298"/>
      <c r="S549" s="299"/>
      <c r="T549" s="299"/>
      <c r="U549" s="263"/>
      <c r="V549" s="264"/>
      <c r="W549" s="289">
        <f t="shared" si="114"/>
        <v>0</v>
      </c>
      <c r="X549" s="250">
        <f t="shared" si="115"/>
        <v>0</v>
      </c>
      <c r="Y549" s="290" t="str">
        <f t="shared" si="116"/>
        <v>Coon Creek</v>
      </c>
      <c r="Z549" s="290">
        <f t="shared" si="123"/>
        <v>0</v>
      </c>
      <c r="AA549" s="290" t="str">
        <f t="shared" si="117"/>
        <v>0  -0 - Coon Creek - 0</v>
      </c>
      <c r="AB549" s="290" t="str">
        <f t="shared" si="118"/>
        <v>0 - 0 - 885 -0</v>
      </c>
      <c r="AC549" s="290">
        <f t="shared" si="119"/>
        <v>0</v>
      </c>
      <c r="AD549" s="290">
        <f t="shared" si="120"/>
        <v>0</v>
      </c>
      <c r="AE549" s="290" t="str">
        <f t="shared" si="121"/>
        <v>885</v>
      </c>
      <c r="AF549" s="290">
        <f t="shared" si="122"/>
        <v>0</v>
      </c>
    </row>
    <row r="550" spans="1:32" x14ac:dyDescent="0.25">
      <c r="A550" s="251" t="s">
        <v>224</v>
      </c>
      <c r="B550" s="400">
        <v>12</v>
      </c>
      <c r="C550" s="374" t="s">
        <v>311</v>
      </c>
      <c r="D550" s="303"/>
      <c r="E550" s="303"/>
      <c r="F550" s="298"/>
      <c r="G550" s="262"/>
      <c r="H550" s="262"/>
      <c r="I550" s="583"/>
      <c r="J550" s="262"/>
      <c r="K550" s="262"/>
      <c r="L550" s="583" t="s">
        <v>693</v>
      </c>
      <c r="M550" s="262" t="s">
        <v>675</v>
      </c>
      <c r="N550" s="585" t="s">
        <v>701</v>
      </c>
      <c r="O550" s="402"/>
      <c r="P550" s="262"/>
      <c r="Q550" s="274"/>
      <c r="R550" s="298"/>
      <c r="S550" s="299"/>
      <c r="T550" s="299"/>
      <c r="U550" s="263"/>
      <c r="V550" s="264"/>
      <c r="W550" s="289">
        <f t="shared" si="114"/>
        <v>0</v>
      </c>
      <c r="X550" s="250">
        <f t="shared" si="115"/>
        <v>0</v>
      </c>
      <c r="Y550" s="290" t="str">
        <f t="shared" si="116"/>
        <v>Double Branch</v>
      </c>
      <c r="Z550" s="290">
        <f t="shared" si="123"/>
        <v>0</v>
      </c>
      <c r="AA550" s="290" t="str">
        <f t="shared" si="117"/>
        <v>0  -0 - Double Branch - 0</v>
      </c>
      <c r="AB550" s="290" t="str">
        <f t="shared" si="118"/>
        <v>0 - 0 - 630 -0</v>
      </c>
      <c r="AC550" s="290">
        <f t="shared" si="119"/>
        <v>0</v>
      </c>
      <c r="AD550" s="290">
        <f t="shared" si="120"/>
        <v>0</v>
      </c>
      <c r="AE550" s="290" t="str">
        <f t="shared" si="121"/>
        <v>630</v>
      </c>
      <c r="AF550" s="290">
        <f t="shared" si="122"/>
        <v>0</v>
      </c>
    </row>
    <row r="551" spans="1:32" x14ac:dyDescent="0.25">
      <c r="A551" s="251" t="s">
        <v>224</v>
      </c>
      <c r="B551" s="400">
        <v>12</v>
      </c>
      <c r="C551" s="374" t="s">
        <v>311</v>
      </c>
      <c r="D551" s="303"/>
      <c r="E551" s="303"/>
      <c r="F551" s="298"/>
      <c r="G551" s="262"/>
      <c r="H551" s="262"/>
      <c r="I551" s="583"/>
      <c r="J551" s="262"/>
      <c r="K551" s="262"/>
      <c r="L551" s="583" t="s">
        <v>694</v>
      </c>
      <c r="M551" s="262" t="s">
        <v>676</v>
      </c>
      <c r="N551" s="585" t="s">
        <v>701</v>
      </c>
      <c r="O551" s="402"/>
      <c r="P551" s="262"/>
      <c r="Q551" s="274"/>
      <c r="R551" s="298"/>
      <c r="S551" s="299"/>
      <c r="T551" s="299"/>
      <c r="U551" s="263"/>
      <c r="V551" s="264"/>
      <c r="W551" s="289">
        <f t="shared" si="114"/>
        <v>0</v>
      </c>
      <c r="X551" s="250">
        <f t="shared" si="115"/>
        <v>0</v>
      </c>
      <c r="Y551" s="290" t="str">
        <f t="shared" si="116"/>
        <v>Lewis Creek</v>
      </c>
      <c r="Z551" s="290">
        <f t="shared" si="123"/>
        <v>0</v>
      </c>
      <c r="AA551" s="290" t="str">
        <f t="shared" si="117"/>
        <v>0  -0 - Lewis Creek - 0</v>
      </c>
      <c r="AB551" s="290" t="str">
        <f t="shared" si="118"/>
        <v>0 - 0 - 440 -0</v>
      </c>
      <c r="AC551" s="290">
        <f t="shared" si="119"/>
        <v>0</v>
      </c>
      <c r="AD551" s="290">
        <f t="shared" si="120"/>
        <v>0</v>
      </c>
      <c r="AE551" s="290" t="str">
        <f t="shared" si="121"/>
        <v>440</v>
      </c>
      <c r="AF551" s="290">
        <f t="shared" si="122"/>
        <v>0</v>
      </c>
    </row>
    <row r="552" spans="1:32" x14ac:dyDescent="0.25">
      <c r="A552" s="251" t="s">
        <v>224</v>
      </c>
      <c r="B552" s="400">
        <v>12</v>
      </c>
      <c r="C552" s="374" t="s">
        <v>311</v>
      </c>
      <c r="D552" s="303"/>
      <c r="E552" s="303"/>
      <c r="F552" s="298"/>
      <c r="G552" s="262"/>
      <c r="H552" s="262"/>
      <c r="I552" s="583"/>
      <c r="J552" s="262"/>
      <c r="K552" s="262"/>
      <c r="L552" s="583" t="s">
        <v>691</v>
      </c>
      <c r="M552" s="262" t="s">
        <v>677</v>
      </c>
      <c r="N552" s="585" t="s">
        <v>701</v>
      </c>
      <c r="O552" s="402"/>
      <c r="P552" s="262"/>
      <c r="Q552" s="262"/>
      <c r="R552" s="298"/>
      <c r="S552" s="299"/>
      <c r="T552" s="299"/>
      <c r="U552" s="263"/>
      <c r="V552" s="264"/>
      <c r="W552" s="289">
        <f t="shared" si="114"/>
        <v>0</v>
      </c>
      <c r="X552" s="250">
        <f t="shared" si="115"/>
        <v>0</v>
      </c>
      <c r="Y552" s="290" t="str">
        <f t="shared" si="116"/>
        <v>Richlander Creek</v>
      </c>
      <c r="Z552" s="290">
        <f t="shared" si="123"/>
        <v>0</v>
      </c>
      <c r="AA552" s="290" t="str">
        <f t="shared" si="117"/>
        <v>0  -0 - Richlander Creek - 0</v>
      </c>
      <c r="AB552" s="290" t="str">
        <f t="shared" si="118"/>
        <v>0 - 0 - 680 -0</v>
      </c>
      <c r="AC552" s="290">
        <f t="shared" si="119"/>
        <v>0</v>
      </c>
      <c r="AD552" s="290">
        <f t="shared" si="120"/>
        <v>0</v>
      </c>
      <c r="AE552" s="290" t="str">
        <f t="shared" si="121"/>
        <v>680</v>
      </c>
      <c r="AF552" s="290">
        <f t="shared" si="122"/>
        <v>0</v>
      </c>
    </row>
    <row r="553" spans="1:32" x14ac:dyDescent="0.25">
      <c r="A553" s="251" t="s">
        <v>224</v>
      </c>
      <c r="B553" s="400">
        <v>12</v>
      </c>
      <c r="C553" s="374" t="s">
        <v>311</v>
      </c>
      <c r="D553" s="303" t="s">
        <v>129</v>
      </c>
      <c r="E553" s="303"/>
      <c r="F553" s="298" t="s">
        <v>129</v>
      </c>
      <c r="G553" s="262"/>
      <c r="H553" s="262"/>
      <c r="I553" s="583"/>
      <c r="J553" s="262"/>
      <c r="K553" s="262"/>
      <c r="L553" s="402"/>
      <c r="M553" s="262"/>
      <c r="N553" s="262"/>
      <c r="O553" s="298" t="s">
        <v>129</v>
      </c>
      <c r="P553" s="262"/>
      <c r="Q553" s="262"/>
      <c r="R553" s="298" t="s">
        <v>129</v>
      </c>
      <c r="S553" s="299"/>
      <c r="T553" s="299"/>
      <c r="U553" s="263" t="s">
        <v>129</v>
      </c>
      <c r="V553" s="264"/>
      <c r="W553" s="289">
        <f t="shared" si="114"/>
        <v>0</v>
      </c>
      <c r="X553" s="250">
        <f t="shared" si="115"/>
        <v>0</v>
      </c>
      <c r="Y553" s="290">
        <f t="shared" si="116"/>
        <v>0</v>
      </c>
      <c r="Z553" s="290">
        <f t="shared" si="123"/>
        <v>0</v>
      </c>
      <c r="AA553" s="290" t="str">
        <f t="shared" si="117"/>
        <v>0  -0 - 0 - 0</v>
      </c>
      <c r="AB553" s="290" t="str">
        <f t="shared" si="118"/>
        <v xml:space="preserve">  - 0 - 0 - </v>
      </c>
      <c r="AC553" s="290" t="str">
        <f t="shared" si="119"/>
        <v xml:space="preserve"> </v>
      </c>
      <c r="AD553" s="290">
        <f t="shared" si="120"/>
        <v>0</v>
      </c>
      <c r="AE553" s="290">
        <f t="shared" si="121"/>
        <v>0</v>
      </c>
      <c r="AF553" s="290" t="str">
        <f t="shared" si="122"/>
        <v xml:space="preserve"> </v>
      </c>
    </row>
    <row r="554" spans="1:32" x14ac:dyDescent="0.25">
      <c r="A554" s="251" t="s">
        <v>224</v>
      </c>
      <c r="B554" s="400">
        <v>12</v>
      </c>
      <c r="C554" s="374" t="s">
        <v>311</v>
      </c>
      <c r="D554" s="303" t="s">
        <v>129</v>
      </c>
      <c r="E554" s="303"/>
      <c r="F554" s="298" t="s">
        <v>129</v>
      </c>
      <c r="G554" s="262"/>
      <c r="H554" s="262"/>
      <c r="I554" s="585"/>
      <c r="J554" s="576"/>
      <c r="K554" s="262"/>
      <c r="L554" s="402" t="s">
        <v>552</v>
      </c>
      <c r="M554" s="262" t="s">
        <v>440</v>
      </c>
      <c r="N554" s="262" t="s">
        <v>695</v>
      </c>
      <c r="O554" s="298" t="s">
        <v>129</v>
      </c>
      <c r="P554" s="262"/>
      <c r="Q554" s="262"/>
      <c r="R554" s="298" t="s">
        <v>129</v>
      </c>
      <c r="S554" s="299"/>
      <c r="T554" s="299"/>
      <c r="U554" s="263" t="s">
        <v>129</v>
      </c>
      <c r="V554" s="264"/>
      <c r="W554" s="289">
        <f t="shared" si="114"/>
        <v>0</v>
      </c>
      <c r="X554" s="250">
        <f t="shared" si="115"/>
        <v>0</v>
      </c>
      <c r="Y554" s="290" t="str">
        <f t="shared" si="116"/>
        <v>Blake, Curtis</v>
      </c>
      <c r="Z554" s="290">
        <f t="shared" si="123"/>
        <v>0</v>
      </c>
      <c r="AA554" s="290" t="str">
        <f t="shared" si="117"/>
        <v>0  -0 - Blake, Curtis - 0</v>
      </c>
      <c r="AB554" s="290" t="str">
        <f t="shared" si="118"/>
        <v xml:space="preserve">  - 0 - TA - </v>
      </c>
      <c r="AC554" s="290" t="str">
        <f t="shared" si="119"/>
        <v xml:space="preserve"> </v>
      </c>
      <c r="AD554" s="290">
        <f t="shared" si="120"/>
        <v>0</v>
      </c>
      <c r="AE554" s="290" t="str">
        <f t="shared" si="121"/>
        <v>TA</v>
      </c>
      <c r="AF554" s="290" t="str">
        <f t="shared" si="122"/>
        <v xml:space="preserve"> </v>
      </c>
    </row>
    <row r="555" spans="1:32" x14ac:dyDescent="0.25">
      <c r="A555" s="251" t="s">
        <v>224</v>
      </c>
      <c r="B555" s="400">
        <v>12</v>
      </c>
      <c r="C555" s="374" t="s">
        <v>311</v>
      </c>
      <c r="D555" s="317">
        <v>43814</v>
      </c>
      <c r="E555" s="318"/>
      <c r="F555" s="314">
        <v>43815</v>
      </c>
      <c r="G555" s="336"/>
      <c r="H555" s="337"/>
      <c r="I555" s="314">
        <v>43816</v>
      </c>
      <c r="J555" s="336"/>
      <c r="K555" s="337"/>
      <c r="L555" s="580">
        <v>43817</v>
      </c>
      <c r="M555" s="336" t="s">
        <v>374</v>
      </c>
      <c r="N555" s="582"/>
      <c r="O555" s="577">
        <v>43818</v>
      </c>
      <c r="P555" s="336"/>
      <c r="Q555" s="337"/>
      <c r="R555" s="314">
        <v>43819</v>
      </c>
      <c r="S555" s="315"/>
      <c r="T555" s="316"/>
      <c r="U555" s="278">
        <v>43820</v>
      </c>
      <c r="V555" s="279"/>
      <c r="W555" s="289">
        <f t="shared" si="114"/>
        <v>0</v>
      </c>
      <c r="X555" s="250">
        <f t="shared" si="115"/>
        <v>0</v>
      </c>
      <c r="Y555" s="290" t="str">
        <f t="shared" si="116"/>
        <v>MMP</v>
      </c>
      <c r="Z555" s="290">
        <f t="shared" si="123"/>
        <v>0</v>
      </c>
      <c r="AA555" s="290" t="str">
        <f t="shared" si="117"/>
        <v>0  -0 - MMP - 0</v>
      </c>
      <c r="AB555" s="290" t="str">
        <f t="shared" si="118"/>
        <v>43815 - 43816 - 43817 -43818</v>
      </c>
      <c r="AC555" s="290">
        <f t="shared" si="119"/>
        <v>43815</v>
      </c>
      <c r="AD555" s="290">
        <f t="shared" si="120"/>
        <v>43816</v>
      </c>
      <c r="AE555" s="290">
        <f t="shared" si="121"/>
        <v>43817</v>
      </c>
      <c r="AF555" s="290">
        <f t="shared" si="122"/>
        <v>43818</v>
      </c>
    </row>
    <row r="556" spans="1:32" x14ac:dyDescent="0.25">
      <c r="A556" s="251" t="s">
        <v>224</v>
      </c>
      <c r="B556" s="400">
        <v>12</v>
      </c>
      <c r="C556" s="374" t="s">
        <v>311</v>
      </c>
      <c r="D556" s="303" t="s">
        <v>129</v>
      </c>
      <c r="E556" s="303"/>
      <c r="F556" s="298" t="s">
        <v>129</v>
      </c>
      <c r="G556" s="262"/>
      <c r="H556" s="262"/>
      <c r="I556" s="402" t="s">
        <v>129</v>
      </c>
      <c r="J556" s="262"/>
      <c r="K556" s="262"/>
      <c r="L556" s="402" t="s">
        <v>427</v>
      </c>
      <c r="M556" s="262" t="s">
        <v>428</v>
      </c>
      <c r="N556" s="262" t="s">
        <v>432</v>
      </c>
      <c r="O556" s="299" t="s">
        <v>129</v>
      </c>
      <c r="P556" s="262"/>
      <c r="Q556" s="262"/>
      <c r="R556" s="298" t="s">
        <v>129</v>
      </c>
      <c r="S556" s="299"/>
      <c r="T556" s="299"/>
      <c r="U556" s="263" t="s">
        <v>129</v>
      </c>
      <c r="V556" s="264"/>
      <c r="W556" s="289">
        <f t="shared" si="114"/>
        <v>0</v>
      </c>
      <c r="X556" s="250">
        <f t="shared" si="115"/>
        <v>0</v>
      </c>
      <c r="Y556" s="290" t="str">
        <f t="shared" si="116"/>
        <v>G2WA0007</v>
      </c>
      <c r="Z556" s="290">
        <f t="shared" si="123"/>
        <v>0</v>
      </c>
      <c r="AA556" s="290" t="str">
        <f t="shared" si="117"/>
        <v>0  -0 - G2WA0007 - 0</v>
      </c>
      <c r="AB556" s="290" t="str">
        <f t="shared" si="118"/>
        <v xml:space="preserve">  -   - 180A - </v>
      </c>
      <c r="AC556" s="290" t="str">
        <f t="shared" si="119"/>
        <v xml:space="preserve"> </v>
      </c>
      <c r="AD556" s="290" t="str">
        <f t="shared" si="120"/>
        <v xml:space="preserve"> </v>
      </c>
      <c r="AE556" s="290" t="str">
        <f t="shared" si="121"/>
        <v>180A</v>
      </c>
      <c r="AF556" s="290" t="str">
        <f t="shared" si="122"/>
        <v xml:space="preserve"> </v>
      </c>
    </row>
    <row r="557" spans="1:32" x14ac:dyDescent="0.25">
      <c r="A557" s="251" t="s">
        <v>224</v>
      </c>
      <c r="B557" s="400">
        <v>12</v>
      </c>
      <c r="C557" s="374" t="s">
        <v>311</v>
      </c>
      <c r="D557" s="303" t="s">
        <v>129</v>
      </c>
      <c r="E557" s="303"/>
      <c r="F557" s="298" t="s">
        <v>129</v>
      </c>
      <c r="G557" s="262"/>
      <c r="H557" s="262"/>
      <c r="I557" s="402" t="s">
        <v>129</v>
      </c>
      <c r="J557" s="262"/>
      <c r="K557" s="262"/>
      <c r="L557" s="402" t="s">
        <v>427</v>
      </c>
      <c r="M557" s="262" t="s">
        <v>429</v>
      </c>
      <c r="N557" s="262" t="s">
        <v>432</v>
      </c>
      <c r="O557" s="299" t="s">
        <v>129</v>
      </c>
      <c r="P557" s="262"/>
      <c r="Q557" s="262"/>
      <c r="R557" s="298" t="s">
        <v>129</v>
      </c>
      <c r="S557" s="299"/>
      <c r="T557" s="299"/>
      <c r="U557" s="263" t="s">
        <v>129</v>
      </c>
      <c r="V557" s="264"/>
      <c r="W557" s="289">
        <f t="shared" si="114"/>
        <v>0</v>
      </c>
      <c r="X557" s="250">
        <f t="shared" si="115"/>
        <v>0</v>
      </c>
      <c r="Y557" s="290" t="str">
        <f t="shared" si="116"/>
        <v>G2WA0008</v>
      </c>
      <c r="Z557" s="290">
        <f t="shared" si="123"/>
        <v>0</v>
      </c>
      <c r="AA557" s="290" t="str">
        <f t="shared" si="117"/>
        <v>0  -0 - G2WA0008 - 0</v>
      </c>
      <c r="AB557" s="290" t="str">
        <f t="shared" si="118"/>
        <v xml:space="preserve">  -   - 180A - </v>
      </c>
      <c r="AC557" s="290" t="str">
        <f t="shared" si="119"/>
        <v xml:space="preserve"> </v>
      </c>
      <c r="AD557" s="290" t="str">
        <f t="shared" si="120"/>
        <v xml:space="preserve"> </v>
      </c>
      <c r="AE557" s="290" t="str">
        <f t="shared" si="121"/>
        <v>180A</v>
      </c>
      <c r="AF557" s="290" t="str">
        <f t="shared" si="122"/>
        <v xml:space="preserve"> </v>
      </c>
    </row>
    <row r="558" spans="1:32" x14ac:dyDescent="0.25">
      <c r="A558" s="251" t="s">
        <v>224</v>
      </c>
      <c r="B558" s="400">
        <v>12</v>
      </c>
      <c r="C558" s="374" t="s">
        <v>311</v>
      </c>
      <c r="D558" s="303"/>
      <c r="E558" s="303"/>
      <c r="F558" s="298"/>
      <c r="G558" s="262"/>
      <c r="H558" s="262"/>
      <c r="I558" s="402"/>
      <c r="J558" s="262"/>
      <c r="K558" s="262"/>
      <c r="L558" s="402" t="s">
        <v>427</v>
      </c>
      <c r="M558" s="262" t="s">
        <v>430</v>
      </c>
      <c r="N558" s="262" t="s">
        <v>431</v>
      </c>
      <c r="O558" s="299"/>
      <c r="P558" s="262"/>
      <c r="Q558" s="262"/>
      <c r="R558" s="298"/>
      <c r="S558" s="299"/>
      <c r="T558" s="299"/>
      <c r="U558" s="263"/>
      <c r="V558" s="264"/>
      <c r="W558" s="289">
        <f t="shared" si="114"/>
        <v>0</v>
      </c>
      <c r="X558" s="250">
        <f t="shared" si="115"/>
        <v>0</v>
      </c>
      <c r="Y558" s="290" t="str">
        <f t="shared" si="116"/>
        <v>G2WA0009</v>
      </c>
      <c r="Z558" s="290">
        <f t="shared" si="123"/>
        <v>0</v>
      </c>
      <c r="AA558" s="290" t="str">
        <f t="shared" si="117"/>
        <v>0  -0 - G2WA0009 - 0</v>
      </c>
      <c r="AB558" s="290" t="str">
        <f t="shared" si="118"/>
        <v>0 - 0 - 180A -0</v>
      </c>
      <c r="AC558" s="290">
        <f t="shared" si="119"/>
        <v>0</v>
      </c>
      <c r="AD558" s="290">
        <f t="shared" si="120"/>
        <v>0</v>
      </c>
      <c r="AE558" s="290" t="str">
        <f t="shared" si="121"/>
        <v>180A</v>
      </c>
      <c r="AF558" s="290">
        <f t="shared" si="122"/>
        <v>0</v>
      </c>
    </row>
    <row r="559" spans="1:32" x14ac:dyDescent="0.25">
      <c r="A559" s="251" t="s">
        <v>224</v>
      </c>
      <c r="B559" s="400">
        <v>12</v>
      </c>
      <c r="C559" s="374" t="s">
        <v>311</v>
      </c>
      <c r="D559" s="303"/>
      <c r="E559" s="303"/>
      <c r="F559" s="298"/>
      <c r="G559" s="262"/>
      <c r="H559" s="262"/>
      <c r="I559" s="402"/>
      <c r="J559" s="262"/>
      <c r="K559" s="262"/>
      <c r="L559" s="402" t="s">
        <v>427</v>
      </c>
      <c r="M559" s="262" t="s">
        <v>564</v>
      </c>
      <c r="N559" s="262" t="s">
        <v>563</v>
      </c>
      <c r="O559" s="299"/>
      <c r="P559" s="262"/>
      <c r="Q559" s="262"/>
      <c r="R559" s="298"/>
      <c r="S559" s="299"/>
      <c r="T559" s="299"/>
      <c r="U559" s="263"/>
      <c r="V559" s="264"/>
      <c r="W559" s="289">
        <f t="shared" si="114"/>
        <v>0</v>
      </c>
      <c r="X559" s="250">
        <f t="shared" si="115"/>
        <v>0</v>
      </c>
      <c r="Y559" s="290" t="str">
        <f t="shared" si="116"/>
        <v>SHANGRI LA SPRING Vent</v>
      </c>
      <c r="Z559" s="290">
        <f t="shared" si="123"/>
        <v>0</v>
      </c>
      <c r="AA559" s="290" t="str">
        <f t="shared" si="117"/>
        <v>0  -0 - SHANGRI LA SPRING Vent - 0</v>
      </c>
      <c r="AB559" s="290" t="str">
        <f t="shared" si="118"/>
        <v>0 - 0 - 180A -0</v>
      </c>
      <c r="AC559" s="290">
        <f t="shared" si="119"/>
        <v>0</v>
      </c>
      <c r="AD559" s="290">
        <f t="shared" si="120"/>
        <v>0</v>
      </c>
      <c r="AE559" s="290" t="str">
        <f t="shared" si="121"/>
        <v>180A</v>
      </c>
      <c r="AF559" s="290">
        <f t="shared" si="122"/>
        <v>0</v>
      </c>
    </row>
    <row r="560" spans="1:32" x14ac:dyDescent="0.25">
      <c r="A560" s="251" t="s">
        <v>224</v>
      </c>
      <c r="B560" s="400">
        <v>12</v>
      </c>
      <c r="C560" s="374" t="s">
        <v>311</v>
      </c>
      <c r="D560" s="303"/>
      <c r="E560" s="303"/>
      <c r="F560" s="298"/>
      <c r="G560" s="262"/>
      <c r="H560" s="262"/>
      <c r="I560" s="402"/>
      <c r="J560" s="262"/>
      <c r="K560" s="262"/>
      <c r="L560" s="402" t="s">
        <v>646</v>
      </c>
      <c r="M560" s="262" t="s">
        <v>697</v>
      </c>
      <c r="N560" s="262" t="s">
        <v>432</v>
      </c>
      <c r="O560" s="299"/>
      <c r="P560" s="262"/>
      <c r="Q560" s="262"/>
      <c r="R560" s="298"/>
      <c r="S560" s="299"/>
      <c r="T560" s="299"/>
      <c r="U560" s="263"/>
      <c r="V560" s="264"/>
      <c r="W560" s="289">
        <f t="shared" si="114"/>
        <v>0</v>
      </c>
      <c r="X560" s="250">
        <f t="shared" si="115"/>
        <v>0</v>
      </c>
      <c r="Y560" s="290" t="str">
        <f t="shared" si="116"/>
        <v>RQ-2019-12-16-47</v>
      </c>
      <c r="Z560" s="290">
        <f t="shared" si="123"/>
        <v>0</v>
      </c>
      <c r="AA560" s="290" t="str">
        <f t="shared" si="117"/>
        <v>0  -0 - RQ-2019-12-16-47 - 0</v>
      </c>
      <c r="AB560" s="290" t="str">
        <f t="shared" si="118"/>
        <v>0 - 0 - qc -0</v>
      </c>
      <c r="AC560" s="290">
        <f t="shared" si="119"/>
        <v>0</v>
      </c>
      <c r="AD560" s="290">
        <f t="shared" si="120"/>
        <v>0</v>
      </c>
      <c r="AE560" s="290" t="str">
        <f t="shared" si="121"/>
        <v>qc</v>
      </c>
      <c r="AF560" s="290">
        <f t="shared" si="122"/>
        <v>0</v>
      </c>
    </row>
    <row r="561" spans="1:32" x14ac:dyDescent="0.25">
      <c r="A561" s="251" t="s">
        <v>224</v>
      </c>
      <c r="B561" s="400">
        <v>12</v>
      </c>
      <c r="C561" s="374" t="s">
        <v>311</v>
      </c>
      <c r="D561" s="303"/>
      <c r="E561" s="303"/>
      <c r="F561" s="298"/>
      <c r="G561" s="262"/>
      <c r="H561" s="262"/>
      <c r="I561" s="402"/>
      <c r="J561" s="262"/>
      <c r="K561" s="262"/>
      <c r="L561" s="563" t="s">
        <v>646</v>
      </c>
      <c r="M561" s="576"/>
      <c r="N561" s="565" t="s">
        <v>432</v>
      </c>
      <c r="O561" s="299"/>
      <c r="P561" s="262"/>
      <c r="Q561" s="262"/>
      <c r="R561" s="298"/>
      <c r="S561" s="299"/>
      <c r="T561" s="299"/>
      <c r="U561" s="263"/>
      <c r="V561" s="264"/>
      <c r="W561" s="289">
        <f t="shared" si="114"/>
        <v>0</v>
      </c>
      <c r="X561" s="250">
        <f t="shared" si="115"/>
        <v>0</v>
      </c>
      <c r="Y561" s="290">
        <f t="shared" si="116"/>
        <v>0</v>
      </c>
      <c r="Z561" s="290">
        <f t="shared" si="123"/>
        <v>0</v>
      </c>
      <c r="AA561" s="290" t="str">
        <f t="shared" si="117"/>
        <v>0  -0 - 0 - 0</v>
      </c>
      <c r="AB561" s="290" t="str">
        <f t="shared" si="118"/>
        <v>0 - 0 - qc -0</v>
      </c>
      <c r="AC561" s="290">
        <f t="shared" si="119"/>
        <v>0</v>
      </c>
      <c r="AD561" s="290">
        <f t="shared" si="120"/>
        <v>0</v>
      </c>
      <c r="AE561" s="290" t="str">
        <f t="shared" si="121"/>
        <v>qc</v>
      </c>
      <c r="AF561" s="290">
        <f t="shared" si="122"/>
        <v>0</v>
      </c>
    </row>
    <row r="562" spans="1:32" x14ac:dyDescent="0.25">
      <c r="A562" s="251" t="s">
        <v>224</v>
      </c>
      <c r="B562" s="400">
        <v>12</v>
      </c>
      <c r="C562" s="374" t="s">
        <v>311</v>
      </c>
      <c r="D562" s="303"/>
      <c r="E562" s="303"/>
      <c r="F562" s="298"/>
      <c r="G562" s="262"/>
      <c r="H562" s="262"/>
      <c r="I562" s="402"/>
      <c r="J562" s="262"/>
      <c r="K562" s="262"/>
      <c r="L562" s="402">
        <v>440</v>
      </c>
      <c r="M562" s="262" t="s">
        <v>657</v>
      </c>
      <c r="N562" s="262" t="s">
        <v>692</v>
      </c>
      <c r="O562" s="299"/>
      <c r="P562" s="262"/>
      <c r="Q562" s="262"/>
      <c r="R562" s="298"/>
      <c r="S562" s="299"/>
      <c r="T562" s="299"/>
      <c r="U562" s="263"/>
      <c r="V562" s="264"/>
      <c r="W562" s="289">
        <f t="shared" si="114"/>
        <v>0</v>
      </c>
      <c r="X562" s="250">
        <f t="shared" si="115"/>
        <v>0</v>
      </c>
      <c r="Y562" s="290" t="str">
        <f t="shared" si="116"/>
        <v>Lewis Creek Upstream of 157</v>
      </c>
      <c r="Z562" s="290">
        <f t="shared" si="123"/>
        <v>0</v>
      </c>
      <c r="AA562" s="290" t="str">
        <f t="shared" si="117"/>
        <v>0  -0 - Lewis Creek Upstream of 157 - 0</v>
      </c>
      <c r="AB562" s="290" t="str">
        <f t="shared" si="118"/>
        <v>0 - 0 - 440 -0</v>
      </c>
      <c r="AC562" s="290">
        <f t="shared" si="119"/>
        <v>0</v>
      </c>
      <c r="AD562" s="290">
        <f t="shared" si="120"/>
        <v>0</v>
      </c>
      <c r="AE562" s="290">
        <f t="shared" si="121"/>
        <v>440</v>
      </c>
      <c r="AF562" s="290">
        <f t="shared" si="122"/>
        <v>0</v>
      </c>
    </row>
    <row r="563" spans="1:32" x14ac:dyDescent="0.25">
      <c r="A563" s="251" t="s">
        <v>224</v>
      </c>
      <c r="B563" s="400">
        <v>12</v>
      </c>
      <c r="C563" s="374" t="s">
        <v>311</v>
      </c>
      <c r="D563" s="303" t="s">
        <v>129</v>
      </c>
      <c r="E563" s="303"/>
      <c r="F563" s="298" t="s">
        <v>129</v>
      </c>
      <c r="G563" s="262"/>
      <c r="H563" s="262"/>
      <c r="I563" s="402"/>
      <c r="J563" s="262"/>
      <c r="K563" s="262"/>
      <c r="L563" s="402">
        <v>630</v>
      </c>
      <c r="M563" s="262" t="s">
        <v>658</v>
      </c>
      <c r="N563" s="262" t="s">
        <v>692</v>
      </c>
      <c r="O563" s="299" t="s">
        <v>129</v>
      </c>
      <c r="P563" s="262"/>
      <c r="Q563" s="262"/>
      <c r="R563" s="298" t="s">
        <v>129</v>
      </c>
      <c r="S563" s="299"/>
      <c r="T563" s="299"/>
      <c r="U563" s="263" t="s">
        <v>129</v>
      </c>
      <c r="V563" s="264"/>
      <c r="W563" s="289">
        <f t="shared" si="114"/>
        <v>0</v>
      </c>
      <c r="X563" s="250">
        <f t="shared" si="115"/>
        <v>0</v>
      </c>
      <c r="Y563" s="290" t="str">
        <f t="shared" si="116"/>
        <v>Double Branch at CR159</v>
      </c>
      <c r="Z563" s="290">
        <f t="shared" si="123"/>
        <v>0</v>
      </c>
      <c r="AA563" s="290" t="str">
        <f t="shared" si="117"/>
        <v>0  -0 - Double Branch at CR159 - 0</v>
      </c>
      <c r="AB563" s="290" t="str">
        <f t="shared" si="118"/>
        <v xml:space="preserve">  - 0 - 630 - </v>
      </c>
      <c r="AC563" s="290" t="str">
        <f t="shared" si="119"/>
        <v xml:space="preserve"> </v>
      </c>
      <c r="AD563" s="290">
        <f t="shared" si="120"/>
        <v>0</v>
      </c>
      <c r="AE563" s="290">
        <f t="shared" si="121"/>
        <v>630</v>
      </c>
      <c r="AF563" s="290" t="str">
        <f t="shared" si="122"/>
        <v xml:space="preserve"> </v>
      </c>
    </row>
    <row r="564" spans="1:32" x14ac:dyDescent="0.25">
      <c r="A564" s="251" t="s">
        <v>224</v>
      </c>
      <c r="B564" s="400">
        <v>12</v>
      </c>
      <c r="C564" s="374"/>
      <c r="D564" s="303"/>
      <c r="E564" s="303"/>
      <c r="F564" s="587"/>
      <c r="G564" s="262"/>
      <c r="H564" s="262"/>
      <c r="I564" s="588"/>
      <c r="J564" s="262"/>
      <c r="K564" s="262"/>
      <c r="L564" s="402" t="s">
        <v>691</v>
      </c>
      <c r="M564" s="262" t="s">
        <v>659</v>
      </c>
      <c r="N564" s="262" t="s">
        <v>692</v>
      </c>
      <c r="O564" s="299"/>
      <c r="P564" s="262"/>
      <c r="Q564" s="262"/>
      <c r="R564" s="587"/>
      <c r="S564" s="299"/>
      <c r="T564" s="299"/>
      <c r="U564" s="589"/>
      <c r="V564" s="264"/>
      <c r="W564" s="289"/>
      <c r="Y564" s="290"/>
      <c r="Z564" s="290"/>
      <c r="AA564" s="290"/>
      <c r="AB564" s="290"/>
      <c r="AC564" s="290"/>
      <c r="AD564" s="290"/>
      <c r="AE564" s="290"/>
      <c r="AF564" s="290"/>
    </row>
    <row r="565" spans="1:32" x14ac:dyDescent="0.25">
      <c r="A565" s="251" t="s">
        <v>224</v>
      </c>
      <c r="B565" s="400">
        <v>12</v>
      </c>
      <c r="C565" s="374"/>
      <c r="D565" s="303"/>
      <c r="E565" s="303"/>
      <c r="F565" s="587"/>
      <c r="G565" s="262"/>
      <c r="H565" s="262"/>
      <c r="I565" s="588"/>
      <c r="J565" s="262"/>
      <c r="K565" s="262"/>
      <c r="L565" s="586"/>
      <c r="M565" s="262"/>
      <c r="N565" s="262" t="s">
        <v>674</v>
      </c>
      <c r="O565" s="299"/>
      <c r="P565" s="262"/>
      <c r="Q565" s="262"/>
      <c r="R565" s="587"/>
      <c r="S565" s="299"/>
      <c r="T565" s="299"/>
      <c r="U565" s="589"/>
      <c r="V565" s="264"/>
      <c r="W565" s="289"/>
      <c r="Y565" s="290"/>
      <c r="Z565" s="290"/>
      <c r="AA565" s="290"/>
      <c r="AB565" s="290"/>
      <c r="AC565" s="290"/>
      <c r="AD565" s="290"/>
      <c r="AE565" s="290"/>
      <c r="AF565" s="290"/>
    </row>
    <row r="566" spans="1:32" x14ac:dyDescent="0.25">
      <c r="A566" s="251" t="s">
        <v>224</v>
      </c>
      <c r="B566" s="400">
        <v>12</v>
      </c>
      <c r="C566" s="374" t="s">
        <v>311</v>
      </c>
      <c r="D566" s="303" t="s">
        <v>129</v>
      </c>
      <c r="E566" s="303"/>
      <c r="F566" s="298" t="s">
        <v>129</v>
      </c>
      <c r="G566" s="262"/>
      <c r="H566" s="262"/>
      <c r="I566" s="402"/>
      <c r="J566" s="262"/>
      <c r="K566" s="262"/>
      <c r="L566" s="583"/>
      <c r="M566" s="262" t="s">
        <v>673</v>
      </c>
      <c r="N566" s="557" t="s">
        <v>698</v>
      </c>
      <c r="O566" s="299" t="s">
        <v>129</v>
      </c>
      <c r="P566" s="262"/>
      <c r="Q566" s="262"/>
      <c r="R566" s="298" t="s">
        <v>129</v>
      </c>
      <c r="S566" s="299"/>
      <c r="T566" s="299"/>
      <c r="U566" s="263" t="s">
        <v>129</v>
      </c>
      <c r="V566" s="264"/>
      <c r="W566" s="289">
        <f t="shared" si="114"/>
        <v>0</v>
      </c>
      <c r="X566" s="250">
        <f t="shared" si="115"/>
        <v>0</v>
      </c>
      <c r="Y566" s="290" t="str">
        <f t="shared" si="116"/>
        <v>Curtis, Blake</v>
      </c>
      <c r="Z566" s="290">
        <f t="shared" si="123"/>
        <v>0</v>
      </c>
      <c r="AA566" s="290" t="str">
        <f t="shared" si="117"/>
        <v>0  -0 - Curtis, Blake - 0</v>
      </c>
      <c r="AB566" s="290" t="str">
        <f t="shared" si="118"/>
        <v xml:space="preserve">  - 0 - 0 - </v>
      </c>
      <c r="AC566" s="290" t="str">
        <f t="shared" si="119"/>
        <v xml:space="preserve"> </v>
      </c>
      <c r="AD566" s="290">
        <f t="shared" si="120"/>
        <v>0</v>
      </c>
      <c r="AE566" s="290">
        <f t="shared" si="121"/>
        <v>0</v>
      </c>
      <c r="AF566" s="290" t="str">
        <f t="shared" si="122"/>
        <v xml:space="preserve"> </v>
      </c>
    </row>
    <row r="567" spans="1:32" x14ac:dyDescent="0.25">
      <c r="A567" s="251" t="s">
        <v>224</v>
      </c>
      <c r="B567" s="400">
        <v>12</v>
      </c>
      <c r="C567" s="374" t="s">
        <v>311</v>
      </c>
      <c r="D567" s="303" t="s">
        <v>129</v>
      </c>
      <c r="E567" s="303"/>
      <c r="F567" s="298" t="s">
        <v>129</v>
      </c>
      <c r="G567" s="262"/>
      <c r="H567" s="262"/>
      <c r="I567" s="402"/>
      <c r="J567" s="262"/>
      <c r="K567" s="262"/>
      <c r="L567" s="585"/>
      <c r="M567" s="576"/>
      <c r="N567" s="584"/>
      <c r="O567" s="299" t="s">
        <v>129</v>
      </c>
      <c r="P567" s="262"/>
      <c r="Q567" s="262"/>
      <c r="R567" s="298" t="s">
        <v>129</v>
      </c>
      <c r="S567" s="299"/>
      <c r="T567" s="299"/>
      <c r="U567" s="263" t="s">
        <v>129</v>
      </c>
      <c r="V567" s="264"/>
      <c r="W567" s="289">
        <f t="shared" si="114"/>
        <v>0</v>
      </c>
      <c r="X567" s="250">
        <f t="shared" si="115"/>
        <v>0</v>
      </c>
      <c r="Y567" s="290">
        <f t="shared" si="116"/>
        <v>0</v>
      </c>
      <c r="Z567" s="290">
        <f t="shared" si="123"/>
        <v>0</v>
      </c>
      <c r="AA567" s="290" t="str">
        <f t="shared" si="117"/>
        <v>0  -0 - 0 - 0</v>
      </c>
      <c r="AB567" s="290" t="str">
        <f t="shared" si="118"/>
        <v xml:space="preserve">  - 0 - 0 - </v>
      </c>
      <c r="AC567" s="290" t="str">
        <f t="shared" si="119"/>
        <v xml:space="preserve"> </v>
      </c>
      <c r="AD567" s="290">
        <f t="shared" si="120"/>
        <v>0</v>
      </c>
      <c r="AE567" s="290">
        <f t="shared" si="121"/>
        <v>0</v>
      </c>
      <c r="AF567" s="290" t="str">
        <f t="shared" si="122"/>
        <v xml:space="preserve"> </v>
      </c>
    </row>
    <row r="568" spans="1:32" x14ac:dyDescent="0.25">
      <c r="A568" s="251" t="s">
        <v>224</v>
      </c>
      <c r="B568" s="400">
        <v>12</v>
      </c>
      <c r="C568" s="374" t="s">
        <v>311</v>
      </c>
      <c r="D568" s="317">
        <v>43821</v>
      </c>
      <c r="E568" s="318"/>
      <c r="F568" s="314">
        <v>43822</v>
      </c>
      <c r="G568" s="336"/>
      <c r="H568" s="337"/>
      <c r="I568" s="541">
        <v>43823</v>
      </c>
      <c r="J568" s="529"/>
      <c r="K568" s="530"/>
      <c r="L568" s="528">
        <v>43824</v>
      </c>
      <c r="M568" s="578"/>
      <c r="N568" s="579"/>
      <c r="O568" s="541">
        <v>43825</v>
      </c>
      <c r="P568" s="529"/>
      <c r="Q568" s="530"/>
      <c r="R568" s="314">
        <v>43826</v>
      </c>
      <c r="S568" s="315"/>
      <c r="T568" s="316"/>
      <c r="U568" s="278">
        <v>43827</v>
      </c>
      <c r="V568" s="279"/>
      <c r="W568" s="289">
        <f t="shared" si="114"/>
        <v>0</v>
      </c>
      <c r="X568" s="250">
        <f t="shared" si="115"/>
        <v>0</v>
      </c>
      <c r="Y568" s="290">
        <f t="shared" si="116"/>
        <v>0</v>
      </c>
      <c r="Z568" s="290">
        <f t="shared" si="123"/>
        <v>0</v>
      </c>
      <c r="AA568" s="290" t="str">
        <f t="shared" si="117"/>
        <v>0  -0 - 0 - 0</v>
      </c>
      <c r="AB568" s="290" t="str">
        <f t="shared" si="118"/>
        <v>43822 - 43823 - 43824 -43825</v>
      </c>
      <c r="AC568" s="290">
        <f t="shared" si="119"/>
        <v>43822</v>
      </c>
      <c r="AD568" s="290">
        <f t="shared" si="120"/>
        <v>43823</v>
      </c>
      <c r="AE568" s="290">
        <f t="shared" si="121"/>
        <v>43824</v>
      </c>
      <c r="AF568" s="290">
        <f t="shared" si="122"/>
        <v>43825</v>
      </c>
    </row>
    <row r="569" spans="1:32" x14ac:dyDescent="0.25">
      <c r="A569" s="251" t="s">
        <v>224</v>
      </c>
      <c r="B569" s="400">
        <v>12</v>
      </c>
      <c r="C569" s="374" t="s">
        <v>311</v>
      </c>
      <c r="D569" s="303" t="s">
        <v>129</v>
      </c>
      <c r="E569" s="303"/>
      <c r="F569" s="298" t="s">
        <v>129</v>
      </c>
      <c r="G569" s="262"/>
      <c r="H569" s="262"/>
      <c r="I569" s="544" t="s">
        <v>129</v>
      </c>
      <c r="J569" s="532"/>
      <c r="K569" s="532"/>
      <c r="L569" s="544" t="s">
        <v>129</v>
      </c>
      <c r="M569" s="532"/>
      <c r="N569" s="532"/>
      <c r="O569" s="531" t="s">
        <v>129</v>
      </c>
      <c r="P569" s="532"/>
      <c r="Q569" s="532"/>
      <c r="R569" s="298" t="s">
        <v>129</v>
      </c>
      <c r="S569" s="299"/>
      <c r="T569" s="299"/>
      <c r="U569" s="263" t="s">
        <v>129</v>
      </c>
      <c r="V569" s="264"/>
      <c r="W569" s="289">
        <f t="shared" si="114"/>
        <v>0</v>
      </c>
      <c r="X569" s="250">
        <f t="shared" si="115"/>
        <v>0</v>
      </c>
      <c r="Y569" s="290">
        <f t="shared" si="116"/>
        <v>0</v>
      </c>
      <c r="Z569" s="290">
        <f t="shared" si="123"/>
        <v>0</v>
      </c>
      <c r="AA569" s="290" t="str">
        <f t="shared" si="117"/>
        <v>0  -0 - 0 - 0</v>
      </c>
      <c r="AB569" s="290" t="str">
        <f t="shared" si="118"/>
        <v xml:space="preserve">  -   -   - </v>
      </c>
      <c r="AC569" s="290" t="str">
        <f t="shared" si="119"/>
        <v xml:space="preserve"> </v>
      </c>
      <c r="AD569" s="290" t="str">
        <f t="shared" si="120"/>
        <v xml:space="preserve"> </v>
      </c>
      <c r="AE569" s="290" t="str">
        <f t="shared" si="121"/>
        <v xml:space="preserve"> </v>
      </c>
      <c r="AF569" s="290" t="str">
        <f t="shared" si="122"/>
        <v xml:space="preserve"> </v>
      </c>
    </row>
    <row r="570" spans="1:32" x14ac:dyDescent="0.25">
      <c r="A570" s="251" t="s">
        <v>224</v>
      </c>
      <c r="B570" s="400">
        <v>12</v>
      </c>
      <c r="C570" s="374" t="s">
        <v>311</v>
      </c>
      <c r="D570" s="303" t="s">
        <v>129</v>
      </c>
      <c r="E570" s="303"/>
      <c r="F570" s="298" t="s">
        <v>129</v>
      </c>
      <c r="G570" s="262"/>
      <c r="H570" s="262"/>
      <c r="I570" s="544" t="s">
        <v>129</v>
      </c>
      <c r="J570" s="532"/>
      <c r="K570" s="532"/>
      <c r="L570" s="544" t="s">
        <v>129</v>
      </c>
      <c r="M570" s="532"/>
      <c r="N570" s="532"/>
      <c r="O570" s="531" t="s">
        <v>129</v>
      </c>
      <c r="P570" s="532"/>
      <c r="Q570" s="532"/>
      <c r="R570" s="298" t="s">
        <v>129</v>
      </c>
      <c r="S570" s="299"/>
      <c r="T570" s="299"/>
      <c r="U570" s="263" t="s">
        <v>129</v>
      </c>
      <c r="V570" s="264"/>
      <c r="W570" s="289">
        <f t="shared" si="114"/>
        <v>0</v>
      </c>
      <c r="X570" s="250">
        <f t="shared" si="115"/>
        <v>0</v>
      </c>
      <c r="Y570" s="290">
        <f t="shared" si="116"/>
        <v>0</v>
      </c>
      <c r="Z570" s="290">
        <f t="shared" si="123"/>
        <v>0</v>
      </c>
      <c r="AA570" s="290" t="str">
        <f t="shared" si="117"/>
        <v>0  -0 - 0 - 0</v>
      </c>
      <c r="AB570" s="290" t="str">
        <f t="shared" si="118"/>
        <v xml:space="preserve">  -   -   - </v>
      </c>
      <c r="AC570" s="290" t="str">
        <f t="shared" si="119"/>
        <v xml:space="preserve"> </v>
      </c>
      <c r="AD570" s="290" t="str">
        <f t="shared" si="120"/>
        <v xml:space="preserve"> </v>
      </c>
      <c r="AE570" s="290" t="str">
        <f t="shared" si="121"/>
        <v xml:space="preserve"> </v>
      </c>
      <c r="AF570" s="290" t="str">
        <f t="shared" si="122"/>
        <v xml:space="preserve"> </v>
      </c>
    </row>
    <row r="571" spans="1:32" x14ac:dyDescent="0.25">
      <c r="A571" s="251" t="s">
        <v>224</v>
      </c>
      <c r="B571" s="400">
        <v>12</v>
      </c>
      <c r="C571" s="374" t="s">
        <v>311</v>
      </c>
      <c r="D571" s="303"/>
      <c r="E571" s="303"/>
      <c r="F571" s="298"/>
      <c r="G571" s="262"/>
      <c r="H571" s="262"/>
      <c r="I571" s="544"/>
      <c r="J571" s="532"/>
      <c r="K571" s="532"/>
      <c r="L571" s="544"/>
      <c r="M571" s="532"/>
      <c r="N571" s="532"/>
      <c r="O571" s="531"/>
      <c r="P571" s="532"/>
      <c r="Q571" s="532"/>
      <c r="R571" s="298"/>
      <c r="S571" s="299"/>
      <c r="T571" s="299"/>
      <c r="U571" s="263"/>
      <c r="V571" s="264"/>
      <c r="W571" s="289">
        <f t="shared" si="114"/>
        <v>0</v>
      </c>
      <c r="X571" s="250">
        <f t="shared" si="115"/>
        <v>0</v>
      </c>
      <c r="Y571" s="290">
        <f t="shared" si="116"/>
        <v>0</v>
      </c>
      <c r="Z571" s="290">
        <f t="shared" si="123"/>
        <v>0</v>
      </c>
      <c r="AA571" s="290" t="str">
        <f t="shared" si="117"/>
        <v>0  -0 - 0 - 0</v>
      </c>
      <c r="AB571" s="290" t="str">
        <f t="shared" si="118"/>
        <v>0 - 0 - 0 -0</v>
      </c>
      <c r="AC571" s="290">
        <f t="shared" si="119"/>
        <v>0</v>
      </c>
      <c r="AD571" s="290">
        <f t="shared" si="120"/>
        <v>0</v>
      </c>
      <c r="AE571" s="290">
        <f t="shared" si="121"/>
        <v>0</v>
      </c>
      <c r="AF571" s="290">
        <f t="shared" si="122"/>
        <v>0</v>
      </c>
    </row>
    <row r="572" spans="1:32" x14ac:dyDescent="0.25">
      <c r="A572" s="251" t="s">
        <v>224</v>
      </c>
      <c r="B572" s="400">
        <v>12</v>
      </c>
      <c r="C572" s="374" t="s">
        <v>311</v>
      </c>
      <c r="D572" s="303"/>
      <c r="E572" s="303"/>
      <c r="F572" s="298"/>
      <c r="G572" s="262"/>
      <c r="H572" s="262"/>
      <c r="I572" s="544"/>
      <c r="J572" s="532"/>
      <c r="K572" s="532"/>
      <c r="L572" s="544"/>
      <c r="M572" s="532"/>
      <c r="N572" s="532"/>
      <c r="O572" s="531"/>
      <c r="P572" s="532"/>
      <c r="Q572" s="532"/>
      <c r="R572" s="298"/>
      <c r="S572" s="299"/>
      <c r="T572" s="299"/>
      <c r="U572" s="263"/>
      <c r="V572" s="264"/>
      <c r="W572" s="289">
        <f t="shared" si="114"/>
        <v>0</v>
      </c>
      <c r="X572" s="250">
        <f t="shared" si="115"/>
        <v>0</v>
      </c>
      <c r="Y572" s="290">
        <f t="shared" si="116"/>
        <v>0</v>
      </c>
      <c r="Z572" s="290">
        <f t="shared" si="123"/>
        <v>0</v>
      </c>
      <c r="AA572" s="290" t="str">
        <f t="shared" si="117"/>
        <v>0  -0 - 0 - 0</v>
      </c>
      <c r="AB572" s="290" t="str">
        <f t="shared" si="118"/>
        <v>0 - 0 - 0 -0</v>
      </c>
      <c r="AC572" s="290">
        <f t="shared" si="119"/>
        <v>0</v>
      </c>
      <c r="AD572" s="290">
        <f t="shared" si="120"/>
        <v>0</v>
      </c>
      <c r="AE572" s="290">
        <f t="shared" si="121"/>
        <v>0</v>
      </c>
      <c r="AF572" s="290">
        <f t="shared" si="122"/>
        <v>0</v>
      </c>
    </row>
    <row r="573" spans="1:32" x14ac:dyDescent="0.25">
      <c r="A573" s="251" t="s">
        <v>224</v>
      </c>
      <c r="B573" s="400">
        <v>12</v>
      </c>
      <c r="C573" s="374" t="s">
        <v>311</v>
      </c>
      <c r="D573" s="303"/>
      <c r="E573" s="303"/>
      <c r="F573" s="298"/>
      <c r="G573" s="262"/>
      <c r="H573" s="262"/>
      <c r="I573" s="544"/>
      <c r="J573" s="532"/>
      <c r="K573" s="532"/>
      <c r="L573" s="544"/>
      <c r="M573" s="532"/>
      <c r="N573" s="532"/>
      <c r="O573" s="531"/>
      <c r="P573" s="532"/>
      <c r="Q573" s="532"/>
      <c r="R573" s="298"/>
      <c r="S573" s="299"/>
      <c r="T573" s="299"/>
      <c r="U573" s="263"/>
      <c r="V573" s="264"/>
      <c r="W573" s="289">
        <f t="shared" ref="W573:W589" si="134">G573</f>
        <v>0</v>
      </c>
      <c r="X573" s="250">
        <f t="shared" ref="X573:X589" si="135">J573</f>
        <v>0</v>
      </c>
      <c r="Y573" s="290">
        <f t="shared" ref="Y573:Y589" si="136">M573</f>
        <v>0</v>
      </c>
      <c r="Z573" s="290">
        <f t="shared" ref="Z573:Z589" si="137">P573</f>
        <v>0</v>
      </c>
      <c r="AA573" s="290" t="str">
        <f t="shared" ref="AA573:AA589" si="138">W573&amp;"  -"&amp;X573&amp;" - "&amp;Y573&amp;" - "&amp;Z573</f>
        <v>0  -0 - 0 - 0</v>
      </c>
      <c r="AB573" s="290" t="str">
        <f t="shared" si="118"/>
        <v>0 - 0 - 0 -0</v>
      </c>
      <c r="AC573" s="290">
        <f t="shared" si="119"/>
        <v>0</v>
      </c>
      <c r="AD573" s="290">
        <f t="shared" si="120"/>
        <v>0</v>
      </c>
      <c r="AE573" s="290">
        <f t="shared" si="121"/>
        <v>0</v>
      </c>
      <c r="AF573" s="290">
        <f t="shared" si="122"/>
        <v>0</v>
      </c>
    </row>
    <row r="574" spans="1:32" x14ac:dyDescent="0.25">
      <c r="A574" s="251" t="s">
        <v>224</v>
      </c>
      <c r="B574" s="400">
        <v>12</v>
      </c>
      <c r="C574" s="374" t="s">
        <v>311</v>
      </c>
      <c r="D574" s="303"/>
      <c r="E574" s="303"/>
      <c r="F574" s="298"/>
      <c r="G574" s="262"/>
      <c r="H574" s="262"/>
      <c r="I574" s="544"/>
      <c r="J574" s="532"/>
      <c r="K574" s="532"/>
      <c r="L574" s="544"/>
      <c r="M574" s="532"/>
      <c r="N574" s="532"/>
      <c r="O574" s="531"/>
      <c r="P574" s="532"/>
      <c r="Q574" s="532"/>
      <c r="R574" s="298"/>
      <c r="S574" s="299"/>
      <c r="T574" s="299"/>
      <c r="U574" s="263"/>
      <c r="V574" s="264"/>
      <c r="W574" s="289">
        <f t="shared" si="134"/>
        <v>0</v>
      </c>
      <c r="X574" s="250">
        <f t="shared" si="135"/>
        <v>0</v>
      </c>
      <c r="Y574" s="290">
        <f t="shared" si="136"/>
        <v>0</v>
      </c>
      <c r="Z574" s="290">
        <f t="shared" si="137"/>
        <v>0</v>
      </c>
      <c r="AA574" s="290" t="str">
        <f t="shared" si="138"/>
        <v>0  -0 - 0 - 0</v>
      </c>
      <c r="AB574" s="290" t="str">
        <f t="shared" si="118"/>
        <v>0 - 0 - 0 -0</v>
      </c>
      <c r="AC574" s="290">
        <f t="shared" si="119"/>
        <v>0</v>
      </c>
      <c r="AD574" s="290">
        <f t="shared" si="120"/>
        <v>0</v>
      </c>
      <c r="AE574" s="290">
        <f t="shared" si="121"/>
        <v>0</v>
      </c>
      <c r="AF574" s="290">
        <f t="shared" si="122"/>
        <v>0</v>
      </c>
    </row>
    <row r="575" spans="1:32" x14ac:dyDescent="0.25">
      <c r="A575" s="251" t="s">
        <v>224</v>
      </c>
      <c r="B575" s="400">
        <v>12</v>
      </c>
      <c r="C575" s="374" t="s">
        <v>311</v>
      </c>
      <c r="D575" s="303"/>
      <c r="E575" s="303"/>
      <c r="F575" s="298"/>
      <c r="G575" s="262"/>
      <c r="H575" s="262"/>
      <c r="I575" s="544"/>
      <c r="J575" s="532"/>
      <c r="K575" s="532"/>
      <c r="L575" s="544"/>
      <c r="M575" s="532"/>
      <c r="N575" s="532"/>
      <c r="O575" s="531"/>
      <c r="P575" s="532"/>
      <c r="Q575" s="532"/>
      <c r="R575" s="298"/>
      <c r="S575" s="299"/>
      <c r="T575" s="299"/>
      <c r="U575" s="263"/>
      <c r="V575" s="264"/>
      <c r="W575" s="289">
        <f t="shared" si="134"/>
        <v>0</v>
      </c>
      <c r="X575" s="250">
        <f t="shared" si="135"/>
        <v>0</v>
      </c>
      <c r="Y575" s="290">
        <f t="shared" si="136"/>
        <v>0</v>
      </c>
      <c r="Z575" s="290">
        <f t="shared" si="137"/>
        <v>0</v>
      </c>
      <c r="AA575" s="290" t="str">
        <f t="shared" si="138"/>
        <v>0  -0 - 0 - 0</v>
      </c>
      <c r="AB575" s="290" t="str">
        <f t="shared" si="118"/>
        <v>0 - 0 - 0 -0</v>
      </c>
      <c r="AC575" s="290">
        <f t="shared" si="119"/>
        <v>0</v>
      </c>
      <c r="AD575" s="290">
        <f t="shared" si="120"/>
        <v>0</v>
      </c>
      <c r="AE575" s="290">
        <f t="shared" si="121"/>
        <v>0</v>
      </c>
      <c r="AF575" s="290">
        <f t="shared" si="122"/>
        <v>0</v>
      </c>
    </row>
    <row r="576" spans="1:32" x14ac:dyDescent="0.25">
      <c r="A576" s="251" t="s">
        <v>224</v>
      </c>
      <c r="B576" s="400">
        <v>12</v>
      </c>
      <c r="C576" s="374" t="s">
        <v>311</v>
      </c>
      <c r="D576" s="303" t="s">
        <v>129</v>
      </c>
      <c r="E576" s="303"/>
      <c r="F576" s="298" t="s">
        <v>129</v>
      </c>
      <c r="G576" s="262"/>
      <c r="H576" s="262"/>
      <c r="I576" s="544" t="s">
        <v>129</v>
      </c>
      <c r="J576" s="532"/>
      <c r="K576" s="532"/>
      <c r="L576" s="544" t="s">
        <v>129</v>
      </c>
      <c r="M576" s="532"/>
      <c r="N576" s="532"/>
      <c r="O576" s="531" t="s">
        <v>129</v>
      </c>
      <c r="P576" s="532"/>
      <c r="Q576" s="532"/>
      <c r="R576" s="298" t="s">
        <v>129</v>
      </c>
      <c r="S576" s="299"/>
      <c r="T576" s="299"/>
      <c r="U576" s="263" t="s">
        <v>129</v>
      </c>
      <c r="V576" s="264"/>
      <c r="W576" s="289">
        <f t="shared" si="134"/>
        <v>0</v>
      </c>
      <c r="X576" s="250">
        <f t="shared" si="135"/>
        <v>0</v>
      </c>
      <c r="Y576" s="290">
        <f t="shared" si="136"/>
        <v>0</v>
      </c>
      <c r="Z576" s="290">
        <f t="shared" si="137"/>
        <v>0</v>
      </c>
      <c r="AA576" s="290" t="str">
        <f t="shared" si="138"/>
        <v>0  -0 - 0 - 0</v>
      </c>
      <c r="AB576" s="290" t="str">
        <f t="shared" si="118"/>
        <v xml:space="preserve">  -   -   - </v>
      </c>
      <c r="AC576" s="290" t="str">
        <f t="shared" si="119"/>
        <v xml:space="preserve"> </v>
      </c>
      <c r="AD576" s="290" t="str">
        <f t="shared" si="120"/>
        <v xml:space="preserve"> </v>
      </c>
      <c r="AE576" s="290" t="str">
        <f t="shared" si="121"/>
        <v xml:space="preserve"> </v>
      </c>
      <c r="AF576" s="290" t="str">
        <f t="shared" si="122"/>
        <v xml:space="preserve"> </v>
      </c>
    </row>
    <row r="577" spans="1:32" x14ac:dyDescent="0.25">
      <c r="A577" s="251" t="s">
        <v>224</v>
      </c>
      <c r="B577" s="400">
        <v>12</v>
      </c>
      <c r="C577" s="374" t="s">
        <v>311</v>
      </c>
      <c r="D577" s="303" t="s">
        <v>129</v>
      </c>
      <c r="E577" s="303"/>
      <c r="F577" s="298" t="s">
        <v>129</v>
      </c>
      <c r="G577" s="262"/>
      <c r="H577" s="262"/>
      <c r="I577" s="544" t="s">
        <v>129</v>
      </c>
      <c r="J577" s="532"/>
      <c r="K577" s="532"/>
      <c r="L577" s="544" t="s">
        <v>129</v>
      </c>
      <c r="M577" s="532"/>
      <c r="N577" s="532"/>
      <c r="O577" s="531" t="s">
        <v>129</v>
      </c>
      <c r="P577" s="532"/>
      <c r="Q577" s="532"/>
      <c r="R577" s="298" t="s">
        <v>129</v>
      </c>
      <c r="S577" s="299"/>
      <c r="T577" s="299"/>
      <c r="U577" s="263" t="s">
        <v>129</v>
      </c>
      <c r="V577" s="264"/>
      <c r="W577" s="289">
        <f t="shared" si="134"/>
        <v>0</v>
      </c>
      <c r="X577" s="250">
        <f t="shared" si="135"/>
        <v>0</v>
      </c>
      <c r="Y577" s="290">
        <f t="shared" si="136"/>
        <v>0</v>
      </c>
      <c r="Z577" s="290">
        <f t="shared" si="137"/>
        <v>0</v>
      </c>
      <c r="AA577" s="290" t="str">
        <f t="shared" si="138"/>
        <v>0  -0 - 0 - 0</v>
      </c>
      <c r="AB577" s="290" t="str">
        <f t="shared" si="118"/>
        <v xml:space="preserve">  -   -   - </v>
      </c>
      <c r="AC577" s="290" t="str">
        <f t="shared" si="119"/>
        <v xml:space="preserve"> </v>
      </c>
      <c r="AD577" s="290" t="str">
        <f t="shared" si="120"/>
        <v xml:space="preserve"> </v>
      </c>
      <c r="AE577" s="290" t="str">
        <f t="shared" si="121"/>
        <v xml:space="preserve"> </v>
      </c>
      <c r="AF577" s="290" t="str">
        <f t="shared" si="122"/>
        <v xml:space="preserve"> </v>
      </c>
    </row>
    <row r="578" spans="1:32" ht="15.75" thickBot="1" x14ac:dyDescent="0.3">
      <c r="A578" s="251" t="s">
        <v>224</v>
      </c>
      <c r="B578" s="400">
        <v>12</v>
      </c>
      <c r="C578" s="374" t="s">
        <v>311</v>
      </c>
      <c r="D578" s="303" t="s">
        <v>129</v>
      </c>
      <c r="E578" s="303"/>
      <c r="F578" s="298" t="s">
        <v>129</v>
      </c>
      <c r="G578" s="262"/>
      <c r="H578" s="262"/>
      <c r="I578" s="544" t="s">
        <v>129</v>
      </c>
      <c r="J578" s="532"/>
      <c r="K578" s="532"/>
      <c r="L578" s="546" t="s">
        <v>129</v>
      </c>
      <c r="M578" s="547"/>
      <c r="N578" s="547"/>
      <c r="O578" s="548" t="s">
        <v>129</v>
      </c>
      <c r="P578" s="547"/>
      <c r="Q578" s="547"/>
      <c r="R578" s="304" t="s">
        <v>129</v>
      </c>
      <c r="S578" s="305"/>
      <c r="T578" s="305"/>
      <c r="U578" s="270" t="s">
        <v>129</v>
      </c>
      <c r="V578" s="271"/>
      <c r="W578" s="289">
        <f t="shared" si="134"/>
        <v>0</v>
      </c>
      <c r="X578" s="250">
        <f t="shared" si="135"/>
        <v>0</v>
      </c>
      <c r="Y578" s="290">
        <f t="shared" si="136"/>
        <v>0</v>
      </c>
      <c r="Z578" s="290">
        <f t="shared" si="137"/>
        <v>0</v>
      </c>
      <c r="AA578" s="290" t="str">
        <f t="shared" si="138"/>
        <v>0  -0 - 0 - 0</v>
      </c>
      <c r="AB578" s="290" t="str">
        <f t="shared" si="118"/>
        <v xml:space="preserve">  -   -   - </v>
      </c>
      <c r="AC578" s="290" t="str">
        <f t="shared" si="119"/>
        <v xml:space="preserve"> </v>
      </c>
      <c r="AD578" s="290" t="str">
        <f t="shared" si="120"/>
        <v xml:space="preserve"> </v>
      </c>
      <c r="AE578" s="290" t="str">
        <f t="shared" si="121"/>
        <v xml:space="preserve"> </v>
      </c>
      <c r="AF578" s="290" t="str">
        <f t="shared" si="122"/>
        <v xml:space="preserve"> </v>
      </c>
    </row>
    <row r="579" spans="1:32" x14ac:dyDescent="0.25">
      <c r="A579" s="251" t="s">
        <v>224</v>
      </c>
      <c r="B579" s="400">
        <v>12</v>
      </c>
      <c r="C579" s="374" t="s">
        <v>311</v>
      </c>
      <c r="D579" s="317">
        <v>43828</v>
      </c>
      <c r="E579" s="318"/>
      <c r="F579" s="314">
        <v>43829</v>
      </c>
      <c r="G579" s="336"/>
      <c r="H579" s="337"/>
      <c r="I579" s="541">
        <v>43830</v>
      </c>
      <c r="J579" s="529"/>
      <c r="K579" s="530"/>
      <c r="L579" s="373"/>
      <c r="M579" s="344"/>
      <c r="N579" s="344"/>
      <c r="O579" s="330"/>
      <c r="P579" s="344"/>
      <c r="Q579" s="344"/>
      <c r="R579" s="330"/>
      <c r="S579" s="330"/>
      <c r="T579" s="330"/>
      <c r="U579" s="285"/>
      <c r="V579" s="285"/>
      <c r="W579" s="289">
        <f t="shared" si="134"/>
        <v>0</v>
      </c>
      <c r="X579" s="250">
        <f t="shared" si="135"/>
        <v>0</v>
      </c>
      <c r="Y579" s="290">
        <f t="shared" si="136"/>
        <v>0</v>
      </c>
      <c r="Z579" s="290">
        <f t="shared" si="137"/>
        <v>0</v>
      </c>
      <c r="AA579" s="290" t="str">
        <f t="shared" si="138"/>
        <v>0  -0 - 0 - 0</v>
      </c>
      <c r="AB579" s="290" t="str">
        <f t="shared" ref="AB579:AB589" si="139">AC579&amp;" - "&amp;AD579&amp;" - "&amp;AE579&amp;" -"&amp;AF579</f>
        <v>43829 - 43830 - 0 -0</v>
      </c>
      <c r="AC579" s="290">
        <f t="shared" ref="AC579:AC589" si="140">F579</f>
        <v>43829</v>
      </c>
      <c r="AD579" s="290">
        <f t="shared" ref="AD579:AD589" si="141">I579</f>
        <v>43830</v>
      </c>
      <c r="AE579" s="290">
        <f t="shared" ref="AE579:AE589" si="142">L579</f>
        <v>0</v>
      </c>
      <c r="AF579" s="290">
        <f t="shared" ref="AF579:AF589" si="143">O579</f>
        <v>0</v>
      </c>
    </row>
    <row r="580" spans="1:32" x14ac:dyDescent="0.25">
      <c r="A580" s="251" t="s">
        <v>224</v>
      </c>
      <c r="B580" s="400">
        <v>12</v>
      </c>
      <c r="C580" s="374" t="s">
        <v>311</v>
      </c>
      <c r="D580" s="303" t="s">
        <v>129</v>
      </c>
      <c r="E580" s="303"/>
      <c r="F580" s="298" t="s">
        <v>129</v>
      </c>
      <c r="G580" s="262"/>
      <c r="H580" s="262"/>
      <c r="I580" s="544" t="s">
        <v>129</v>
      </c>
      <c r="J580" s="532"/>
      <c r="K580" s="553"/>
      <c r="L580" s="330"/>
      <c r="M580" s="348"/>
      <c r="N580" s="348"/>
      <c r="O580" s="330"/>
      <c r="P580" s="348"/>
      <c r="Q580" s="348"/>
      <c r="R580" s="330"/>
      <c r="S580" s="330"/>
      <c r="T580" s="330"/>
      <c r="U580" s="285"/>
      <c r="V580" s="285"/>
      <c r="W580" s="289">
        <f t="shared" si="134"/>
        <v>0</v>
      </c>
      <c r="X580" s="250">
        <f t="shared" si="135"/>
        <v>0</v>
      </c>
      <c r="Y580" s="290">
        <f t="shared" si="136"/>
        <v>0</v>
      </c>
      <c r="Z580" s="290">
        <f t="shared" si="137"/>
        <v>0</v>
      </c>
      <c r="AA580" s="290" t="str">
        <f t="shared" si="138"/>
        <v>0  -0 - 0 - 0</v>
      </c>
      <c r="AB580" s="290" t="str">
        <f t="shared" si="139"/>
        <v xml:space="preserve">  -   - 0 -0</v>
      </c>
      <c r="AC580" s="290" t="str">
        <f t="shared" si="140"/>
        <v xml:space="preserve"> </v>
      </c>
      <c r="AD580" s="290" t="str">
        <f t="shared" si="141"/>
        <v xml:space="preserve"> </v>
      </c>
      <c r="AE580" s="290">
        <f t="shared" si="142"/>
        <v>0</v>
      </c>
      <c r="AF580" s="290">
        <f t="shared" si="143"/>
        <v>0</v>
      </c>
    </row>
    <row r="581" spans="1:32" x14ac:dyDescent="0.25">
      <c r="A581" s="251" t="s">
        <v>224</v>
      </c>
      <c r="B581" s="400">
        <v>12</v>
      </c>
      <c r="C581" s="374" t="s">
        <v>311</v>
      </c>
      <c r="D581" s="303" t="s">
        <v>129</v>
      </c>
      <c r="E581" s="303"/>
      <c r="F581" s="298" t="s">
        <v>129</v>
      </c>
      <c r="G581" s="262"/>
      <c r="H581" s="262"/>
      <c r="I581" s="544" t="s">
        <v>129</v>
      </c>
      <c r="J581" s="532"/>
      <c r="K581" s="553"/>
      <c r="L581" s="330"/>
      <c r="M581" s="348"/>
      <c r="N581" s="348"/>
      <c r="O581" s="330"/>
      <c r="P581" s="348"/>
      <c r="Q581" s="348"/>
      <c r="R581" s="330"/>
      <c r="S581" s="330"/>
      <c r="T581" s="330"/>
      <c r="U581" s="285"/>
      <c r="V581" s="285"/>
      <c r="W581" s="289">
        <f t="shared" si="134"/>
        <v>0</v>
      </c>
      <c r="X581" s="250">
        <f t="shared" si="135"/>
        <v>0</v>
      </c>
      <c r="Y581" s="290">
        <f t="shared" si="136"/>
        <v>0</v>
      </c>
      <c r="Z581" s="290">
        <f t="shared" si="137"/>
        <v>0</v>
      </c>
      <c r="AA581" s="290" t="str">
        <f t="shared" si="138"/>
        <v>0  -0 - 0 - 0</v>
      </c>
      <c r="AB581" s="290" t="str">
        <f t="shared" si="139"/>
        <v xml:space="preserve">  -   - 0 -0</v>
      </c>
      <c r="AC581" s="290" t="str">
        <f t="shared" si="140"/>
        <v xml:space="preserve"> </v>
      </c>
      <c r="AD581" s="290" t="str">
        <f t="shared" si="141"/>
        <v xml:space="preserve"> </v>
      </c>
      <c r="AE581" s="290">
        <f t="shared" si="142"/>
        <v>0</v>
      </c>
      <c r="AF581" s="290">
        <f t="shared" si="143"/>
        <v>0</v>
      </c>
    </row>
    <row r="582" spans="1:32" x14ac:dyDescent="0.25">
      <c r="A582" s="251" t="s">
        <v>224</v>
      </c>
      <c r="B582" s="400">
        <v>12</v>
      </c>
      <c r="C582" s="374" t="s">
        <v>311</v>
      </c>
      <c r="D582" s="303"/>
      <c r="E582" s="303"/>
      <c r="F582" s="298"/>
      <c r="G582" s="262"/>
      <c r="H582" s="262"/>
      <c r="I582" s="544"/>
      <c r="J582" s="532"/>
      <c r="K582" s="553"/>
      <c r="L582" s="330"/>
      <c r="M582" s="348"/>
      <c r="N582" s="348"/>
      <c r="O582" s="330"/>
      <c r="P582" s="348"/>
      <c r="Q582" s="348"/>
      <c r="R582" s="330"/>
      <c r="S582" s="330"/>
      <c r="T582" s="330"/>
      <c r="U582" s="285"/>
      <c r="V582" s="285"/>
      <c r="W582" s="289">
        <f t="shared" si="134"/>
        <v>0</v>
      </c>
      <c r="X582" s="250">
        <f t="shared" si="135"/>
        <v>0</v>
      </c>
      <c r="Y582" s="290">
        <f t="shared" si="136"/>
        <v>0</v>
      </c>
      <c r="Z582" s="290">
        <f t="shared" si="137"/>
        <v>0</v>
      </c>
      <c r="AA582" s="290" t="str">
        <f t="shared" si="138"/>
        <v>0  -0 - 0 - 0</v>
      </c>
      <c r="AB582" s="290" t="str">
        <f t="shared" si="139"/>
        <v>0 - 0 - 0 -0</v>
      </c>
      <c r="AC582" s="290">
        <f t="shared" si="140"/>
        <v>0</v>
      </c>
      <c r="AD582" s="290">
        <f t="shared" si="141"/>
        <v>0</v>
      </c>
      <c r="AE582" s="290">
        <f t="shared" si="142"/>
        <v>0</v>
      </c>
      <c r="AF582" s="290">
        <f t="shared" si="143"/>
        <v>0</v>
      </c>
    </row>
    <row r="583" spans="1:32" x14ac:dyDescent="0.25">
      <c r="A583" s="251" t="s">
        <v>224</v>
      </c>
      <c r="B583" s="400">
        <v>12</v>
      </c>
      <c r="C583" s="374" t="s">
        <v>311</v>
      </c>
      <c r="D583" s="303"/>
      <c r="E583" s="303"/>
      <c r="F583" s="298"/>
      <c r="G583" s="262"/>
      <c r="H583" s="262"/>
      <c r="I583" s="544"/>
      <c r="J583" s="532"/>
      <c r="K583" s="553"/>
      <c r="L583" s="330"/>
      <c r="M583" s="348"/>
      <c r="N583" s="348"/>
      <c r="O583" s="330"/>
      <c r="P583" s="348"/>
      <c r="Q583" s="348"/>
      <c r="R583" s="330"/>
      <c r="S583" s="330"/>
      <c r="T583" s="330"/>
      <c r="U583" s="285"/>
      <c r="V583" s="285"/>
      <c r="W583" s="289">
        <f t="shared" si="134"/>
        <v>0</v>
      </c>
      <c r="X583" s="250">
        <f t="shared" si="135"/>
        <v>0</v>
      </c>
      <c r="Y583" s="290">
        <f t="shared" si="136"/>
        <v>0</v>
      </c>
      <c r="Z583" s="290">
        <f t="shared" si="137"/>
        <v>0</v>
      </c>
      <c r="AA583" s="290" t="str">
        <f t="shared" si="138"/>
        <v>0  -0 - 0 - 0</v>
      </c>
      <c r="AB583" s="290" t="str">
        <f t="shared" si="139"/>
        <v>0 - 0 - 0 -0</v>
      </c>
      <c r="AC583" s="290">
        <f t="shared" si="140"/>
        <v>0</v>
      </c>
      <c r="AD583" s="290">
        <f t="shared" si="141"/>
        <v>0</v>
      </c>
      <c r="AE583" s="290">
        <f t="shared" si="142"/>
        <v>0</v>
      </c>
      <c r="AF583" s="290">
        <f t="shared" si="143"/>
        <v>0</v>
      </c>
    </row>
    <row r="584" spans="1:32" x14ac:dyDescent="0.25">
      <c r="A584" s="251" t="s">
        <v>224</v>
      </c>
      <c r="B584" s="400">
        <v>12</v>
      </c>
      <c r="C584" s="374" t="s">
        <v>311</v>
      </c>
      <c r="D584" s="303"/>
      <c r="E584" s="303"/>
      <c r="F584" s="298"/>
      <c r="G584" s="262"/>
      <c r="H584" s="262"/>
      <c r="I584" s="544"/>
      <c r="J584" s="532"/>
      <c r="K584" s="553"/>
      <c r="L584" s="330"/>
      <c r="M584" s="348"/>
      <c r="N584" s="348"/>
      <c r="O584" s="330"/>
      <c r="P584" s="348"/>
      <c r="Q584" s="348"/>
      <c r="R584" s="330"/>
      <c r="S584" s="330"/>
      <c r="T584" s="330"/>
      <c r="U584" s="285"/>
      <c r="V584" s="285"/>
      <c r="W584" s="289">
        <f t="shared" si="134"/>
        <v>0</v>
      </c>
      <c r="X584" s="250">
        <f t="shared" si="135"/>
        <v>0</v>
      </c>
      <c r="Y584" s="290">
        <f t="shared" si="136"/>
        <v>0</v>
      </c>
      <c r="Z584" s="290">
        <f t="shared" si="137"/>
        <v>0</v>
      </c>
      <c r="AA584" s="290" t="str">
        <f t="shared" si="138"/>
        <v>0  -0 - 0 - 0</v>
      </c>
      <c r="AB584" s="290" t="str">
        <f t="shared" si="139"/>
        <v>0 - 0 - 0 -0</v>
      </c>
      <c r="AC584" s="290">
        <f t="shared" si="140"/>
        <v>0</v>
      </c>
      <c r="AD584" s="290">
        <f t="shared" si="141"/>
        <v>0</v>
      </c>
      <c r="AE584" s="290">
        <f t="shared" si="142"/>
        <v>0</v>
      </c>
      <c r="AF584" s="290">
        <f t="shared" si="143"/>
        <v>0</v>
      </c>
    </row>
    <row r="585" spans="1:32" x14ac:dyDescent="0.25">
      <c r="A585" s="251" t="s">
        <v>224</v>
      </c>
      <c r="B585" s="400">
        <v>12</v>
      </c>
      <c r="C585" s="374" t="s">
        <v>311</v>
      </c>
      <c r="D585" s="303"/>
      <c r="E585" s="303"/>
      <c r="F585" s="298"/>
      <c r="G585" s="262"/>
      <c r="H585" s="262"/>
      <c r="I585" s="544"/>
      <c r="J585" s="532"/>
      <c r="K585" s="553"/>
      <c r="L585" s="330"/>
      <c r="M585" s="348"/>
      <c r="N585" s="348"/>
      <c r="O585" s="330"/>
      <c r="P585" s="348"/>
      <c r="Q585" s="348"/>
      <c r="R585" s="330"/>
      <c r="S585" s="330"/>
      <c r="T585" s="330"/>
      <c r="U585" s="285"/>
      <c r="V585" s="285"/>
      <c r="W585" s="289">
        <f t="shared" si="134"/>
        <v>0</v>
      </c>
      <c r="X585" s="250">
        <f t="shared" si="135"/>
        <v>0</v>
      </c>
      <c r="Y585" s="290">
        <f t="shared" si="136"/>
        <v>0</v>
      </c>
      <c r="Z585" s="290">
        <f t="shared" si="137"/>
        <v>0</v>
      </c>
      <c r="AA585" s="290" t="str">
        <f t="shared" si="138"/>
        <v>0  -0 - 0 - 0</v>
      </c>
      <c r="AB585" s="290" t="str">
        <f t="shared" si="139"/>
        <v>0 - 0 - 0 -0</v>
      </c>
      <c r="AC585" s="290">
        <f t="shared" si="140"/>
        <v>0</v>
      </c>
      <c r="AD585" s="290">
        <f t="shared" si="141"/>
        <v>0</v>
      </c>
      <c r="AE585" s="290">
        <f t="shared" si="142"/>
        <v>0</v>
      </c>
      <c r="AF585" s="290">
        <f t="shared" si="143"/>
        <v>0</v>
      </c>
    </row>
    <row r="586" spans="1:32" x14ac:dyDescent="0.25">
      <c r="A586" s="251" t="s">
        <v>224</v>
      </c>
      <c r="B586" s="400">
        <v>12</v>
      </c>
      <c r="C586" s="374" t="s">
        <v>311</v>
      </c>
      <c r="D586" s="303"/>
      <c r="E586" s="303"/>
      <c r="F586" s="298"/>
      <c r="G586" s="262"/>
      <c r="H586" s="262"/>
      <c r="I586" s="544"/>
      <c r="J586" s="532"/>
      <c r="K586" s="553"/>
      <c r="L586" s="330"/>
      <c r="M586" s="348"/>
      <c r="N586" s="348"/>
      <c r="O586" s="330"/>
      <c r="P586" s="348"/>
      <c r="Q586" s="348"/>
      <c r="R586" s="330"/>
      <c r="S586" s="330"/>
      <c r="T586" s="330"/>
      <c r="U586" s="285"/>
      <c r="V586" s="285"/>
      <c r="W586" s="289">
        <f t="shared" si="134"/>
        <v>0</v>
      </c>
      <c r="X586" s="250">
        <f t="shared" si="135"/>
        <v>0</v>
      </c>
      <c r="Y586" s="290">
        <f t="shared" si="136"/>
        <v>0</v>
      </c>
      <c r="Z586" s="290">
        <f t="shared" si="137"/>
        <v>0</v>
      </c>
      <c r="AA586" s="290" t="str">
        <f t="shared" si="138"/>
        <v>0  -0 - 0 - 0</v>
      </c>
      <c r="AB586" s="290" t="str">
        <f t="shared" si="139"/>
        <v>0 - 0 - 0 -0</v>
      </c>
      <c r="AC586" s="290">
        <f t="shared" si="140"/>
        <v>0</v>
      </c>
      <c r="AD586" s="290">
        <f t="shared" si="141"/>
        <v>0</v>
      </c>
      <c r="AE586" s="290">
        <f t="shared" si="142"/>
        <v>0</v>
      </c>
      <c r="AF586" s="290">
        <f t="shared" si="143"/>
        <v>0</v>
      </c>
    </row>
    <row r="587" spans="1:32" x14ac:dyDescent="0.25">
      <c r="A587" s="251" t="s">
        <v>224</v>
      </c>
      <c r="B587" s="400">
        <v>12</v>
      </c>
      <c r="C587" s="374" t="s">
        <v>311</v>
      </c>
      <c r="D587" s="303" t="s">
        <v>129</v>
      </c>
      <c r="E587" s="303"/>
      <c r="F587" s="298" t="s">
        <v>129</v>
      </c>
      <c r="G587" s="262"/>
      <c r="H587" s="262"/>
      <c r="I587" s="544" t="s">
        <v>129</v>
      </c>
      <c r="J587" s="532"/>
      <c r="K587" s="553"/>
      <c r="L587" s="330"/>
      <c r="M587" s="348"/>
      <c r="N587" s="348"/>
      <c r="O587" s="330"/>
      <c r="P587" s="348"/>
      <c r="Q587" s="348"/>
      <c r="R587" s="330"/>
      <c r="S587" s="330"/>
      <c r="T587" s="330"/>
      <c r="U587" s="285"/>
      <c r="V587" s="285"/>
      <c r="W587" s="289">
        <f t="shared" si="134"/>
        <v>0</v>
      </c>
      <c r="X587" s="250">
        <f t="shared" si="135"/>
        <v>0</v>
      </c>
      <c r="Y587" s="290">
        <f t="shared" si="136"/>
        <v>0</v>
      </c>
      <c r="Z587" s="290">
        <f t="shared" si="137"/>
        <v>0</v>
      </c>
      <c r="AA587" s="290" t="str">
        <f t="shared" si="138"/>
        <v>0  -0 - 0 - 0</v>
      </c>
      <c r="AB587" s="290" t="str">
        <f t="shared" si="139"/>
        <v xml:space="preserve">  -   - 0 -0</v>
      </c>
      <c r="AC587" s="290" t="str">
        <f t="shared" si="140"/>
        <v xml:space="preserve"> </v>
      </c>
      <c r="AD587" s="290" t="str">
        <f t="shared" si="141"/>
        <v xml:space="preserve"> </v>
      </c>
      <c r="AE587" s="290">
        <f t="shared" si="142"/>
        <v>0</v>
      </c>
      <c r="AF587" s="290">
        <f t="shared" si="143"/>
        <v>0</v>
      </c>
    </row>
    <row r="588" spans="1:32" x14ac:dyDescent="0.25">
      <c r="A588" s="251" t="s">
        <v>224</v>
      </c>
      <c r="B588" s="400">
        <v>12</v>
      </c>
      <c r="C588" s="374" t="s">
        <v>311</v>
      </c>
      <c r="D588" s="303" t="s">
        <v>129</v>
      </c>
      <c r="E588" s="303"/>
      <c r="F588" s="298" t="s">
        <v>129</v>
      </c>
      <c r="G588" s="262"/>
      <c r="H588" s="262"/>
      <c r="I588" s="544" t="s">
        <v>129</v>
      </c>
      <c r="J588" s="532"/>
      <c r="K588" s="553"/>
      <c r="L588" s="330"/>
      <c r="M588" s="348"/>
      <c r="N588" s="348"/>
      <c r="O588" s="330"/>
      <c r="P588" s="348"/>
      <c r="Q588" s="348"/>
      <c r="R588" s="330"/>
      <c r="S588" s="330"/>
      <c r="T588" s="330"/>
      <c r="U588" s="285"/>
      <c r="V588" s="285"/>
      <c r="W588" s="289">
        <f t="shared" si="134"/>
        <v>0</v>
      </c>
      <c r="X588" s="250">
        <f t="shared" si="135"/>
        <v>0</v>
      </c>
      <c r="Y588" s="290">
        <f t="shared" si="136"/>
        <v>0</v>
      </c>
      <c r="Z588" s="290">
        <f t="shared" si="137"/>
        <v>0</v>
      </c>
      <c r="AA588" s="290" t="str">
        <f t="shared" si="138"/>
        <v>0  -0 - 0 - 0</v>
      </c>
      <c r="AB588" s="290" t="str">
        <f t="shared" si="139"/>
        <v xml:space="preserve">  -   - 0 -0</v>
      </c>
      <c r="AC588" s="290" t="str">
        <f t="shared" si="140"/>
        <v xml:space="preserve"> </v>
      </c>
      <c r="AD588" s="290" t="str">
        <f t="shared" si="141"/>
        <v xml:space="preserve"> </v>
      </c>
      <c r="AE588" s="290">
        <f t="shared" si="142"/>
        <v>0</v>
      </c>
      <c r="AF588" s="290">
        <f t="shared" si="143"/>
        <v>0</v>
      </c>
    </row>
    <row r="589" spans="1:32" ht="15.75" thickBot="1" x14ac:dyDescent="0.3">
      <c r="A589" s="251" t="s">
        <v>224</v>
      </c>
      <c r="B589" s="400">
        <v>12</v>
      </c>
      <c r="C589" s="375" t="s">
        <v>311</v>
      </c>
      <c r="D589" s="310" t="s">
        <v>129</v>
      </c>
      <c r="E589" s="310"/>
      <c r="F589" s="304" t="s">
        <v>129</v>
      </c>
      <c r="G589" s="268"/>
      <c r="H589" s="268"/>
      <c r="I589" s="546" t="s">
        <v>129</v>
      </c>
      <c r="J589" s="547"/>
      <c r="K589" s="554"/>
      <c r="L589" s="330"/>
      <c r="M589" s="348"/>
      <c r="N589" s="348"/>
      <c r="O589" s="330"/>
      <c r="P589" s="348"/>
      <c r="Q589" s="348"/>
      <c r="R589" s="330"/>
      <c r="S589" s="330"/>
      <c r="T589" s="330"/>
      <c r="U589" s="285"/>
      <c r="V589" s="285"/>
      <c r="W589" s="289">
        <f t="shared" si="134"/>
        <v>0</v>
      </c>
      <c r="X589" s="250">
        <f t="shared" si="135"/>
        <v>0</v>
      </c>
      <c r="Y589" s="290">
        <f t="shared" si="136"/>
        <v>0</v>
      </c>
      <c r="Z589" s="290">
        <f t="shared" si="137"/>
        <v>0</v>
      </c>
      <c r="AA589" s="290" t="str">
        <f t="shared" si="138"/>
        <v>0  -0 - 0 - 0</v>
      </c>
      <c r="AB589" s="290" t="str">
        <f t="shared" si="139"/>
        <v xml:space="preserve">  -   - 0 -0</v>
      </c>
      <c r="AC589" s="290" t="str">
        <f t="shared" si="140"/>
        <v xml:space="preserve"> </v>
      </c>
      <c r="AD589" s="290" t="str">
        <f t="shared" si="141"/>
        <v xml:space="preserve"> </v>
      </c>
      <c r="AE589" s="290">
        <f t="shared" si="142"/>
        <v>0</v>
      </c>
      <c r="AF589" s="290">
        <f t="shared" si="143"/>
        <v>0</v>
      </c>
    </row>
  </sheetData>
  <autoFilter ref="A2:AF589" xr:uid="{00000000-0009-0000-0000-000006000000}">
    <filterColumn colId="1">
      <filters>
        <filter val="12"/>
      </filters>
    </filterColumn>
  </autoFilter>
  <mergeCells count="10">
    <mergeCell ref="G421:H421"/>
    <mergeCell ref="P410:Q410"/>
    <mergeCell ref="U1:V1"/>
    <mergeCell ref="D1:E1"/>
    <mergeCell ref="I1:K1"/>
    <mergeCell ref="F1:H1"/>
    <mergeCell ref="L1:N1"/>
    <mergeCell ref="O1:Q1"/>
    <mergeCell ref="R1:T1"/>
    <mergeCell ref="M410:N4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workbookViewId="0">
      <pane ySplit="1" topLeftCell="A2" activePane="bottomLeft" state="frozenSplit"/>
      <selection pane="bottomLeft" activeCell="E29" sqref="E29"/>
    </sheetView>
  </sheetViews>
  <sheetFormatPr defaultRowHeight="15" x14ac:dyDescent="0.25"/>
  <cols>
    <col min="3" max="3" width="50.5703125" customWidth="1"/>
    <col min="4" max="4" width="13.5703125" bestFit="1" customWidth="1"/>
    <col min="6" max="6" width="14.5703125" customWidth="1"/>
    <col min="7" max="7" width="10.28515625" customWidth="1"/>
    <col min="8" max="8" width="13.140625" customWidth="1"/>
    <col min="9" max="10" width="14.7109375" customWidth="1"/>
  </cols>
  <sheetData>
    <row r="1" spans="1:10" ht="48.75" thickTop="1" x14ac:dyDescent="0.25">
      <c r="A1" s="349" t="s">
        <v>313</v>
      </c>
      <c r="B1" s="152" t="s">
        <v>18</v>
      </c>
      <c r="C1" s="153" t="s">
        <v>15</v>
      </c>
      <c r="D1" s="379" t="s">
        <v>130</v>
      </c>
      <c r="E1" s="380" t="s">
        <v>348</v>
      </c>
      <c r="F1" s="381" t="s">
        <v>314</v>
      </c>
      <c r="G1" s="382" t="s">
        <v>309</v>
      </c>
      <c r="H1" s="383" t="s">
        <v>310</v>
      </c>
      <c r="I1" s="384" t="s">
        <v>317</v>
      </c>
      <c r="J1" s="385" t="s">
        <v>318</v>
      </c>
    </row>
    <row r="2" spans="1:10" x14ac:dyDescent="0.25">
      <c r="A2" s="216" t="s">
        <v>32</v>
      </c>
      <c r="B2" s="150" t="s">
        <v>43</v>
      </c>
      <c r="C2" s="386" t="s">
        <v>104</v>
      </c>
      <c r="D2" s="217" t="str">
        <f>INDEX('2019'!BN:BN,MATCH(B2,'2019'!F:F,0))</f>
        <v>G2</v>
      </c>
      <c r="E2" s="218">
        <f>COUNTIFS(Scheduling_Tool_2a_WBID!AC:AF,Scheduling_Tool_2b_WBID!B2)</f>
        <v>5</v>
      </c>
      <c r="F2" s="218">
        <f>_xlfn.MAXIFS('2019'!L:L,'2019'!F:F,B2,'2019'!J:J,"&lt;&gt;Pictures")</f>
        <v>7</v>
      </c>
      <c r="G2" s="218">
        <f>_xlfn.MAXIFS('2019'!BL:BL,'2019'!F:F,B2,'2019'!J:J,"&lt;&gt;Pictures")</f>
        <v>0</v>
      </c>
      <c r="H2" s="218">
        <f t="shared" ref="H2:H27" si="0">F2-E2</f>
        <v>2</v>
      </c>
      <c r="I2" s="218">
        <f>COUNTIFS(Scheduling_Tool_2a_WBID!C:C,"Season 1",Scheduling_Tool_2a_WBID!AC:AC,Scheduling_Tool_2b_WBID!B2)+COUNTIFS(Scheduling_Tool_2a_WBID!C:C,"Season 1",Scheduling_Tool_2a_WBID!AD:AD,Scheduling_Tool_2b_WBID!B2)+COUNTIFS(Scheduling_Tool_2a_WBID!C:C,"Season 1",Scheduling_Tool_2a_WBID!AE:AE,Scheduling_Tool_2b_WBID!B2)+COUNTIFS(Scheduling_Tool_2a_WBID!C:C,"Season 1",Scheduling_Tool_2a_WBID!AF:AF,Scheduling_Tool_2b_WBID!B2)</f>
        <v>4</v>
      </c>
      <c r="J2" s="218">
        <f>COUNTIFS(Scheduling_Tool_2a_WBID!C:C,"Season 2",Scheduling_Tool_2a_WBID!AC:AC,Scheduling_Tool_2b_WBID!B2)+COUNTIFS(Scheduling_Tool_2a_WBID!C:C,"Season 2",Scheduling_Tool_2a_WBID!AD:AD,Scheduling_Tool_2b_WBID!B2)+COUNTIFS(Scheduling_Tool_2a_WBID!C:C,"Season 2",Scheduling_Tool_2a_WBID!AE:AE,Scheduling_Tool_2b_WBID!B2)+COUNTIFS(Scheduling_Tool_2a_WBID!C:C,"Season 2",Scheduling_Tool_2a_WBID!AF:AF,Scheduling_Tool_2b_WBID!B2)</f>
        <v>1</v>
      </c>
    </row>
    <row r="3" spans="1:10" x14ac:dyDescent="0.25">
      <c r="A3" s="216" t="s">
        <v>32</v>
      </c>
      <c r="B3" s="150" t="s">
        <v>44</v>
      </c>
      <c r="C3" s="386" t="s">
        <v>105</v>
      </c>
      <c r="D3" s="217" t="str">
        <f>INDEX('2019'!BN:BN,MATCH(B3,'2019'!F:F,0))</f>
        <v>G2</v>
      </c>
      <c r="E3" s="218">
        <f>COUNTIFS(Scheduling_Tool_2a_WBID!AC:AF,Scheduling_Tool_2b_WBID!B3)</f>
        <v>4</v>
      </c>
      <c r="F3" s="218">
        <f>_xlfn.MAXIFS('2019'!L:L,'2019'!F:F,B3,'2019'!J:J,"&lt;&gt;Pictures")</f>
        <v>6</v>
      </c>
      <c r="G3" s="218">
        <f>_xlfn.MAXIFS('2019'!BL:BL,'2019'!F:F,B3,'2019'!J:J,"&lt;&gt;Pictures")</f>
        <v>0</v>
      </c>
      <c r="H3" s="218">
        <f t="shared" si="0"/>
        <v>2</v>
      </c>
      <c r="I3" s="218">
        <f>COUNTIFS(Scheduling_Tool_2a_WBID!C:C,"Season 1",Scheduling_Tool_2a_WBID!AC:AC,Scheduling_Tool_2b_WBID!B3)+COUNTIFS(Scheduling_Tool_2a_WBID!C:C,"Season 1",Scheduling_Tool_2a_WBID!AD:AD,Scheduling_Tool_2b_WBID!B3)+COUNTIFS(Scheduling_Tool_2a_WBID!C:C,"Season 1",Scheduling_Tool_2a_WBID!AE:AE,Scheduling_Tool_2b_WBID!B3)+COUNTIFS(Scheduling_Tool_2a_WBID!C:C,"Season 1",Scheduling_Tool_2a_WBID!AF:AF,Scheduling_Tool_2b_WBID!B3)</f>
        <v>2</v>
      </c>
      <c r="J3" s="218">
        <f>COUNTIFS(Scheduling_Tool_2a_WBID!C:C,"Season 2",Scheduling_Tool_2a_WBID!AC:AC,Scheduling_Tool_2b_WBID!B3)+COUNTIFS(Scheduling_Tool_2a_WBID!C:C,"Season 2",Scheduling_Tool_2a_WBID!AD:AD,Scheduling_Tool_2b_WBID!B3)+COUNTIFS(Scheduling_Tool_2a_WBID!C:C,"Season 2",Scheduling_Tool_2a_WBID!AE:AE,Scheduling_Tool_2b_WBID!B3)+COUNTIFS(Scheduling_Tool_2a_WBID!C:C,"Season 2",Scheduling_Tool_2a_WBID!AF:AF,Scheduling_Tool_2b_WBID!B3)</f>
        <v>1</v>
      </c>
    </row>
    <row r="4" spans="1:10" x14ac:dyDescent="0.25">
      <c r="A4" s="216" t="s">
        <v>32</v>
      </c>
      <c r="B4" s="150" t="s">
        <v>45</v>
      </c>
      <c r="C4" s="386" t="s">
        <v>83</v>
      </c>
      <c r="D4" s="217" t="str">
        <f>INDEX('2019'!BN:BN,MATCH(B4,'2019'!F:F,0))</f>
        <v>NWQI</v>
      </c>
      <c r="E4" s="218">
        <f>COUNTIFS(Scheduling_Tool_2a_WBID!AC:AF,Scheduling_Tool_2b_WBID!B4)</f>
        <v>13</v>
      </c>
      <c r="F4" s="218">
        <f>_xlfn.MAXIFS('2019'!L:L,'2019'!F:F,B4,'2019'!J:J,"&lt;&gt;Pictures")</f>
        <v>13</v>
      </c>
      <c r="G4" s="218">
        <f>_xlfn.MAXIFS('2019'!BL:BL,'2019'!F:F,B4,'2019'!J:J,"&lt;&gt;Pictures")</f>
        <v>1</v>
      </c>
      <c r="H4" s="218">
        <f t="shared" si="0"/>
        <v>0</v>
      </c>
      <c r="I4" s="218">
        <f>COUNTIFS(Scheduling_Tool_2a_WBID!C:C,"Season 1",Scheduling_Tool_2a_WBID!AC:AC,Scheduling_Tool_2b_WBID!B4)+COUNTIFS(Scheduling_Tool_2a_WBID!C:C,"Season 1",Scheduling_Tool_2a_WBID!AD:AD,Scheduling_Tool_2b_WBID!B4)+COUNTIFS(Scheduling_Tool_2a_WBID!C:C,"Season 1",Scheduling_Tool_2a_WBID!AE:AE,Scheduling_Tool_2b_WBID!B4)+COUNTIFS(Scheduling_Tool_2a_WBID!C:C,"Season 1",Scheduling_Tool_2a_WBID!AF:AF,Scheduling_Tool_2b_WBID!B4)</f>
        <v>6</v>
      </c>
      <c r="J4" s="218">
        <f>COUNTIFS(Scheduling_Tool_2a_WBID!C:C,"Season 2",Scheduling_Tool_2a_WBID!AC:AC,Scheduling_Tool_2b_WBID!B4)+COUNTIFS(Scheduling_Tool_2a_WBID!C:C,"Season 2",Scheduling_Tool_2a_WBID!AD:AD,Scheduling_Tool_2b_WBID!B4)+COUNTIFS(Scheduling_Tool_2a_WBID!C:C,"Season 2",Scheduling_Tool_2a_WBID!AE:AE,Scheduling_Tool_2b_WBID!B4)+COUNTIFS(Scheduling_Tool_2a_WBID!C:C,"Season 2",Scheduling_Tool_2a_WBID!AF:AF,Scheduling_Tool_2b_WBID!B4)</f>
        <v>3</v>
      </c>
    </row>
    <row r="5" spans="1:10" x14ac:dyDescent="0.25">
      <c r="A5" s="216" t="s">
        <v>32</v>
      </c>
      <c r="B5" s="150" t="s">
        <v>34</v>
      </c>
      <c r="C5" s="386" t="s">
        <v>90</v>
      </c>
      <c r="D5" s="217" t="str">
        <f>INDEX('2019'!BN:BN,MATCH(B5,'2019'!F:F,0))</f>
        <v>NWQI</v>
      </c>
      <c r="E5" s="218">
        <f>COUNTIFS(Scheduling_Tool_2a_WBID!AC:AF,Scheduling_Tool_2b_WBID!B5)</f>
        <v>3</v>
      </c>
      <c r="F5" s="218">
        <f>_xlfn.MAXIFS('2019'!L:L,'2019'!F:F,B5,'2019'!J:J,"&lt;&gt;Pictures")</f>
        <v>5</v>
      </c>
      <c r="G5" s="218">
        <f>_xlfn.MAXIFS('2019'!BL:BL,'2019'!F:F,B5,'2019'!J:J,"&lt;&gt;Pictures")</f>
        <v>3</v>
      </c>
      <c r="H5" s="218">
        <f t="shared" si="0"/>
        <v>2</v>
      </c>
      <c r="I5" s="218">
        <f>COUNTIFS(Scheduling_Tool_2a_WBID!C:C,"Season 1",Scheduling_Tool_2a_WBID!AC:AC,Scheduling_Tool_2b_WBID!B5)+COUNTIFS(Scheduling_Tool_2a_WBID!C:C,"Season 1",Scheduling_Tool_2a_WBID!AD:AD,Scheduling_Tool_2b_WBID!B5)+COUNTIFS(Scheduling_Tool_2a_WBID!C:C,"Season 1",Scheduling_Tool_2a_WBID!AE:AE,Scheduling_Tool_2b_WBID!B5)+COUNTIFS(Scheduling_Tool_2a_WBID!C:C,"Season 1",Scheduling_Tool_2a_WBID!AF:AF,Scheduling_Tool_2b_WBID!B5)</f>
        <v>1</v>
      </c>
      <c r="J5" s="218">
        <f>COUNTIFS(Scheduling_Tool_2a_WBID!C:C,"Season 2",Scheduling_Tool_2a_WBID!AC:AC,Scheduling_Tool_2b_WBID!B5)+COUNTIFS(Scheduling_Tool_2a_WBID!C:C,"Season 2",Scheduling_Tool_2a_WBID!AD:AD,Scheduling_Tool_2b_WBID!B5)+COUNTIFS(Scheduling_Tool_2a_WBID!C:C,"Season 2",Scheduling_Tool_2a_WBID!AE:AE,Scheduling_Tool_2b_WBID!B5)+COUNTIFS(Scheduling_Tool_2a_WBID!C:C,"Season 2",Scheduling_Tool_2a_WBID!AF:AF,Scheduling_Tool_2b_WBID!B5)</f>
        <v>0</v>
      </c>
    </row>
    <row r="6" spans="1:10" x14ac:dyDescent="0.25">
      <c r="A6" s="216" t="s">
        <v>32</v>
      </c>
      <c r="B6" s="150" t="s">
        <v>35</v>
      </c>
      <c r="C6" s="386" t="s">
        <v>92</v>
      </c>
      <c r="D6" s="217" t="str">
        <f>INDEX('2019'!BN:BN,MATCH(B6,'2019'!F:F,0))</f>
        <v>G1_Stream</v>
      </c>
      <c r="E6" s="218">
        <f>COUNTIFS(Scheduling_Tool_2a_WBID!AC:AF,Scheduling_Tool_2b_WBID!B6)</f>
        <v>6</v>
      </c>
      <c r="F6" s="218">
        <f>_xlfn.MAXIFS('2019'!L:L,'2019'!F:F,B6,'2019'!J:J,"&lt;&gt;Pictures")</f>
        <v>6</v>
      </c>
      <c r="G6" s="218">
        <f>_xlfn.MAXIFS('2019'!BL:BL,'2019'!F:F,B6,'2019'!J:J,"&lt;&gt;Pictures")</f>
        <v>0</v>
      </c>
      <c r="H6" s="218">
        <f t="shared" si="0"/>
        <v>0</v>
      </c>
      <c r="I6" s="218">
        <f>COUNTIFS(Scheduling_Tool_2a_WBID!C:C,"Season 1",Scheduling_Tool_2a_WBID!AC:AC,Scheduling_Tool_2b_WBID!B6)+COUNTIFS(Scheduling_Tool_2a_WBID!C:C,"Season 1",Scheduling_Tool_2a_WBID!AD:AD,Scheduling_Tool_2b_WBID!B6)+COUNTIFS(Scheduling_Tool_2a_WBID!C:C,"Season 1",Scheduling_Tool_2a_WBID!AE:AE,Scheduling_Tool_2b_WBID!B6)+COUNTIFS(Scheduling_Tool_2a_WBID!C:C,"Season 1",Scheduling_Tool_2a_WBID!AF:AF,Scheduling_Tool_2b_WBID!B6)</f>
        <v>3</v>
      </c>
      <c r="J6" s="218">
        <f>COUNTIFS(Scheduling_Tool_2a_WBID!C:C,"Season 2",Scheduling_Tool_2a_WBID!AC:AC,Scheduling_Tool_2b_WBID!B6)+COUNTIFS(Scheduling_Tool_2a_WBID!C:C,"Season 2",Scheduling_Tool_2a_WBID!AD:AD,Scheduling_Tool_2b_WBID!B6)+COUNTIFS(Scheduling_Tool_2a_WBID!C:C,"Season 2",Scheduling_Tool_2a_WBID!AE:AE,Scheduling_Tool_2b_WBID!B6)+COUNTIFS(Scheduling_Tool_2a_WBID!C:C,"Season 2",Scheduling_Tool_2a_WBID!AF:AF,Scheduling_Tool_2b_WBID!B6)</f>
        <v>3</v>
      </c>
    </row>
    <row r="7" spans="1:10" x14ac:dyDescent="0.25">
      <c r="A7" s="216" t="s">
        <v>32</v>
      </c>
      <c r="B7" s="150" t="s">
        <v>36</v>
      </c>
      <c r="C7" s="386" t="s">
        <v>94</v>
      </c>
      <c r="D7" s="217" t="str">
        <f>INDEX('2019'!BN:BN,MATCH(B7,'2019'!F:F,0))</f>
        <v>G1_Stream</v>
      </c>
      <c r="E7" s="218">
        <f>COUNTIFS(Scheduling_Tool_2a_WBID!AC:AF,Scheduling_Tool_2b_WBID!B7)</f>
        <v>6</v>
      </c>
      <c r="F7" s="218">
        <f>_xlfn.MAXIFS('2019'!L:L,'2019'!F:F,B7,'2019'!J:J,"&lt;&gt;Pictures")</f>
        <v>6</v>
      </c>
      <c r="G7" s="218">
        <f>_xlfn.MAXIFS('2019'!BL:BL,'2019'!F:F,B7,'2019'!J:J,"&lt;&gt;Pictures")</f>
        <v>0</v>
      </c>
      <c r="H7" s="218">
        <f t="shared" si="0"/>
        <v>0</v>
      </c>
      <c r="I7" s="218">
        <f>COUNTIFS(Scheduling_Tool_2a_WBID!C:C,"Season 1",Scheduling_Tool_2a_WBID!AC:AC,Scheduling_Tool_2b_WBID!B7)+COUNTIFS(Scheduling_Tool_2a_WBID!C:C,"Season 1",Scheduling_Tool_2a_WBID!AD:AD,Scheduling_Tool_2b_WBID!B7)+COUNTIFS(Scheduling_Tool_2a_WBID!C:C,"Season 1",Scheduling_Tool_2a_WBID!AE:AE,Scheduling_Tool_2b_WBID!B7)+COUNTIFS(Scheduling_Tool_2a_WBID!C:C,"Season 1",Scheduling_Tool_2a_WBID!AF:AF,Scheduling_Tool_2b_WBID!B7)</f>
        <v>3</v>
      </c>
      <c r="J7" s="218">
        <f>COUNTIFS(Scheduling_Tool_2a_WBID!C:C,"Season 2",Scheduling_Tool_2a_WBID!AC:AC,Scheduling_Tool_2b_WBID!B7)+COUNTIFS(Scheduling_Tool_2a_WBID!C:C,"Season 2",Scheduling_Tool_2a_WBID!AD:AD,Scheduling_Tool_2b_WBID!B7)+COUNTIFS(Scheduling_Tool_2a_WBID!C:C,"Season 2",Scheduling_Tool_2a_WBID!AE:AE,Scheduling_Tool_2b_WBID!B7)+COUNTIFS(Scheduling_Tool_2a_WBID!C:C,"Season 2",Scheduling_Tool_2a_WBID!AF:AF,Scheduling_Tool_2b_WBID!B7)</f>
        <v>3</v>
      </c>
    </row>
    <row r="8" spans="1:10" x14ac:dyDescent="0.25">
      <c r="A8" s="216" t="s">
        <v>32</v>
      </c>
      <c r="B8" s="150" t="s">
        <v>46</v>
      </c>
      <c r="C8" s="386" t="s">
        <v>107</v>
      </c>
      <c r="D8" s="217" t="str">
        <f>INDEX('2019'!BN:BN,MATCH(B8,'2019'!F:F,0))</f>
        <v>NWQI</v>
      </c>
      <c r="E8" s="218">
        <f>COUNTIFS(Scheduling_Tool_2a_WBID!AC:AF,Scheduling_Tool_2b_WBID!B8)</f>
        <v>2</v>
      </c>
      <c r="F8" s="218">
        <f>_xlfn.MAXIFS('2019'!L:L,'2019'!F:F,B8,'2019'!J:J,"&lt;&gt;Pictures")</f>
        <v>4</v>
      </c>
      <c r="G8" s="218">
        <f>_xlfn.MAXIFS('2019'!BL:BL,'2019'!F:F,B8,'2019'!J:J,"&lt;&gt;Pictures")</f>
        <v>2</v>
      </c>
      <c r="H8" s="218">
        <f t="shared" si="0"/>
        <v>2</v>
      </c>
      <c r="I8" s="218">
        <f>COUNTIFS(Scheduling_Tool_2a_WBID!C:C,"Season 1",Scheduling_Tool_2a_WBID!AC:AC,Scheduling_Tool_2b_WBID!B8)+COUNTIFS(Scheduling_Tool_2a_WBID!C:C,"Season 1",Scheduling_Tool_2a_WBID!AD:AD,Scheduling_Tool_2b_WBID!B8)+COUNTIFS(Scheduling_Tool_2a_WBID!C:C,"Season 1",Scheduling_Tool_2a_WBID!AE:AE,Scheduling_Tool_2b_WBID!B8)+COUNTIFS(Scheduling_Tool_2a_WBID!C:C,"Season 1",Scheduling_Tool_2a_WBID!AF:AF,Scheduling_Tool_2b_WBID!B8)</f>
        <v>1</v>
      </c>
      <c r="J8" s="218">
        <f>COUNTIFS(Scheduling_Tool_2a_WBID!C:C,"Season 2",Scheduling_Tool_2a_WBID!AC:AC,Scheduling_Tool_2b_WBID!B8)+COUNTIFS(Scheduling_Tool_2a_WBID!C:C,"Season 2",Scheduling_Tool_2a_WBID!AD:AD,Scheduling_Tool_2b_WBID!B8)+COUNTIFS(Scheduling_Tool_2a_WBID!C:C,"Season 2",Scheduling_Tool_2a_WBID!AE:AE,Scheduling_Tool_2b_WBID!B8)+COUNTIFS(Scheduling_Tool_2a_WBID!C:C,"Season 2",Scheduling_Tool_2a_WBID!AF:AF,Scheduling_Tool_2b_WBID!B8)</f>
        <v>0</v>
      </c>
    </row>
    <row r="9" spans="1:10" x14ac:dyDescent="0.25">
      <c r="A9" s="216" t="s">
        <v>32</v>
      </c>
      <c r="B9" s="150" t="s">
        <v>49</v>
      </c>
      <c r="C9" s="386" t="s">
        <v>84</v>
      </c>
      <c r="D9" s="217" t="str">
        <f>INDEX('2019'!BN:BN,MATCH(B9,'2019'!F:F,0))</f>
        <v>NWQI</v>
      </c>
      <c r="E9" s="218">
        <f>COUNTIFS(Scheduling_Tool_2a_WBID!AC:AF,Scheduling_Tool_2b_WBID!B9)</f>
        <v>3</v>
      </c>
      <c r="F9" s="218">
        <f>_xlfn.MAXIFS('2019'!L:L,'2019'!F:F,B9,'2019'!J:J,"&lt;&gt;Pictures")</f>
        <v>5</v>
      </c>
      <c r="G9" s="218">
        <f>_xlfn.MAXIFS('2019'!BL:BL,'2019'!F:F,B9,'2019'!J:J,"&lt;&gt;Pictures")</f>
        <v>2</v>
      </c>
      <c r="H9" s="218">
        <f t="shared" si="0"/>
        <v>2</v>
      </c>
      <c r="I9" s="218">
        <f>COUNTIFS(Scheduling_Tool_2a_WBID!C:C,"Season 1",Scheduling_Tool_2a_WBID!AC:AC,Scheduling_Tool_2b_WBID!B9)+COUNTIFS(Scheduling_Tool_2a_WBID!C:C,"Season 1",Scheduling_Tool_2a_WBID!AD:AD,Scheduling_Tool_2b_WBID!B9)+COUNTIFS(Scheduling_Tool_2a_WBID!C:C,"Season 1",Scheduling_Tool_2a_WBID!AE:AE,Scheduling_Tool_2b_WBID!B9)+COUNTIFS(Scheduling_Tool_2a_WBID!C:C,"Season 1",Scheduling_Tool_2a_WBID!AF:AF,Scheduling_Tool_2b_WBID!B9)</f>
        <v>1</v>
      </c>
      <c r="J9" s="218">
        <f>COUNTIFS(Scheduling_Tool_2a_WBID!C:C,"Season 2",Scheduling_Tool_2a_WBID!AC:AC,Scheduling_Tool_2b_WBID!B9)+COUNTIFS(Scheduling_Tool_2a_WBID!C:C,"Season 2",Scheduling_Tool_2a_WBID!AD:AD,Scheduling_Tool_2b_WBID!B9)+COUNTIFS(Scheduling_Tool_2a_WBID!C:C,"Season 2",Scheduling_Tool_2a_WBID!AE:AE,Scheduling_Tool_2b_WBID!B9)+COUNTIFS(Scheduling_Tool_2a_WBID!C:C,"Season 2",Scheduling_Tool_2a_WBID!AF:AF,Scheduling_Tool_2b_WBID!B9)</f>
        <v>0</v>
      </c>
    </row>
    <row r="10" spans="1:10" x14ac:dyDescent="0.25">
      <c r="A10" s="216" t="s">
        <v>32</v>
      </c>
      <c r="B10" s="150" t="s">
        <v>47</v>
      </c>
      <c r="C10" s="386" t="s">
        <v>108</v>
      </c>
      <c r="D10" s="217" t="str">
        <f>INDEX('2019'!BN:BN,MATCH(B10,'2019'!F:F,0))</f>
        <v>NWQI</v>
      </c>
      <c r="E10" s="218">
        <f>COUNTIFS(Scheduling_Tool_2a_WBID!AC:AF,Scheduling_Tool_2b_WBID!B10)</f>
        <v>2</v>
      </c>
      <c r="F10" s="218">
        <f>_xlfn.MAXIFS('2019'!L:L,'2019'!F:F,B10,'2019'!J:J,"&lt;&gt;Pictures")</f>
        <v>4</v>
      </c>
      <c r="G10" s="218">
        <f>_xlfn.MAXIFS('2019'!BL:BL,'2019'!F:F,B10,'2019'!J:J,"&lt;&gt;Pictures")</f>
        <v>2</v>
      </c>
      <c r="H10" s="218">
        <f t="shared" si="0"/>
        <v>2</v>
      </c>
      <c r="I10" s="218">
        <f>COUNTIFS(Scheduling_Tool_2a_WBID!C:C,"Season 1",Scheduling_Tool_2a_WBID!AC:AC,Scheduling_Tool_2b_WBID!B10)+COUNTIFS(Scheduling_Tool_2a_WBID!C:C,"Season 1",Scheduling_Tool_2a_WBID!AD:AD,Scheduling_Tool_2b_WBID!B10)+COUNTIFS(Scheduling_Tool_2a_WBID!C:C,"Season 1",Scheduling_Tool_2a_WBID!AE:AE,Scheduling_Tool_2b_WBID!B10)+COUNTIFS(Scheduling_Tool_2a_WBID!C:C,"Season 1",Scheduling_Tool_2a_WBID!AF:AF,Scheduling_Tool_2b_WBID!B10)</f>
        <v>1</v>
      </c>
      <c r="J10" s="218">
        <f>COUNTIFS(Scheduling_Tool_2a_WBID!C:C,"Season 2",Scheduling_Tool_2a_WBID!AC:AC,Scheduling_Tool_2b_WBID!B10)+COUNTIFS(Scheduling_Tool_2a_WBID!C:C,"Season 2",Scheduling_Tool_2a_WBID!AD:AD,Scheduling_Tool_2b_WBID!B10)+COUNTIFS(Scheduling_Tool_2a_WBID!C:C,"Season 2",Scheduling_Tool_2a_WBID!AE:AE,Scheduling_Tool_2b_WBID!B10)+COUNTIFS(Scheduling_Tool_2a_WBID!C:C,"Season 2",Scheduling_Tool_2a_WBID!AF:AF,Scheduling_Tool_2b_WBID!B10)</f>
        <v>0</v>
      </c>
    </row>
    <row r="11" spans="1:10" x14ac:dyDescent="0.25">
      <c r="A11" s="216" t="s">
        <v>32</v>
      </c>
      <c r="B11" s="150" t="s">
        <v>48</v>
      </c>
      <c r="C11" s="386" t="s">
        <v>109</v>
      </c>
      <c r="D11" s="217" t="str">
        <f>INDEX('2019'!BN:BN,MATCH(B11,'2019'!F:F,0))</f>
        <v>NWQI</v>
      </c>
      <c r="E11" s="218">
        <f>COUNTIFS(Scheduling_Tool_2a_WBID!AC:AF,Scheduling_Tool_2b_WBID!B11)</f>
        <v>5</v>
      </c>
      <c r="F11" s="218">
        <f>_xlfn.MAXIFS('2019'!L:L,'2019'!F:F,B11,'2019'!J:J,"&lt;&gt;Pictures")</f>
        <v>6</v>
      </c>
      <c r="G11" s="218">
        <f>_xlfn.MAXIFS('2019'!BL:BL,'2019'!F:F,B11,'2019'!J:J,"&lt;&gt;Pictures")</f>
        <v>1</v>
      </c>
      <c r="H11" s="218">
        <f t="shared" si="0"/>
        <v>1</v>
      </c>
      <c r="I11" s="218">
        <f>COUNTIFS(Scheduling_Tool_2a_WBID!C:C,"Season 1",Scheduling_Tool_2a_WBID!AC:AC,Scheduling_Tool_2b_WBID!B11)+COUNTIFS(Scheduling_Tool_2a_WBID!C:C,"Season 1",Scheduling_Tool_2a_WBID!AD:AD,Scheduling_Tool_2b_WBID!B11)+COUNTIFS(Scheduling_Tool_2a_WBID!C:C,"Season 1",Scheduling_Tool_2a_WBID!AE:AE,Scheduling_Tool_2b_WBID!B11)+COUNTIFS(Scheduling_Tool_2a_WBID!C:C,"Season 1",Scheduling_Tool_2a_WBID!AF:AF,Scheduling_Tool_2b_WBID!B11)</f>
        <v>4</v>
      </c>
      <c r="J11" s="218">
        <f>COUNTIFS(Scheduling_Tool_2a_WBID!C:C,"Season 2",Scheduling_Tool_2a_WBID!AC:AC,Scheduling_Tool_2b_WBID!B11)+COUNTIFS(Scheduling_Tool_2a_WBID!C:C,"Season 2",Scheduling_Tool_2a_WBID!AD:AD,Scheduling_Tool_2b_WBID!B11)+COUNTIFS(Scheduling_Tool_2a_WBID!C:C,"Season 2",Scheduling_Tool_2a_WBID!AE:AE,Scheduling_Tool_2b_WBID!B11)+COUNTIFS(Scheduling_Tool_2a_WBID!C:C,"Season 2",Scheduling_Tool_2a_WBID!AF:AF,Scheduling_Tool_2b_WBID!B11)</f>
        <v>1</v>
      </c>
    </row>
    <row r="12" spans="1:10" x14ac:dyDescent="0.25">
      <c r="A12" s="216" t="s">
        <v>32</v>
      </c>
      <c r="B12" s="150" t="s">
        <v>37</v>
      </c>
      <c r="C12" s="386" t="s">
        <v>95</v>
      </c>
      <c r="D12" s="217" t="str">
        <f>INDEX('2019'!BN:BN,MATCH(B12,'2019'!F:F,0))</f>
        <v>G1_Stream</v>
      </c>
      <c r="E12" s="218">
        <f>COUNTIFS(Scheduling_Tool_2a_WBID!AC:AF,Scheduling_Tool_2b_WBID!B12)</f>
        <v>5</v>
      </c>
      <c r="F12" s="218">
        <f>_xlfn.MAXIFS('2019'!L:L,'2019'!F:F,B12,'2019'!J:J,"&lt;&gt;Pictures")</f>
        <v>5</v>
      </c>
      <c r="G12" s="218">
        <f>_xlfn.MAXIFS('2019'!BL:BL,'2019'!F:F,B12,'2019'!J:J,"&lt;&gt;Pictures")</f>
        <v>0</v>
      </c>
      <c r="H12" s="218">
        <f t="shared" si="0"/>
        <v>0</v>
      </c>
      <c r="I12" s="218">
        <f>COUNTIFS(Scheduling_Tool_2a_WBID!C:C,"Season 1",Scheduling_Tool_2a_WBID!AC:AC,Scheduling_Tool_2b_WBID!B12)+COUNTIFS(Scheduling_Tool_2a_WBID!C:C,"Season 1",Scheduling_Tool_2a_WBID!AD:AD,Scheduling_Tool_2b_WBID!B12)+COUNTIFS(Scheduling_Tool_2a_WBID!C:C,"Season 1",Scheduling_Tool_2a_WBID!AE:AE,Scheduling_Tool_2b_WBID!B12)+COUNTIFS(Scheduling_Tool_2a_WBID!C:C,"Season 1",Scheduling_Tool_2a_WBID!AF:AF,Scheduling_Tool_2b_WBID!B12)</f>
        <v>3</v>
      </c>
      <c r="J12" s="218">
        <f>COUNTIFS(Scheduling_Tool_2a_WBID!C:C,"Season 2",Scheduling_Tool_2a_WBID!AC:AC,Scheduling_Tool_2b_WBID!B12)+COUNTIFS(Scheduling_Tool_2a_WBID!C:C,"Season 2",Scheduling_Tool_2a_WBID!AD:AD,Scheduling_Tool_2b_WBID!B12)+COUNTIFS(Scheduling_Tool_2a_WBID!C:C,"Season 2",Scheduling_Tool_2a_WBID!AE:AE,Scheduling_Tool_2b_WBID!B12)+COUNTIFS(Scheduling_Tool_2a_WBID!C:C,"Season 2",Scheduling_Tool_2a_WBID!AF:AF,Scheduling_Tool_2b_WBID!B12)</f>
        <v>2</v>
      </c>
    </row>
    <row r="13" spans="1:10" x14ac:dyDescent="0.25">
      <c r="A13" s="216" t="s">
        <v>32</v>
      </c>
      <c r="B13" s="150" t="s">
        <v>50</v>
      </c>
      <c r="C13" s="386" t="s">
        <v>110</v>
      </c>
      <c r="D13" s="217" t="str">
        <f>INDEX('2019'!BN:BN,MATCH(B13,'2019'!F:F,0))</f>
        <v>Lake</v>
      </c>
      <c r="E13" s="218">
        <f>COUNTIFS(Scheduling_Tool_2a_WBID!AC:AF,Scheduling_Tool_2b_WBID!B13)</f>
        <v>5</v>
      </c>
      <c r="F13" s="218">
        <f>_xlfn.MAXIFS('2019'!L:L,'2019'!F:F,B13,'2019'!J:J,"&lt;&gt;Pictures")</f>
        <v>5</v>
      </c>
      <c r="G13" s="218">
        <f>_xlfn.MAXIFS('2019'!BL:BL,'2019'!F:F,B13,'2019'!J:J,"&lt;&gt;Pictures")</f>
        <v>0</v>
      </c>
      <c r="H13" s="218">
        <f t="shared" si="0"/>
        <v>0</v>
      </c>
      <c r="I13" s="218">
        <f>COUNTIFS(Scheduling_Tool_2a_WBID!C:C,"Season 1",Scheduling_Tool_2a_WBID!AC:AC,Scheduling_Tool_2b_WBID!B13)+COUNTIFS(Scheduling_Tool_2a_WBID!C:C,"Season 1",Scheduling_Tool_2a_WBID!AD:AD,Scheduling_Tool_2b_WBID!B13)+COUNTIFS(Scheduling_Tool_2a_WBID!C:C,"Season 1",Scheduling_Tool_2a_WBID!AE:AE,Scheduling_Tool_2b_WBID!B13)+COUNTIFS(Scheduling_Tool_2a_WBID!C:C,"Season 1",Scheduling_Tool_2a_WBID!AF:AF,Scheduling_Tool_2b_WBID!B13)</f>
        <v>2</v>
      </c>
      <c r="J13" s="218">
        <f>COUNTIFS(Scheduling_Tool_2a_WBID!C:C,"Season 2",Scheduling_Tool_2a_WBID!AC:AC,Scheduling_Tool_2b_WBID!B13)+COUNTIFS(Scheduling_Tool_2a_WBID!C:C,"Season 2",Scheduling_Tool_2a_WBID!AD:AD,Scheduling_Tool_2b_WBID!B13)+COUNTIFS(Scheduling_Tool_2a_WBID!C:C,"Season 2",Scheduling_Tool_2a_WBID!AE:AE,Scheduling_Tool_2b_WBID!B13)+COUNTIFS(Scheduling_Tool_2a_WBID!C:C,"Season 2",Scheduling_Tool_2a_WBID!AF:AF,Scheduling_Tool_2b_WBID!B13)</f>
        <v>3</v>
      </c>
    </row>
    <row r="14" spans="1:10" x14ac:dyDescent="0.25">
      <c r="A14" s="216" t="s">
        <v>32</v>
      </c>
      <c r="B14" s="150" t="s">
        <v>51</v>
      </c>
      <c r="C14" s="386" t="s">
        <v>111</v>
      </c>
      <c r="D14" s="217" t="str">
        <f>INDEX('2019'!BN:BN,MATCH(B14,'2019'!F:F,0))</f>
        <v>Lake</v>
      </c>
      <c r="E14" s="218">
        <f>COUNTIFS(Scheduling_Tool_2a_WBID!AC:AF,Scheduling_Tool_2b_WBID!B14)</f>
        <v>5</v>
      </c>
      <c r="F14" s="218">
        <f>_xlfn.MAXIFS('2019'!L:L,'2019'!F:F,B14,'2019'!J:J,"&lt;&gt;Pictures")</f>
        <v>5</v>
      </c>
      <c r="G14" s="218">
        <f>_xlfn.MAXIFS('2019'!BL:BL,'2019'!F:F,B14,'2019'!J:J,"&lt;&gt;Pictures")</f>
        <v>0</v>
      </c>
      <c r="H14" s="218">
        <f t="shared" si="0"/>
        <v>0</v>
      </c>
      <c r="I14" s="218">
        <f>COUNTIFS(Scheduling_Tool_2a_WBID!C:C,"Season 1",Scheduling_Tool_2a_WBID!AC:AC,Scheduling_Tool_2b_WBID!B14)+COUNTIFS(Scheduling_Tool_2a_WBID!C:C,"Season 1",Scheduling_Tool_2a_WBID!AD:AD,Scheduling_Tool_2b_WBID!B14)+COUNTIFS(Scheduling_Tool_2a_WBID!C:C,"Season 1",Scheduling_Tool_2a_WBID!AE:AE,Scheduling_Tool_2b_WBID!B14)+COUNTIFS(Scheduling_Tool_2a_WBID!C:C,"Season 1",Scheduling_Tool_2a_WBID!AF:AF,Scheduling_Tool_2b_WBID!B14)</f>
        <v>2</v>
      </c>
      <c r="J14" s="218">
        <f>COUNTIFS(Scheduling_Tool_2a_WBID!C:C,"Season 2",Scheduling_Tool_2a_WBID!AC:AC,Scheduling_Tool_2b_WBID!B14)+COUNTIFS(Scheduling_Tool_2a_WBID!C:C,"Season 2",Scheduling_Tool_2a_WBID!AD:AD,Scheduling_Tool_2b_WBID!B14)+COUNTIFS(Scheduling_Tool_2a_WBID!C:C,"Season 2",Scheduling_Tool_2a_WBID!AE:AE,Scheduling_Tool_2b_WBID!B14)+COUNTIFS(Scheduling_Tool_2a_WBID!C:C,"Season 2",Scheduling_Tool_2a_WBID!AF:AF,Scheduling_Tool_2b_WBID!B14)</f>
        <v>3</v>
      </c>
    </row>
    <row r="15" spans="1:10" x14ac:dyDescent="0.25">
      <c r="A15" s="216" t="s">
        <v>32</v>
      </c>
      <c r="B15" s="150" t="s">
        <v>38</v>
      </c>
      <c r="C15" s="386" t="s">
        <v>96</v>
      </c>
      <c r="D15" s="217" t="str">
        <f>INDEX('2019'!BN:BN,MATCH(B15,'2019'!F:F,0))</f>
        <v>Lake</v>
      </c>
      <c r="E15" s="218">
        <f>COUNTIFS(Scheduling_Tool_2a_WBID!AC:AF,Scheduling_Tool_2b_WBID!B15)</f>
        <v>5</v>
      </c>
      <c r="F15" s="218">
        <f>_xlfn.MAXIFS('2019'!L:L,'2019'!F:F,B15,'2019'!J:J,"&lt;&gt;Pictures")</f>
        <v>5</v>
      </c>
      <c r="G15" s="218">
        <f>_xlfn.MAXIFS('2019'!BL:BL,'2019'!F:F,B15,'2019'!J:J,"&lt;&gt;Pictures")</f>
        <v>0</v>
      </c>
      <c r="H15" s="218">
        <f t="shared" si="0"/>
        <v>0</v>
      </c>
      <c r="I15" s="218">
        <f>COUNTIFS(Scheduling_Tool_2a_WBID!C:C,"Season 1",Scheduling_Tool_2a_WBID!AC:AC,Scheduling_Tool_2b_WBID!B15)+COUNTIFS(Scheduling_Tool_2a_WBID!C:C,"Season 1",Scheduling_Tool_2a_WBID!AD:AD,Scheduling_Tool_2b_WBID!B15)+COUNTIFS(Scheduling_Tool_2a_WBID!C:C,"Season 1",Scheduling_Tool_2a_WBID!AE:AE,Scheduling_Tool_2b_WBID!B15)+COUNTIFS(Scheduling_Tool_2a_WBID!C:C,"Season 1",Scheduling_Tool_2a_WBID!AF:AF,Scheduling_Tool_2b_WBID!B15)</f>
        <v>2</v>
      </c>
      <c r="J15" s="218">
        <f>COUNTIFS(Scheduling_Tool_2a_WBID!C:C,"Season 2",Scheduling_Tool_2a_WBID!AC:AC,Scheduling_Tool_2b_WBID!B15)+COUNTIFS(Scheduling_Tool_2a_WBID!C:C,"Season 2",Scheduling_Tool_2a_WBID!AD:AD,Scheduling_Tool_2b_WBID!B15)+COUNTIFS(Scheduling_Tool_2a_WBID!C:C,"Season 2",Scheduling_Tool_2a_WBID!AE:AE,Scheduling_Tool_2b_WBID!B15)+COUNTIFS(Scheduling_Tool_2a_WBID!C:C,"Season 2",Scheduling_Tool_2a_WBID!AF:AF,Scheduling_Tool_2b_WBID!B15)</f>
        <v>3</v>
      </c>
    </row>
    <row r="16" spans="1:10" x14ac:dyDescent="0.25">
      <c r="A16" s="216" t="s">
        <v>32</v>
      </c>
      <c r="B16" s="150" t="s">
        <v>39</v>
      </c>
      <c r="C16" s="386" t="s">
        <v>98</v>
      </c>
      <c r="D16" s="217" t="str">
        <f>INDEX('2019'!BN:BN,MATCH(B16,'2019'!F:F,0))</f>
        <v>Lake</v>
      </c>
      <c r="E16" s="218">
        <f>COUNTIFS(Scheduling_Tool_2a_WBID!AC:AF,Scheduling_Tool_2b_WBID!B16)</f>
        <v>5</v>
      </c>
      <c r="F16" s="218">
        <f>_xlfn.MAXIFS('2019'!L:L,'2019'!F:F,B16,'2019'!J:J,"&lt;&gt;Pictures")</f>
        <v>5</v>
      </c>
      <c r="G16" s="218">
        <f>_xlfn.MAXIFS('2019'!BL:BL,'2019'!F:F,B16,'2019'!J:J,"&lt;&gt;Pictures")</f>
        <v>0</v>
      </c>
      <c r="H16" s="218">
        <f t="shared" si="0"/>
        <v>0</v>
      </c>
      <c r="I16" s="218">
        <f>COUNTIFS(Scheduling_Tool_2a_WBID!C:C,"Season 1",Scheduling_Tool_2a_WBID!AC:AC,Scheduling_Tool_2b_WBID!B16)+COUNTIFS(Scheduling_Tool_2a_WBID!C:C,"Season 1",Scheduling_Tool_2a_WBID!AD:AD,Scheduling_Tool_2b_WBID!B16)+COUNTIFS(Scheduling_Tool_2a_WBID!C:C,"Season 1",Scheduling_Tool_2a_WBID!AE:AE,Scheduling_Tool_2b_WBID!B16)+COUNTIFS(Scheduling_Tool_2a_WBID!C:C,"Season 1",Scheduling_Tool_2a_WBID!AF:AF,Scheduling_Tool_2b_WBID!B16)</f>
        <v>2</v>
      </c>
      <c r="J16" s="218">
        <f>COUNTIFS(Scheduling_Tool_2a_WBID!C:C,"Season 2",Scheduling_Tool_2a_WBID!AC:AC,Scheduling_Tool_2b_WBID!B16)+COUNTIFS(Scheduling_Tool_2a_WBID!C:C,"Season 2",Scheduling_Tool_2a_WBID!AD:AD,Scheduling_Tool_2b_WBID!B16)+COUNTIFS(Scheduling_Tool_2a_WBID!C:C,"Season 2",Scheduling_Tool_2a_WBID!AE:AE,Scheduling_Tool_2b_WBID!B16)+COUNTIFS(Scheduling_Tool_2a_WBID!C:C,"Season 2",Scheduling_Tool_2a_WBID!AF:AF,Scheduling_Tool_2b_WBID!B16)</f>
        <v>3</v>
      </c>
    </row>
    <row r="17" spans="1:10" x14ac:dyDescent="0.25">
      <c r="A17" s="216" t="s">
        <v>32</v>
      </c>
      <c r="B17" s="150" t="s">
        <v>40</v>
      </c>
      <c r="C17" s="386" t="s">
        <v>100</v>
      </c>
      <c r="D17" s="217" t="str">
        <f>INDEX('2019'!BN:BN,MATCH(B17,'2019'!F:F,0))</f>
        <v>G1_Stream</v>
      </c>
      <c r="E17" s="218">
        <f>COUNTIFS(Scheduling_Tool_2a_WBID!AC:AF,Scheduling_Tool_2b_WBID!B17)</f>
        <v>5</v>
      </c>
      <c r="F17" s="218">
        <f>_xlfn.MAXIFS('2019'!L:L,'2019'!F:F,B17,'2019'!J:J,"&lt;&gt;Pictures")</f>
        <v>5</v>
      </c>
      <c r="G17" s="218">
        <f>_xlfn.MAXIFS('2019'!BL:BL,'2019'!F:F,B17,'2019'!J:J,"&lt;&gt;Pictures")</f>
        <v>0</v>
      </c>
      <c r="H17" s="218">
        <f t="shared" si="0"/>
        <v>0</v>
      </c>
      <c r="I17" s="218">
        <f>COUNTIFS(Scheduling_Tool_2a_WBID!C:C,"Season 1",Scheduling_Tool_2a_WBID!AC:AC,Scheduling_Tool_2b_WBID!B17)+COUNTIFS(Scheduling_Tool_2a_WBID!C:C,"Season 1",Scheduling_Tool_2a_WBID!AD:AD,Scheduling_Tool_2b_WBID!B17)+COUNTIFS(Scheduling_Tool_2a_WBID!C:C,"Season 1",Scheduling_Tool_2a_WBID!AE:AE,Scheduling_Tool_2b_WBID!B17)+COUNTIFS(Scheduling_Tool_2a_WBID!C:C,"Season 1",Scheduling_Tool_2a_WBID!AF:AF,Scheduling_Tool_2b_WBID!B17)</f>
        <v>3</v>
      </c>
      <c r="J17" s="218">
        <f>COUNTIFS(Scheduling_Tool_2a_WBID!C:C,"Season 2",Scheduling_Tool_2a_WBID!AC:AC,Scheduling_Tool_2b_WBID!B17)+COUNTIFS(Scheduling_Tool_2a_WBID!C:C,"Season 2",Scheduling_Tool_2a_WBID!AD:AD,Scheduling_Tool_2b_WBID!B17)+COUNTIFS(Scheduling_Tool_2a_WBID!C:C,"Season 2",Scheduling_Tool_2a_WBID!AE:AE,Scheduling_Tool_2b_WBID!B17)+COUNTIFS(Scheduling_Tool_2a_WBID!C:C,"Season 2",Scheduling_Tool_2a_WBID!AF:AF,Scheduling_Tool_2b_WBID!B17)</f>
        <v>2</v>
      </c>
    </row>
    <row r="18" spans="1:10" x14ac:dyDescent="0.25">
      <c r="A18" s="216" t="s">
        <v>32</v>
      </c>
      <c r="B18" s="150" t="s">
        <v>52</v>
      </c>
      <c r="C18" s="386" t="s">
        <v>112</v>
      </c>
      <c r="D18" s="217" t="str">
        <f>INDEX('2019'!BN:BN,MATCH(B18,'2019'!F:F,0))</f>
        <v>Lake</v>
      </c>
      <c r="E18" s="218">
        <f>COUNTIFS(Scheduling_Tool_2a_WBID!AC:AF,Scheduling_Tool_2b_WBID!B18)</f>
        <v>5</v>
      </c>
      <c r="F18" s="218">
        <f>_xlfn.MAXIFS('2019'!L:L,'2019'!F:F,B18,'2019'!J:J,"&lt;&gt;Pictures")</f>
        <v>5</v>
      </c>
      <c r="G18" s="218">
        <f>_xlfn.MAXIFS('2019'!BL:BL,'2019'!F:F,B18,'2019'!J:J,"&lt;&gt;Pictures")</f>
        <v>0</v>
      </c>
      <c r="H18" s="218">
        <f t="shared" si="0"/>
        <v>0</v>
      </c>
      <c r="I18" s="218">
        <f>COUNTIFS(Scheduling_Tool_2a_WBID!C:C,"Season 1",Scheduling_Tool_2a_WBID!AC:AC,Scheduling_Tool_2b_WBID!B18)+COUNTIFS(Scheduling_Tool_2a_WBID!C:C,"Season 1",Scheduling_Tool_2a_WBID!AD:AD,Scheduling_Tool_2b_WBID!B18)+COUNTIFS(Scheduling_Tool_2a_WBID!C:C,"Season 1",Scheduling_Tool_2a_WBID!AE:AE,Scheduling_Tool_2b_WBID!B18)+COUNTIFS(Scheduling_Tool_2a_WBID!C:C,"Season 1",Scheduling_Tool_2a_WBID!AF:AF,Scheduling_Tool_2b_WBID!B18)</f>
        <v>2</v>
      </c>
      <c r="J18" s="218">
        <f>COUNTIFS(Scheduling_Tool_2a_WBID!C:C,"Season 2",Scheduling_Tool_2a_WBID!AC:AC,Scheduling_Tool_2b_WBID!B18)+COUNTIFS(Scheduling_Tool_2a_WBID!C:C,"Season 2",Scheduling_Tool_2a_WBID!AD:AD,Scheduling_Tool_2b_WBID!B18)+COUNTIFS(Scheduling_Tool_2a_WBID!C:C,"Season 2",Scheduling_Tool_2a_WBID!AE:AE,Scheduling_Tool_2b_WBID!B18)+COUNTIFS(Scheduling_Tool_2a_WBID!C:C,"Season 2",Scheduling_Tool_2a_WBID!AF:AF,Scheduling_Tool_2b_WBID!B18)</f>
        <v>3</v>
      </c>
    </row>
    <row r="19" spans="1:10" x14ac:dyDescent="0.25">
      <c r="A19" s="216" t="s">
        <v>32</v>
      </c>
      <c r="B19" s="150" t="s">
        <v>41</v>
      </c>
      <c r="C19" s="386" t="s">
        <v>101</v>
      </c>
      <c r="D19" s="217" t="str">
        <f>INDEX('2019'!BN:BN,MATCH(B19,'2019'!F:F,0))</f>
        <v>Removed</v>
      </c>
      <c r="E19" s="218">
        <f>COUNTIFS(Scheduling_Tool_2a_WBID!AC:AF,Scheduling_Tool_2b_WBID!B19)</f>
        <v>0</v>
      </c>
      <c r="F19" s="218">
        <f>_xlfn.MAXIFS('2019'!L:L,'2019'!F:F,B19,'2019'!J:J,"&lt;&gt;Pictures")</f>
        <v>0</v>
      </c>
      <c r="G19" s="218">
        <f>_xlfn.MAXIFS('2019'!BL:BL,'2019'!F:F,B19,'2019'!J:J,"&lt;&gt;Pictures")</f>
        <v>0</v>
      </c>
      <c r="H19" s="218">
        <f t="shared" si="0"/>
        <v>0</v>
      </c>
      <c r="I19" s="218">
        <f>COUNTIFS(Scheduling_Tool_2a_WBID!C:C,"Season 1",Scheduling_Tool_2a_WBID!AC:AC,Scheduling_Tool_2b_WBID!B19)+COUNTIFS(Scheduling_Tool_2a_WBID!C:C,"Season 1",Scheduling_Tool_2a_WBID!AD:AD,Scheduling_Tool_2b_WBID!B19)+COUNTIFS(Scheduling_Tool_2a_WBID!C:C,"Season 1",Scheduling_Tool_2a_WBID!AE:AE,Scheduling_Tool_2b_WBID!B19)+COUNTIFS(Scheduling_Tool_2a_WBID!C:C,"Season 1",Scheduling_Tool_2a_WBID!AF:AF,Scheduling_Tool_2b_WBID!B19)</f>
        <v>0</v>
      </c>
      <c r="J19" s="218">
        <f>COUNTIFS(Scheduling_Tool_2a_WBID!C:C,"Season 2",Scheduling_Tool_2a_WBID!AC:AC,Scheduling_Tool_2b_WBID!B19)+COUNTIFS(Scheduling_Tool_2a_WBID!C:C,"Season 2",Scheduling_Tool_2a_WBID!AD:AD,Scheduling_Tool_2b_WBID!B19)+COUNTIFS(Scheduling_Tool_2a_WBID!C:C,"Season 2",Scheduling_Tool_2a_WBID!AE:AE,Scheduling_Tool_2b_WBID!B19)+COUNTIFS(Scheduling_Tool_2a_WBID!C:C,"Season 2",Scheduling_Tool_2a_WBID!AF:AF,Scheduling_Tool_2b_WBID!B19)</f>
        <v>0</v>
      </c>
    </row>
    <row r="20" spans="1:10" x14ac:dyDescent="0.25">
      <c r="A20" s="216" t="s">
        <v>32</v>
      </c>
      <c r="B20" s="150" t="s">
        <v>42</v>
      </c>
      <c r="C20" s="386" t="s">
        <v>102</v>
      </c>
      <c r="D20" s="217" t="str">
        <f>INDEX('2019'!BN:BN,MATCH(B20,'2019'!F:F,0))</f>
        <v>G1_Stream</v>
      </c>
      <c r="E20" s="218">
        <f>COUNTIFS(Scheduling_Tool_2a_WBID!AC:AF,Scheduling_Tool_2b_WBID!B20)</f>
        <v>5</v>
      </c>
      <c r="F20" s="218">
        <f>_xlfn.MAXIFS('2019'!L:L,'2019'!F:F,B20,'2019'!J:J,"&lt;&gt;Pictures")</f>
        <v>5</v>
      </c>
      <c r="G20" s="218">
        <f>_xlfn.MAXIFS('2019'!BL:BL,'2019'!F:F,B20,'2019'!J:J,"&lt;&gt;Pictures")</f>
        <v>0</v>
      </c>
      <c r="H20" s="218">
        <f t="shared" si="0"/>
        <v>0</v>
      </c>
      <c r="I20" s="218">
        <f>COUNTIFS(Scheduling_Tool_2a_WBID!C:C,"Season 1",Scheduling_Tool_2a_WBID!AC:AC,Scheduling_Tool_2b_WBID!B20)+COUNTIFS(Scheduling_Tool_2a_WBID!C:C,"Season 1",Scheduling_Tool_2a_WBID!AD:AD,Scheduling_Tool_2b_WBID!B20)+COUNTIFS(Scheduling_Tool_2a_WBID!C:C,"Season 1",Scheduling_Tool_2a_WBID!AE:AE,Scheduling_Tool_2b_WBID!B20)+COUNTIFS(Scheduling_Tool_2a_WBID!C:C,"Season 1",Scheduling_Tool_2a_WBID!AF:AF,Scheduling_Tool_2b_WBID!B20)</f>
        <v>3</v>
      </c>
      <c r="J20" s="218">
        <f>COUNTIFS(Scheduling_Tool_2a_WBID!C:C,"Season 2",Scheduling_Tool_2a_WBID!AC:AC,Scheduling_Tool_2b_WBID!B20)+COUNTIFS(Scheduling_Tool_2a_WBID!C:C,"Season 2",Scheduling_Tool_2a_WBID!AD:AD,Scheduling_Tool_2b_WBID!B20)+COUNTIFS(Scheduling_Tool_2a_WBID!C:C,"Season 2",Scheduling_Tool_2a_WBID!AE:AE,Scheduling_Tool_2b_WBID!B20)+COUNTIFS(Scheduling_Tool_2a_WBID!C:C,"Season 2",Scheduling_Tool_2a_WBID!AF:AF,Scheduling_Tool_2b_WBID!B20)</f>
        <v>2</v>
      </c>
    </row>
    <row r="21" spans="1:10" x14ac:dyDescent="0.25">
      <c r="A21" s="216" t="s">
        <v>32</v>
      </c>
      <c r="B21" s="150" t="s">
        <v>62</v>
      </c>
      <c r="C21" s="386" t="s">
        <v>114</v>
      </c>
      <c r="D21" s="217" t="str">
        <f>INDEX('2019'!BN:BN,MATCH(B21,'2019'!F:F,0))</f>
        <v>SCI 4</v>
      </c>
      <c r="E21" s="218">
        <f>COUNTIFS(Scheduling_Tool_2a_WBID!AC:AF,Scheduling_Tool_2b_WBID!B21)</f>
        <v>2</v>
      </c>
      <c r="F21" s="218">
        <f>_xlfn.MAXIFS('2019'!L:L,'2019'!F:F,B21,'2019'!J:J,"&lt;&gt;Pictures")</f>
        <v>2</v>
      </c>
      <c r="G21" s="218">
        <f>_xlfn.MAXIFS('2019'!BL:BL,'2019'!F:F,B21,'2019'!J:J,"&lt;&gt;Pictures")</f>
        <v>0</v>
      </c>
      <c r="H21" s="218">
        <f t="shared" si="0"/>
        <v>0</v>
      </c>
      <c r="I21" s="218">
        <f>COUNTIFS(Scheduling_Tool_2a_WBID!C:C,"Season 1",Scheduling_Tool_2a_WBID!AC:AC,Scheduling_Tool_2b_WBID!B21)+COUNTIFS(Scheduling_Tool_2a_WBID!C:C,"Season 1",Scheduling_Tool_2a_WBID!AD:AD,Scheduling_Tool_2b_WBID!B21)+COUNTIFS(Scheduling_Tool_2a_WBID!C:C,"Season 1",Scheduling_Tool_2a_WBID!AE:AE,Scheduling_Tool_2b_WBID!B21)+COUNTIFS(Scheduling_Tool_2a_WBID!C:C,"Season 1",Scheduling_Tool_2a_WBID!AF:AF,Scheduling_Tool_2b_WBID!B21)</f>
        <v>1</v>
      </c>
      <c r="J21" s="218">
        <f>COUNTIFS(Scheduling_Tool_2a_WBID!C:C,"Season 2",Scheduling_Tool_2a_WBID!AC:AC,Scheduling_Tool_2b_WBID!B21)+COUNTIFS(Scheduling_Tool_2a_WBID!C:C,"Season 2",Scheduling_Tool_2a_WBID!AD:AD,Scheduling_Tool_2b_WBID!B21)+COUNTIFS(Scheduling_Tool_2a_WBID!C:C,"Season 2",Scheduling_Tool_2a_WBID!AE:AE,Scheduling_Tool_2b_WBID!B21)+COUNTIFS(Scheduling_Tool_2a_WBID!C:C,"Season 2",Scheduling_Tool_2a_WBID!AF:AF,Scheduling_Tool_2b_WBID!B21)</f>
        <v>0</v>
      </c>
    </row>
    <row r="22" spans="1:10" x14ac:dyDescent="0.25">
      <c r="A22" s="216" t="s">
        <v>32</v>
      </c>
      <c r="B22" s="150" t="s">
        <v>61</v>
      </c>
      <c r="C22" s="386" t="s">
        <v>113</v>
      </c>
      <c r="D22" s="217" t="str">
        <f>INDEX('2019'!BN:BN,MATCH(B22,'2019'!F:F,0))</f>
        <v>SCI 3</v>
      </c>
      <c r="E22" s="218">
        <f>COUNTIFS(Scheduling_Tool_2a_WBID!AC:AF,Scheduling_Tool_2b_WBID!B22)</f>
        <v>1</v>
      </c>
      <c r="F22" s="218">
        <f>_xlfn.MAXIFS('2019'!L:L,'2019'!F:F,B22,'2019'!J:J,"&lt;&gt;Pictures")</f>
        <v>1</v>
      </c>
      <c r="G22" s="218">
        <f>_xlfn.MAXIFS('2019'!BL:BL,'2019'!F:F,B22,'2019'!J:J,"&lt;&gt;Pictures")</f>
        <v>0</v>
      </c>
      <c r="H22" s="218">
        <f t="shared" si="0"/>
        <v>0</v>
      </c>
      <c r="I22" s="218">
        <f>COUNTIFS(Scheduling_Tool_2a_WBID!C:C,"Season 1",Scheduling_Tool_2a_WBID!AC:AC,Scheduling_Tool_2b_WBID!B22)+COUNTIFS(Scheduling_Tool_2a_WBID!C:C,"Season 1",Scheduling_Tool_2a_WBID!AD:AD,Scheduling_Tool_2b_WBID!B22)+COUNTIFS(Scheduling_Tool_2a_WBID!C:C,"Season 1",Scheduling_Tool_2a_WBID!AE:AE,Scheduling_Tool_2b_WBID!B22)+COUNTIFS(Scheduling_Tool_2a_WBID!C:C,"Season 1",Scheduling_Tool_2a_WBID!AF:AF,Scheduling_Tool_2b_WBID!B22)</f>
        <v>1</v>
      </c>
      <c r="J22" s="218">
        <f>COUNTIFS(Scheduling_Tool_2a_WBID!C:C,"Season 2",Scheduling_Tool_2a_WBID!AC:AC,Scheduling_Tool_2b_WBID!B22)+COUNTIFS(Scheduling_Tool_2a_WBID!C:C,"Season 2",Scheduling_Tool_2a_WBID!AD:AD,Scheduling_Tool_2b_WBID!B22)+COUNTIFS(Scheduling_Tool_2a_WBID!C:C,"Season 2",Scheduling_Tool_2a_WBID!AE:AE,Scheduling_Tool_2b_WBID!B22)+COUNTIFS(Scheduling_Tool_2a_WBID!C:C,"Season 2",Scheduling_Tool_2a_WBID!AF:AF,Scheduling_Tool_2b_WBID!B22)</f>
        <v>0</v>
      </c>
    </row>
    <row r="23" spans="1:10" x14ac:dyDescent="0.25">
      <c r="A23" s="216" t="s">
        <v>32</v>
      </c>
      <c r="B23" s="150" t="s">
        <v>69</v>
      </c>
      <c r="C23" s="386" t="s">
        <v>115</v>
      </c>
      <c r="D23" s="217" t="str">
        <f>INDEX('2019'!BN:BN,MATCH(B23,'2019'!F:F,0))</f>
        <v>G2</v>
      </c>
      <c r="E23" s="218">
        <f>COUNTIFS(Scheduling_Tool_2a_WBID!AC:AF,Scheduling_Tool_2b_WBID!B23)</f>
        <v>5</v>
      </c>
      <c r="F23" s="218">
        <f>_xlfn.MAXIFS('2019'!L:L,'2019'!F:F,B23,'2019'!J:J,"&lt;&gt;Pictures")</f>
        <v>5</v>
      </c>
      <c r="G23" s="218">
        <f>_xlfn.MAXIFS('2019'!BL:BL,'2019'!F:F,B23,'2019'!J:J,"&lt;&gt;Pictures")</f>
        <v>0</v>
      </c>
      <c r="H23" s="218">
        <f t="shared" si="0"/>
        <v>0</v>
      </c>
      <c r="I23" s="218">
        <f>COUNTIFS(Scheduling_Tool_2a_WBID!C:C,"Season 1",Scheduling_Tool_2a_WBID!AC:AC,Scheduling_Tool_2b_WBID!B23)+COUNTIFS(Scheduling_Tool_2a_WBID!C:C,"Season 1",Scheduling_Tool_2a_WBID!AD:AD,Scheduling_Tool_2b_WBID!B23)+COUNTIFS(Scheduling_Tool_2a_WBID!C:C,"Season 1",Scheduling_Tool_2a_WBID!AE:AE,Scheduling_Tool_2b_WBID!B23)+COUNTIFS(Scheduling_Tool_2a_WBID!C:C,"Season 1",Scheduling_Tool_2a_WBID!AF:AF,Scheduling_Tool_2b_WBID!B23)</f>
        <v>3</v>
      </c>
      <c r="J23" s="218">
        <f>COUNTIFS(Scheduling_Tool_2a_WBID!C:C,"Season 2",Scheduling_Tool_2a_WBID!AC:AC,Scheduling_Tool_2b_WBID!B23)+COUNTIFS(Scheduling_Tool_2a_WBID!C:C,"Season 2",Scheduling_Tool_2a_WBID!AD:AD,Scheduling_Tool_2b_WBID!B23)+COUNTIFS(Scheduling_Tool_2a_WBID!C:C,"Season 2",Scheduling_Tool_2a_WBID!AE:AE,Scheduling_Tool_2b_WBID!B23)+COUNTIFS(Scheduling_Tool_2a_WBID!C:C,"Season 2",Scheduling_Tool_2a_WBID!AF:AF,Scheduling_Tool_2b_WBID!B23)</f>
        <v>1</v>
      </c>
    </row>
    <row r="24" spans="1:10" x14ac:dyDescent="0.25">
      <c r="A24" s="414" t="s">
        <v>32</v>
      </c>
      <c r="B24" s="412" t="s">
        <v>401</v>
      </c>
      <c r="C24" s="413" t="str">
        <f>INDEX('2019'!C:C,MATCH(B24,'2019'!F:F,0))</f>
        <v>ALFORD ARM TRIBUTERY</v>
      </c>
      <c r="D24" s="217" t="str">
        <f>INDEX('2019'!BN:BN,MATCH(B24,'2019'!F:F,0))</f>
        <v>Removed</v>
      </c>
      <c r="E24" s="218">
        <f>COUNTIFS(Scheduling_Tool_2a_WBID!AC:AF,Scheduling_Tool_2b_WBID!B24)</f>
        <v>2</v>
      </c>
      <c r="F24" s="218">
        <f>_xlfn.MAXIFS('2019'!L:L,'2019'!F:F,B24,'2019'!J:J,"&lt;&gt;Pictures")</f>
        <v>2</v>
      </c>
      <c r="G24" s="218">
        <f>_xlfn.MAXIFS('2019'!BL:BL,'2019'!F:F,B24,'2019'!J:J,"&lt;&gt;Pictures")</f>
        <v>0</v>
      </c>
      <c r="H24" s="218">
        <f t="shared" si="0"/>
        <v>0</v>
      </c>
      <c r="I24" s="218">
        <f>COUNTIFS(Scheduling_Tool_2a_WBID!C:C,"Season 1",Scheduling_Tool_2a_WBID!AC:AC,Scheduling_Tool_2b_WBID!B24)+COUNTIFS(Scheduling_Tool_2a_WBID!C:C,"Season 1",Scheduling_Tool_2a_WBID!AD:AD,Scheduling_Tool_2b_WBID!B24)+COUNTIFS(Scheduling_Tool_2a_WBID!C:C,"Season 1",Scheduling_Tool_2a_WBID!AE:AE,Scheduling_Tool_2b_WBID!B24)+COUNTIFS(Scheduling_Tool_2a_WBID!C:C,"Season 1",Scheduling_Tool_2a_WBID!AF:AF,Scheduling_Tool_2b_WBID!B24)</f>
        <v>2</v>
      </c>
      <c r="J24" s="218">
        <f>COUNTIFS(Scheduling_Tool_2a_WBID!C:C,"Season 2",Scheduling_Tool_2a_WBID!AC:AC,Scheduling_Tool_2b_WBID!B24)+COUNTIFS(Scheduling_Tool_2a_WBID!C:C,"Season 2",Scheduling_Tool_2a_WBID!AD:AD,Scheduling_Tool_2b_WBID!B24)+COUNTIFS(Scheduling_Tool_2a_WBID!C:C,"Season 2",Scheduling_Tool_2a_WBID!AE:AE,Scheduling_Tool_2b_WBID!B24)+COUNTIFS(Scheduling_Tool_2a_WBID!C:C,"Season 2",Scheduling_Tool_2a_WBID!AF:AF,Scheduling_Tool_2b_WBID!B24)</f>
        <v>0</v>
      </c>
    </row>
    <row r="25" spans="1:10" x14ac:dyDescent="0.25">
      <c r="A25" s="414" t="s">
        <v>32</v>
      </c>
      <c r="B25" s="150" t="s">
        <v>360</v>
      </c>
      <c r="C25" s="413" t="str">
        <f>INDEX('2019'!C:C,MATCH(B25,'2019'!F:F,0))</f>
        <v>WILSON MILL CREEK</v>
      </c>
      <c r="D25" s="217" t="str">
        <f>INDEX('2019'!BN:BN,MATCH(B25,'2019'!F:F,0))</f>
        <v>G2</v>
      </c>
      <c r="E25" s="218">
        <f>COUNTIFS(Scheduling_Tool_2a_WBID!AC:AF,Scheduling_Tool_2b_WBID!B25)</f>
        <v>5</v>
      </c>
      <c r="F25" s="218">
        <f>_xlfn.MAXIFS('2019'!L:L,'2019'!F:F,B25,'2019'!J:J,"&lt;&gt;Pictures")</f>
        <v>7</v>
      </c>
      <c r="G25" s="218">
        <f>_xlfn.MAXIFS('2019'!BL:BL,'2019'!F:F,B25,'2019'!J:J,"&lt;&gt;Pictures")</f>
        <v>0</v>
      </c>
      <c r="H25" s="218">
        <f t="shared" si="0"/>
        <v>2</v>
      </c>
      <c r="I25" s="218">
        <f>COUNTIFS(Scheduling_Tool_2a_WBID!C:C,"Season 1",Scheduling_Tool_2a_WBID!AC:AC,Scheduling_Tool_2b_WBID!B25)+COUNTIFS(Scheduling_Tool_2a_WBID!C:C,"Season 1",Scheduling_Tool_2a_WBID!AD:AD,Scheduling_Tool_2b_WBID!B25)+COUNTIFS(Scheduling_Tool_2a_WBID!C:C,"Season 1",Scheduling_Tool_2a_WBID!AE:AE,Scheduling_Tool_2b_WBID!B25)+COUNTIFS(Scheduling_Tool_2a_WBID!C:C,"Season 1",Scheduling_Tool_2a_WBID!AF:AF,Scheduling_Tool_2b_WBID!B25)</f>
        <v>4</v>
      </c>
      <c r="J25" s="218">
        <f>COUNTIFS(Scheduling_Tool_2a_WBID!C:C,"Season 2",Scheduling_Tool_2a_WBID!AC:AC,Scheduling_Tool_2b_WBID!B25)+COUNTIFS(Scheduling_Tool_2a_WBID!C:C,"Season 2",Scheduling_Tool_2a_WBID!AD:AD,Scheduling_Tool_2b_WBID!B25)+COUNTIFS(Scheduling_Tool_2a_WBID!C:C,"Season 2",Scheduling_Tool_2a_WBID!AE:AE,Scheduling_Tool_2b_WBID!B25)+COUNTIFS(Scheduling_Tool_2a_WBID!C:C,"Season 2",Scheduling_Tool_2a_WBID!AF:AF,Scheduling_Tool_2b_WBID!B25)</f>
        <v>1</v>
      </c>
    </row>
    <row r="26" spans="1:10" x14ac:dyDescent="0.25">
      <c r="A26" s="414" t="s">
        <v>32</v>
      </c>
      <c r="B26" s="150" t="s">
        <v>553</v>
      </c>
      <c r="C26" s="413" t="str">
        <f>INDEX('2019'!C:C,MATCH(B26,'2019'!F:F,0))</f>
        <v>ROCK CREEK</v>
      </c>
      <c r="D26" s="217" t="str">
        <f>INDEX('2019'!BN:BN,MATCH(B26,'2019'!F:F,0))</f>
        <v>SCI 7</v>
      </c>
      <c r="E26" s="218">
        <f>COUNTIFS(Scheduling_Tool_2a_WBID!AC:AF,Scheduling_Tool_2b_WBID!B26)</f>
        <v>1</v>
      </c>
      <c r="F26" s="218">
        <f>_xlfn.MAXIFS('2019'!L:L,'2019'!F:F,B26,'2019'!J:J,"&lt;&gt;Pictures")</f>
        <v>1</v>
      </c>
      <c r="G26" s="218">
        <f>_xlfn.MAXIFS('2019'!BL:BL,'2019'!F:F,B26,'2019'!J:J,"&lt;&gt;Pictures")</f>
        <v>0</v>
      </c>
      <c r="H26" s="218">
        <f t="shared" si="0"/>
        <v>0</v>
      </c>
      <c r="I26" s="218">
        <f>COUNTIFS(Scheduling_Tool_2a_WBID!C:C,"Season 1",Scheduling_Tool_2a_WBID!AC:AC,Scheduling_Tool_2b_WBID!B26)+COUNTIFS(Scheduling_Tool_2a_WBID!C:C,"Season 1",Scheduling_Tool_2a_WBID!AD:AD,Scheduling_Tool_2b_WBID!B26)+COUNTIFS(Scheduling_Tool_2a_WBID!C:C,"Season 1",Scheduling_Tool_2a_WBID!AE:AE,Scheduling_Tool_2b_WBID!B26)+COUNTIFS(Scheduling_Tool_2a_WBID!C:C,"Season 1",Scheduling_Tool_2a_WBID!AF:AF,Scheduling_Tool_2b_WBID!B26)</f>
        <v>0</v>
      </c>
      <c r="J26" s="218">
        <f>COUNTIFS(Scheduling_Tool_2a_WBID!C:C,"Season 2",Scheduling_Tool_2a_WBID!AC:AC,Scheduling_Tool_2b_WBID!B26)+COUNTIFS(Scheduling_Tool_2a_WBID!C:C,"Season 2",Scheduling_Tool_2a_WBID!AD:AD,Scheduling_Tool_2b_WBID!B26)+COUNTIFS(Scheduling_Tool_2a_WBID!C:C,"Season 2",Scheduling_Tool_2a_WBID!AE:AE,Scheduling_Tool_2b_WBID!B26)+COUNTIFS(Scheduling_Tool_2a_WBID!C:C,"Season 2",Scheduling_Tool_2a_WBID!AF:AF,Scheduling_Tool_2b_WBID!B26)</f>
        <v>1</v>
      </c>
    </row>
    <row r="27" spans="1:10" x14ac:dyDescent="0.25">
      <c r="A27" s="414" t="s">
        <v>32</v>
      </c>
      <c r="B27" s="150" t="s">
        <v>550</v>
      </c>
      <c r="C27" s="413" t="str">
        <f>INDEX('2019'!C:C,MATCH(B27,'2019'!F:F,0))</f>
        <v>BRIDGE CREEK</v>
      </c>
      <c r="D27" s="217" t="str">
        <f>INDEX('2019'!BN:BN,MATCH(B27,'2019'!F:F,0))</f>
        <v>SCI 9</v>
      </c>
      <c r="E27" s="218">
        <f>COUNTIFS(Scheduling_Tool_2a_WBID!AC:AF,Scheduling_Tool_2b_WBID!B27)</f>
        <v>1</v>
      </c>
      <c r="F27" s="218">
        <f>_xlfn.MAXIFS('2019'!L:L,'2019'!F:F,B27,'2019'!J:J,"&lt;&gt;Pictures")</f>
        <v>1</v>
      </c>
      <c r="G27" s="218">
        <f>_xlfn.MAXIFS('2019'!BL:BL,'2019'!F:F,B27,'2019'!J:J,"&lt;&gt;Pictures")</f>
        <v>0</v>
      </c>
      <c r="H27" s="218">
        <f t="shared" si="0"/>
        <v>0</v>
      </c>
      <c r="I27" s="218">
        <f>COUNTIFS(Scheduling_Tool_2a_WBID!C:C,"Season 1",Scheduling_Tool_2a_WBID!AC:AC,Scheduling_Tool_2b_WBID!B27)+COUNTIFS(Scheduling_Tool_2a_WBID!C:C,"Season 1",Scheduling_Tool_2a_WBID!AD:AD,Scheduling_Tool_2b_WBID!B27)+COUNTIFS(Scheduling_Tool_2a_WBID!C:C,"Season 1",Scheduling_Tool_2a_WBID!AE:AE,Scheduling_Tool_2b_WBID!B27)+COUNTIFS(Scheduling_Tool_2a_WBID!C:C,"Season 1",Scheduling_Tool_2a_WBID!AF:AF,Scheduling_Tool_2b_WBID!B27)</f>
        <v>0</v>
      </c>
      <c r="J27" s="218">
        <f>COUNTIFS(Scheduling_Tool_2a_WBID!C:C,"Season 2",Scheduling_Tool_2a_WBID!AC:AC,Scheduling_Tool_2b_WBID!B27)+COUNTIFS(Scheduling_Tool_2a_WBID!C:C,"Season 2",Scheduling_Tool_2a_WBID!AD:AD,Scheduling_Tool_2b_WBID!B27)+COUNTIFS(Scheduling_Tool_2a_WBID!C:C,"Season 2",Scheduling_Tool_2a_WBID!AE:AE,Scheduling_Tool_2b_WBID!B27)+COUNTIFS(Scheduling_Tool_2a_WBID!C:C,"Season 2",Scheduling_Tool_2a_WBID!AF:AF,Scheduling_Tool_2b_WBID!B27)</f>
        <v>1</v>
      </c>
    </row>
    <row r="28" spans="1:10" x14ac:dyDescent="0.25">
      <c r="B28">
        <v>424</v>
      </c>
      <c r="D28" s="217" t="e">
        <f>INDEX('2019'!BN:BN,MATCH(B28,'2019'!F:F,0))</f>
        <v>#N/A</v>
      </c>
      <c r="E28" s="218">
        <f>COUNTIFS(Scheduling_Tool_2a_WBID!AC:AF,Scheduling_Tool_2b_WBID!B28)</f>
        <v>5</v>
      </c>
      <c r="F28" s="218">
        <f>_xlfn.MAXIFS('2019'!L:L,'2019'!F:F,B28,'2019'!J:J,"&lt;&gt;Pictures")</f>
        <v>10</v>
      </c>
      <c r="G28" s="218">
        <f>_xlfn.MAXIFS('2019'!BL:BL,'2019'!F:F,B28,'2019'!J:J,"&lt;&gt;Pictures")</f>
        <v>0</v>
      </c>
      <c r="H28" s="218">
        <f t="shared" ref="H28:H29" si="1">F28-E28</f>
        <v>5</v>
      </c>
      <c r="I28" s="218">
        <f>COUNTIFS(Scheduling_Tool_2a_WBID!C:C,"Season 1",Scheduling_Tool_2a_WBID!AC:AC,Scheduling_Tool_2b_WBID!B28)+COUNTIFS(Scheduling_Tool_2a_WBID!C:C,"Season 1",Scheduling_Tool_2a_WBID!AD:AD,Scheduling_Tool_2b_WBID!B28)+COUNTIFS(Scheduling_Tool_2a_WBID!C:C,"Season 1",Scheduling_Tool_2a_WBID!AE:AE,Scheduling_Tool_2b_WBID!B28)+COUNTIFS(Scheduling_Tool_2a_WBID!C:C,"Season 1",Scheduling_Tool_2a_WBID!AF:AF,Scheduling_Tool_2b_WBID!B28)</f>
        <v>2</v>
      </c>
      <c r="J28" s="218">
        <f>COUNTIFS(Scheduling_Tool_2a_WBID!C:C,"Season 2",Scheduling_Tool_2a_WBID!AC:AC,Scheduling_Tool_2b_WBID!B28)+COUNTIFS(Scheduling_Tool_2a_WBID!C:C,"Season 2",Scheduling_Tool_2a_WBID!AD:AD,Scheduling_Tool_2b_WBID!B28)+COUNTIFS(Scheduling_Tool_2a_WBID!C:C,"Season 2",Scheduling_Tool_2a_WBID!AE:AE,Scheduling_Tool_2b_WBID!B28)+COUNTIFS(Scheduling_Tool_2a_WBID!C:C,"Season 2",Scheduling_Tool_2a_WBID!AF:AF,Scheduling_Tool_2b_WBID!B28)</f>
        <v>2</v>
      </c>
    </row>
    <row r="29" spans="1:10" x14ac:dyDescent="0.25">
      <c r="B29">
        <v>410</v>
      </c>
      <c r="D29" s="217" t="e">
        <f>INDEX('2019'!BN:BN,MATCH(B29,'2019'!F:F,0))</f>
        <v>#N/A</v>
      </c>
      <c r="E29" s="218">
        <f>COUNTIFS(Scheduling_Tool_2a_WBID!AC:AF,Scheduling_Tool_2b_WBID!B29)</f>
        <v>5</v>
      </c>
      <c r="F29" s="218">
        <f>_xlfn.MAXIFS('2019'!L:L,'2019'!F:F,B29,'2019'!J:J,"&lt;&gt;Pictures")</f>
        <v>5</v>
      </c>
      <c r="G29" s="218">
        <f>_xlfn.MAXIFS('2019'!BL:BL,'2019'!F:F,B29,'2019'!J:J,"&lt;&gt;Pictures")</f>
        <v>0</v>
      </c>
      <c r="H29" s="218">
        <f t="shared" si="1"/>
        <v>0</v>
      </c>
      <c r="I29" s="218">
        <f>COUNTIFS(Scheduling_Tool_2a_WBID!C:C,"Season 1",Scheduling_Tool_2a_WBID!AC:AC,Scheduling_Tool_2b_WBID!B29)+COUNTIFS(Scheduling_Tool_2a_WBID!C:C,"Season 1",Scheduling_Tool_2a_WBID!AD:AD,Scheduling_Tool_2b_WBID!B29)+COUNTIFS(Scheduling_Tool_2a_WBID!C:C,"Season 1",Scheduling_Tool_2a_WBID!AE:AE,Scheduling_Tool_2b_WBID!B29)+COUNTIFS(Scheduling_Tool_2a_WBID!C:C,"Season 1",Scheduling_Tool_2a_WBID!AF:AF,Scheduling_Tool_2b_WBID!B29)</f>
        <v>2</v>
      </c>
      <c r="J29" s="218">
        <f>COUNTIFS(Scheduling_Tool_2a_WBID!C:C,"Season 2",Scheduling_Tool_2a_WBID!AC:AC,Scheduling_Tool_2b_WBID!B29)+COUNTIFS(Scheduling_Tool_2a_WBID!C:C,"Season 2",Scheduling_Tool_2a_WBID!AD:AD,Scheduling_Tool_2b_WBID!B29)+COUNTIFS(Scheduling_Tool_2a_WBID!C:C,"Season 2",Scheduling_Tool_2a_WBID!AE:AE,Scheduling_Tool_2b_WBID!B29)+COUNTIFS(Scheduling_Tool_2a_WBID!C:C,"Season 2",Scheduling_Tool_2a_WBID!AF:AF,Scheduling_Tool_2b_WBID!B29)</f>
        <v>2</v>
      </c>
    </row>
  </sheetData>
  <autoFilter ref="A1:J27" xr:uid="{00000000-0009-0000-0000-000007000000}"/>
  <conditionalFormatting sqref="H2:H29">
    <cfRule type="cellIs" dxfId="3" priority="2" operator="lessThan">
      <formula>0</formula>
    </cfRule>
    <cfRule type="cellIs" dxfId="2" priority="3" operator="equal">
      <formula>0</formula>
    </cfRule>
    <cfRule type="cellIs" dxfId="1" priority="4" operator="greaterThan">
      <formula>0</formula>
    </cfRule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2019</vt:lpstr>
      <vt:lpstr>Sheet1</vt:lpstr>
      <vt:lpstr>Kits</vt:lpstr>
      <vt:lpstr>Summary</vt:lpstr>
      <vt:lpstr>QC_Sample_Tracking</vt:lpstr>
      <vt:lpstr>ScheduleingTool_1_RUN</vt:lpstr>
      <vt:lpstr>Scheduling_Tool_2a_WBID</vt:lpstr>
      <vt:lpstr>Scheduling_Tool_2b_WBID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2018-12-17T16:09:59Z</dcterms:created>
  <dcterms:modified xsi:type="dcterms:W3CDTF">2020-01-06T15:59:45Z</dcterms:modified>
</cp:coreProperties>
</file>