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WPB\"/>
    </mc:Choice>
  </mc:AlternateContent>
  <xr:revisionPtr revIDLastSave="0" documentId="13_ncr:1_{ECBB73E3-4A41-468F-8CD7-5B3BDDF2076C}" xr6:coauthVersionLast="45" xr6:coauthVersionMax="45" xr10:uidLastSave="{00000000-0000-0000-0000-000000000000}"/>
  <bookViews>
    <workbookView xWindow="-120" yWindow="-120" windowWidth="29040" windowHeight="15990" tabRatio="605" xr2:uid="{00000000-000D-0000-FFFF-FFFF00000000}"/>
  </bookViews>
  <sheets>
    <sheet name="2020" sheetId="1" r:id="rId1"/>
    <sheet name="Kits Test Codes" sheetId="4" r:id="rId2"/>
    <sheet name="Scheduling_Tool" sheetId="6" state="hidden" r:id="rId3"/>
    <sheet name="QC Tracking" sheetId="5" r:id="rId4"/>
    <sheet name="Summary" sheetId="3" r:id="rId5"/>
    <sheet name="Sheet2" sheetId="9" state="hidden" r:id="rId6"/>
    <sheet name="Sheet1" sheetId="2" state="hidden" r:id="rId7"/>
  </sheets>
  <definedNames>
    <definedName name="_xlnm._FilterDatabase" localSheetId="0" hidden="1">'2020'!$A$3:$CH$303</definedName>
    <definedName name="_xlnm._FilterDatabase" localSheetId="1" hidden="1">'Kits Test Codes'!$A$1:$F$122</definedName>
    <definedName name="_xlnm._FilterDatabase" localSheetId="3" hidden="1">'QC Tracking'!$A$21:$AC$71</definedName>
    <definedName name="_xlnm._FilterDatabase" localSheetId="2" hidden="1">Scheduling_Tool!$A$21:$J$92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46" i="1" l="1"/>
  <c r="BW46" i="1" s="1"/>
  <c r="BX46" i="1"/>
  <c r="BY46" i="1"/>
  <c r="BZ46" i="1"/>
  <c r="BZ18" i="1" l="1"/>
  <c r="BY18" i="1"/>
  <c r="BX18" i="1"/>
  <c r="BV18" i="1"/>
  <c r="BW18" i="1" s="1"/>
  <c r="BV110" i="1" l="1"/>
  <c r="BW110" i="1" s="1"/>
  <c r="BX110" i="1"/>
  <c r="BY110" i="1"/>
  <c r="BZ110" i="1"/>
  <c r="CC64" i="1" l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BV59" i="1" l="1"/>
  <c r="BW59" i="1" s="1"/>
  <c r="BX59" i="1"/>
  <c r="BY59" i="1"/>
  <c r="BZ59" i="1"/>
  <c r="BZ8" i="1" l="1"/>
  <c r="BY8" i="1"/>
  <c r="BX8" i="1"/>
  <c r="BV8" i="1"/>
  <c r="BW8" i="1" s="1"/>
  <c r="BZ7" i="1"/>
  <c r="BY7" i="1"/>
  <c r="BX7" i="1"/>
  <c r="BV7" i="1"/>
  <c r="BW7" i="1" s="1"/>
  <c r="BZ6" i="1"/>
  <c r="BY6" i="1"/>
  <c r="BX6" i="1"/>
  <c r="BV6" i="1"/>
  <c r="BW6" i="1" s="1"/>
  <c r="BZ5" i="1"/>
  <c r="BY5" i="1"/>
  <c r="BX5" i="1"/>
  <c r="BV5" i="1"/>
  <c r="BW5" i="1" s="1"/>
  <c r="BZ4" i="1"/>
  <c r="BY4" i="1"/>
  <c r="BX4" i="1"/>
  <c r="BV4" i="1"/>
  <c r="BW4" i="1" s="1"/>
  <c r="BV60" i="1" l="1"/>
  <c r="BW60" i="1" s="1"/>
  <c r="BX60" i="1"/>
  <c r="BY60" i="1"/>
  <c r="BZ60" i="1"/>
  <c r="BV84" i="1"/>
  <c r="BW84" i="1" s="1"/>
  <c r="BX84" i="1"/>
  <c r="BY84" i="1"/>
  <c r="BZ84" i="1"/>
  <c r="BV72" i="1"/>
  <c r="BW72" i="1" s="1"/>
  <c r="BX72" i="1"/>
  <c r="BY72" i="1"/>
  <c r="BZ72" i="1"/>
  <c r="N11" i="3" l="1"/>
  <c r="BY9" i="1" l="1"/>
  <c r="BZ9" i="1"/>
  <c r="BY10" i="1"/>
  <c r="BZ10" i="1"/>
  <c r="BY11" i="1"/>
  <c r="BZ11" i="1"/>
  <c r="BY12" i="1"/>
  <c r="BZ12" i="1"/>
  <c r="BY13" i="1"/>
  <c r="BZ13" i="1"/>
  <c r="BY14" i="1"/>
  <c r="BZ14" i="1"/>
  <c r="BY15" i="1"/>
  <c r="BZ15" i="1"/>
  <c r="BY16" i="1"/>
  <c r="BZ16" i="1"/>
  <c r="BY17" i="1"/>
  <c r="BZ17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0" i="1"/>
  <c r="BZ140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79" i="1"/>
  <c r="BZ179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3" i="1"/>
  <c r="BZ273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D22" i="6" l="1"/>
  <c r="G22" i="6" s="1"/>
  <c r="I23" i="6"/>
  <c r="D24" i="6"/>
  <c r="G24" i="6" s="1"/>
  <c r="H24" i="6"/>
  <c r="I24" i="6"/>
  <c r="D25" i="6"/>
  <c r="G25" i="6" s="1"/>
  <c r="H25" i="6"/>
  <c r="H26" i="6"/>
  <c r="I27" i="6"/>
  <c r="D28" i="6"/>
  <c r="G28" i="6" s="1"/>
  <c r="H29" i="6"/>
  <c r="D29" i="6"/>
  <c r="G29" i="6" s="1"/>
  <c r="D30" i="6"/>
  <c r="G30" i="6" s="1"/>
  <c r="I31" i="6"/>
  <c r="D32" i="6"/>
  <c r="G32" i="6" s="1"/>
  <c r="H32" i="6"/>
  <c r="I32" i="6"/>
  <c r="D33" i="6"/>
  <c r="G33" i="6" s="1"/>
  <c r="I33" i="6"/>
  <c r="H34" i="6"/>
  <c r="I35" i="6"/>
  <c r="H35" i="6"/>
  <c r="D36" i="6"/>
  <c r="G36" i="6" s="1"/>
  <c r="H36" i="6"/>
  <c r="I36" i="6"/>
  <c r="D37" i="6"/>
  <c r="G37" i="6" s="1"/>
  <c r="H37" i="6"/>
  <c r="I37" i="6"/>
  <c r="D38" i="6"/>
  <c r="G38" i="6" s="1"/>
  <c r="I39" i="6"/>
  <c r="D40" i="6"/>
  <c r="G40" i="6" s="1"/>
  <c r="I40" i="6"/>
  <c r="D41" i="6"/>
  <c r="G41" i="6" s="1"/>
  <c r="H42" i="6"/>
  <c r="I43" i="6"/>
  <c r="G44" i="6"/>
  <c r="G45" i="6"/>
  <c r="H45" i="6"/>
  <c r="I45" i="6"/>
  <c r="G46" i="6"/>
  <c r="I47" i="6"/>
  <c r="H48" i="6"/>
  <c r="D49" i="6"/>
  <c r="G49" i="6" s="1"/>
  <c r="H50" i="6"/>
  <c r="I51" i="6"/>
  <c r="D52" i="6"/>
  <c r="G52" i="6" s="1"/>
  <c r="H52" i="6"/>
  <c r="H53" i="6"/>
  <c r="D54" i="6"/>
  <c r="G54" i="6" s="1"/>
  <c r="I55" i="6"/>
  <c r="H55" i="6"/>
  <c r="D56" i="6"/>
  <c r="G56" i="6" s="1"/>
  <c r="D57" i="6"/>
  <c r="G57" i="6" s="1"/>
  <c r="H58" i="6"/>
  <c r="I59" i="6"/>
  <c r="D59" i="6"/>
  <c r="G59" i="6" s="1"/>
  <c r="H59" i="6"/>
  <c r="D60" i="6"/>
  <c r="G60" i="6" s="1"/>
  <c r="D61" i="6"/>
  <c r="G61" i="6" s="1"/>
  <c r="D62" i="6"/>
  <c r="G62" i="6" s="1"/>
  <c r="I63" i="6"/>
  <c r="G64" i="6"/>
  <c r="H64" i="6"/>
  <c r="I64" i="6"/>
  <c r="D65" i="6"/>
  <c r="G65" i="6" s="1"/>
  <c r="H65" i="6"/>
  <c r="I65" i="6"/>
  <c r="H66" i="6"/>
  <c r="I67" i="6"/>
  <c r="D67" i="6"/>
  <c r="G67" i="6" s="1"/>
  <c r="H67" i="6"/>
  <c r="D68" i="6"/>
  <c r="G68" i="6" s="1"/>
  <c r="I68" i="6"/>
  <c r="G69" i="6"/>
  <c r="H69" i="6"/>
  <c r="I69" i="6"/>
  <c r="D70" i="6"/>
  <c r="G70" i="6" s="1"/>
  <c r="H70" i="6"/>
  <c r="I71" i="6"/>
  <c r="D72" i="6"/>
  <c r="G72" i="6" s="1"/>
  <c r="H72" i="6"/>
  <c r="I72" i="6"/>
  <c r="D73" i="6"/>
  <c r="G73" i="6" s="1"/>
  <c r="H74" i="6"/>
  <c r="I75" i="6"/>
  <c r="G76" i="6"/>
  <c r="H76" i="6"/>
  <c r="H77" i="6"/>
  <c r="G77" i="6"/>
  <c r="D78" i="6"/>
  <c r="G78" i="6" s="1"/>
  <c r="I79" i="6"/>
  <c r="H80" i="6"/>
  <c r="D81" i="6"/>
  <c r="G81" i="6" s="1"/>
  <c r="H82" i="6"/>
  <c r="I83" i="6"/>
  <c r="G84" i="6"/>
  <c r="H85" i="6"/>
  <c r="D86" i="6"/>
  <c r="G86" i="6" s="1"/>
  <c r="H86" i="6"/>
  <c r="I87" i="6"/>
  <c r="H87" i="6"/>
  <c r="D88" i="6"/>
  <c r="G88" i="6" s="1"/>
  <c r="H88" i="6"/>
  <c r="I88" i="6"/>
  <c r="G89" i="6"/>
  <c r="H89" i="6"/>
  <c r="H90" i="6"/>
  <c r="I91" i="6"/>
  <c r="D92" i="6"/>
  <c r="G92" i="6" s="1"/>
  <c r="H92" i="6"/>
  <c r="I92" i="6"/>
  <c r="D66" i="5"/>
  <c r="D67" i="5"/>
  <c r="D71" i="5"/>
  <c r="D70" i="5"/>
  <c r="D68" i="5"/>
  <c r="D69" i="5"/>
  <c r="D33" i="5"/>
  <c r="I76" i="6" l="1"/>
  <c r="I25" i="6"/>
  <c r="I77" i="6"/>
  <c r="H68" i="6"/>
  <c r="I60" i="6"/>
  <c r="H40" i="6"/>
  <c r="H38" i="6"/>
  <c r="H33" i="6"/>
  <c r="I44" i="6"/>
  <c r="D27" i="6"/>
  <c r="G27" i="6" s="1"/>
  <c r="H84" i="6"/>
  <c r="H44" i="6"/>
  <c r="D35" i="6"/>
  <c r="G35" i="6" s="1"/>
  <c r="I57" i="6"/>
  <c r="H78" i="6"/>
  <c r="H73" i="6"/>
  <c r="H63" i="6"/>
  <c r="I61" i="6"/>
  <c r="I56" i="6"/>
  <c r="H46" i="6"/>
  <c r="H41" i="6"/>
  <c r="H31" i="6"/>
  <c r="I29" i="6"/>
  <c r="H28" i="6"/>
  <c r="H23" i="6"/>
  <c r="H83" i="6"/>
  <c r="I81" i="6"/>
  <c r="H61" i="6"/>
  <c r="H56" i="6"/>
  <c r="H51" i="6"/>
  <c r="I49" i="6"/>
  <c r="H91" i="6"/>
  <c r="I89" i="6"/>
  <c r="D85" i="6"/>
  <c r="G85" i="6" s="1"/>
  <c r="H81" i="6"/>
  <c r="D80" i="6"/>
  <c r="G80" i="6" s="1"/>
  <c r="D75" i="6"/>
  <c r="G75" i="6" s="1"/>
  <c r="H71" i="6"/>
  <c r="H54" i="6"/>
  <c r="D53" i="6"/>
  <c r="G53" i="6" s="1"/>
  <c r="H49" i="6"/>
  <c r="D48" i="6"/>
  <c r="G48" i="6" s="1"/>
  <c r="D43" i="6"/>
  <c r="G43" i="6" s="1"/>
  <c r="H39" i="6"/>
  <c r="I84" i="6"/>
  <c r="G83" i="6"/>
  <c r="H79" i="6"/>
  <c r="H62" i="6"/>
  <c r="H57" i="6"/>
  <c r="I52" i="6"/>
  <c r="D51" i="6"/>
  <c r="G51" i="6" s="1"/>
  <c r="H47" i="6"/>
  <c r="H30" i="6"/>
  <c r="H27" i="6"/>
  <c r="H22" i="6"/>
  <c r="D91" i="6"/>
  <c r="G91" i="6" s="1"/>
  <c r="I85" i="6"/>
  <c r="I80" i="6"/>
  <c r="I53" i="6"/>
  <c r="I48" i="6"/>
  <c r="H75" i="6"/>
  <c r="I73" i="6"/>
  <c r="H60" i="6"/>
  <c r="H43" i="6"/>
  <c r="I41" i="6"/>
  <c r="I28" i="6"/>
  <c r="D87" i="6"/>
  <c r="G87" i="6" s="1"/>
  <c r="G79" i="6"/>
  <c r="D71" i="6"/>
  <c r="G71" i="6" s="1"/>
  <c r="D63" i="6"/>
  <c r="G63" i="6" s="1"/>
  <c r="D55" i="6"/>
  <c r="G55" i="6" s="1"/>
  <c r="G47" i="6"/>
  <c r="D39" i="6"/>
  <c r="G39" i="6" s="1"/>
  <c r="D31" i="6"/>
  <c r="G31" i="6" s="1"/>
  <c r="D23" i="6"/>
  <c r="G23" i="6" s="1"/>
  <c r="I86" i="6"/>
  <c r="I78" i="6"/>
  <c r="I70" i="6"/>
  <c r="I62" i="6"/>
  <c r="I54" i="6"/>
  <c r="I46" i="6"/>
  <c r="I38" i="6"/>
  <c r="I30" i="6"/>
  <c r="I22" i="6"/>
  <c r="D90" i="6"/>
  <c r="G90" i="6" s="1"/>
  <c r="D82" i="6"/>
  <c r="G82" i="6" s="1"/>
  <c r="D74" i="6"/>
  <c r="G74" i="6" s="1"/>
  <c r="D66" i="6"/>
  <c r="G66" i="6" s="1"/>
  <c r="D58" i="6"/>
  <c r="G58" i="6" s="1"/>
  <c r="D50" i="6"/>
  <c r="G50" i="6" s="1"/>
  <c r="D42" i="6"/>
  <c r="G42" i="6" s="1"/>
  <c r="D34" i="6"/>
  <c r="G34" i="6" s="1"/>
  <c r="D26" i="6"/>
  <c r="G26" i="6" s="1"/>
  <c r="I90" i="6"/>
  <c r="I82" i="6"/>
  <c r="I74" i="6"/>
  <c r="I66" i="6"/>
  <c r="I58" i="6"/>
  <c r="I50" i="6"/>
  <c r="I42" i="6"/>
  <c r="I34" i="6"/>
  <c r="I26" i="6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19" i="3"/>
  <c r="F20" i="3"/>
  <c r="F21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1" i="3" l="1"/>
  <c r="G21" i="3"/>
  <c r="E21" i="3"/>
  <c r="H20" i="3"/>
  <c r="G20" i="3"/>
  <c r="E20" i="3"/>
  <c r="H19" i="3"/>
  <c r="G19" i="3"/>
  <c r="E19" i="3"/>
  <c r="N25" i="3"/>
  <c r="CC9" i="1" l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D27" i="3"/>
  <c r="D26" i="3"/>
  <c r="D25" i="3"/>
  <c r="D24" i="3"/>
  <c r="D23" i="3"/>
  <c r="C21" i="3"/>
  <c r="D21" i="3"/>
  <c r="J21" i="3" s="1"/>
  <c r="H25" i="3" l="1"/>
  <c r="L25" i="3" s="1"/>
  <c r="H26" i="3"/>
  <c r="L26" i="3" s="1"/>
  <c r="H6" i="3"/>
  <c r="G25" i="3"/>
  <c r="K25" i="3" s="1"/>
  <c r="G26" i="3"/>
  <c r="K26" i="3" s="1"/>
  <c r="G6" i="3"/>
  <c r="F25" i="3"/>
  <c r="J25" i="3" s="1"/>
  <c r="F26" i="3"/>
  <c r="J26" i="3" s="1"/>
  <c r="F6" i="3"/>
  <c r="E25" i="3"/>
  <c r="I25" i="3" s="1"/>
  <c r="E26" i="3"/>
  <c r="I26" i="3" s="1"/>
  <c r="E6" i="3"/>
  <c r="H27" i="3"/>
  <c r="L27" i="3" s="1"/>
  <c r="H24" i="3"/>
  <c r="L24" i="3" s="1"/>
  <c r="G27" i="3"/>
  <c r="K27" i="3" s="1"/>
  <c r="G24" i="3"/>
  <c r="K24" i="3" s="1"/>
  <c r="F27" i="3"/>
  <c r="J27" i="3" s="1"/>
  <c r="F24" i="3"/>
  <c r="J24" i="3" s="1"/>
  <c r="E27" i="3"/>
  <c r="I27" i="3" s="1"/>
  <c r="E24" i="3"/>
  <c r="I24" i="3" s="1"/>
  <c r="L21" i="3"/>
  <c r="K21" i="3"/>
  <c r="I21" i="3"/>
  <c r="F16" i="3"/>
  <c r="F14" i="3"/>
  <c r="F7" i="3"/>
  <c r="F4" i="3"/>
  <c r="F23" i="3"/>
  <c r="F17" i="3"/>
  <c r="F10" i="3"/>
  <c r="F18" i="3"/>
  <c r="F5" i="3"/>
  <c r="F13" i="3"/>
  <c r="F8" i="3"/>
  <c r="F3" i="3"/>
  <c r="F12" i="3"/>
  <c r="F9" i="3"/>
  <c r="G17" i="3"/>
  <c r="E17" i="3"/>
  <c r="H10" i="3"/>
  <c r="H9" i="3"/>
  <c r="H18" i="3"/>
  <c r="H16" i="3"/>
  <c r="H5" i="3"/>
  <c r="G10" i="3"/>
  <c r="G9" i="3"/>
  <c r="G18" i="3"/>
  <c r="G16" i="3"/>
  <c r="G5" i="3"/>
  <c r="E10" i="3"/>
  <c r="E9" i="3"/>
  <c r="E18" i="3"/>
  <c r="E16" i="3"/>
  <c r="E5" i="3"/>
  <c r="H17" i="3"/>
  <c r="H14" i="3"/>
  <c r="H7" i="3"/>
  <c r="H4" i="3"/>
  <c r="H23" i="3"/>
  <c r="L23" i="3" s="1"/>
  <c r="H13" i="3"/>
  <c r="H8" i="3"/>
  <c r="H3" i="3"/>
  <c r="H12" i="3"/>
  <c r="G14" i="3"/>
  <c r="G7" i="3"/>
  <c r="G4" i="3"/>
  <c r="G23" i="3"/>
  <c r="K23" i="3" s="1"/>
  <c r="G13" i="3"/>
  <c r="G8" i="3"/>
  <c r="G3" i="3"/>
  <c r="G12" i="3"/>
  <c r="E14" i="3"/>
  <c r="E7" i="3"/>
  <c r="E4" i="3"/>
  <c r="E23" i="3"/>
  <c r="I23" i="3" s="1"/>
  <c r="E13" i="3"/>
  <c r="E8" i="3"/>
  <c r="E3" i="3"/>
  <c r="E12" i="3"/>
  <c r="M21" i="3"/>
  <c r="D20" i="3"/>
  <c r="C20" i="3"/>
  <c r="D19" i="3"/>
  <c r="C19" i="3"/>
  <c r="D18" i="3"/>
  <c r="D17" i="3"/>
  <c r="D16" i="3"/>
  <c r="D14" i="3"/>
  <c r="D13" i="3"/>
  <c r="D12" i="3"/>
  <c r="D3" i="3"/>
  <c r="D4" i="3"/>
  <c r="D6" i="3"/>
  <c r="D7" i="3"/>
  <c r="D8" i="3"/>
  <c r="D9" i="3"/>
  <c r="D10" i="3"/>
  <c r="D5" i="3"/>
  <c r="K12" i="3" l="1"/>
  <c r="K4" i="3"/>
  <c r="L13" i="3"/>
  <c r="L17" i="3"/>
  <c r="K18" i="3"/>
  <c r="I17" i="3"/>
  <c r="J13" i="3"/>
  <c r="K3" i="3"/>
  <c r="K7" i="3"/>
  <c r="L6" i="3"/>
  <c r="I5" i="3"/>
  <c r="K9" i="3"/>
  <c r="K17" i="3"/>
  <c r="J5" i="3"/>
  <c r="J4" i="3"/>
  <c r="K8" i="3"/>
  <c r="K14" i="3"/>
  <c r="I16" i="3"/>
  <c r="K10" i="3"/>
  <c r="J9" i="3"/>
  <c r="J18" i="3"/>
  <c r="J7" i="3"/>
  <c r="I12" i="3"/>
  <c r="I4" i="3"/>
  <c r="K13" i="3"/>
  <c r="I18" i="3"/>
  <c r="L5" i="3"/>
  <c r="J10" i="3"/>
  <c r="J14" i="3"/>
  <c r="I3" i="3"/>
  <c r="I7" i="3"/>
  <c r="K6" i="3"/>
  <c r="I9" i="3"/>
  <c r="L16" i="3"/>
  <c r="J17" i="3"/>
  <c r="J19" i="3"/>
  <c r="I19" i="3"/>
  <c r="K19" i="3"/>
  <c r="L19" i="3"/>
  <c r="I8" i="3"/>
  <c r="I14" i="3"/>
  <c r="L12" i="3"/>
  <c r="L4" i="3"/>
  <c r="I10" i="3"/>
  <c r="L18" i="3"/>
  <c r="J6" i="3"/>
  <c r="I13" i="3"/>
  <c r="L3" i="3"/>
  <c r="L7" i="3"/>
  <c r="K5" i="3"/>
  <c r="L9" i="3"/>
  <c r="J3" i="3"/>
  <c r="J20" i="3"/>
  <c r="K20" i="3"/>
  <c r="I20" i="3"/>
  <c r="L20" i="3"/>
  <c r="I6" i="3"/>
  <c r="L8" i="3"/>
  <c r="L14" i="3"/>
  <c r="K16" i="3"/>
  <c r="L10" i="3"/>
  <c r="J8" i="3"/>
  <c r="F2" i="3"/>
  <c r="J23" i="3"/>
  <c r="F22" i="3"/>
  <c r="F11" i="3"/>
  <c r="J12" i="3"/>
  <c r="J16" i="3"/>
  <c r="F15" i="3"/>
  <c r="H2" i="3"/>
  <c r="G2" i="3"/>
  <c r="G22" i="3"/>
  <c r="H22" i="3"/>
  <c r="E22" i="3"/>
  <c r="D15" i="3"/>
  <c r="D11" i="3"/>
  <c r="M19" i="3"/>
  <c r="M20" i="3"/>
  <c r="D22" i="3"/>
  <c r="D2" i="3"/>
  <c r="J15" i="3" l="1"/>
  <c r="J2" i="3"/>
  <c r="K2" i="3"/>
  <c r="I22" i="3"/>
  <c r="J11" i="3"/>
  <c r="L22" i="3"/>
  <c r="J22" i="3"/>
  <c r="K22" i="3"/>
  <c r="L2" i="3"/>
  <c r="E2" i="3"/>
  <c r="I2" i="3" s="1"/>
  <c r="E11" i="3"/>
  <c r="I11" i="3" s="1"/>
  <c r="H15" i="3"/>
  <c r="L15" i="3" s="1"/>
  <c r="G15" i="3"/>
  <c r="K15" i="3" s="1"/>
  <c r="H11" i="3"/>
  <c r="L11" i="3" s="1"/>
  <c r="E15" i="3"/>
  <c r="I15" i="3" s="1"/>
  <c r="G11" i="3"/>
  <c r="K11" i="3" s="1"/>
  <c r="BX9" i="1"/>
  <c r="BX10" i="1"/>
  <c r="BX11" i="1"/>
  <c r="BX12" i="1"/>
  <c r="BX13" i="1"/>
  <c r="BX14" i="1"/>
  <c r="BX15" i="1"/>
  <c r="BX16" i="1"/>
  <c r="BX17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61" i="1"/>
  <c r="BX62" i="1"/>
  <c r="BX63" i="1"/>
  <c r="BX64" i="1"/>
  <c r="BX65" i="1"/>
  <c r="BX66" i="1"/>
  <c r="BX67" i="1"/>
  <c r="BX68" i="1"/>
  <c r="BX69" i="1"/>
  <c r="BX70" i="1"/>
  <c r="BX71" i="1"/>
  <c r="BX73" i="1"/>
  <c r="BX74" i="1"/>
  <c r="BX75" i="1"/>
  <c r="BX76" i="1"/>
  <c r="BX77" i="1"/>
  <c r="BX78" i="1"/>
  <c r="BX79" i="1"/>
  <c r="BX80" i="1"/>
  <c r="BX81" i="1"/>
  <c r="BX82" i="1"/>
  <c r="BX83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0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79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3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V303" i="1" l="1"/>
  <c r="BW303" i="1" s="1"/>
  <c r="BV299" i="1"/>
  <c r="BW299" i="1" s="1"/>
  <c r="BV295" i="1"/>
  <c r="BW295" i="1" s="1"/>
  <c r="BV291" i="1"/>
  <c r="BW291" i="1" s="1"/>
  <c r="BV287" i="1"/>
  <c r="BW287" i="1" s="1"/>
  <c r="BV283" i="1"/>
  <c r="BW283" i="1" s="1"/>
  <c r="BV279" i="1"/>
  <c r="BW279" i="1" s="1"/>
  <c r="BV275" i="1"/>
  <c r="BW275" i="1" s="1"/>
  <c r="BV270" i="1"/>
  <c r="BW270" i="1" s="1"/>
  <c r="BV267" i="1"/>
  <c r="BW267" i="1" s="1"/>
  <c r="BV264" i="1"/>
  <c r="BW264" i="1" s="1"/>
  <c r="BV261" i="1"/>
  <c r="BW261" i="1" s="1"/>
  <c r="BV259" i="1"/>
  <c r="BW259" i="1" s="1"/>
  <c r="BV255" i="1"/>
  <c r="BW255" i="1" s="1"/>
  <c r="BV252" i="1"/>
  <c r="BW252" i="1" s="1"/>
  <c r="BV249" i="1"/>
  <c r="BW249" i="1" s="1"/>
  <c r="BV246" i="1"/>
  <c r="BW246" i="1" s="1"/>
  <c r="BV244" i="1"/>
  <c r="BW244" i="1" s="1"/>
  <c r="BV241" i="1"/>
  <c r="BW241" i="1" s="1"/>
  <c r="BV237" i="1"/>
  <c r="BW237" i="1" s="1"/>
  <c r="BV235" i="1"/>
  <c r="BW235" i="1" s="1"/>
  <c r="BV233" i="1"/>
  <c r="BW233" i="1" s="1"/>
  <c r="BV226" i="1"/>
  <c r="BW226" i="1" s="1"/>
  <c r="BV223" i="1"/>
  <c r="BW223" i="1" s="1"/>
  <c r="BV220" i="1"/>
  <c r="BW220" i="1" s="1"/>
  <c r="BV217" i="1"/>
  <c r="BW217" i="1" s="1"/>
  <c r="BV214" i="1"/>
  <c r="BW214" i="1" s="1"/>
  <c r="BV211" i="1"/>
  <c r="BW211" i="1" s="1"/>
  <c r="BV208" i="1"/>
  <c r="BW208" i="1" s="1"/>
  <c r="BV205" i="1"/>
  <c r="BW205" i="1" s="1"/>
  <c r="BV202" i="1"/>
  <c r="BW202" i="1" s="1"/>
  <c r="BV200" i="1"/>
  <c r="BW200" i="1" s="1"/>
  <c r="BV197" i="1"/>
  <c r="BW197" i="1" s="1"/>
  <c r="BV193" i="1"/>
  <c r="BW193" i="1" s="1"/>
  <c r="BV189" i="1"/>
  <c r="BW189" i="1" s="1"/>
  <c r="BV185" i="1"/>
  <c r="BW185" i="1" s="1"/>
  <c r="BV182" i="1"/>
  <c r="BW182" i="1" s="1"/>
  <c r="BV178" i="1"/>
  <c r="BW178" i="1" s="1"/>
  <c r="BV175" i="1"/>
  <c r="BW175" i="1" s="1"/>
  <c r="BV171" i="1"/>
  <c r="BW171" i="1" s="1"/>
  <c r="BV168" i="1"/>
  <c r="BW168" i="1" s="1"/>
  <c r="BV165" i="1"/>
  <c r="BW165" i="1" s="1"/>
  <c r="BV162" i="1"/>
  <c r="BW162" i="1" s="1"/>
  <c r="BV159" i="1"/>
  <c r="BW159" i="1" s="1"/>
  <c r="BV154" i="1"/>
  <c r="BW154" i="1" s="1"/>
  <c r="BV150" i="1"/>
  <c r="BW150" i="1" s="1"/>
  <c r="BV146" i="1"/>
  <c r="BW146" i="1" s="1"/>
  <c r="BV140" i="1"/>
  <c r="BW140" i="1" s="1"/>
  <c r="BV135" i="1"/>
  <c r="BW135" i="1" s="1"/>
  <c r="BV132" i="1"/>
  <c r="BW132" i="1" s="1"/>
  <c r="BV128" i="1"/>
  <c r="BW128" i="1" s="1"/>
  <c r="BV124" i="1"/>
  <c r="BW124" i="1" s="1"/>
  <c r="BV120" i="1"/>
  <c r="BW120" i="1" s="1"/>
  <c r="BV116" i="1"/>
  <c r="BW116" i="1" s="1"/>
  <c r="BV111" i="1"/>
  <c r="BW111" i="1" s="1"/>
  <c r="BV106" i="1"/>
  <c r="BW106" i="1" s="1"/>
  <c r="BV104" i="1"/>
  <c r="BW104" i="1" s="1"/>
  <c r="BV96" i="1"/>
  <c r="BW96" i="1" s="1"/>
  <c r="BV93" i="1"/>
  <c r="BW93" i="1" s="1"/>
  <c r="BV90" i="1"/>
  <c r="BW90" i="1" s="1"/>
  <c r="BV85" i="1"/>
  <c r="BW85" i="1" s="1"/>
  <c r="BV82" i="1"/>
  <c r="BW82" i="1" s="1"/>
  <c r="BV73" i="1"/>
  <c r="BW73" i="1" s="1"/>
  <c r="BV70" i="1"/>
  <c r="BW70" i="1" s="1"/>
  <c r="BV64" i="1"/>
  <c r="BW64" i="1" s="1"/>
  <c r="BV61" i="1"/>
  <c r="BW61" i="1" s="1"/>
  <c r="BV55" i="1"/>
  <c r="BW55" i="1" s="1"/>
  <c r="BV47" i="1"/>
  <c r="BW47" i="1" s="1"/>
  <c r="BV43" i="1"/>
  <c r="BW43" i="1" s="1"/>
  <c r="BV37" i="1"/>
  <c r="BW37" i="1" s="1"/>
  <c r="BV31" i="1"/>
  <c r="BW31" i="1" s="1"/>
  <c r="BV25" i="1"/>
  <c r="BW25" i="1" s="1"/>
  <c r="BV19" i="1"/>
  <c r="BW19" i="1" s="1"/>
  <c r="BV11" i="1"/>
  <c r="BW11" i="1" s="1"/>
  <c r="BV9" i="1" l="1"/>
  <c r="BW9" i="1" s="1"/>
  <c r="BV10" i="1"/>
  <c r="BW10" i="1" s="1"/>
  <c r="BV12" i="1"/>
  <c r="BW12" i="1" s="1"/>
  <c r="BV13" i="1"/>
  <c r="BW13" i="1" s="1"/>
  <c r="BV14" i="1"/>
  <c r="BW14" i="1" s="1"/>
  <c r="BV15" i="1"/>
  <c r="BW15" i="1" s="1"/>
  <c r="BV16" i="1"/>
  <c r="BW16" i="1" s="1"/>
  <c r="BV17" i="1"/>
  <c r="BW17" i="1" s="1"/>
  <c r="BV20" i="1"/>
  <c r="BW20" i="1" s="1"/>
  <c r="BV21" i="1"/>
  <c r="BW21" i="1" s="1"/>
  <c r="BV22" i="1"/>
  <c r="BW22" i="1" s="1"/>
  <c r="BV23" i="1"/>
  <c r="BW23" i="1" s="1"/>
  <c r="BV24" i="1"/>
  <c r="BW24" i="1" s="1"/>
  <c r="BV26" i="1"/>
  <c r="BW26" i="1" s="1"/>
  <c r="BV27" i="1"/>
  <c r="BW27" i="1" s="1"/>
  <c r="BV28" i="1"/>
  <c r="BW28" i="1" s="1"/>
  <c r="BV29" i="1"/>
  <c r="BW29" i="1" s="1"/>
  <c r="BV30" i="1"/>
  <c r="BW30" i="1" s="1"/>
  <c r="BV32" i="1"/>
  <c r="BW32" i="1" s="1"/>
  <c r="BV33" i="1"/>
  <c r="BW33" i="1" s="1"/>
  <c r="BV34" i="1"/>
  <c r="BW34" i="1" s="1"/>
  <c r="BV35" i="1"/>
  <c r="BW35" i="1" s="1"/>
  <c r="BV36" i="1"/>
  <c r="BW36" i="1" s="1"/>
  <c r="BV38" i="1"/>
  <c r="BW38" i="1" s="1"/>
  <c r="BV39" i="1"/>
  <c r="BW39" i="1" s="1"/>
  <c r="BV40" i="1"/>
  <c r="BW40" i="1" s="1"/>
  <c r="BV41" i="1"/>
  <c r="BW41" i="1" s="1"/>
  <c r="BV42" i="1"/>
  <c r="BW42" i="1" s="1"/>
  <c r="BV44" i="1"/>
  <c r="BW44" i="1" s="1"/>
  <c r="BV45" i="1"/>
  <c r="BW45" i="1" s="1"/>
  <c r="BV48" i="1"/>
  <c r="BW48" i="1" s="1"/>
  <c r="BV49" i="1"/>
  <c r="BW49" i="1" s="1"/>
  <c r="BV50" i="1"/>
  <c r="BW50" i="1" s="1"/>
  <c r="BV51" i="1"/>
  <c r="BW51" i="1" s="1"/>
  <c r="BV52" i="1"/>
  <c r="BW52" i="1" s="1"/>
  <c r="BV53" i="1"/>
  <c r="BW53" i="1" s="1"/>
  <c r="BV54" i="1"/>
  <c r="BW54" i="1" s="1"/>
  <c r="BV56" i="1"/>
  <c r="BW56" i="1" s="1"/>
  <c r="BV57" i="1"/>
  <c r="BW57" i="1" s="1"/>
  <c r="BV58" i="1"/>
  <c r="BW58" i="1" s="1"/>
  <c r="BV62" i="1"/>
  <c r="BW62" i="1" s="1"/>
  <c r="BV63" i="1"/>
  <c r="BW63" i="1" s="1"/>
  <c r="BV65" i="1"/>
  <c r="BW65" i="1" s="1"/>
  <c r="BV66" i="1"/>
  <c r="BW66" i="1" s="1"/>
  <c r="BV67" i="1"/>
  <c r="BW67" i="1" s="1"/>
  <c r="BV68" i="1"/>
  <c r="BW68" i="1" s="1"/>
  <c r="BV69" i="1"/>
  <c r="BW69" i="1" s="1"/>
  <c r="BV71" i="1"/>
  <c r="BW71" i="1" s="1"/>
  <c r="F33" i="6" s="1"/>
  <c r="BV74" i="1"/>
  <c r="BW74" i="1" s="1"/>
  <c r="BV75" i="1"/>
  <c r="BW75" i="1" s="1"/>
  <c r="BV76" i="1"/>
  <c r="BW76" i="1" s="1"/>
  <c r="BV77" i="1"/>
  <c r="BW77" i="1" s="1"/>
  <c r="BV78" i="1"/>
  <c r="BW78" i="1" s="1"/>
  <c r="BV79" i="1"/>
  <c r="BW79" i="1" s="1"/>
  <c r="BV80" i="1"/>
  <c r="BW80" i="1" s="1"/>
  <c r="BV81" i="1"/>
  <c r="BW81" i="1" s="1"/>
  <c r="BV83" i="1"/>
  <c r="BW83" i="1" s="1"/>
  <c r="F35" i="6" s="1"/>
  <c r="BV86" i="1"/>
  <c r="BW86" i="1" s="1"/>
  <c r="BV87" i="1"/>
  <c r="BW87" i="1" s="1"/>
  <c r="BV88" i="1"/>
  <c r="BW88" i="1" s="1"/>
  <c r="BV89" i="1"/>
  <c r="BW89" i="1" s="1"/>
  <c r="BV91" i="1"/>
  <c r="BW91" i="1" s="1"/>
  <c r="BV92" i="1"/>
  <c r="BW92" i="1" s="1"/>
  <c r="BV94" i="1"/>
  <c r="BW94" i="1" s="1"/>
  <c r="BV95" i="1"/>
  <c r="BW95" i="1" s="1"/>
  <c r="BV97" i="1"/>
  <c r="BW97" i="1" s="1"/>
  <c r="BV98" i="1"/>
  <c r="BW98" i="1" s="1"/>
  <c r="BV99" i="1"/>
  <c r="BW99" i="1" s="1"/>
  <c r="BV100" i="1"/>
  <c r="BW100" i="1" s="1"/>
  <c r="BV101" i="1"/>
  <c r="BW101" i="1" s="1"/>
  <c r="BV102" i="1"/>
  <c r="BW102" i="1" s="1"/>
  <c r="BV103" i="1"/>
  <c r="BW103" i="1" s="1"/>
  <c r="BV105" i="1"/>
  <c r="BW105" i="1" s="1"/>
  <c r="F40" i="6" s="1"/>
  <c r="BV107" i="1"/>
  <c r="BW107" i="1" s="1"/>
  <c r="BV108" i="1"/>
  <c r="BW108" i="1" s="1"/>
  <c r="BV109" i="1"/>
  <c r="BW109" i="1" s="1"/>
  <c r="BV112" i="1"/>
  <c r="BW112" i="1" s="1"/>
  <c r="BV113" i="1"/>
  <c r="BW113" i="1" s="1"/>
  <c r="BV114" i="1"/>
  <c r="BW114" i="1" s="1"/>
  <c r="BV115" i="1"/>
  <c r="BW115" i="1" s="1"/>
  <c r="BV117" i="1"/>
  <c r="BW117" i="1" s="1"/>
  <c r="BV118" i="1"/>
  <c r="BW118" i="1" s="1"/>
  <c r="BV119" i="1"/>
  <c r="BW119" i="1" s="1"/>
  <c r="BV121" i="1"/>
  <c r="BW121" i="1" s="1"/>
  <c r="BV122" i="1"/>
  <c r="BW122" i="1" s="1"/>
  <c r="BV123" i="1"/>
  <c r="BW123" i="1" s="1"/>
  <c r="BV125" i="1"/>
  <c r="BW125" i="1" s="1"/>
  <c r="BV126" i="1"/>
  <c r="BW126" i="1" s="1"/>
  <c r="BV127" i="1"/>
  <c r="BW127" i="1" s="1"/>
  <c r="BV129" i="1"/>
  <c r="BW129" i="1" s="1"/>
  <c r="BV130" i="1"/>
  <c r="BW130" i="1" s="1"/>
  <c r="BV131" i="1"/>
  <c r="BW131" i="1" s="1"/>
  <c r="BV133" i="1"/>
  <c r="BW133" i="1" s="1"/>
  <c r="BV134" i="1"/>
  <c r="BW134" i="1" s="1"/>
  <c r="BV136" i="1"/>
  <c r="BW136" i="1" s="1"/>
  <c r="BV137" i="1"/>
  <c r="BW137" i="1" s="1"/>
  <c r="BV138" i="1"/>
  <c r="BW138" i="1" s="1"/>
  <c r="BV139" i="1"/>
  <c r="BW139" i="1" s="1"/>
  <c r="BV141" i="1"/>
  <c r="BW141" i="1" s="1"/>
  <c r="BV142" i="1"/>
  <c r="BW142" i="1" s="1"/>
  <c r="BV143" i="1"/>
  <c r="BW143" i="1" s="1"/>
  <c r="BV144" i="1"/>
  <c r="BW144" i="1" s="1"/>
  <c r="BV145" i="1"/>
  <c r="BW145" i="1" s="1"/>
  <c r="BV147" i="1"/>
  <c r="BW147" i="1" s="1"/>
  <c r="BV148" i="1"/>
  <c r="BW148" i="1" s="1"/>
  <c r="BV149" i="1"/>
  <c r="BW149" i="1" s="1"/>
  <c r="BV151" i="1"/>
  <c r="BW151" i="1" s="1"/>
  <c r="BV152" i="1"/>
  <c r="BW152" i="1" s="1"/>
  <c r="BV153" i="1"/>
  <c r="BW153" i="1" s="1"/>
  <c r="BV155" i="1"/>
  <c r="BW155" i="1" s="1"/>
  <c r="BV156" i="1"/>
  <c r="BW156" i="1" s="1"/>
  <c r="BV157" i="1"/>
  <c r="BW157" i="1" s="1"/>
  <c r="BV158" i="1"/>
  <c r="BW158" i="1" s="1"/>
  <c r="BV160" i="1"/>
  <c r="BW160" i="1" s="1"/>
  <c r="BV161" i="1"/>
  <c r="BW161" i="1" s="1"/>
  <c r="BV163" i="1"/>
  <c r="BW163" i="1" s="1"/>
  <c r="BV164" i="1"/>
  <c r="BW164" i="1" s="1"/>
  <c r="BV166" i="1"/>
  <c r="BW166" i="1" s="1"/>
  <c r="BV167" i="1"/>
  <c r="BW167" i="1" s="1"/>
  <c r="BV169" i="1"/>
  <c r="BW169" i="1" s="1"/>
  <c r="BV170" i="1"/>
  <c r="BW170" i="1" s="1"/>
  <c r="BV172" i="1"/>
  <c r="BW172" i="1" s="1"/>
  <c r="BV173" i="1"/>
  <c r="BW173" i="1" s="1"/>
  <c r="BV174" i="1"/>
  <c r="BW174" i="1" s="1"/>
  <c r="BV176" i="1"/>
  <c r="BW176" i="1" s="1"/>
  <c r="BV177" i="1"/>
  <c r="BW177" i="1" s="1"/>
  <c r="BV179" i="1"/>
  <c r="BW179" i="1" s="1"/>
  <c r="BV180" i="1"/>
  <c r="BW180" i="1" s="1"/>
  <c r="BV181" i="1"/>
  <c r="BW181" i="1" s="1"/>
  <c r="BV183" i="1"/>
  <c r="BW183" i="1" s="1"/>
  <c r="BV184" i="1"/>
  <c r="BW184" i="1" s="1"/>
  <c r="BV186" i="1"/>
  <c r="BW186" i="1" s="1"/>
  <c r="BV187" i="1"/>
  <c r="BW187" i="1" s="1"/>
  <c r="BV188" i="1"/>
  <c r="BW188" i="1" s="1"/>
  <c r="BV190" i="1"/>
  <c r="BW190" i="1" s="1"/>
  <c r="BV191" i="1"/>
  <c r="BW191" i="1" s="1"/>
  <c r="BV192" i="1"/>
  <c r="BW192" i="1" s="1"/>
  <c r="BV194" i="1"/>
  <c r="BW194" i="1" s="1"/>
  <c r="BV195" i="1"/>
  <c r="BW195" i="1" s="1"/>
  <c r="BV196" i="1"/>
  <c r="BW196" i="1" s="1"/>
  <c r="BV198" i="1"/>
  <c r="BW198" i="1" s="1"/>
  <c r="BV199" i="1"/>
  <c r="BW199" i="1" s="1"/>
  <c r="BV201" i="1"/>
  <c r="BW201" i="1" s="1"/>
  <c r="F65" i="6" s="1"/>
  <c r="BV203" i="1"/>
  <c r="BW203" i="1" s="1"/>
  <c r="BV204" i="1"/>
  <c r="BW204" i="1" s="1"/>
  <c r="BV206" i="1"/>
  <c r="BW206" i="1" s="1"/>
  <c r="BV207" i="1"/>
  <c r="BW207" i="1" s="1"/>
  <c r="BV209" i="1"/>
  <c r="BW209" i="1" s="1"/>
  <c r="BV210" i="1"/>
  <c r="BW210" i="1" s="1"/>
  <c r="BV212" i="1"/>
  <c r="BW212" i="1" s="1"/>
  <c r="BV213" i="1"/>
  <c r="BW213" i="1" s="1"/>
  <c r="BV215" i="1"/>
  <c r="BW215" i="1" s="1"/>
  <c r="BV216" i="1"/>
  <c r="BW216" i="1" s="1"/>
  <c r="BV218" i="1"/>
  <c r="BW218" i="1" s="1"/>
  <c r="BV219" i="1"/>
  <c r="BW219" i="1" s="1"/>
  <c r="BV221" i="1"/>
  <c r="BW221" i="1" s="1"/>
  <c r="BV222" i="1"/>
  <c r="BW222" i="1" s="1"/>
  <c r="BV224" i="1"/>
  <c r="BW224" i="1" s="1"/>
  <c r="BV225" i="1"/>
  <c r="BW225" i="1" s="1"/>
  <c r="BV227" i="1"/>
  <c r="BW227" i="1" s="1"/>
  <c r="BV228" i="1"/>
  <c r="BW228" i="1" s="1"/>
  <c r="BV229" i="1"/>
  <c r="BW229" i="1" s="1"/>
  <c r="BV230" i="1"/>
  <c r="BW230" i="1" s="1"/>
  <c r="BV231" i="1"/>
  <c r="BW231" i="1" s="1"/>
  <c r="BV232" i="1"/>
  <c r="BW232" i="1" s="1"/>
  <c r="BV234" i="1"/>
  <c r="BW234" i="1" s="1"/>
  <c r="F75" i="6" s="1"/>
  <c r="BV236" i="1"/>
  <c r="BW236" i="1" s="1"/>
  <c r="F76" i="6" s="1"/>
  <c r="BV238" i="1"/>
  <c r="BW238" i="1" s="1"/>
  <c r="BV239" i="1"/>
  <c r="BW239" i="1" s="1"/>
  <c r="BV240" i="1"/>
  <c r="BW240" i="1" s="1"/>
  <c r="BV242" i="1"/>
  <c r="BW242" i="1" s="1"/>
  <c r="BV243" i="1"/>
  <c r="BW243" i="1" s="1"/>
  <c r="BV245" i="1"/>
  <c r="BW245" i="1" s="1"/>
  <c r="F79" i="6" s="1"/>
  <c r="BV247" i="1"/>
  <c r="BW247" i="1" s="1"/>
  <c r="BV248" i="1"/>
  <c r="BW248" i="1" s="1"/>
  <c r="BV250" i="1"/>
  <c r="BW250" i="1" s="1"/>
  <c r="BV251" i="1"/>
  <c r="BW251" i="1" s="1"/>
  <c r="BV253" i="1"/>
  <c r="BW253" i="1" s="1"/>
  <c r="BV254" i="1"/>
  <c r="BW254" i="1" s="1"/>
  <c r="BV256" i="1"/>
  <c r="BW256" i="1" s="1"/>
  <c r="BV257" i="1"/>
  <c r="BW257" i="1" s="1"/>
  <c r="BV258" i="1"/>
  <c r="BW258" i="1" s="1"/>
  <c r="BV260" i="1"/>
  <c r="BW260" i="1" s="1"/>
  <c r="F84" i="6" s="1"/>
  <c r="BV262" i="1"/>
  <c r="BW262" i="1" s="1"/>
  <c r="BV263" i="1"/>
  <c r="BW263" i="1" s="1"/>
  <c r="BV265" i="1"/>
  <c r="BW265" i="1" s="1"/>
  <c r="BV266" i="1"/>
  <c r="BW266" i="1" s="1"/>
  <c r="BV268" i="1"/>
  <c r="BW268" i="1" s="1"/>
  <c r="BV269" i="1"/>
  <c r="BW269" i="1" s="1"/>
  <c r="BV271" i="1"/>
  <c r="BW271" i="1" s="1"/>
  <c r="BV272" i="1"/>
  <c r="BW272" i="1" s="1"/>
  <c r="BV273" i="1"/>
  <c r="BW273" i="1" s="1"/>
  <c r="BV274" i="1"/>
  <c r="BW274" i="1" s="1"/>
  <c r="BV276" i="1"/>
  <c r="BW276" i="1" s="1"/>
  <c r="BV277" i="1"/>
  <c r="BW277" i="1" s="1"/>
  <c r="BV278" i="1"/>
  <c r="BW278" i="1" s="1"/>
  <c r="BV280" i="1"/>
  <c r="BW280" i="1" s="1"/>
  <c r="BV281" i="1"/>
  <c r="BW281" i="1" s="1"/>
  <c r="BV282" i="1"/>
  <c r="BW282" i="1" s="1"/>
  <c r="BV284" i="1"/>
  <c r="BW284" i="1" s="1"/>
  <c r="BV285" i="1"/>
  <c r="BW285" i="1" s="1"/>
  <c r="BV286" i="1"/>
  <c r="BW286" i="1" s="1"/>
  <c r="BV288" i="1"/>
  <c r="BW288" i="1" s="1"/>
  <c r="BV289" i="1"/>
  <c r="BW289" i="1" s="1"/>
  <c r="BV290" i="1"/>
  <c r="BW290" i="1" s="1"/>
  <c r="BV292" i="1"/>
  <c r="BW292" i="1" s="1"/>
  <c r="BV293" i="1"/>
  <c r="BW293" i="1" s="1"/>
  <c r="BV294" i="1"/>
  <c r="BW294" i="1" s="1"/>
  <c r="BV296" i="1"/>
  <c r="BW296" i="1" s="1"/>
  <c r="BV297" i="1"/>
  <c r="BW297" i="1" s="1"/>
  <c r="BV298" i="1"/>
  <c r="BW298" i="1" s="1"/>
  <c r="BV300" i="1"/>
  <c r="BW300" i="1" s="1"/>
  <c r="BV301" i="1"/>
  <c r="BW301" i="1" s="1"/>
  <c r="BV302" i="1"/>
  <c r="BW302" i="1" s="1"/>
  <c r="F71" i="6" l="1"/>
  <c r="F51" i="6"/>
  <c r="F28" i="6"/>
  <c r="F78" i="6"/>
  <c r="F85" i="6"/>
  <c r="F58" i="6"/>
  <c r="F47" i="6"/>
  <c r="F34" i="6"/>
  <c r="F31" i="6"/>
  <c r="F24" i="6"/>
  <c r="F70" i="6"/>
  <c r="F66" i="6"/>
  <c r="F87" i="6"/>
  <c r="F68" i="6"/>
  <c r="F81" i="6"/>
  <c r="F77" i="6"/>
  <c r="F64" i="6"/>
  <c r="F61" i="6"/>
  <c r="F60" i="6"/>
  <c r="F57" i="6"/>
  <c r="F54" i="6"/>
  <c r="F22" i="6"/>
  <c r="F86" i="6"/>
  <c r="F89" i="6"/>
  <c r="F69" i="6"/>
  <c r="F49" i="6"/>
  <c r="F45" i="6"/>
  <c r="F43" i="6"/>
  <c r="F32" i="6"/>
  <c r="F26" i="6"/>
  <c r="F23" i="6"/>
  <c r="F91" i="6"/>
  <c r="F36" i="6"/>
  <c r="F92" i="6"/>
  <c r="F88" i="6"/>
  <c r="F80" i="6"/>
  <c r="F74" i="6"/>
  <c r="F56" i="6"/>
  <c r="F53" i="6"/>
  <c r="F38" i="6"/>
  <c r="F27" i="6"/>
  <c r="F67" i="6"/>
  <c r="F63" i="6"/>
  <c r="F59" i="6"/>
  <c r="F48" i="6"/>
  <c r="F42" i="6"/>
  <c r="F29" i="6"/>
  <c r="F83" i="6"/>
  <c r="F73" i="6"/>
  <c r="F50" i="6"/>
  <c r="F46" i="6"/>
  <c r="F44" i="6"/>
  <c r="F41" i="6"/>
  <c r="F37" i="6"/>
  <c r="F30" i="6"/>
  <c r="F25" i="6"/>
  <c r="F90" i="6"/>
  <c r="F82" i="6"/>
  <c r="F72" i="6"/>
  <c r="F62" i="6"/>
  <c r="F55" i="6"/>
  <c r="F52" i="6"/>
  <c r="F39" i="6"/>
  <c r="C16" i="3"/>
  <c r="C25" i="3"/>
  <c r="M25" i="3" s="1"/>
  <c r="C23" i="3"/>
  <c r="C27" i="3"/>
  <c r="M27" i="3" s="1"/>
  <c r="C17" i="3"/>
  <c r="M17" i="3" s="1"/>
  <c r="C26" i="3"/>
  <c r="M26" i="3" s="1"/>
  <c r="C24" i="3"/>
  <c r="M24" i="3" s="1"/>
  <c r="C18" i="3"/>
  <c r="M18" i="3" s="1"/>
  <c r="C12" i="3"/>
  <c r="M12" i="3" s="1"/>
  <c r="C13" i="3"/>
  <c r="C14" i="3"/>
  <c r="M14" i="3" s="1"/>
  <c r="C8" i="3"/>
  <c r="M8" i="3" s="1"/>
  <c r="C10" i="3"/>
  <c r="M10" i="3" s="1"/>
  <c r="C7" i="3"/>
  <c r="M7" i="3" s="1"/>
  <c r="C4" i="3"/>
  <c r="C9" i="3"/>
  <c r="M9" i="3" s="1"/>
  <c r="C6" i="3"/>
  <c r="M6" i="3" s="1"/>
  <c r="C3" i="3"/>
  <c r="M3" i="3" s="1"/>
  <c r="C5" i="3"/>
  <c r="M5" i="3" s="1"/>
  <c r="M23" i="3" l="1"/>
  <c r="C22" i="3"/>
  <c r="M22" i="3" s="1"/>
  <c r="C15" i="3"/>
  <c r="M15" i="3" s="1"/>
  <c r="M16" i="3"/>
  <c r="M13" i="3"/>
  <c r="C11" i="3"/>
  <c r="M11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<sst xmlns="http://schemas.openxmlformats.org/spreadsheetml/2006/main" count="7246" uniqueCount="591">
  <si>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</si>
  <si>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</si>
  <si>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</si>
  <si>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</si>
  <si>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</si>
  <si>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</si>
  <si>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</si>
  <si>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</si>
  <si>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</si>
  <si>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</si>
  <si>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</si>
  <si>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</si>
  <si>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</si>
  <si>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</si>
  <si>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</si>
  <si>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</si>
  <si>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</si>
  <si>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</si>
  <si>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</si>
  <si>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</si>
  <si>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</si>
  <si>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</si>
  <si>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</si>
  <si>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</si>
  <si>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</si>
  <si>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</si>
  <si>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</si>
  <si>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</si>
  <si>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</si>
  <si>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</si>
  <si>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</si>
  <si>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</si>
  <si>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</si>
  <si>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</si>
  <si>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</si>
  <si>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</si>
  <si>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</si>
  <si>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</si>
  <si>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</si>
  <si>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</si>
  <si>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</si>
  <si>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</si>
  <si>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</si>
  <si>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</si>
  <si>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</si>
  <si>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</si>
  <si>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LVI</t>
  </si>
  <si>
    <t>W-PCL-SQ-R</t>
  </si>
  <si>
    <t>W-CT-CI-R</t>
  </si>
  <si>
    <t>2893S</t>
  </si>
  <si>
    <t>3107B</t>
  </si>
  <si>
    <t>3121</t>
  </si>
  <si>
    <t>3129B2</t>
  </si>
  <si>
    <t>3134</t>
  </si>
  <si>
    <t>3136</t>
  </si>
  <si>
    <t>3147</t>
  </si>
  <si>
    <t>3152B</t>
  </si>
  <si>
    <t>3152C</t>
  </si>
  <si>
    <t>3153A</t>
  </si>
  <si>
    <t>3154A</t>
  </si>
  <si>
    <t>3158</t>
  </si>
  <si>
    <t>3160</t>
  </si>
  <si>
    <t>3161</t>
  </si>
  <si>
    <t>3163</t>
  </si>
  <si>
    <t>3188B</t>
  </si>
  <si>
    <t>3194G</t>
  </si>
  <si>
    <t>3194W</t>
  </si>
  <si>
    <t>3202</t>
  </si>
  <si>
    <t>3203A</t>
  </si>
  <si>
    <t>3203C</t>
  </si>
  <si>
    <t>3205A</t>
  </si>
  <si>
    <t>3205B</t>
  </si>
  <si>
    <t>3205C</t>
  </si>
  <si>
    <t>3209</t>
  </si>
  <si>
    <t>3213B</t>
  </si>
  <si>
    <t>3215</t>
  </si>
  <si>
    <t>3219</t>
  </si>
  <si>
    <t>3242</t>
  </si>
  <si>
    <t>3242B</t>
  </si>
  <si>
    <t>3244</t>
  </si>
  <si>
    <t>3245B</t>
  </si>
  <si>
    <t>3245C1</t>
  </si>
  <si>
    <t>3245C4</t>
  </si>
  <si>
    <t>3247</t>
  </si>
  <si>
    <t>3252C1</t>
  </si>
  <si>
    <t>3252F1</t>
  </si>
  <si>
    <t>3257</t>
  </si>
  <si>
    <t>3262C</t>
  </si>
  <si>
    <t>3264A</t>
  </si>
  <si>
    <t>3264D</t>
  </si>
  <si>
    <t>3270</t>
  </si>
  <si>
    <t>3271</t>
  </si>
  <si>
    <t>3277</t>
  </si>
  <si>
    <t>3277B</t>
  </si>
  <si>
    <t>3281</t>
  </si>
  <si>
    <t>3283</t>
  </si>
  <si>
    <t>3293</t>
  </si>
  <si>
    <t>3295</t>
  </si>
  <si>
    <t>3301</t>
  </si>
  <si>
    <t>Group 2</t>
  </si>
  <si>
    <t>-</t>
  </si>
  <si>
    <t>3F</t>
  </si>
  <si>
    <t>ESTUARY</t>
  </si>
  <si>
    <t>3M</t>
  </si>
  <si>
    <t>Group 1</t>
  </si>
  <si>
    <t>LAKE</t>
  </si>
  <si>
    <t>Group 3</t>
  </si>
  <si>
    <t>Group 5</t>
  </si>
  <si>
    <t>STREAM</t>
  </si>
  <si>
    <t>2</t>
  </si>
  <si>
    <t>Group 4</t>
  </si>
  <si>
    <t>Southeast Coast - Biscayne Bay</t>
  </si>
  <si>
    <t>ATLANTIC OCEAN (MIAMI-DADE COUNTY; BISCAYNE BAY)</t>
  </si>
  <si>
    <t>Miami-Dade</t>
  </si>
  <si>
    <t>SED</t>
  </si>
  <si>
    <t>ENRG7</t>
  </si>
  <si>
    <t>COASTAL</t>
  </si>
  <si>
    <t>ATLANTIC OCEAN (MIAMI-DADE COUNTY; ELLIOT KEY)</t>
  </si>
  <si>
    <t>ATLANTIC OCEAN (MONROE COUNTY; KEY LARGO NORTH)</t>
  </si>
  <si>
    <t>Miami-Dade, Monroe</t>
  </si>
  <si>
    <t>Monroe</t>
  </si>
  <si>
    <t>ENRG6</t>
  </si>
  <si>
    <t>Everglades</t>
  </si>
  <si>
    <t>ROUTE 1 KEY A</t>
  </si>
  <si>
    <t>ENRH2</t>
  </si>
  <si>
    <t>1</t>
  </si>
  <si>
    <t>Indian River Lagoon</t>
  </si>
  <si>
    <t>SOUTH INDIAN RIVER (ABOVE SR 60)</t>
  </si>
  <si>
    <t>Indian River</t>
  </si>
  <si>
    <t>ENRAA5</t>
  </si>
  <si>
    <t>C-111</t>
  </si>
  <si>
    <t>C-100</t>
  </si>
  <si>
    <t>C-2/SNAPPER CREEK</t>
  </si>
  <si>
    <t>SNAKE CREEK CANAL (EAST)</t>
  </si>
  <si>
    <t>Broward, Miami-Dade</t>
  </si>
  <si>
    <t>C-10 (HOLLYWOOD CANAL)</t>
  </si>
  <si>
    <t>Broward</t>
  </si>
  <si>
    <t>C-11 (EAST)</t>
  </si>
  <si>
    <t>DANIA CUTOFF CANAL</t>
  </si>
  <si>
    <t>HOLLOWAY CANAL (EAST)</t>
  </si>
  <si>
    <t>NEW RIVER CANAL (SOUTH)</t>
  </si>
  <si>
    <t>C-42 (WEST HOLLYWOOD CANAL)</t>
  </si>
  <si>
    <t>NEW RIVER (NORTH FORK)</t>
  </si>
  <si>
    <t>POMPANO CANAL</t>
  </si>
  <si>
    <t>C-14 (CYPRESS CREEK CANAL/POMPANO CANAL)</t>
  </si>
  <si>
    <t>Lake Worth Lagoon - Palm Beach Coast</t>
  </si>
  <si>
    <t>E-4 CANAL</t>
  </si>
  <si>
    <t>Palm Beach</t>
  </si>
  <si>
    <t>E-1 CANAL</t>
  </si>
  <si>
    <t>E-2 CANAL</t>
  </si>
  <si>
    <t>C-16N</t>
  </si>
  <si>
    <t>ACME (SOUTH SECTOR)</t>
  </si>
  <si>
    <t>ACME (NORTH SECTOR)</t>
  </si>
  <si>
    <t>715 FARMS</t>
  </si>
  <si>
    <t>PINE LAKE</t>
  </si>
  <si>
    <t>LAKE MANGONIA</t>
  </si>
  <si>
    <t>LAKE CLARKE</t>
  </si>
  <si>
    <t>EAST BEACH</t>
  </si>
  <si>
    <t>M-CANAL (EAST)</t>
  </si>
  <si>
    <t>C-17 SEGMENT</t>
  </si>
  <si>
    <t>Glades</t>
  </si>
  <si>
    <t>St. Lucie - Loxahatchee</t>
  </si>
  <si>
    <t>TIDAL CREEK TO LOXAHATCHEE RIVER</t>
  </si>
  <si>
    <t>OLETA RIVER (UPPER SEGMENT)</t>
  </si>
  <si>
    <t>WEST LAKE</t>
  </si>
  <si>
    <t>ENRY7</t>
  </si>
  <si>
    <t>PORT OF MIAMI</t>
  </si>
  <si>
    <t>ENRH9</t>
  </si>
  <si>
    <t>LAS OLAS ISLES FINGER CANAL SYSTEM</t>
  </si>
  <si>
    <t>HILLSBORO AND EL RIO CANALS</t>
  </si>
  <si>
    <t>Palm Beach, Broward</t>
  </si>
  <si>
    <t>S-153</t>
  </si>
  <si>
    <t>Martin</t>
  </si>
  <si>
    <t>DANFORTH CREEK</t>
  </si>
  <si>
    <t>Lake Okeechobee</t>
  </si>
  <si>
    <t>HENRY CREEK</t>
  </si>
  <si>
    <t>Okeechobee</t>
  </si>
  <si>
    <t>BESSEY CREEK</t>
  </si>
  <si>
    <t>ROEBUCK CREEK</t>
  </si>
  <si>
    <t>SOUTH FORK ST LUCIE RIVER (TIDAL SEGMENT)</t>
  </si>
  <si>
    <t>Kissimmee River</t>
  </si>
  <si>
    <t>KISSIMMEE RIVER</t>
  </si>
  <si>
    <t>WILLOUGHBY CREEK</t>
  </si>
  <si>
    <t>POPASH SLOUGH (LEMKIN CREEK)</t>
  </si>
  <si>
    <t>TAYLOR CREEK (LOWER SEGMENT)</t>
  </si>
  <si>
    <t>TAYLOR CREEK (UPPER SEGMENT)</t>
  </si>
  <si>
    <t>L-63 CANAL</t>
  </si>
  <si>
    <t>NUBBIN SLOUGH</t>
  </si>
  <si>
    <t>Okeechobee, Highlands</t>
  </si>
  <si>
    <t>WARNER CREEK</t>
  </si>
  <si>
    <t>LAKE EDEN</t>
  </si>
  <si>
    <t>St. Lucie</t>
  </si>
  <si>
    <t>GORE BRANCH</t>
  </si>
  <si>
    <t>FORT PIERCE FARM CANAL (BELCHER CANAL/TAYLOR CREEK)</t>
  </si>
  <si>
    <t>Upper St. Johns</t>
  </si>
  <si>
    <t>SWEETWATER BRANCH</t>
  </si>
  <si>
    <t>C-25 CANAL WEST (ST JOHNS MARSH)</t>
  </si>
  <si>
    <t>St. Lucie, Okeechobee</t>
  </si>
  <si>
    <t>SOUTH CANAL</t>
  </si>
  <si>
    <t>FORT DRUM CREEK</t>
  </si>
  <si>
    <t>MAIN CANAL</t>
  </si>
  <si>
    <t>PADGETT BRANCH (CLASS I)</t>
  </si>
  <si>
    <t>PADGETT BRANCH</t>
  </si>
  <si>
    <t>Indian River, Okeechobee</t>
  </si>
  <si>
    <t>NORTH CANAL</t>
  </si>
  <si>
    <t>FELLSMERE CANAL</t>
  </si>
  <si>
    <t>C-54 CANAL AT CONFLUENCE WITH ST. SEBASTIAN RIVER</t>
  </si>
  <si>
    <t>Brevard</t>
  </si>
  <si>
    <t>ENRAA7</t>
  </si>
  <si>
    <t>C-54 CANAL ABOVE CONTROL</t>
  </si>
  <si>
    <t>SOUTH PRONG ST. SEBASTIAN RIVER (FRESHWATER SEGMENT)</t>
  </si>
  <si>
    <t>SOUTH PRONG ST. SEBASTIAN RIVER (ESTUARINE SEGMENT)</t>
  </si>
  <si>
    <t>MICCO DITCHES</t>
  </si>
  <si>
    <t>GOAT CREEK (FRESHWATER SEGMENT)</t>
  </si>
  <si>
    <t>FORT DRUM MARSH</t>
  </si>
  <si>
    <t>3211</t>
  </si>
  <si>
    <t>3282</t>
  </si>
  <si>
    <t>3277E</t>
  </si>
  <si>
    <t>3226F5</t>
  </si>
  <si>
    <t>3226G4</t>
  </si>
  <si>
    <t>3276A</t>
  </si>
  <si>
    <t>3277A</t>
  </si>
  <si>
    <t>3226L</t>
  </si>
  <si>
    <t>3210E</t>
  </si>
  <si>
    <t>3210C</t>
  </si>
  <si>
    <t>3232A</t>
  </si>
  <si>
    <t>3208B</t>
  </si>
  <si>
    <t>8090</t>
  </si>
  <si>
    <t>8089</t>
  </si>
  <si>
    <t>8088</t>
  </si>
  <si>
    <t>3135A</t>
  </si>
  <si>
    <t>3226H3</t>
  </si>
  <si>
    <t>6002A</t>
  </si>
  <si>
    <t>5003C1</t>
  </si>
  <si>
    <t>3129B1</t>
  </si>
  <si>
    <t>3226I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</si>
  <si>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</si>
  <si>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</si>
  <si>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</si>
  <si>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</si>
  <si>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</si>
  <si>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</si>
  <si>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</si>
  <si>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</si>
  <si>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10, Weeks = 5</t>
  </si>
  <si>
    <t>n = 1; Pair with SCI Kit</t>
  </si>
  <si>
    <t>n = 1; Pair with Bioassessments</t>
  </si>
  <si>
    <t>n = 1; Pair with SCI</t>
  </si>
  <si>
    <t>Monthly</t>
  </si>
  <si>
    <t>2 sites monthly</t>
  </si>
  <si>
    <t>n = 5, Weeks = 5; Pair with Metals</t>
  </si>
  <si>
    <t>1 Set/Year; n = 4</t>
  </si>
  <si>
    <t>1 Set/Year; n = 6</t>
  </si>
  <si>
    <t>2 Sites: 1 Set of 6/Site/Year; n = 12</t>
  </si>
  <si>
    <t>3 Sites: 1 Set/Site/Year; n = 18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</si>
  <si>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</si>
  <si>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</si>
  <si>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</si>
  <si>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</si>
  <si>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</si>
  <si>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</si>
  <si>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</si>
  <si>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</si>
  <si>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</si>
  <si>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</si>
  <si>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</si>
  <si>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</si>
  <si>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</si>
  <si>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</si>
  <si>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</si>
  <si>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</si>
  <si>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</si>
  <si>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</si>
  <si>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</si>
  <si>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</si>
  <si>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</si>
  <si>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</si>
  <si>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</si>
  <si>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</si>
  <si>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</si>
  <si>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</si>
  <si>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</si>
  <si>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</si>
  <si>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</si>
  <si>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</si>
  <si>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</si>
  <si>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</si>
  <si>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</si>
  <si>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</si>
  <si>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</si>
  <si>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</si>
  <si>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</si>
  <si>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</si>
  <si>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</si>
  <si>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</si>
  <si>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</si>
  <si>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</si>
  <si>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</si>
  <si>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</si>
  <si>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</si>
  <si>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</si>
  <si>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</si>
  <si>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</si>
  <si>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</si>
  <si>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</si>
  <si>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</si>
  <si>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</si>
  <si>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</si>
  <si>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</si>
  <si>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</si>
  <si>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</si>
  <si>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</si>
  <si>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</si>
  <si>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</si>
  <si>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</si>
  <si>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</si>
  <si>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</si>
  <si>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</si>
  <si>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</si>
  <si>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</si>
  <si>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</si>
  <si>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</si>
  <si>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</si>
  <si>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</si>
  <si>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</si>
  <si>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</si>
  <si>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</si>
  <si>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</si>
  <si>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</si>
  <si>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</si>
  <si>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</si>
  <si>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</si>
  <si>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</si>
  <si>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</si>
  <si>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</si>
  <si>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</si>
  <si>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</si>
  <si>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</si>
  <si>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</si>
  <si>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</si>
  <si>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</si>
  <si>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</si>
  <si>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</si>
  <si>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</si>
  <si>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</si>
  <si>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</si>
  <si>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</si>
  <si>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</si>
  <si>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</si>
  <si>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</si>
  <si>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</si>
  <si>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</si>
  <si>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</si>
  <si>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</si>
  <si>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</si>
  <si>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</si>
  <si>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</si>
  <si>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</si>
  <si>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</si>
  <si>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</si>
  <si>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</si>
  <si>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</si>
  <si>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</si>
  <si>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</si>
  <si>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</si>
  <si>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</si>
  <si>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</si>
  <si>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</si>
  <si>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</si>
  <si>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</si>
  <si>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</si>
  <si>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</si>
  <si>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</si>
  <si>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</si>
  <si>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</si>
  <si>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</si>
  <si>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</si>
  <si>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</si>
  <si>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</si>
  <si>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</si>
  <si>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</si>
  <si>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</si>
  <si>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</si>
  <si>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</si>
  <si>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</si>
  <si>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</si>
  <si>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</si>
  <si>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</si>
  <si>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</si>
  <si>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</si>
  <si>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</si>
  <si>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</si>
  <si>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</si>
  <si>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</si>
  <si>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</si>
  <si>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</si>
  <si>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</si>
  <si>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</si>
  <si>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</si>
  <si>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</si>
  <si>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</si>
  <si>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</si>
  <si>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</si>
  <si>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</si>
  <si>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</si>
  <si>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</si>
  <si>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</si>
  <si>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</si>
  <si>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</si>
  <si>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</si>
  <si>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</si>
  <si>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</si>
  <si>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</si>
  <si>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</si>
  <si>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</si>
  <si>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</si>
  <si>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</si>
  <si>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</si>
  <si>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</si>
  <si>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</si>
  <si>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</si>
  <si>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</si>
  <si>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</si>
  <si>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</si>
  <si>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</si>
  <si>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</si>
  <si>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</si>
  <si>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</si>
  <si>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</si>
  <si>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</si>
  <si>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</si>
  <si>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</si>
  <si>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</si>
  <si>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</si>
  <si>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</si>
  <si>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</si>
  <si>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</si>
  <si>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</si>
  <si>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</si>
  <si>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</si>
  <si>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</si>
  <si>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</si>
  <si>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</si>
  <si>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</si>
  <si>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</si>
  <si>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</si>
  <si>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</si>
  <si>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</si>
  <si>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</si>
  <si>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</si>
  <si>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</si>
  <si>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</si>
  <si>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</si>
  <si>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</si>
  <si>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</si>
  <si>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</si>
  <si>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</si>
  <si>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</si>
  <si>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</si>
  <si>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</si>
  <si>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</si>
  <si>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</si>
  <si>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</si>
  <si>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</si>
  <si>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</si>
  <si>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</si>
  <si>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</si>
  <si>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</si>
  <si>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</si>
  <si>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</si>
  <si>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</si>
  <si>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</si>
  <si>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</si>
  <si>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</si>
  <si>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</si>
  <si>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</si>
  <si>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</si>
  <si>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</si>
  <si>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</si>
  <si>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</si>
  <si>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</si>
  <si>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</si>
  <si>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</si>
  <si>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</si>
  <si>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</si>
  <si>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</si>
  <si>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</si>
  <si>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</si>
  <si>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</si>
  <si>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</si>
  <si>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</si>
  <si>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</si>
  <si>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</si>
  <si>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</si>
  <si>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</si>
  <si>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</si>
  <si>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</si>
  <si>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</si>
  <si>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</si>
  <si>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</si>
  <si>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</si>
  <si>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</si>
  <si>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</si>
  <si>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</si>
  <si>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</si>
  <si>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</si>
  <si>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</si>
  <si>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</si>
  <si>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</si>
  <si>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</si>
  <si>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</si>
  <si>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</si>
  <si>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</si>
  <si>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</si>
  <si>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</si>
  <si>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Exclude</t>
  </si>
  <si>
    <t>North</t>
  </si>
  <si>
    <t>Biology</t>
  </si>
  <si>
    <t>SCI Exclusion form</t>
  </si>
  <si>
    <t>Central</t>
  </si>
  <si>
    <t>Kevin</t>
  </si>
  <si>
    <t>Stuart</t>
  </si>
  <si>
    <t>East Broward</t>
  </si>
  <si>
    <t>LW Drainage</t>
  </si>
  <si>
    <t>Ocean</t>
  </si>
  <si>
    <t>West Broward</t>
  </si>
  <si>
    <t>n = 1</t>
  </si>
  <si>
    <t>TIGER CREEK</t>
  </si>
  <si>
    <t>Polk</t>
  </si>
  <si>
    <t>1619</t>
  </si>
  <si>
    <t>Boat North</t>
  </si>
  <si>
    <t>Polk Reference</t>
  </si>
  <si>
    <t>Removed</t>
  </si>
  <si>
    <t>Removed: Monitored by Broward CO. JS, CM 3/2/20</t>
  </si>
  <si>
    <t>Broward W</t>
  </si>
  <si>
    <t>Broward E</t>
  </si>
  <si>
    <t>Lake O Tribs</t>
  </si>
  <si>
    <t>Rattlesnake</t>
  </si>
  <si>
    <t>St. Lucie/Okeechobee/Glades</t>
  </si>
  <si>
    <t>No access</t>
  </si>
  <si>
    <t>Priority</t>
  </si>
  <si>
    <t>change</t>
  </si>
  <si>
    <t>n = 1, Pair with Bioassessments</t>
  </si>
  <si>
    <t>n = 4, Weeks = 4, Season 1 = 2, Season 2 = 2</t>
  </si>
  <si>
    <t>n = 4, Weeks = 4</t>
  </si>
  <si>
    <t>n = 4, Weeks = 2</t>
  </si>
  <si>
    <t>n = 4, Weeks = 4, Season 1 ≥ 2, Season 2 ≥ 2</t>
  </si>
  <si>
    <t>n = 8, Weeks = 4</t>
  </si>
  <si>
    <t>n = 4, Weeks = 4; Pair with Pesticides</t>
  </si>
  <si>
    <t>n = 4, Weeks = 4; Pair with Nutrients</t>
  </si>
  <si>
    <t>n = 4, Weeks = 4; Pair with Microbiology</t>
  </si>
  <si>
    <t>n = 4, Weeks = 4; Pair with Metals</t>
  </si>
  <si>
    <t>Reduced</t>
  </si>
  <si>
    <t>Incresded</t>
  </si>
  <si>
    <t>Done</t>
  </si>
  <si>
    <t>Not A Priority</t>
  </si>
  <si>
    <t>Monthly, n = 12, months = 5, Season 1= 7, Season 2= 5</t>
  </si>
  <si>
    <t>Monthly, n = 7, months =5; Pair with Nutrients</t>
  </si>
  <si>
    <t>n = 8</t>
  </si>
  <si>
    <t>Monthly, n = 10, months = 5</t>
  </si>
  <si>
    <t>n = 6; Pair with Nutrients</t>
  </si>
  <si>
    <t>n = 7</t>
  </si>
  <si>
    <t>2 sites</t>
  </si>
  <si>
    <t>n = 3</t>
  </si>
  <si>
    <t>2 Sites n = 10</t>
  </si>
  <si>
    <t xml:space="preserve">2 sites </t>
  </si>
  <si>
    <t>n = 15, months= 5, Season 1= 7, Season 2= 5</t>
  </si>
  <si>
    <t xml:space="preserve"> n = 9</t>
  </si>
  <si>
    <t>3 Sites</t>
  </si>
  <si>
    <t>n = 6, months = 5</t>
  </si>
  <si>
    <t>n = 6</t>
  </si>
  <si>
    <t>n = 6, months =5</t>
  </si>
  <si>
    <t>n = 5, Weeks = 5, Season 1 = 2, Season 2 = 2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</si>
  <si>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</si>
  <si>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</si>
  <si>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</si>
  <si>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</si>
  <si>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</si>
  <si>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Days ≥ 15, Events = 3, Quarters = 2 ; Nutrients with Sond Pickup</t>
  </si>
  <si>
    <t>n=4</t>
  </si>
  <si>
    <t>n=6</t>
  </si>
  <si>
    <t>2 in SEASON 2</t>
  </si>
  <si>
    <t>1 in SEASON 2 with BIO</t>
  </si>
  <si>
    <t>X</t>
  </si>
  <si>
    <t>X paperwork</t>
  </si>
  <si>
    <t xml:space="preserve">1 in SEASON 2  </t>
  </si>
  <si>
    <t>ONE VISIT BOAT</t>
  </si>
  <si>
    <t>COVID MIAMI</t>
  </si>
  <si>
    <t>x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</si>
  <si>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</si>
  <si>
    <t>NA form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</si>
</sst>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0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b/>
      <sz val="12"/>
      <color rgb="FF000000"/>
      <name val="Calibri"/>
      <family val="2"/>
    </font>
    <font>
      <sz val="8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72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165" fontId="11" fillId="0" borderId="70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1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9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3" fillId="10" borderId="12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6" xfId="0" applyFont="1" applyFill="1" applyBorder="1" applyAlignment="1" applyProtection="1">
      <alignment horizontal="right" vertical="center"/>
    </xf>
    <xf numFmtId="0" fontId="0" fillId="23" borderId="0" xfId="0" applyFill="1"/>
    <xf numFmtId="0" fontId="0" fillId="24" borderId="47" xfId="0" applyFill="1" applyBorder="1"/>
    <xf numFmtId="0" fontId="0" fillId="25" borderId="47" xfId="0" applyFill="1" applyBorder="1"/>
    <xf numFmtId="49" fontId="5" fillId="0" borderId="12" xfId="0" applyNumberFormat="1" applyFont="1" applyBorder="1" applyAlignment="1">
      <alignment horizontal="left"/>
    </xf>
    <xf numFmtId="49" fontId="5" fillId="0" borderId="13" xfId="0" applyNumberFormat="1" applyFont="1" applyBorder="1" applyAlignment="1">
      <alignment horizontal="left"/>
    </xf>
    <xf numFmtId="0" fontId="2" fillId="0" borderId="13" xfId="0" applyFont="1" applyBorder="1"/>
    <xf numFmtId="49" fontId="2" fillId="0" borderId="13" xfId="0" applyNumberFormat="1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1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164" fontId="2" fillId="0" borderId="1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0" borderId="21" xfId="0" applyNumberFormat="1" applyFont="1" applyBorder="1" applyAlignment="1" applyProtection="1">
      <alignment horizontal="center"/>
      <protection locked="0"/>
    </xf>
    <xf numFmtId="164" fontId="2" fillId="0" borderId="14" xfId="0" applyNumberFormat="1" applyFont="1" applyBorder="1" applyAlignment="1" applyProtection="1">
      <alignment horizontal="center"/>
      <protection locked="0"/>
    </xf>
    <xf numFmtId="49" fontId="0" fillId="0" borderId="1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4" xfId="0" applyBorder="1" applyProtection="1">
      <protection locked="0"/>
    </xf>
    <xf numFmtId="0" fontId="17" fillId="0" borderId="81" xfId="0" applyFont="1" applyBorder="1" applyAlignment="1">
      <alignment horizontal="left" vertical="center" wrapText="1"/>
    </xf>
    <xf numFmtId="0" fontId="17" fillId="0" borderId="50" xfId="0" applyFont="1" applyBorder="1" applyAlignment="1">
      <alignment horizontal="left" vertical="center" wrapText="1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8" fillId="22" borderId="39" xfId="0" applyFont="1" applyFill="1" applyBorder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  <protection locked="0"/>
    </xf>
    <xf numFmtId="9" fontId="11" fillId="12" borderId="37" xfId="1" applyFont="1" applyFill="1" applyBorder="1" applyAlignment="1" applyProtection="1">
      <alignment horizontal="center"/>
    </xf>
    <xf numFmtId="0" fontId="11" fillId="13" borderId="97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8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165" fontId="11" fillId="0" borderId="72" xfId="1" applyNumberFormat="1" applyFont="1" applyBorder="1" applyAlignment="1" applyProtection="1">
      <alignment horizontal="center" vertical="center"/>
    </xf>
    <xf numFmtId="165" fontId="11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(Summary!$I$2,Summary!$I$11,Summary!$I$15,Summary!$I$22)</c:f>
              <c:numCache>
                <c:formatCode>0%</c:formatCode>
                <c:ptCount val="4"/>
                <c:pt idx="0">
                  <c:v>0.41346153846153844</c:v>
                </c:pt>
                <c:pt idx="1">
                  <c:v>0.47715736040609136</c:v>
                </c:pt>
                <c:pt idx="2">
                  <c:v>1</c:v>
                </c:pt>
                <c:pt idx="3">
                  <c:v>0.22222222222222221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(Summary!$J$2,Summary!$J$11,Summary!$J$15,Summary!$J$22)</c:f>
              <c:numCache>
                <c:formatCode>0%</c:formatCode>
                <c:ptCount val="4"/>
                <c:pt idx="0">
                  <c:v>0.13782051282051283</c:v>
                </c:pt>
                <c:pt idx="1">
                  <c:v>0.15228426395939088</c:v>
                </c:pt>
                <c:pt idx="2">
                  <c:v>0</c:v>
                </c:pt>
                <c:pt idx="3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(Summary!$K$2,Summary!$K$11,Summary!$K$15,Summary!$K$22)</c:f>
              <c:numCache>
                <c:formatCode>0%</c:formatCode>
                <c:ptCount val="4"/>
                <c:pt idx="0">
                  <c:v>0.27243589743589741</c:v>
                </c:pt>
                <c:pt idx="1">
                  <c:v>0.25888324873096447</c:v>
                </c:pt>
                <c:pt idx="2">
                  <c:v>0</c:v>
                </c:pt>
                <c:pt idx="3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(Summary!$L$2,Summary!$L$11,Summary!$L$15,Summary!$L$22)</c:f>
              <c:numCache>
                <c:formatCode>0%</c:formatCode>
                <c:ptCount val="4"/>
                <c:pt idx="0">
                  <c:v>9.6153846153846159E-2</c:v>
                </c:pt>
                <c:pt idx="1">
                  <c:v>0.1065989847715736</c:v>
                </c:pt>
                <c:pt idx="2">
                  <c:v>0</c:v>
                </c:pt>
                <c:pt idx="3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0.96474358974358976</c:v>
                </c:pt>
                <c:pt idx="1">
                  <c:v>0.99492385786802029</c:v>
                </c:pt>
                <c:pt idx="2">
                  <c:v>1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(Summary!$B$2,Summary!$B$11,Summary!$B$15,Summary!$B$22)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(Summary!$M$2,Summary!$M$11,Summary!$M$15,Summary!$M$22)</c:f>
              <c:numCache>
                <c:formatCode>0%</c:formatCode>
                <c:ptCount val="4"/>
                <c:pt idx="0">
                  <c:v>0.96474358974358976</c:v>
                </c:pt>
                <c:pt idx="1">
                  <c:v>0.99492385786802029</c:v>
                </c:pt>
                <c:pt idx="2">
                  <c:v>1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(Summary!$B$3,Summary!$B$4,Summary!$B$5,Summary!$B$6,Summary!$B$7,Summary!$B$8,Summary!$B$9,Summary!$B$10)</c15:sqref>
                  </c15:fullRef>
                </c:ext>
              </c:extLst>
              <c:f>(Summary!$B$3,Summary!$B$4,Summary!$B$5,Summary!$B$6,Summary!$B$7,Summary!$B$8)</c:f>
              <c:strCache>
                <c:ptCount val="6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(Summary!$M$3,Summary!$M$4,Summary!$M$5,Summary!$M$6,Summary!$M$7,Summary!$M$8,Summary!$M$9,Summary!$M$10)</c15:sqref>
                  </c15:fullRef>
                </c:ext>
              </c:extLst>
              <c:f>(Summary!$M$3,Summary!$M$4,Summary!$M$5,Summary!$M$6,Summary!$M$7,Summary!$M$8)</c:f>
              <c:numCache>
                <c:formatCode>0%</c:formatCode>
                <c:ptCount val="6"/>
                <c:pt idx="0">
                  <c:v>0.98952879581151831</c:v>
                </c:pt>
                <c:pt idx="1">
                  <c:v>1</c:v>
                </c:pt>
                <c:pt idx="2">
                  <c:v>0.53333333333333333</c:v>
                </c:pt>
                <c:pt idx="3">
                  <c:v>0.33333333333333331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(Summary!$B$8,Summary!$B$12,Summary!$B$13,Summary!$B$14,Summary!$B$16,Summary!$B$17,Summary!$B$18)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(Summary!$M$8,Summary!$M$12,Summary!$M$13,Summary!$M$14,Summary!$M$16,Summary!$M$17,Summary!$M$18)</c:f>
              <c:numCache>
                <c:formatCode>0%</c:formatCode>
                <c:ptCount val="7"/>
                <c:pt idx="0">
                  <c:v>1</c:v>
                </c:pt>
                <c:pt idx="1">
                  <c:v>0.99319727891156462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(Summary!$B$6,Summary!$B$23,Summary!$B$24,Summary!$B$26,Summary!$B$27)</c15:sqref>
                  </c15:fullRef>
                </c:ext>
              </c:extLst>
              <c:f>(Summary!$B$24,Summary!$B$26,Summary!$B$27)</c:f>
              <c:strCache>
                <c:ptCount val="3"/>
                <c:pt idx="0">
                  <c:v>SCI</c:v>
                </c:pt>
                <c:pt idx="1">
                  <c:v>RPS</c:v>
                </c:pt>
                <c:pt idx="2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(Summary!$M$6,Summary!$M$23,Summary!$M$24,Summary!$M$26,Summary!$M$27)</c15:sqref>
                  </c15:fullRef>
                </c:ext>
              </c:extLst>
              <c:f>(Summary!$M$24,Summary!$M$26,Summary!$M$27)</c:f>
              <c:numCache>
                <c:formatCode>0%</c:formatCode>
                <c:ptCount val="3"/>
                <c:pt idx="0">
                  <c:v>0</c:v>
                </c:pt>
                <c:pt idx="1">
                  <c:v>0.7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21</xdr:row>
      <xdr:rowOff>26670</xdr:rowOff>
    </xdr:from>
    <xdr:to>
      <xdr:col>21</xdr:col>
      <xdr:colOff>590438</xdr:colOff>
      <xdr:row>40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20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13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13</xdr:row>
      <xdr:rowOff>180975</xdr:rowOff>
    </xdr:from>
    <xdr:to>
      <xdr:col>29</xdr:col>
      <xdr:colOff>466725</xdr:colOff>
      <xdr:row>28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29</xdr:row>
      <xdr:rowOff>60960</xdr:rowOff>
    </xdr:from>
    <xdr:to>
      <xdr:col>29</xdr:col>
      <xdr:colOff>466725</xdr:colOff>
      <xdr:row>43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303"/>
  <sheetViews>
    <sheetView tabSelected="1" workbookViewId="0">
      <pane ySplit="3" topLeftCell="A4" activePane="bottomLeft" state="frozen"/>
      <selection pane="bottomLeft" activeCell="I46" sqref="I46"/>
    </sheetView>
  </sheetViews>
  <sheetFormatPr defaultRowHeight="15" x14ac:dyDescent="0.25"/>
  <cols>
    <col min="1" max="2" width="9.140625" style="13"/>
    <col min="3" max="3" width="41.28515625" style="13" customWidth="1"/>
    <col min="4" max="9" width="9.140625" style="13"/>
    <col min="10" max="10" width="24.42578125" style="13" customWidth="1"/>
    <col min="11" max="12" width="9.140625" style="13"/>
    <col min="13" max="13" width="46" style="13" customWidth="1"/>
    <col min="14" max="14" width="9.140625" style="13"/>
    <col min="15" max="55" width="2.28515625" style="256" customWidth="1"/>
    <col min="56" max="56" width="2.140625" style="256" customWidth="1"/>
    <col min="57" max="73" width="2.28515625" style="256" customWidth="1"/>
    <col min="74" max="78" width="9.140625" style="13" customWidth="1"/>
    <col min="79" max="79" width="30.28515625" style="256" customWidth="1"/>
    <col min="80" max="80" width="28.140625" style="256" customWidth="1"/>
    <col min="81" max="84" width="9.140625" style="13" hidden="1" customWidth="1"/>
    <col min="85" max="85" width="14.28515625" style="448" customWidth="1"/>
    <col min="86" max="16384" width="9.140625" style="256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1"/>
      <c r="P1" s="301"/>
      <c r="Q1" s="301"/>
      <c r="R1" s="301"/>
      <c r="S1" s="301"/>
      <c r="T1" s="301"/>
      <c r="U1" s="302"/>
      <c r="V1" s="302" t="s">
        <v>255</v>
      </c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3"/>
      <c r="AI1" s="304"/>
      <c r="AJ1" s="304"/>
      <c r="AK1" s="304"/>
      <c r="AL1" s="304"/>
      <c r="AM1" s="304"/>
      <c r="AN1" s="304"/>
      <c r="AO1" s="304"/>
      <c r="AP1" s="304"/>
      <c r="AQ1" s="304"/>
      <c r="AR1" s="305"/>
      <c r="AS1" s="305"/>
      <c r="AT1" s="305" t="s">
        <v>256</v>
      </c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6"/>
      <c r="BH1" s="301"/>
      <c r="BI1" s="301"/>
      <c r="BJ1" s="301"/>
      <c r="BK1" s="301"/>
      <c r="BL1" s="302"/>
      <c r="BM1" s="302" t="s">
        <v>255</v>
      </c>
      <c r="BN1" s="301"/>
      <c r="BO1" s="301"/>
      <c r="BP1" s="301"/>
      <c r="BQ1" s="301"/>
      <c r="BR1" s="301"/>
      <c r="BS1" s="301"/>
      <c r="BT1" s="301"/>
      <c r="BU1" s="355"/>
      <c r="BV1" s="354"/>
      <c r="BW1" s="356"/>
      <c r="BX1" s="357"/>
      <c r="BY1" s="354"/>
      <c r="BZ1" s="353"/>
      <c r="CA1" s="255"/>
      <c r="CB1" s="25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7"/>
      <c r="P2" s="308"/>
      <c r="Q2" s="309" t="s">
        <v>0</v>
      </c>
      <c r="R2" s="308"/>
      <c r="S2" s="310"/>
      <c r="T2" s="311"/>
      <c r="U2" s="308"/>
      <c r="V2" s="312" t="s">
        <v>1</v>
      </c>
      <c r="W2" s="310"/>
      <c r="X2" s="311"/>
      <c r="Y2" s="308"/>
      <c r="Z2" s="309" t="s">
        <v>2</v>
      </c>
      <c r="AA2" s="308"/>
      <c r="AB2" s="310"/>
      <c r="AC2" s="311"/>
      <c r="AD2" s="308"/>
      <c r="AE2" s="308" t="s">
        <v>3</v>
      </c>
      <c r="AF2" s="309"/>
      <c r="AG2" s="310"/>
      <c r="AH2" s="313"/>
      <c r="AI2" s="314"/>
      <c r="AJ2" s="315" t="s">
        <v>4</v>
      </c>
      <c r="AK2" s="314"/>
      <c r="AL2" s="316"/>
      <c r="AM2" s="313"/>
      <c r="AN2" s="314"/>
      <c r="AO2" s="314" t="s">
        <v>5</v>
      </c>
      <c r="AP2" s="314"/>
      <c r="AQ2" s="316"/>
      <c r="AR2" s="313"/>
      <c r="AS2" s="314"/>
      <c r="AT2" s="314" t="s">
        <v>6</v>
      </c>
      <c r="AU2" s="317"/>
      <c r="AV2" s="316"/>
      <c r="AW2" s="318"/>
      <c r="AX2" s="314"/>
      <c r="AY2" s="314" t="s">
        <v>7</v>
      </c>
      <c r="AZ2" s="314"/>
      <c r="BA2" s="316"/>
      <c r="BB2" s="313"/>
      <c r="BC2" s="314"/>
      <c r="BD2" s="314" t="s">
        <v>8</v>
      </c>
      <c r="BE2" s="314"/>
      <c r="BF2" s="316"/>
      <c r="BG2" s="311"/>
      <c r="BH2" s="319"/>
      <c r="BI2" s="308" t="s">
        <v>9</v>
      </c>
      <c r="BJ2" s="308"/>
      <c r="BK2" s="310"/>
      <c r="BL2" s="320"/>
      <c r="BM2" s="308"/>
      <c r="BN2" s="309" t="s">
        <v>10</v>
      </c>
      <c r="BO2" s="308"/>
      <c r="BP2" s="310"/>
      <c r="BQ2" s="320"/>
      <c r="BR2" s="321"/>
      <c r="BS2" s="308" t="s">
        <v>11</v>
      </c>
      <c r="BT2" s="308"/>
      <c r="BU2" s="322"/>
      <c r="BV2" s="349"/>
      <c r="BW2" s="350"/>
      <c r="BX2" s="351"/>
      <c r="BY2" s="352"/>
      <c r="BZ2" s="350"/>
      <c r="CA2" s="255"/>
      <c r="CB2" s="255"/>
    </row>
    <row r="3" spans="1:86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3" t="s">
        <v>257</v>
      </c>
      <c r="P3" s="324" t="s">
        <v>258</v>
      </c>
      <c r="Q3" s="325" t="s">
        <v>259</v>
      </c>
      <c r="R3" s="326" t="s">
        <v>260</v>
      </c>
      <c r="S3" s="327" t="s">
        <v>282</v>
      </c>
      <c r="T3" s="328" t="s">
        <v>283</v>
      </c>
      <c r="U3" s="325" t="s">
        <v>261</v>
      </c>
      <c r="V3" s="326" t="s">
        <v>262</v>
      </c>
      <c r="W3" s="329" t="s">
        <v>263</v>
      </c>
      <c r="X3" s="330" t="s">
        <v>264</v>
      </c>
      <c r="Y3" s="324" t="s">
        <v>265</v>
      </c>
      <c r="Z3" s="324" t="s">
        <v>266</v>
      </c>
      <c r="AA3" s="324" t="s">
        <v>267</v>
      </c>
      <c r="AB3" s="329" t="s">
        <v>284</v>
      </c>
      <c r="AC3" s="330" t="s">
        <v>257</v>
      </c>
      <c r="AD3" s="324" t="s">
        <v>258</v>
      </c>
      <c r="AE3" s="324" t="s">
        <v>285</v>
      </c>
      <c r="AF3" s="324" t="s">
        <v>260</v>
      </c>
      <c r="AG3" s="329" t="s">
        <v>286</v>
      </c>
      <c r="AH3" s="331" t="s">
        <v>287</v>
      </c>
      <c r="AI3" s="332" t="s">
        <v>268</v>
      </c>
      <c r="AJ3" s="333" t="s">
        <v>269</v>
      </c>
      <c r="AK3" s="334" t="s">
        <v>270</v>
      </c>
      <c r="AL3" s="335" t="s">
        <v>288</v>
      </c>
      <c r="AM3" s="331" t="s">
        <v>289</v>
      </c>
      <c r="AN3" s="332" t="s">
        <v>271</v>
      </c>
      <c r="AO3" s="334" t="s">
        <v>272</v>
      </c>
      <c r="AP3" s="334" t="s">
        <v>273</v>
      </c>
      <c r="AQ3" s="335" t="s">
        <v>290</v>
      </c>
      <c r="AR3" s="336" t="s">
        <v>257</v>
      </c>
      <c r="AS3" s="337" t="s">
        <v>258</v>
      </c>
      <c r="AT3" s="338" t="s">
        <v>259</v>
      </c>
      <c r="AU3" s="334" t="s">
        <v>260</v>
      </c>
      <c r="AV3" s="335" t="s">
        <v>282</v>
      </c>
      <c r="AW3" s="336" t="s">
        <v>283</v>
      </c>
      <c r="AX3" s="334" t="s">
        <v>261</v>
      </c>
      <c r="AY3" s="333" t="s">
        <v>262</v>
      </c>
      <c r="AZ3" s="338" t="s">
        <v>263</v>
      </c>
      <c r="BA3" s="339" t="s">
        <v>291</v>
      </c>
      <c r="BB3" s="331" t="s">
        <v>292</v>
      </c>
      <c r="BC3" s="332" t="s">
        <v>274</v>
      </c>
      <c r="BD3" s="334" t="s">
        <v>275</v>
      </c>
      <c r="BE3" s="333" t="s">
        <v>276</v>
      </c>
      <c r="BF3" s="339" t="s">
        <v>293</v>
      </c>
      <c r="BG3" s="328" t="s">
        <v>294</v>
      </c>
      <c r="BH3" s="340" t="s">
        <v>277</v>
      </c>
      <c r="BI3" s="326" t="s">
        <v>278</v>
      </c>
      <c r="BJ3" s="324" t="s">
        <v>279</v>
      </c>
      <c r="BK3" s="329" t="s">
        <v>280</v>
      </c>
      <c r="BL3" s="330" t="s">
        <v>264</v>
      </c>
      <c r="BM3" s="324" t="s">
        <v>265</v>
      </c>
      <c r="BN3" s="341" t="s">
        <v>266</v>
      </c>
      <c r="BO3" s="324" t="s">
        <v>267</v>
      </c>
      <c r="BP3" s="329" t="s">
        <v>295</v>
      </c>
      <c r="BQ3" s="330" t="s">
        <v>292</v>
      </c>
      <c r="BR3" s="340" t="s">
        <v>274</v>
      </c>
      <c r="BS3" s="324" t="s">
        <v>275</v>
      </c>
      <c r="BT3" s="324" t="s">
        <v>276</v>
      </c>
      <c r="BU3" s="342" t="s">
        <v>281</v>
      </c>
      <c r="BV3" s="287" t="s">
        <v>26</v>
      </c>
      <c r="BW3" s="289" t="s">
        <v>27</v>
      </c>
      <c r="BX3" s="348" t="s">
        <v>296</v>
      </c>
      <c r="BY3" s="343" t="s">
        <v>297</v>
      </c>
      <c r="BZ3" s="289" t="s">
        <v>298</v>
      </c>
      <c r="CA3" s="257" t="s">
        <v>28</v>
      </c>
      <c r="CB3" s="257" t="s">
        <v>506</v>
      </c>
      <c r="CC3" s="13" t="s">
        <v>312</v>
      </c>
      <c r="CD3" s="13" t="s">
        <v>313</v>
      </c>
      <c r="CE3" s="13" t="s">
        <v>314</v>
      </c>
      <c r="CF3" s="13" t="s">
        <v>315</v>
      </c>
      <c r="CG3" s="450" t="s">
        <v>540</v>
      </c>
      <c r="CH3" s="450" t="s">
        <v>541</v>
      </c>
    </row>
    <row r="4" spans="1:86" x14ac:dyDescent="0.25">
      <c r="A4" s="423" t="s">
        <v>110</v>
      </c>
      <c r="B4" s="424" t="s">
        <v>180</v>
      </c>
      <c r="C4" s="425" t="s">
        <v>527</v>
      </c>
      <c r="D4" s="425" t="s">
        <v>528</v>
      </c>
      <c r="E4" s="294" t="s">
        <v>114</v>
      </c>
      <c r="F4" s="426" t="s">
        <v>529</v>
      </c>
      <c r="G4" s="425"/>
      <c r="H4" s="425" t="s">
        <v>108</v>
      </c>
      <c r="I4" s="427" t="s">
        <v>101</v>
      </c>
      <c r="J4" s="428" t="s">
        <v>31</v>
      </c>
      <c r="K4" s="429">
        <v>1</v>
      </c>
      <c r="L4" s="430">
        <v>1</v>
      </c>
      <c r="M4" s="431" t="s">
        <v>246</v>
      </c>
      <c r="N4" s="425" t="s">
        <v>100</v>
      </c>
      <c r="O4" s="432"/>
      <c r="P4" s="433"/>
      <c r="Q4" s="433"/>
      <c r="R4" s="433"/>
      <c r="S4" s="434"/>
      <c r="T4" s="435"/>
      <c r="U4" s="433"/>
      <c r="V4" s="433"/>
      <c r="W4" s="436"/>
      <c r="X4" s="435"/>
      <c r="Y4" s="433"/>
      <c r="Z4" s="433"/>
      <c r="AA4" s="433"/>
      <c r="AB4" s="436"/>
      <c r="AC4" s="435"/>
      <c r="AD4" s="433"/>
      <c r="AE4" s="433"/>
      <c r="AF4" s="433"/>
      <c r="AG4" s="436"/>
      <c r="AH4" s="263"/>
      <c r="AI4" s="264"/>
      <c r="AJ4" s="265"/>
      <c r="AK4" s="265"/>
      <c r="AL4" s="266"/>
      <c r="AM4" s="263"/>
      <c r="AN4" s="264"/>
      <c r="AO4" s="265"/>
      <c r="AP4" s="265"/>
      <c r="AQ4" s="266"/>
      <c r="AR4" s="263"/>
      <c r="AS4" s="264"/>
      <c r="AT4" s="265"/>
      <c r="AU4" s="265"/>
      <c r="AV4" s="266"/>
      <c r="AW4" s="263"/>
      <c r="AX4" s="265"/>
      <c r="AY4" s="265"/>
      <c r="AZ4" s="265"/>
      <c r="BA4" s="266"/>
      <c r="BB4" s="263"/>
      <c r="BC4" s="264"/>
      <c r="BD4" s="265"/>
      <c r="BE4" s="265"/>
      <c r="BF4" s="266"/>
      <c r="BG4" s="435"/>
      <c r="BH4" s="437"/>
      <c r="BI4" s="433"/>
      <c r="BJ4" s="433"/>
      <c r="BK4" s="436"/>
      <c r="BL4" s="435"/>
      <c r="BM4" s="433"/>
      <c r="BN4" s="433"/>
      <c r="BO4" s="433"/>
      <c r="BP4" s="436"/>
      <c r="BQ4" s="435"/>
      <c r="BR4" s="437"/>
      <c r="BS4" s="433"/>
      <c r="BT4" s="433"/>
      <c r="BU4" s="438"/>
      <c r="BV4" s="439">
        <f t="shared" ref="BV4:BV8" si="0">SUM(O4:BU4)</f>
        <v>0</v>
      </c>
      <c r="BW4" s="440">
        <f t="shared" ref="BW4:BW8" si="1">IF(J4="Pictures",(IF(SUM(O4:BU4)&gt;L4,0,L4-BV4)),L4-BV4)</f>
        <v>1</v>
      </c>
      <c r="BX4" s="441">
        <f t="shared" ref="BX4:BX8" si="2">COUNT(O4:BU4)</f>
        <v>0</v>
      </c>
      <c r="BY4" s="442">
        <f t="shared" ref="BY4:BY8" si="3">COUNT(O4:AG4,BG4:BU4)</f>
        <v>0</v>
      </c>
      <c r="BZ4" s="441">
        <f t="shared" ref="BZ4:BZ8" si="4">COUNT(AH4:BF4)</f>
        <v>0</v>
      </c>
      <c r="CA4" s="443" t="s">
        <v>582</v>
      </c>
      <c r="CB4" s="256" t="s">
        <v>531</v>
      </c>
      <c r="CG4" s="448" t="s">
        <v>555</v>
      </c>
      <c r="CH4" s="256" t="s">
        <v>100</v>
      </c>
    </row>
    <row r="5" spans="1:86" x14ac:dyDescent="0.25">
      <c r="A5" s="423" t="s">
        <v>110</v>
      </c>
      <c r="B5" s="424" t="s">
        <v>180</v>
      </c>
      <c r="C5" s="425" t="s">
        <v>527</v>
      </c>
      <c r="D5" s="425" t="s">
        <v>528</v>
      </c>
      <c r="E5" s="294" t="s">
        <v>114</v>
      </c>
      <c r="F5" s="426" t="s">
        <v>529</v>
      </c>
      <c r="G5" s="425"/>
      <c r="H5" s="425" t="s">
        <v>108</v>
      </c>
      <c r="I5" s="427" t="s">
        <v>101</v>
      </c>
      <c r="J5" s="428" t="s">
        <v>34</v>
      </c>
      <c r="K5" s="429">
        <v>1</v>
      </c>
      <c r="L5" s="430">
        <v>1</v>
      </c>
      <c r="M5" s="431" t="s">
        <v>243</v>
      </c>
      <c r="N5" s="425" t="s">
        <v>100</v>
      </c>
      <c r="O5" s="432"/>
      <c r="P5" s="433"/>
      <c r="Q5" s="433"/>
      <c r="R5" s="433"/>
      <c r="S5" s="434"/>
      <c r="T5" s="435"/>
      <c r="U5" s="433"/>
      <c r="V5" s="433"/>
      <c r="W5" s="436"/>
      <c r="X5" s="435"/>
      <c r="Y5" s="433"/>
      <c r="Z5" s="433"/>
      <c r="AA5" s="433"/>
      <c r="AB5" s="436"/>
      <c r="AC5" s="435"/>
      <c r="AD5" s="433"/>
      <c r="AE5" s="433"/>
      <c r="AF5" s="433"/>
      <c r="AG5" s="436"/>
      <c r="AH5" s="263"/>
      <c r="AI5" s="264"/>
      <c r="AJ5" s="265"/>
      <c r="AK5" s="265"/>
      <c r="AL5" s="266"/>
      <c r="AM5" s="263"/>
      <c r="AN5" s="264"/>
      <c r="AO5" s="265"/>
      <c r="AP5" s="265"/>
      <c r="AQ5" s="266"/>
      <c r="AR5" s="263"/>
      <c r="AS5" s="264"/>
      <c r="AT5" s="265"/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435"/>
      <c r="BH5" s="437"/>
      <c r="BI5" s="433"/>
      <c r="BJ5" s="433"/>
      <c r="BK5" s="436"/>
      <c r="BL5" s="435"/>
      <c r="BM5" s="433"/>
      <c r="BN5" s="433"/>
      <c r="BO5" s="433"/>
      <c r="BP5" s="436"/>
      <c r="BQ5" s="435"/>
      <c r="BR5" s="437"/>
      <c r="BS5" s="433"/>
      <c r="BT5" s="433"/>
      <c r="BU5" s="438"/>
      <c r="BV5" s="439">
        <f t="shared" si="0"/>
        <v>0</v>
      </c>
      <c r="BW5" s="440">
        <f t="shared" si="1"/>
        <v>1</v>
      </c>
      <c r="BX5" s="441">
        <f t="shared" si="2"/>
        <v>0</v>
      </c>
      <c r="BY5" s="442">
        <f t="shared" si="3"/>
        <v>0</v>
      </c>
      <c r="BZ5" s="441">
        <f t="shared" si="4"/>
        <v>0</v>
      </c>
      <c r="CA5" s="443" t="s">
        <v>582</v>
      </c>
      <c r="CB5" s="256" t="s">
        <v>531</v>
      </c>
      <c r="CG5" s="448" t="s">
        <v>555</v>
      </c>
      <c r="CH5" s="256" t="s">
        <v>100</v>
      </c>
    </row>
    <row r="6" spans="1:86" x14ac:dyDescent="0.25">
      <c r="A6" s="423" t="s">
        <v>110</v>
      </c>
      <c r="B6" s="424" t="s">
        <v>180</v>
      </c>
      <c r="C6" s="425" t="s">
        <v>527</v>
      </c>
      <c r="D6" s="425" t="s">
        <v>528</v>
      </c>
      <c r="E6" s="294" t="s">
        <v>114</v>
      </c>
      <c r="F6" s="426" t="s">
        <v>529</v>
      </c>
      <c r="G6" s="425"/>
      <c r="H6" s="425" t="s">
        <v>108</v>
      </c>
      <c r="I6" s="427" t="s">
        <v>101</v>
      </c>
      <c r="J6" s="428" t="s">
        <v>35</v>
      </c>
      <c r="K6" s="429">
        <v>1</v>
      </c>
      <c r="L6" s="430">
        <v>1</v>
      </c>
      <c r="M6" s="431" t="s">
        <v>243</v>
      </c>
      <c r="N6" s="425" t="s">
        <v>100</v>
      </c>
      <c r="O6" s="432"/>
      <c r="P6" s="433"/>
      <c r="Q6" s="433"/>
      <c r="R6" s="433"/>
      <c r="S6" s="434"/>
      <c r="T6" s="435"/>
      <c r="U6" s="433"/>
      <c r="V6" s="433"/>
      <c r="W6" s="436"/>
      <c r="X6" s="435"/>
      <c r="Y6" s="433"/>
      <c r="Z6" s="433"/>
      <c r="AA6" s="433"/>
      <c r="AB6" s="436"/>
      <c r="AC6" s="435"/>
      <c r="AD6" s="433"/>
      <c r="AE6" s="433"/>
      <c r="AF6" s="433"/>
      <c r="AG6" s="436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435"/>
      <c r="BH6" s="437"/>
      <c r="BI6" s="433"/>
      <c r="BJ6" s="433"/>
      <c r="BK6" s="436"/>
      <c r="BL6" s="435"/>
      <c r="BM6" s="433"/>
      <c r="BN6" s="433"/>
      <c r="BO6" s="433"/>
      <c r="BP6" s="436"/>
      <c r="BQ6" s="435"/>
      <c r="BR6" s="437"/>
      <c r="BS6" s="433"/>
      <c r="BT6" s="433"/>
      <c r="BU6" s="438"/>
      <c r="BV6" s="439">
        <f t="shared" si="0"/>
        <v>0</v>
      </c>
      <c r="BW6" s="440">
        <f t="shared" si="1"/>
        <v>1</v>
      </c>
      <c r="BX6" s="441">
        <f t="shared" si="2"/>
        <v>0</v>
      </c>
      <c r="BY6" s="442">
        <f t="shared" si="3"/>
        <v>0</v>
      </c>
      <c r="BZ6" s="441">
        <f t="shared" si="4"/>
        <v>0</v>
      </c>
      <c r="CA6" s="443" t="s">
        <v>582</v>
      </c>
      <c r="CB6" s="256" t="s">
        <v>531</v>
      </c>
      <c r="CG6" s="448" t="s">
        <v>555</v>
      </c>
      <c r="CH6" s="256" t="s">
        <v>100</v>
      </c>
    </row>
    <row r="7" spans="1:86" x14ac:dyDescent="0.25">
      <c r="A7" s="423" t="s">
        <v>110</v>
      </c>
      <c r="B7" s="424" t="s">
        <v>180</v>
      </c>
      <c r="C7" s="425" t="s">
        <v>527</v>
      </c>
      <c r="D7" s="425" t="s">
        <v>528</v>
      </c>
      <c r="E7" s="294" t="s">
        <v>114</v>
      </c>
      <c r="F7" s="426" t="s">
        <v>529</v>
      </c>
      <c r="G7" s="425"/>
      <c r="H7" s="425" t="s">
        <v>108</v>
      </c>
      <c r="I7" s="427" t="s">
        <v>101</v>
      </c>
      <c r="J7" s="428" t="s">
        <v>36</v>
      </c>
      <c r="K7" s="429">
        <v>1</v>
      </c>
      <c r="L7" s="430">
        <v>1</v>
      </c>
      <c r="M7" s="431" t="s">
        <v>542</v>
      </c>
      <c r="N7" s="425" t="s">
        <v>100</v>
      </c>
      <c r="O7" s="432"/>
      <c r="P7" s="433"/>
      <c r="Q7" s="433"/>
      <c r="R7" s="433"/>
      <c r="S7" s="434"/>
      <c r="T7" s="435"/>
      <c r="U7" s="433"/>
      <c r="V7" s="433"/>
      <c r="W7" s="436"/>
      <c r="X7" s="435"/>
      <c r="Y7" s="433"/>
      <c r="Z7" s="433"/>
      <c r="AA7" s="433"/>
      <c r="AB7" s="436"/>
      <c r="AC7" s="435"/>
      <c r="AD7" s="433"/>
      <c r="AE7" s="433"/>
      <c r="AF7" s="433"/>
      <c r="AG7" s="436"/>
      <c r="AH7" s="263"/>
      <c r="AI7" s="264"/>
      <c r="AJ7" s="265"/>
      <c r="AK7" s="265"/>
      <c r="AL7" s="266"/>
      <c r="AM7" s="263"/>
      <c r="AN7" s="264"/>
      <c r="AO7" s="265"/>
      <c r="AP7" s="265"/>
      <c r="AQ7" s="266"/>
      <c r="AR7" s="263"/>
      <c r="AS7" s="264"/>
      <c r="AT7" s="265"/>
      <c r="AU7" s="265"/>
      <c r="AV7" s="266"/>
      <c r="AW7" s="263"/>
      <c r="AX7" s="265"/>
      <c r="AY7" s="265"/>
      <c r="AZ7" s="265"/>
      <c r="BA7" s="266"/>
      <c r="BB7" s="263"/>
      <c r="BC7" s="264"/>
      <c r="BD7" s="265"/>
      <c r="BE7" s="265"/>
      <c r="BF7" s="266"/>
      <c r="BG7" s="435"/>
      <c r="BH7" s="437"/>
      <c r="BI7" s="433"/>
      <c r="BJ7" s="433"/>
      <c r="BK7" s="436"/>
      <c r="BL7" s="435"/>
      <c r="BM7" s="433"/>
      <c r="BN7" s="433"/>
      <c r="BO7" s="433"/>
      <c r="BP7" s="436"/>
      <c r="BQ7" s="435"/>
      <c r="BR7" s="437"/>
      <c r="BS7" s="433"/>
      <c r="BT7" s="433"/>
      <c r="BU7" s="438"/>
      <c r="BV7" s="439">
        <f t="shared" si="0"/>
        <v>0</v>
      </c>
      <c r="BW7" s="440">
        <f t="shared" si="1"/>
        <v>1</v>
      </c>
      <c r="BX7" s="441">
        <f t="shared" si="2"/>
        <v>0</v>
      </c>
      <c r="BY7" s="442">
        <f t="shared" si="3"/>
        <v>0</v>
      </c>
      <c r="BZ7" s="441">
        <f t="shared" si="4"/>
        <v>0</v>
      </c>
      <c r="CA7" s="443" t="s">
        <v>582</v>
      </c>
      <c r="CB7" s="256" t="s">
        <v>531</v>
      </c>
      <c r="CG7" s="448" t="s">
        <v>555</v>
      </c>
      <c r="CH7" s="256" t="s">
        <v>100</v>
      </c>
    </row>
    <row r="8" spans="1:86" x14ac:dyDescent="0.25">
      <c r="A8" s="423" t="s">
        <v>110</v>
      </c>
      <c r="B8" s="424" t="s">
        <v>180</v>
      </c>
      <c r="C8" s="425" t="s">
        <v>527</v>
      </c>
      <c r="D8" s="425" t="s">
        <v>528</v>
      </c>
      <c r="E8" s="294" t="s">
        <v>114</v>
      </c>
      <c r="F8" s="426" t="s">
        <v>529</v>
      </c>
      <c r="G8" s="425"/>
      <c r="H8" s="425" t="s">
        <v>108</v>
      </c>
      <c r="I8" s="427" t="s">
        <v>101</v>
      </c>
      <c r="J8" s="428" t="s">
        <v>237</v>
      </c>
      <c r="K8" s="429">
        <v>6</v>
      </c>
      <c r="L8" s="430">
        <v>6</v>
      </c>
      <c r="M8" s="431" t="s">
        <v>252</v>
      </c>
      <c r="N8" s="425" t="s">
        <v>239</v>
      </c>
      <c r="O8" s="432"/>
      <c r="P8" s="433"/>
      <c r="Q8" s="433"/>
      <c r="R8" s="433"/>
      <c r="S8" s="434"/>
      <c r="T8" s="435"/>
      <c r="U8" s="433"/>
      <c r="V8" s="433"/>
      <c r="W8" s="436"/>
      <c r="X8" s="435"/>
      <c r="Y8" s="433"/>
      <c r="Z8" s="433"/>
      <c r="AA8" s="433"/>
      <c r="AB8" s="436"/>
      <c r="AC8" s="435"/>
      <c r="AD8" s="433"/>
      <c r="AE8" s="433"/>
      <c r="AF8" s="433"/>
      <c r="AG8" s="436"/>
      <c r="AH8" s="263"/>
      <c r="AI8" s="264"/>
      <c r="AJ8" s="265"/>
      <c r="AK8" s="265"/>
      <c r="AL8" s="266"/>
      <c r="AM8" s="263"/>
      <c r="AN8" s="264"/>
      <c r="AO8" s="265"/>
      <c r="AP8" s="265"/>
      <c r="AQ8" s="266"/>
      <c r="AR8" s="263"/>
      <c r="AS8" s="264"/>
      <c r="AT8" s="265"/>
      <c r="AU8" s="265"/>
      <c r="AV8" s="266"/>
      <c r="AW8" s="263"/>
      <c r="AX8" s="265"/>
      <c r="AY8" s="265"/>
      <c r="AZ8" s="265"/>
      <c r="BA8" s="266"/>
      <c r="BB8" s="263"/>
      <c r="BC8" s="264"/>
      <c r="BD8" s="265"/>
      <c r="BE8" s="265"/>
      <c r="BF8" s="266"/>
      <c r="BG8" s="435"/>
      <c r="BH8" s="437"/>
      <c r="BI8" s="433"/>
      <c r="BJ8" s="433"/>
      <c r="BK8" s="436"/>
      <c r="BL8" s="435"/>
      <c r="BM8" s="433"/>
      <c r="BN8" s="433"/>
      <c r="BO8" s="433"/>
      <c r="BP8" s="436"/>
      <c r="BQ8" s="435"/>
      <c r="BR8" s="437"/>
      <c r="BS8" s="433"/>
      <c r="BT8" s="433"/>
      <c r="BU8" s="438"/>
      <c r="BV8" s="439">
        <f t="shared" si="0"/>
        <v>0</v>
      </c>
      <c r="BW8" s="440">
        <f t="shared" si="1"/>
        <v>6</v>
      </c>
      <c r="BX8" s="441">
        <f t="shared" si="2"/>
        <v>0</v>
      </c>
      <c r="BY8" s="442">
        <f t="shared" si="3"/>
        <v>0</v>
      </c>
      <c r="BZ8" s="441">
        <f t="shared" si="4"/>
        <v>0</v>
      </c>
      <c r="CA8" s="443" t="s">
        <v>582</v>
      </c>
      <c r="CB8" s="256" t="s">
        <v>531</v>
      </c>
      <c r="CG8" s="448" t="s">
        <v>555</v>
      </c>
      <c r="CH8" s="256" t="s">
        <v>100</v>
      </c>
    </row>
    <row r="9" spans="1:86" x14ac:dyDescent="0.25">
      <c r="A9" s="291" t="s">
        <v>106</v>
      </c>
      <c r="B9" s="292" t="s">
        <v>194</v>
      </c>
      <c r="C9" s="293" t="s">
        <v>214</v>
      </c>
      <c r="D9" s="293" t="s">
        <v>128</v>
      </c>
      <c r="E9" s="294" t="s">
        <v>114</v>
      </c>
      <c r="F9" s="295" t="s">
        <v>49</v>
      </c>
      <c r="G9" s="293"/>
      <c r="H9" s="293" t="s">
        <v>108</v>
      </c>
      <c r="I9" s="296" t="s">
        <v>101</v>
      </c>
      <c r="J9" s="297" t="s">
        <v>31</v>
      </c>
      <c r="K9" s="298">
        <v>5</v>
      </c>
      <c r="L9" s="430">
        <v>4</v>
      </c>
      <c r="M9" s="431" t="s">
        <v>543</v>
      </c>
      <c r="N9" s="293" t="s">
        <v>100</v>
      </c>
      <c r="O9" s="258"/>
      <c r="P9" s="259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59"/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>
        <v>1</v>
      </c>
      <c r="AO9" s="265"/>
      <c r="AP9" s="265">
        <v>1</v>
      </c>
      <c r="AQ9" s="266"/>
      <c r="AR9" s="263"/>
      <c r="AS9" s="264"/>
      <c r="AT9" s="265"/>
      <c r="AU9" s="265"/>
      <c r="AV9" s="266"/>
      <c r="AW9" s="263"/>
      <c r="AX9" s="265"/>
      <c r="AY9" s="265"/>
      <c r="AZ9" s="265"/>
      <c r="BA9" s="266"/>
      <c r="BB9" s="263"/>
      <c r="BC9" s="264"/>
      <c r="BD9" s="265"/>
      <c r="BE9" s="265"/>
      <c r="BF9" s="266"/>
      <c r="BG9" s="261">
        <v>1</v>
      </c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>
        <v>1</v>
      </c>
      <c r="BS9" s="259"/>
      <c r="BT9" s="259"/>
      <c r="BU9" s="268"/>
      <c r="BV9" s="344">
        <f t="shared" ref="BV9:BV33" si="5">SUM(O9:BU9)</f>
        <v>4</v>
      </c>
      <c r="BW9" s="345">
        <f t="shared" ref="BW9:BW33" si="6">IF(J9="Pictures",(IF(SUM(O9:BU9)&gt;L9,0,L9-BV9)),L9-BV9)</f>
        <v>0</v>
      </c>
      <c r="BX9" s="346">
        <f t="shared" ref="BX9:BX39" si="7">COUNT(O9:BU9)</f>
        <v>4</v>
      </c>
      <c r="BY9" s="358">
        <f t="shared" ref="BY9:BY32" si="8">COUNT(O9:AG9,BG9:BU9)</f>
        <v>2</v>
      </c>
      <c r="BZ9" s="346">
        <f t="shared" ref="BZ9:BZ32" si="9">COUNT(AH9:BF9)</f>
        <v>2</v>
      </c>
      <c r="CA9" s="443" t="s">
        <v>581</v>
      </c>
      <c r="CB9" s="256" t="s">
        <v>537</v>
      </c>
      <c r="CC9" s="347">
        <f t="shared" ref="CC9:CC31" si="10">SUM(O9:AB9)</f>
        <v>0</v>
      </c>
      <c r="CD9" s="347">
        <f t="shared" ref="CD9:CD31" si="11">SUM(AC9:AQ9)</f>
        <v>2</v>
      </c>
      <c r="CE9" s="347">
        <f t="shared" ref="CE9:CE31" si="12">SUM(AR9:BF9)</f>
        <v>0</v>
      </c>
      <c r="CF9" s="347">
        <f t="shared" ref="CF9:CF31" si="13">SUM(BG9:BU9)</f>
        <v>2</v>
      </c>
      <c r="CG9" s="448" t="s">
        <v>555</v>
      </c>
      <c r="CH9" s="256" t="s">
        <v>100</v>
      </c>
    </row>
    <row r="10" spans="1:86" x14ac:dyDescent="0.25">
      <c r="A10" s="291" t="s">
        <v>106</v>
      </c>
      <c r="B10" s="292" t="s">
        <v>194</v>
      </c>
      <c r="C10" s="293" t="s">
        <v>214</v>
      </c>
      <c r="D10" s="293" t="s">
        <v>128</v>
      </c>
      <c r="E10" s="294" t="s">
        <v>114</v>
      </c>
      <c r="F10" s="295" t="s">
        <v>49</v>
      </c>
      <c r="G10" s="293"/>
      <c r="H10" s="293" t="s">
        <v>108</v>
      </c>
      <c r="I10" s="296" t="s">
        <v>101</v>
      </c>
      <c r="J10" s="297" t="s">
        <v>306</v>
      </c>
      <c r="K10" s="298">
        <v>5</v>
      </c>
      <c r="L10" s="430">
        <v>4</v>
      </c>
      <c r="M10" s="431" t="s">
        <v>544</v>
      </c>
      <c r="N10" s="293" t="s">
        <v>100</v>
      </c>
      <c r="O10" s="258"/>
      <c r="P10" s="259"/>
      <c r="Q10" s="259"/>
      <c r="R10" s="259"/>
      <c r="S10" s="260"/>
      <c r="T10" s="261"/>
      <c r="U10" s="259"/>
      <c r="V10" s="259"/>
      <c r="W10" s="262"/>
      <c r="X10" s="261"/>
      <c r="Y10" s="259"/>
      <c r="Z10" s="259"/>
      <c r="AA10" s="259"/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>
        <v>1</v>
      </c>
      <c r="AO10" s="265"/>
      <c r="AP10" s="265">
        <v>1</v>
      </c>
      <c r="AQ10" s="266"/>
      <c r="AR10" s="263"/>
      <c r="AS10" s="264"/>
      <c r="AT10" s="265"/>
      <c r="AU10" s="265"/>
      <c r="AV10" s="266"/>
      <c r="AW10" s="263"/>
      <c r="AX10" s="265"/>
      <c r="AY10" s="265"/>
      <c r="AZ10" s="265"/>
      <c r="BA10" s="266"/>
      <c r="BB10" s="263"/>
      <c r="BC10" s="264"/>
      <c r="BD10" s="265"/>
      <c r="BE10" s="265"/>
      <c r="BF10" s="266"/>
      <c r="BG10" s="261">
        <v>1</v>
      </c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>
        <v>1</v>
      </c>
      <c r="BS10" s="259"/>
      <c r="BT10" s="259"/>
      <c r="BU10" s="268"/>
      <c r="BV10" s="344">
        <f t="shared" si="5"/>
        <v>4</v>
      </c>
      <c r="BW10" s="345">
        <f t="shared" si="6"/>
        <v>0</v>
      </c>
      <c r="BX10" s="346">
        <f t="shared" si="7"/>
        <v>4</v>
      </c>
      <c r="BY10" s="358">
        <f t="shared" si="8"/>
        <v>2</v>
      </c>
      <c r="BZ10" s="346">
        <f t="shared" si="9"/>
        <v>2</v>
      </c>
      <c r="CA10" s="443" t="s">
        <v>581</v>
      </c>
      <c r="CB10" s="256" t="s">
        <v>537</v>
      </c>
      <c r="CC10" s="347">
        <f t="shared" si="10"/>
        <v>0</v>
      </c>
      <c r="CD10" s="347">
        <f t="shared" si="11"/>
        <v>2</v>
      </c>
      <c r="CE10" s="347">
        <f t="shared" si="12"/>
        <v>0</v>
      </c>
      <c r="CF10" s="347">
        <f t="shared" si="13"/>
        <v>2</v>
      </c>
      <c r="CG10" s="448" t="s">
        <v>555</v>
      </c>
      <c r="CH10" s="256" t="s">
        <v>100</v>
      </c>
    </row>
    <row r="11" spans="1:86" x14ac:dyDescent="0.25">
      <c r="A11" s="291" t="s">
        <v>106</v>
      </c>
      <c r="B11" s="292" t="s">
        <v>194</v>
      </c>
      <c r="C11" s="293" t="s">
        <v>214</v>
      </c>
      <c r="D11" s="293" t="s">
        <v>128</v>
      </c>
      <c r="E11" s="294" t="s">
        <v>114</v>
      </c>
      <c r="F11" s="295" t="s">
        <v>49</v>
      </c>
      <c r="G11" s="293"/>
      <c r="H11" s="293" t="s">
        <v>108</v>
      </c>
      <c r="I11" s="296" t="s">
        <v>101</v>
      </c>
      <c r="J11" s="297" t="s">
        <v>237</v>
      </c>
      <c r="K11" s="298">
        <v>6</v>
      </c>
      <c r="L11" s="430">
        <v>6</v>
      </c>
      <c r="M11" s="431" t="s">
        <v>252</v>
      </c>
      <c r="N11" s="300" t="s">
        <v>239</v>
      </c>
      <c r="O11" s="258"/>
      <c r="P11" s="259"/>
      <c r="Q11" s="259"/>
      <c r="R11" s="259"/>
      <c r="S11" s="260"/>
      <c r="T11" s="261"/>
      <c r="U11" s="259"/>
      <c r="V11" s="259"/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/>
      <c r="AP11" s="265"/>
      <c r="AQ11" s="266"/>
      <c r="AR11" s="263"/>
      <c r="AS11" s="264"/>
      <c r="AT11" s="265"/>
      <c r="AU11" s="265"/>
      <c r="AV11" s="266"/>
      <c r="AW11" s="263"/>
      <c r="AX11" s="265"/>
      <c r="AY11" s="265"/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4">
        <f t="shared" si="5"/>
        <v>0</v>
      </c>
      <c r="BW11" s="345">
        <f t="shared" si="6"/>
        <v>6</v>
      </c>
      <c r="BX11" s="346">
        <f t="shared" si="7"/>
        <v>0</v>
      </c>
      <c r="BY11" s="358">
        <f t="shared" si="8"/>
        <v>0</v>
      </c>
      <c r="BZ11" s="346">
        <f t="shared" si="9"/>
        <v>0</v>
      </c>
      <c r="CA11" s="443" t="s">
        <v>581</v>
      </c>
      <c r="CB11" s="256" t="s">
        <v>537</v>
      </c>
      <c r="CC11" s="347">
        <f t="shared" si="10"/>
        <v>0</v>
      </c>
      <c r="CD11" s="347">
        <f t="shared" si="11"/>
        <v>0</v>
      </c>
      <c r="CE11" s="347">
        <f t="shared" si="12"/>
        <v>0</v>
      </c>
      <c r="CF11" s="347">
        <f t="shared" si="13"/>
        <v>0</v>
      </c>
      <c r="CG11" s="448" t="s">
        <v>555</v>
      </c>
      <c r="CH11" s="256" t="s">
        <v>100</v>
      </c>
    </row>
    <row r="12" spans="1:86" x14ac:dyDescent="0.25">
      <c r="A12" s="291" t="s">
        <v>107</v>
      </c>
      <c r="B12" s="292" t="s">
        <v>126</v>
      </c>
      <c r="C12" s="293" t="s">
        <v>213</v>
      </c>
      <c r="D12" s="293" t="s">
        <v>207</v>
      </c>
      <c r="E12" s="294" t="s">
        <v>114</v>
      </c>
      <c r="F12" s="295" t="s">
        <v>50</v>
      </c>
      <c r="G12" s="293"/>
      <c r="H12" s="293" t="s">
        <v>108</v>
      </c>
      <c r="I12" s="296" t="s">
        <v>101</v>
      </c>
      <c r="J12" s="297" t="s">
        <v>32</v>
      </c>
      <c r="K12" s="298">
        <v>1</v>
      </c>
      <c r="L12" s="430">
        <v>1</v>
      </c>
      <c r="M12" s="431" t="s">
        <v>247</v>
      </c>
      <c r="N12" s="293" t="s">
        <v>100</v>
      </c>
      <c r="O12" s="258"/>
      <c r="P12" s="259"/>
      <c r="Q12" s="259"/>
      <c r="R12" s="259"/>
      <c r="S12" s="260"/>
      <c r="T12" s="261"/>
      <c r="U12" s="259"/>
      <c r="V12" s="259"/>
      <c r="W12" s="262"/>
      <c r="X12" s="261"/>
      <c r="Y12" s="259"/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/>
      <c r="AP12" s="265"/>
      <c r="AQ12" s="266"/>
      <c r="AR12" s="263"/>
      <c r="AS12" s="264"/>
      <c r="AT12" s="265"/>
      <c r="AU12" s="265"/>
      <c r="AV12" s="266"/>
      <c r="AW12" s="263"/>
      <c r="AX12" s="265"/>
      <c r="AY12" s="265"/>
      <c r="AZ12" s="265"/>
      <c r="BA12" s="266"/>
      <c r="BB12" s="263"/>
      <c r="BC12" s="264"/>
      <c r="BD12" s="265"/>
      <c r="BE12" s="265"/>
      <c r="BF12" s="266"/>
      <c r="BG12" s="261"/>
      <c r="BH12" s="267"/>
      <c r="BI12" s="259"/>
      <c r="BJ12" s="259"/>
      <c r="BK12" s="262"/>
      <c r="BL12" s="261"/>
      <c r="BM12" s="259"/>
      <c r="BN12" s="259"/>
      <c r="BO12" s="259"/>
      <c r="BP12" s="262"/>
      <c r="BQ12" s="261"/>
      <c r="BR12" s="267"/>
      <c r="BS12" s="259"/>
      <c r="BT12" s="259"/>
      <c r="BU12" s="268"/>
      <c r="BV12" s="344">
        <f t="shared" si="5"/>
        <v>0</v>
      </c>
      <c r="BW12" s="345">
        <f t="shared" si="6"/>
        <v>1</v>
      </c>
      <c r="BX12" s="346">
        <f t="shared" si="7"/>
        <v>0</v>
      </c>
      <c r="BY12" s="358">
        <f t="shared" si="8"/>
        <v>0</v>
      </c>
      <c r="BZ12" s="346">
        <f t="shared" si="9"/>
        <v>0</v>
      </c>
      <c r="CA12" s="443" t="s">
        <v>582</v>
      </c>
      <c r="CB12" s="256" t="s">
        <v>516</v>
      </c>
      <c r="CC12" s="347">
        <f t="shared" si="10"/>
        <v>0</v>
      </c>
      <c r="CD12" s="347">
        <f t="shared" si="11"/>
        <v>0</v>
      </c>
      <c r="CE12" s="347">
        <f t="shared" si="12"/>
        <v>0</v>
      </c>
      <c r="CF12" s="347">
        <f t="shared" si="13"/>
        <v>0</v>
      </c>
      <c r="CG12" s="448" t="s">
        <v>555</v>
      </c>
      <c r="CH12" s="256" t="s">
        <v>100</v>
      </c>
    </row>
    <row r="13" spans="1:86" x14ac:dyDescent="0.25">
      <c r="A13" s="291" t="s">
        <v>107</v>
      </c>
      <c r="B13" s="292" t="s">
        <v>126</v>
      </c>
      <c r="C13" s="293" t="s">
        <v>213</v>
      </c>
      <c r="D13" s="293" t="s">
        <v>207</v>
      </c>
      <c r="E13" s="294" t="s">
        <v>114</v>
      </c>
      <c r="F13" s="295" t="s">
        <v>50</v>
      </c>
      <c r="G13" s="293"/>
      <c r="H13" s="293" t="s">
        <v>108</v>
      </c>
      <c r="I13" s="296" t="s">
        <v>101</v>
      </c>
      <c r="J13" s="297" t="s">
        <v>33</v>
      </c>
      <c r="K13" s="298">
        <v>1</v>
      </c>
      <c r="L13" s="430">
        <v>1</v>
      </c>
      <c r="M13" s="431" t="s">
        <v>245</v>
      </c>
      <c r="N13" s="293" t="s">
        <v>100</v>
      </c>
      <c r="O13" s="258"/>
      <c r="P13" s="259"/>
      <c r="Q13" s="259"/>
      <c r="R13" s="259"/>
      <c r="S13" s="260"/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/>
      <c r="AP13" s="265"/>
      <c r="AQ13" s="266"/>
      <c r="AR13" s="263"/>
      <c r="AS13" s="264"/>
      <c r="AT13" s="265"/>
      <c r="AU13" s="265"/>
      <c r="AV13" s="266"/>
      <c r="AW13" s="263"/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/>
      <c r="BJ13" s="259"/>
      <c r="BK13" s="262"/>
      <c r="BL13" s="261"/>
      <c r="BM13" s="259"/>
      <c r="BN13" s="259"/>
      <c r="BO13" s="259"/>
      <c r="BP13" s="262"/>
      <c r="BQ13" s="261"/>
      <c r="BR13" s="267"/>
      <c r="BS13" s="259"/>
      <c r="BT13" s="259"/>
      <c r="BU13" s="268"/>
      <c r="BV13" s="344">
        <f t="shared" si="5"/>
        <v>0</v>
      </c>
      <c r="BW13" s="345">
        <f t="shared" si="6"/>
        <v>1</v>
      </c>
      <c r="BX13" s="346">
        <f t="shared" si="7"/>
        <v>0</v>
      </c>
      <c r="BY13" s="358">
        <f t="shared" si="8"/>
        <v>0</v>
      </c>
      <c r="BZ13" s="346">
        <f t="shared" si="9"/>
        <v>0</v>
      </c>
      <c r="CA13" s="443" t="s">
        <v>582</v>
      </c>
      <c r="CB13" s="256" t="s">
        <v>516</v>
      </c>
      <c r="CC13" s="347">
        <f t="shared" si="10"/>
        <v>0</v>
      </c>
      <c r="CD13" s="347">
        <f t="shared" si="11"/>
        <v>0</v>
      </c>
      <c r="CE13" s="347">
        <f t="shared" si="12"/>
        <v>0</v>
      </c>
      <c r="CF13" s="347">
        <f t="shared" si="13"/>
        <v>0</v>
      </c>
      <c r="CG13" s="448" t="s">
        <v>555</v>
      </c>
      <c r="CH13" s="256" t="s">
        <v>100</v>
      </c>
    </row>
    <row r="14" spans="1:86" x14ac:dyDescent="0.25">
      <c r="A14" s="291" t="s">
        <v>107</v>
      </c>
      <c r="B14" s="292" t="s">
        <v>126</v>
      </c>
      <c r="C14" s="293" t="s">
        <v>213</v>
      </c>
      <c r="D14" s="293" t="s">
        <v>207</v>
      </c>
      <c r="E14" s="294" t="s">
        <v>114</v>
      </c>
      <c r="F14" s="295" t="s">
        <v>50</v>
      </c>
      <c r="G14" s="293"/>
      <c r="H14" s="293" t="s">
        <v>108</v>
      </c>
      <c r="I14" s="296" t="s">
        <v>101</v>
      </c>
      <c r="J14" s="297" t="s">
        <v>34</v>
      </c>
      <c r="K14" s="298">
        <v>1</v>
      </c>
      <c r="L14" s="430">
        <v>1</v>
      </c>
      <c r="M14" s="431" t="s">
        <v>243</v>
      </c>
      <c r="N14" s="293" t="s">
        <v>100</v>
      </c>
      <c r="O14" s="258"/>
      <c r="P14" s="259"/>
      <c r="Q14" s="259"/>
      <c r="R14" s="259"/>
      <c r="S14" s="260"/>
      <c r="T14" s="261"/>
      <c r="U14" s="259"/>
      <c r="V14" s="259"/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/>
      <c r="AP14" s="265"/>
      <c r="AQ14" s="266"/>
      <c r="AR14" s="263"/>
      <c r="AS14" s="264"/>
      <c r="AT14" s="265"/>
      <c r="AU14" s="265"/>
      <c r="AV14" s="266"/>
      <c r="AW14" s="263"/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/>
      <c r="BJ14" s="259"/>
      <c r="BK14" s="262"/>
      <c r="BL14" s="261"/>
      <c r="BM14" s="259"/>
      <c r="BN14" s="259"/>
      <c r="BO14" s="259"/>
      <c r="BP14" s="262"/>
      <c r="BQ14" s="261"/>
      <c r="BR14" s="267"/>
      <c r="BS14" s="259"/>
      <c r="BT14" s="259"/>
      <c r="BU14" s="268"/>
      <c r="BV14" s="344">
        <f t="shared" si="5"/>
        <v>0</v>
      </c>
      <c r="BW14" s="345">
        <f t="shared" si="6"/>
        <v>1</v>
      </c>
      <c r="BX14" s="346">
        <f t="shared" si="7"/>
        <v>0</v>
      </c>
      <c r="BY14" s="358">
        <f t="shared" si="8"/>
        <v>0</v>
      </c>
      <c r="BZ14" s="346">
        <f t="shared" si="9"/>
        <v>0</v>
      </c>
      <c r="CA14" s="443" t="s">
        <v>582</v>
      </c>
      <c r="CB14" s="256" t="s">
        <v>516</v>
      </c>
      <c r="CC14" s="347">
        <f t="shared" si="10"/>
        <v>0</v>
      </c>
      <c r="CD14" s="347">
        <f t="shared" si="11"/>
        <v>0</v>
      </c>
      <c r="CE14" s="347">
        <f t="shared" si="12"/>
        <v>0</v>
      </c>
      <c r="CF14" s="347">
        <f t="shared" si="13"/>
        <v>0</v>
      </c>
      <c r="CG14" s="448" t="s">
        <v>555</v>
      </c>
      <c r="CH14" s="256" t="s">
        <v>100</v>
      </c>
    </row>
    <row r="15" spans="1:86" x14ac:dyDescent="0.25">
      <c r="A15" s="291" t="s">
        <v>107</v>
      </c>
      <c r="B15" s="292" t="s">
        <v>126</v>
      </c>
      <c r="C15" s="293" t="s">
        <v>213</v>
      </c>
      <c r="D15" s="293" t="s">
        <v>207</v>
      </c>
      <c r="E15" s="294" t="s">
        <v>114</v>
      </c>
      <c r="F15" s="295" t="s">
        <v>50</v>
      </c>
      <c r="G15" s="293"/>
      <c r="H15" s="293" t="s">
        <v>108</v>
      </c>
      <c r="I15" s="296" t="s">
        <v>101</v>
      </c>
      <c r="J15" s="297" t="s">
        <v>35</v>
      </c>
      <c r="K15" s="298">
        <v>1</v>
      </c>
      <c r="L15" s="430">
        <v>1</v>
      </c>
      <c r="M15" s="431" t="s">
        <v>243</v>
      </c>
      <c r="N15" s="293" t="s">
        <v>100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/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4">
        <f t="shared" si="5"/>
        <v>0</v>
      </c>
      <c r="BW15" s="345">
        <f t="shared" si="6"/>
        <v>1</v>
      </c>
      <c r="BX15" s="346">
        <f t="shared" si="7"/>
        <v>0</v>
      </c>
      <c r="BY15" s="358">
        <f t="shared" si="8"/>
        <v>0</v>
      </c>
      <c r="BZ15" s="346">
        <f t="shared" si="9"/>
        <v>0</v>
      </c>
      <c r="CA15" s="443" t="s">
        <v>582</v>
      </c>
      <c r="CB15" s="256" t="s">
        <v>516</v>
      </c>
      <c r="CC15" s="347">
        <f t="shared" si="10"/>
        <v>0</v>
      </c>
      <c r="CD15" s="347">
        <f t="shared" si="11"/>
        <v>0</v>
      </c>
      <c r="CE15" s="347">
        <f t="shared" si="12"/>
        <v>0</v>
      </c>
      <c r="CF15" s="347">
        <f t="shared" si="13"/>
        <v>0</v>
      </c>
      <c r="CG15" s="448" t="s">
        <v>555</v>
      </c>
      <c r="CH15" s="256" t="s">
        <v>100</v>
      </c>
    </row>
    <row r="16" spans="1:86" x14ac:dyDescent="0.25">
      <c r="A16" s="291" t="s">
        <v>107</v>
      </c>
      <c r="B16" s="292" t="s">
        <v>126</v>
      </c>
      <c r="C16" s="293" t="s">
        <v>213</v>
      </c>
      <c r="D16" s="293" t="s">
        <v>207</v>
      </c>
      <c r="E16" s="294" t="s">
        <v>114</v>
      </c>
      <c r="F16" s="295" t="s">
        <v>50</v>
      </c>
      <c r="G16" s="293"/>
      <c r="H16" s="293" t="s">
        <v>108</v>
      </c>
      <c r="I16" s="296" t="s">
        <v>101</v>
      </c>
      <c r="J16" s="297" t="s">
        <v>36</v>
      </c>
      <c r="K16" s="298">
        <v>1</v>
      </c>
      <c r="L16" s="430">
        <v>1</v>
      </c>
      <c r="M16" s="431" t="s">
        <v>542</v>
      </c>
      <c r="N16" s="293" t="s">
        <v>100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/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4">
        <f t="shared" si="5"/>
        <v>0</v>
      </c>
      <c r="BW16" s="345">
        <f t="shared" si="6"/>
        <v>1</v>
      </c>
      <c r="BX16" s="346">
        <f t="shared" si="7"/>
        <v>0</v>
      </c>
      <c r="BY16" s="358">
        <f t="shared" si="8"/>
        <v>0</v>
      </c>
      <c r="BZ16" s="346">
        <f t="shared" si="9"/>
        <v>0</v>
      </c>
      <c r="CA16" s="443" t="s">
        <v>582</v>
      </c>
      <c r="CB16" s="256" t="s">
        <v>516</v>
      </c>
      <c r="CC16" s="347">
        <f t="shared" si="10"/>
        <v>0</v>
      </c>
      <c r="CD16" s="347">
        <f t="shared" si="11"/>
        <v>0</v>
      </c>
      <c r="CE16" s="347">
        <f t="shared" si="12"/>
        <v>0</v>
      </c>
      <c r="CF16" s="347">
        <f t="shared" si="13"/>
        <v>0</v>
      </c>
      <c r="CG16" s="448" t="s">
        <v>555</v>
      </c>
      <c r="CH16" s="256" t="s">
        <v>100</v>
      </c>
    </row>
    <row r="17" spans="1:86" x14ac:dyDescent="0.25">
      <c r="A17" s="291" t="s">
        <v>107</v>
      </c>
      <c r="B17" s="292" t="s">
        <v>126</v>
      </c>
      <c r="C17" s="293" t="s">
        <v>213</v>
      </c>
      <c r="D17" s="293" t="s">
        <v>207</v>
      </c>
      <c r="E17" s="294" t="s">
        <v>114</v>
      </c>
      <c r="F17" s="295" t="s">
        <v>50</v>
      </c>
      <c r="G17" s="293"/>
      <c r="H17" s="293" t="s">
        <v>108</v>
      </c>
      <c r="I17" s="296" t="s">
        <v>101</v>
      </c>
      <c r="J17" s="297" t="s">
        <v>306</v>
      </c>
      <c r="K17" s="298">
        <v>10</v>
      </c>
      <c r="L17" s="430">
        <v>4</v>
      </c>
      <c r="M17" s="431" t="s">
        <v>545</v>
      </c>
      <c r="N17" s="293" t="s">
        <v>100</v>
      </c>
      <c r="O17" s="258"/>
      <c r="P17" s="259"/>
      <c r="Q17" s="259"/>
      <c r="R17" s="259"/>
      <c r="S17" s="260"/>
      <c r="T17" s="261">
        <v>2</v>
      </c>
      <c r="U17" s="259"/>
      <c r="V17" s="259"/>
      <c r="W17" s="262"/>
      <c r="X17" s="261"/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/>
      <c r="AP17" s="265"/>
      <c r="AQ17" s="266">
        <v>2</v>
      </c>
      <c r="AR17" s="263"/>
      <c r="AS17" s="264"/>
      <c r="AT17" s="265"/>
      <c r="AU17" s="265"/>
      <c r="AV17" s="266"/>
      <c r="AW17" s="263"/>
      <c r="AX17" s="265"/>
      <c r="AY17" s="265"/>
      <c r="AZ17" s="265"/>
      <c r="BA17" s="266"/>
      <c r="BB17" s="263"/>
      <c r="BC17" s="264"/>
      <c r="BD17" s="265"/>
      <c r="BE17" s="265"/>
      <c r="BF17" s="266"/>
      <c r="BG17" s="261"/>
      <c r="BH17" s="267"/>
      <c r="BI17" s="259"/>
      <c r="BJ17" s="259"/>
      <c r="BK17" s="262"/>
      <c r="BL17" s="261"/>
      <c r="BM17" s="259"/>
      <c r="BN17" s="259"/>
      <c r="BO17" s="259"/>
      <c r="BP17" s="262"/>
      <c r="BQ17" s="261"/>
      <c r="BR17" s="267"/>
      <c r="BS17" s="259"/>
      <c r="BT17" s="259"/>
      <c r="BU17" s="268"/>
      <c r="BV17" s="344">
        <f t="shared" si="5"/>
        <v>4</v>
      </c>
      <c r="BW17" s="345">
        <f t="shared" si="6"/>
        <v>0</v>
      </c>
      <c r="BX17" s="346">
        <f t="shared" si="7"/>
        <v>2</v>
      </c>
      <c r="BY17" s="358">
        <f t="shared" si="8"/>
        <v>1</v>
      </c>
      <c r="BZ17" s="346">
        <f t="shared" si="9"/>
        <v>1</v>
      </c>
      <c r="CA17" s="443" t="s">
        <v>582</v>
      </c>
      <c r="CB17" s="256" t="s">
        <v>516</v>
      </c>
      <c r="CC17" s="347">
        <f t="shared" si="10"/>
        <v>2</v>
      </c>
      <c r="CD17" s="347">
        <f t="shared" si="11"/>
        <v>2</v>
      </c>
      <c r="CE17" s="347">
        <f t="shared" si="12"/>
        <v>0</v>
      </c>
      <c r="CF17" s="347">
        <f t="shared" si="13"/>
        <v>0</v>
      </c>
      <c r="CG17" s="448" t="s">
        <v>555</v>
      </c>
      <c r="CH17" s="256" t="s">
        <v>552</v>
      </c>
    </row>
    <row r="18" spans="1:86" x14ac:dyDescent="0.25">
      <c r="A18" s="291" t="s">
        <v>107</v>
      </c>
      <c r="B18" s="292" t="s">
        <v>126</v>
      </c>
      <c r="C18" s="293" t="s">
        <v>213</v>
      </c>
      <c r="D18" s="293" t="s">
        <v>207</v>
      </c>
      <c r="E18" s="294" t="s">
        <v>114</v>
      </c>
      <c r="F18" s="295" t="s">
        <v>50</v>
      </c>
      <c r="G18" s="293"/>
      <c r="H18" s="293" t="s">
        <v>108</v>
      </c>
      <c r="I18" s="296" t="s">
        <v>101</v>
      </c>
      <c r="J18" s="297" t="s">
        <v>31</v>
      </c>
      <c r="K18" s="298">
        <v>0</v>
      </c>
      <c r="L18" s="430">
        <v>2</v>
      </c>
      <c r="M18" s="431" t="s">
        <v>532</v>
      </c>
      <c r="N18" s="293"/>
      <c r="O18" s="258"/>
      <c r="P18" s="259"/>
      <c r="Q18" s="259"/>
      <c r="R18" s="259"/>
      <c r="S18" s="260"/>
      <c r="T18" s="261"/>
      <c r="U18" s="259"/>
      <c r="V18" s="259"/>
      <c r="W18" s="262"/>
      <c r="X18" s="261"/>
      <c r="Y18" s="259"/>
      <c r="Z18" s="259"/>
      <c r="AA18" s="259"/>
      <c r="AB18" s="262"/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>
        <v>2</v>
      </c>
      <c r="AR18" s="263"/>
      <c r="AS18" s="264"/>
      <c r="AT18" s="265"/>
      <c r="AU18" s="265"/>
      <c r="AV18" s="266"/>
      <c r="AW18" s="263"/>
      <c r="AX18" s="265"/>
      <c r="AY18" s="265"/>
      <c r="AZ18" s="265"/>
      <c r="BA18" s="266"/>
      <c r="BB18" s="263"/>
      <c r="BC18" s="264"/>
      <c r="BD18" s="265"/>
      <c r="BE18" s="265"/>
      <c r="BF18" s="266"/>
      <c r="BG18" s="261"/>
      <c r="BH18" s="267"/>
      <c r="BI18" s="259"/>
      <c r="BJ18" s="259"/>
      <c r="BK18" s="262"/>
      <c r="BL18" s="261"/>
      <c r="BM18" s="259"/>
      <c r="BN18" s="259"/>
      <c r="BO18" s="259"/>
      <c r="BP18" s="262"/>
      <c r="BQ18" s="261"/>
      <c r="BR18" s="267"/>
      <c r="BS18" s="259"/>
      <c r="BT18" s="259"/>
      <c r="BU18" s="268"/>
      <c r="BV18" s="344">
        <f t="shared" ref="BV18" si="14">SUM(O18:BU18)</f>
        <v>2</v>
      </c>
      <c r="BW18" s="345">
        <f t="shared" ref="BW18" si="15">IF(J18="Pictures",(IF(SUM(O18:BU18)&gt;L18,0,L18-BV18)),L18-BV18)</f>
        <v>0</v>
      </c>
      <c r="BX18" s="346">
        <f t="shared" ref="BX18" si="16">COUNT(O18:BU18)</f>
        <v>1</v>
      </c>
      <c r="BY18" s="358">
        <f t="shared" ref="BY18" si="17">COUNT(O18:AG18,BG18:BU18)</f>
        <v>0</v>
      </c>
      <c r="BZ18" s="346">
        <f t="shared" ref="BZ18" si="18">COUNT(AH18:BF18)</f>
        <v>1</v>
      </c>
      <c r="CA18" s="443" t="s">
        <v>582</v>
      </c>
      <c r="CB18" s="256" t="s">
        <v>516</v>
      </c>
      <c r="CC18" s="347"/>
      <c r="CD18" s="347"/>
      <c r="CE18" s="347"/>
      <c r="CF18" s="347"/>
      <c r="CG18" s="448" t="s">
        <v>555</v>
      </c>
    </row>
    <row r="19" spans="1:86" x14ac:dyDescent="0.25">
      <c r="A19" s="291" t="s">
        <v>107</v>
      </c>
      <c r="B19" s="292" t="s">
        <v>126</v>
      </c>
      <c r="C19" s="293" t="s">
        <v>213</v>
      </c>
      <c r="D19" s="293" t="s">
        <v>207</v>
      </c>
      <c r="E19" s="294" t="s">
        <v>114</v>
      </c>
      <c r="F19" s="295" t="s">
        <v>50</v>
      </c>
      <c r="G19" s="293"/>
      <c r="H19" s="293" t="s">
        <v>108</v>
      </c>
      <c r="I19" s="296" t="s">
        <v>101</v>
      </c>
      <c r="J19" s="297" t="s">
        <v>237</v>
      </c>
      <c r="K19" s="298">
        <v>6</v>
      </c>
      <c r="L19" s="430">
        <v>6</v>
      </c>
      <c r="M19" s="431" t="s">
        <v>252</v>
      </c>
      <c r="N19" s="300" t="s">
        <v>239</v>
      </c>
      <c r="O19" s="258"/>
      <c r="P19" s="259"/>
      <c r="Q19" s="259"/>
      <c r="R19" s="259"/>
      <c r="S19" s="260"/>
      <c r="T19" s="261">
        <v>6</v>
      </c>
      <c r="U19" s="259"/>
      <c r="V19" s="259"/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/>
      <c r="AP19" s="265"/>
      <c r="AQ19" s="266"/>
      <c r="AR19" s="263"/>
      <c r="AS19" s="264"/>
      <c r="AT19" s="265"/>
      <c r="AU19" s="265"/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4">
        <f t="shared" si="5"/>
        <v>6</v>
      </c>
      <c r="BW19" s="345">
        <f t="shared" si="6"/>
        <v>0</v>
      </c>
      <c r="BX19" s="346">
        <f t="shared" si="7"/>
        <v>1</v>
      </c>
      <c r="BY19" s="358">
        <f t="shared" si="8"/>
        <v>1</v>
      </c>
      <c r="BZ19" s="346">
        <f t="shared" si="9"/>
        <v>0</v>
      </c>
      <c r="CA19" s="443" t="s">
        <v>582</v>
      </c>
      <c r="CB19" s="256" t="s">
        <v>516</v>
      </c>
      <c r="CC19" s="347">
        <f t="shared" si="10"/>
        <v>6</v>
      </c>
      <c r="CD19" s="347">
        <f t="shared" si="11"/>
        <v>0</v>
      </c>
      <c r="CE19" s="347">
        <f t="shared" si="12"/>
        <v>0</v>
      </c>
      <c r="CF19" s="347">
        <f t="shared" si="13"/>
        <v>0</v>
      </c>
      <c r="CG19" s="448" t="s">
        <v>555</v>
      </c>
      <c r="CH19" s="256" t="s">
        <v>100</v>
      </c>
    </row>
    <row r="20" spans="1:86" x14ac:dyDescent="0.25">
      <c r="A20" s="291" t="s">
        <v>107</v>
      </c>
      <c r="B20" s="292" t="s">
        <v>126</v>
      </c>
      <c r="C20" s="293" t="s">
        <v>212</v>
      </c>
      <c r="D20" s="293" t="s">
        <v>207</v>
      </c>
      <c r="E20" s="294" t="s">
        <v>114</v>
      </c>
      <c r="F20" s="295" t="s">
        <v>51</v>
      </c>
      <c r="G20" s="293"/>
      <c r="H20" s="293" t="s">
        <v>108</v>
      </c>
      <c r="I20" s="296" t="s">
        <v>101</v>
      </c>
      <c r="J20" s="297" t="s">
        <v>31</v>
      </c>
      <c r="K20" s="298">
        <v>1</v>
      </c>
      <c r="L20" s="430">
        <v>1</v>
      </c>
      <c r="M20" s="431" t="s">
        <v>246</v>
      </c>
      <c r="N20" s="293" t="s">
        <v>100</v>
      </c>
      <c r="O20" s="258"/>
      <c r="P20" s="259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59"/>
      <c r="AB20" s="262">
        <v>1</v>
      </c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/>
      <c r="AV20" s="266"/>
      <c r="AW20" s="263"/>
      <c r="AX20" s="265"/>
      <c r="AY20" s="265"/>
      <c r="AZ20" s="265"/>
      <c r="BA20" s="266"/>
      <c r="BB20" s="263"/>
      <c r="BC20" s="264"/>
      <c r="BD20" s="265"/>
      <c r="BE20" s="265"/>
      <c r="BF20" s="266"/>
      <c r="BG20" s="261"/>
      <c r="BH20" s="267"/>
      <c r="BI20" s="259"/>
      <c r="BJ20" s="259"/>
      <c r="BK20" s="262"/>
      <c r="BL20" s="261"/>
      <c r="BM20" s="259"/>
      <c r="BN20" s="259"/>
      <c r="BO20" s="259"/>
      <c r="BP20" s="262"/>
      <c r="BQ20" s="261"/>
      <c r="BR20" s="267"/>
      <c r="BS20" s="259"/>
      <c r="BT20" s="259"/>
      <c r="BU20" s="268"/>
      <c r="BV20" s="344">
        <f t="shared" si="5"/>
        <v>1</v>
      </c>
      <c r="BW20" s="345">
        <f t="shared" si="6"/>
        <v>0</v>
      </c>
      <c r="BX20" s="346">
        <f t="shared" si="7"/>
        <v>1</v>
      </c>
      <c r="BY20" s="358">
        <f t="shared" si="8"/>
        <v>1</v>
      </c>
      <c r="BZ20" s="346">
        <f t="shared" si="9"/>
        <v>0</v>
      </c>
      <c r="CA20" s="269" t="s">
        <v>583</v>
      </c>
      <c r="CB20" s="256" t="s">
        <v>517</v>
      </c>
      <c r="CC20" s="347">
        <f t="shared" si="10"/>
        <v>1</v>
      </c>
      <c r="CD20" s="347">
        <f t="shared" si="11"/>
        <v>0</v>
      </c>
      <c r="CE20" s="347">
        <f t="shared" si="12"/>
        <v>0</v>
      </c>
      <c r="CF20" s="347">
        <f t="shared" si="13"/>
        <v>0</v>
      </c>
      <c r="CG20" s="448" t="s">
        <v>554</v>
      </c>
      <c r="CH20" s="256" t="s">
        <v>100</v>
      </c>
    </row>
    <row r="21" spans="1:86" x14ac:dyDescent="0.25">
      <c r="A21" s="291" t="s">
        <v>107</v>
      </c>
      <c r="B21" s="292" t="s">
        <v>126</v>
      </c>
      <c r="C21" s="293" t="s">
        <v>212</v>
      </c>
      <c r="D21" s="293" t="s">
        <v>207</v>
      </c>
      <c r="E21" s="294" t="s">
        <v>114</v>
      </c>
      <c r="F21" s="295" t="s">
        <v>51</v>
      </c>
      <c r="G21" s="293"/>
      <c r="H21" s="293" t="s">
        <v>108</v>
      </c>
      <c r="I21" s="296" t="s">
        <v>101</v>
      </c>
      <c r="J21" s="297" t="s">
        <v>34</v>
      </c>
      <c r="K21" s="298">
        <v>1</v>
      </c>
      <c r="L21" s="430">
        <v>1</v>
      </c>
      <c r="M21" s="431" t="s">
        <v>243</v>
      </c>
      <c r="N21" s="293" t="s">
        <v>100</v>
      </c>
      <c r="O21" s="258"/>
      <c r="P21" s="259"/>
      <c r="Q21" s="259"/>
      <c r="R21" s="259"/>
      <c r="S21" s="260"/>
      <c r="T21" s="261"/>
      <c r="U21" s="259"/>
      <c r="V21" s="259"/>
      <c r="W21" s="262"/>
      <c r="X21" s="261"/>
      <c r="Y21" s="259"/>
      <c r="Z21" s="259"/>
      <c r="AA21" s="259"/>
      <c r="AB21" s="262">
        <v>1</v>
      </c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4">
        <f t="shared" si="5"/>
        <v>1</v>
      </c>
      <c r="BW21" s="345">
        <f t="shared" si="6"/>
        <v>0</v>
      </c>
      <c r="BX21" s="346">
        <f t="shared" si="7"/>
        <v>1</v>
      </c>
      <c r="BY21" s="358">
        <f t="shared" si="8"/>
        <v>1</v>
      </c>
      <c r="BZ21" s="346">
        <f t="shared" si="9"/>
        <v>0</v>
      </c>
      <c r="CA21" s="269" t="s">
        <v>583</v>
      </c>
      <c r="CB21" s="256" t="s">
        <v>517</v>
      </c>
      <c r="CC21" s="347">
        <f t="shared" si="10"/>
        <v>1</v>
      </c>
      <c r="CD21" s="347">
        <f t="shared" si="11"/>
        <v>0</v>
      </c>
      <c r="CE21" s="347">
        <f t="shared" si="12"/>
        <v>0</v>
      </c>
      <c r="CF21" s="347">
        <f t="shared" si="13"/>
        <v>0</v>
      </c>
      <c r="CG21" s="448" t="s">
        <v>554</v>
      </c>
      <c r="CH21" s="256" t="s">
        <v>100</v>
      </c>
    </row>
    <row r="22" spans="1:86" x14ac:dyDescent="0.25">
      <c r="A22" s="291" t="s">
        <v>107</v>
      </c>
      <c r="B22" s="292" t="s">
        <v>126</v>
      </c>
      <c r="C22" s="293" t="s">
        <v>212</v>
      </c>
      <c r="D22" s="293" t="s">
        <v>207</v>
      </c>
      <c r="E22" s="294" t="s">
        <v>114</v>
      </c>
      <c r="F22" s="295" t="s">
        <v>51</v>
      </c>
      <c r="G22" s="293"/>
      <c r="H22" s="293" t="s">
        <v>108</v>
      </c>
      <c r="I22" s="296" t="s">
        <v>101</v>
      </c>
      <c r="J22" s="297" t="s">
        <v>35</v>
      </c>
      <c r="K22" s="298">
        <v>1</v>
      </c>
      <c r="L22" s="430">
        <v>1</v>
      </c>
      <c r="M22" s="431" t="s">
        <v>243</v>
      </c>
      <c r="N22" s="293" t="s">
        <v>100</v>
      </c>
      <c r="O22" s="258"/>
      <c r="P22" s="259"/>
      <c r="Q22" s="259"/>
      <c r="R22" s="259"/>
      <c r="S22" s="260"/>
      <c r="T22" s="261"/>
      <c r="U22" s="259"/>
      <c r="V22" s="259"/>
      <c r="W22" s="262"/>
      <c r="X22" s="261"/>
      <c r="Y22" s="259"/>
      <c r="Z22" s="259"/>
      <c r="AA22" s="259"/>
      <c r="AB22" s="262">
        <v>1</v>
      </c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/>
      <c r="AR22" s="263"/>
      <c r="AS22" s="264"/>
      <c r="AT22" s="265"/>
      <c r="AU22" s="265"/>
      <c r="AV22" s="266"/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4">
        <f t="shared" si="5"/>
        <v>1</v>
      </c>
      <c r="BW22" s="345">
        <f t="shared" si="6"/>
        <v>0</v>
      </c>
      <c r="BX22" s="346">
        <f t="shared" si="7"/>
        <v>1</v>
      </c>
      <c r="BY22" s="358">
        <f t="shared" si="8"/>
        <v>1</v>
      </c>
      <c r="BZ22" s="346">
        <f t="shared" si="9"/>
        <v>0</v>
      </c>
      <c r="CA22" s="269" t="s">
        <v>583</v>
      </c>
      <c r="CB22" s="256" t="s">
        <v>517</v>
      </c>
      <c r="CC22" s="347">
        <f t="shared" si="10"/>
        <v>1</v>
      </c>
      <c r="CD22" s="347">
        <f t="shared" si="11"/>
        <v>0</v>
      </c>
      <c r="CE22" s="347">
        <f t="shared" si="12"/>
        <v>0</v>
      </c>
      <c r="CF22" s="347">
        <f t="shared" si="13"/>
        <v>0</v>
      </c>
      <c r="CG22" s="448" t="s">
        <v>554</v>
      </c>
      <c r="CH22" s="256" t="s">
        <v>100</v>
      </c>
    </row>
    <row r="23" spans="1:86" x14ac:dyDescent="0.25">
      <c r="A23" s="291" t="s">
        <v>107</v>
      </c>
      <c r="B23" s="292" t="s">
        <v>126</v>
      </c>
      <c r="C23" s="293" t="s">
        <v>212</v>
      </c>
      <c r="D23" s="293" t="s">
        <v>207</v>
      </c>
      <c r="E23" s="294" t="s">
        <v>114</v>
      </c>
      <c r="F23" s="295" t="s">
        <v>51</v>
      </c>
      <c r="G23" s="293"/>
      <c r="H23" s="293" t="s">
        <v>108</v>
      </c>
      <c r="I23" s="296" t="s">
        <v>101</v>
      </c>
      <c r="J23" s="297" t="s">
        <v>36</v>
      </c>
      <c r="K23" s="298">
        <v>1</v>
      </c>
      <c r="L23" s="430">
        <v>1</v>
      </c>
      <c r="M23" s="431" t="s">
        <v>246</v>
      </c>
      <c r="N23" s="293" t="s">
        <v>100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>
        <v>1</v>
      </c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/>
      <c r="BS23" s="259"/>
      <c r="BT23" s="259"/>
      <c r="BU23" s="268"/>
      <c r="BV23" s="344">
        <f t="shared" si="5"/>
        <v>1</v>
      </c>
      <c r="BW23" s="345">
        <f t="shared" si="6"/>
        <v>0</v>
      </c>
      <c r="BX23" s="346">
        <f t="shared" si="7"/>
        <v>1</v>
      </c>
      <c r="BY23" s="358">
        <f t="shared" si="8"/>
        <v>1</v>
      </c>
      <c r="BZ23" s="346">
        <f t="shared" si="9"/>
        <v>0</v>
      </c>
      <c r="CA23" s="269" t="s">
        <v>583</v>
      </c>
      <c r="CB23" s="256" t="s">
        <v>517</v>
      </c>
      <c r="CC23" s="347">
        <f t="shared" si="10"/>
        <v>1</v>
      </c>
      <c r="CD23" s="347">
        <f t="shared" si="11"/>
        <v>0</v>
      </c>
      <c r="CE23" s="347">
        <f t="shared" si="12"/>
        <v>0</v>
      </c>
      <c r="CF23" s="347">
        <f t="shared" si="13"/>
        <v>0</v>
      </c>
      <c r="CG23" s="448" t="s">
        <v>554</v>
      </c>
      <c r="CH23" s="256" t="s">
        <v>100</v>
      </c>
    </row>
    <row r="24" spans="1:86" x14ac:dyDescent="0.25">
      <c r="A24" s="291" t="s">
        <v>107</v>
      </c>
      <c r="B24" s="292" t="s">
        <v>126</v>
      </c>
      <c r="C24" s="293" t="s">
        <v>212</v>
      </c>
      <c r="D24" s="293" t="s">
        <v>207</v>
      </c>
      <c r="E24" s="294" t="s">
        <v>114</v>
      </c>
      <c r="F24" s="295" t="s">
        <v>51</v>
      </c>
      <c r="G24" s="293"/>
      <c r="H24" s="293" t="s">
        <v>108</v>
      </c>
      <c r="I24" s="296" t="s">
        <v>101</v>
      </c>
      <c r="J24" s="297" t="s">
        <v>306</v>
      </c>
      <c r="K24" s="298">
        <v>1</v>
      </c>
      <c r="L24" s="430">
        <v>1</v>
      </c>
      <c r="M24" s="431" t="s">
        <v>246</v>
      </c>
      <c r="N24" s="293" t="s">
        <v>100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>
        <v>1</v>
      </c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/>
      <c r="BS24" s="259"/>
      <c r="BT24" s="259"/>
      <c r="BU24" s="268"/>
      <c r="BV24" s="344">
        <f t="shared" si="5"/>
        <v>1</v>
      </c>
      <c r="BW24" s="345">
        <f t="shared" si="6"/>
        <v>0</v>
      </c>
      <c r="BX24" s="346">
        <f t="shared" si="7"/>
        <v>1</v>
      </c>
      <c r="BY24" s="358">
        <f t="shared" si="8"/>
        <v>1</v>
      </c>
      <c r="BZ24" s="346">
        <f t="shared" si="9"/>
        <v>0</v>
      </c>
      <c r="CA24" s="269" t="s">
        <v>583</v>
      </c>
      <c r="CB24" s="256" t="s">
        <v>517</v>
      </c>
      <c r="CC24" s="347">
        <f t="shared" si="10"/>
        <v>1</v>
      </c>
      <c r="CD24" s="347">
        <f t="shared" si="11"/>
        <v>0</v>
      </c>
      <c r="CE24" s="347">
        <f t="shared" si="12"/>
        <v>0</v>
      </c>
      <c r="CF24" s="347">
        <f t="shared" si="13"/>
        <v>0</v>
      </c>
      <c r="CG24" s="448" t="s">
        <v>554</v>
      </c>
      <c r="CH24" s="256" t="s">
        <v>100</v>
      </c>
    </row>
    <row r="25" spans="1:86" x14ac:dyDescent="0.25">
      <c r="A25" s="291" t="s">
        <v>107</v>
      </c>
      <c r="B25" s="292" t="s">
        <v>126</v>
      </c>
      <c r="C25" s="293" t="s">
        <v>212</v>
      </c>
      <c r="D25" s="293" t="s">
        <v>207</v>
      </c>
      <c r="E25" s="294" t="s">
        <v>114</v>
      </c>
      <c r="F25" s="295" t="s">
        <v>51</v>
      </c>
      <c r="G25" s="293"/>
      <c r="H25" s="293" t="s">
        <v>108</v>
      </c>
      <c r="I25" s="296" t="s">
        <v>101</v>
      </c>
      <c r="J25" s="297" t="s">
        <v>237</v>
      </c>
      <c r="K25" s="298">
        <v>6</v>
      </c>
      <c r="L25" s="430">
        <v>6</v>
      </c>
      <c r="M25" s="431" t="s">
        <v>252</v>
      </c>
      <c r="N25" s="300" t="s">
        <v>239</v>
      </c>
      <c r="O25" s="258"/>
      <c r="P25" s="259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59"/>
      <c r="AB25" s="262">
        <v>6</v>
      </c>
      <c r="AC25" s="261"/>
      <c r="AD25" s="259"/>
      <c r="AE25" s="259"/>
      <c r="AF25" s="259"/>
      <c r="AG25" s="262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/>
      <c r="BA25" s="266"/>
      <c r="BB25" s="263"/>
      <c r="BC25" s="264"/>
      <c r="BD25" s="265"/>
      <c r="BE25" s="265"/>
      <c r="BF25" s="266"/>
      <c r="BG25" s="261"/>
      <c r="BH25" s="267"/>
      <c r="BI25" s="259"/>
      <c r="BJ25" s="259"/>
      <c r="BK25" s="262"/>
      <c r="BL25" s="261"/>
      <c r="BM25" s="259"/>
      <c r="BN25" s="259"/>
      <c r="BO25" s="259"/>
      <c r="BP25" s="262"/>
      <c r="BQ25" s="261"/>
      <c r="BR25" s="267"/>
      <c r="BS25" s="259"/>
      <c r="BT25" s="259"/>
      <c r="BU25" s="268"/>
      <c r="BV25" s="344">
        <f t="shared" si="5"/>
        <v>6</v>
      </c>
      <c r="BW25" s="345">
        <f t="shared" si="6"/>
        <v>0</v>
      </c>
      <c r="BX25" s="346">
        <f t="shared" si="7"/>
        <v>1</v>
      </c>
      <c r="BY25" s="358">
        <f t="shared" si="8"/>
        <v>1</v>
      </c>
      <c r="BZ25" s="346">
        <f t="shared" si="9"/>
        <v>0</v>
      </c>
      <c r="CA25" s="269" t="s">
        <v>583</v>
      </c>
      <c r="CB25" s="256" t="s">
        <v>517</v>
      </c>
      <c r="CC25" s="347">
        <f t="shared" si="10"/>
        <v>6</v>
      </c>
      <c r="CD25" s="347">
        <f t="shared" si="11"/>
        <v>0</v>
      </c>
      <c r="CE25" s="347">
        <f t="shared" si="12"/>
        <v>0</v>
      </c>
      <c r="CF25" s="347">
        <f t="shared" si="13"/>
        <v>0</v>
      </c>
      <c r="CG25" s="448" t="s">
        <v>554</v>
      </c>
      <c r="CH25" s="256" t="s">
        <v>100</v>
      </c>
    </row>
    <row r="26" spans="1:86" x14ac:dyDescent="0.25">
      <c r="A26" s="291" t="s">
        <v>107</v>
      </c>
      <c r="B26" s="292" t="s">
        <v>126</v>
      </c>
      <c r="C26" s="293" t="s">
        <v>211</v>
      </c>
      <c r="D26" s="293" t="s">
        <v>128</v>
      </c>
      <c r="E26" s="294" t="s">
        <v>114</v>
      </c>
      <c r="F26" s="295" t="s">
        <v>234</v>
      </c>
      <c r="G26" s="293" t="s">
        <v>208</v>
      </c>
      <c r="H26" s="293" t="s">
        <v>102</v>
      </c>
      <c r="I26" s="296" t="s">
        <v>103</v>
      </c>
      <c r="J26" s="297" t="s">
        <v>31</v>
      </c>
      <c r="K26" s="298">
        <v>5</v>
      </c>
      <c r="L26" s="430">
        <v>4</v>
      </c>
      <c r="M26" s="431" t="s">
        <v>240</v>
      </c>
      <c r="N26" s="293" t="s">
        <v>100</v>
      </c>
      <c r="O26" s="258"/>
      <c r="P26" s="259"/>
      <c r="Q26" s="259"/>
      <c r="R26" s="259"/>
      <c r="S26" s="260"/>
      <c r="T26" s="261"/>
      <c r="U26" s="259"/>
      <c r="V26" s="259"/>
      <c r="W26" s="262"/>
      <c r="X26" s="261"/>
      <c r="Y26" s="259"/>
      <c r="Z26" s="259">
        <v>1</v>
      </c>
      <c r="AA26" s="259"/>
      <c r="AB26" s="262"/>
      <c r="AC26" s="261"/>
      <c r="AD26" s="259"/>
      <c r="AE26" s="259"/>
      <c r="AF26" s="259"/>
      <c r="AG26" s="262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/>
      <c r="BA26" s="266">
        <v>1</v>
      </c>
      <c r="BB26" s="263"/>
      <c r="BC26" s="264"/>
      <c r="BD26" s="265"/>
      <c r="BE26" s="265">
        <v>1</v>
      </c>
      <c r="BF26" s="266"/>
      <c r="BG26" s="261"/>
      <c r="BH26" s="267"/>
      <c r="BI26" s="259"/>
      <c r="BJ26" s="259"/>
      <c r="BK26" s="262"/>
      <c r="BL26" s="261"/>
      <c r="BM26" s="259"/>
      <c r="BN26" s="259"/>
      <c r="BO26" s="259"/>
      <c r="BP26" s="262"/>
      <c r="BQ26" s="261"/>
      <c r="BR26" s="267">
        <v>1</v>
      </c>
      <c r="BS26" s="259"/>
      <c r="BT26" s="259"/>
      <c r="BU26" s="268"/>
      <c r="BV26" s="344">
        <f t="shared" si="5"/>
        <v>4</v>
      </c>
      <c r="BW26" s="345">
        <f t="shared" si="6"/>
        <v>0</v>
      </c>
      <c r="BX26" s="346">
        <f t="shared" si="7"/>
        <v>4</v>
      </c>
      <c r="BY26" s="358">
        <f t="shared" si="8"/>
        <v>2</v>
      </c>
      <c r="BZ26" s="346">
        <f t="shared" si="9"/>
        <v>2</v>
      </c>
      <c r="CA26" s="443" t="s">
        <v>582</v>
      </c>
      <c r="CB26" s="256" t="s">
        <v>530</v>
      </c>
      <c r="CC26" s="347">
        <f t="shared" si="10"/>
        <v>1</v>
      </c>
      <c r="CD26" s="347">
        <f t="shared" si="11"/>
        <v>0</v>
      </c>
      <c r="CE26" s="347">
        <f t="shared" si="12"/>
        <v>2</v>
      </c>
      <c r="CF26" s="347">
        <f t="shared" si="13"/>
        <v>1</v>
      </c>
      <c r="CG26" s="449" t="s">
        <v>540</v>
      </c>
      <c r="CH26" s="256" t="s">
        <v>100</v>
      </c>
    </row>
    <row r="27" spans="1:86" x14ac:dyDescent="0.25">
      <c r="A27" s="291" t="s">
        <v>107</v>
      </c>
      <c r="B27" s="292" t="s">
        <v>126</v>
      </c>
      <c r="C27" s="293" t="s">
        <v>211</v>
      </c>
      <c r="D27" s="293" t="s">
        <v>128</v>
      </c>
      <c r="E27" s="294" t="s">
        <v>114</v>
      </c>
      <c r="F27" s="295" t="s">
        <v>234</v>
      </c>
      <c r="G27" s="293" t="s">
        <v>208</v>
      </c>
      <c r="H27" s="293" t="s">
        <v>102</v>
      </c>
      <c r="I27" s="296" t="s">
        <v>103</v>
      </c>
      <c r="J27" s="297" t="s">
        <v>39</v>
      </c>
      <c r="K27" s="298">
        <v>5</v>
      </c>
      <c r="L27" s="430">
        <v>4</v>
      </c>
      <c r="M27" s="431" t="s">
        <v>241</v>
      </c>
      <c r="N27" s="293" t="s">
        <v>100</v>
      </c>
      <c r="O27" s="258"/>
      <c r="P27" s="259"/>
      <c r="Q27" s="259"/>
      <c r="R27" s="259"/>
      <c r="S27" s="260"/>
      <c r="T27" s="261"/>
      <c r="U27" s="259"/>
      <c r="V27" s="259"/>
      <c r="W27" s="262"/>
      <c r="X27" s="261"/>
      <c r="Y27" s="259"/>
      <c r="Z27" s="259">
        <v>1</v>
      </c>
      <c r="AA27" s="259"/>
      <c r="AB27" s="262"/>
      <c r="AC27" s="261"/>
      <c r="AD27" s="259"/>
      <c r="AE27" s="259"/>
      <c r="AF27" s="259"/>
      <c r="AG27" s="262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>
        <v>1</v>
      </c>
      <c r="BB27" s="263"/>
      <c r="BC27" s="264"/>
      <c r="BD27" s="265"/>
      <c r="BE27" s="265">
        <v>1</v>
      </c>
      <c r="BF27" s="266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>
        <v>1</v>
      </c>
      <c r="BS27" s="259"/>
      <c r="BT27" s="259"/>
      <c r="BU27" s="268"/>
      <c r="BV27" s="344">
        <f t="shared" si="5"/>
        <v>4</v>
      </c>
      <c r="BW27" s="345">
        <f t="shared" si="6"/>
        <v>0</v>
      </c>
      <c r="BX27" s="346">
        <f t="shared" si="7"/>
        <v>4</v>
      </c>
      <c r="BY27" s="358">
        <f t="shared" si="8"/>
        <v>2</v>
      </c>
      <c r="BZ27" s="346">
        <f t="shared" si="9"/>
        <v>2</v>
      </c>
      <c r="CA27" s="443" t="s">
        <v>582</v>
      </c>
      <c r="CB27" s="256" t="s">
        <v>530</v>
      </c>
      <c r="CC27" s="347">
        <f t="shared" si="10"/>
        <v>1</v>
      </c>
      <c r="CD27" s="347">
        <f t="shared" si="11"/>
        <v>0</v>
      </c>
      <c r="CE27" s="347">
        <f t="shared" si="12"/>
        <v>2</v>
      </c>
      <c r="CF27" s="347">
        <f t="shared" si="13"/>
        <v>1</v>
      </c>
      <c r="CG27" s="449" t="s">
        <v>540</v>
      </c>
      <c r="CH27" s="256" t="s">
        <v>100</v>
      </c>
    </row>
    <row r="28" spans="1:86" x14ac:dyDescent="0.25">
      <c r="A28" s="291" t="s">
        <v>107</v>
      </c>
      <c r="B28" s="292" t="s">
        <v>126</v>
      </c>
      <c r="C28" s="293" t="s">
        <v>211</v>
      </c>
      <c r="D28" s="293" t="s">
        <v>128</v>
      </c>
      <c r="E28" s="294" t="s">
        <v>114</v>
      </c>
      <c r="F28" s="295" t="s">
        <v>234</v>
      </c>
      <c r="G28" s="293" t="s">
        <v>208</v>
      </c>
      <c r="H28" s="293" t="s">
        <v>102</v>
      </c>
      <c r="I28" s="296" t="s">
        <v>103</v>
      </c>
      <c r="J28" s="297" t="s">
        <v>37</v>
      </c>
      <c r="K28" s="298">
        <v>10</v>
      </c>
      <c r="L28" s="430">
        <v>8</v>
      </c>
      <c r="M28" s="431" t="s">
        <v>244</v>
      </c>
      <c r="N28" s="293" t="s">
        <v>100</v>
      </c>
      <c r="O28" s="258"/>
      <c r="P28" s="259"/>
      <c r="Q28" s="259"/>
      <c r="R28" s="259"/>
      <c r="S28" s="260"/>
      <c r="T28" s="261"/>
      <c r="U28" s="259"/>
      <c r="V28" s="259"/>
      <c r="W28" s="262"/>
      <c r="X28" s="261"/>
      <c r="Y28" s="259"/>
      <c r="Z28" s="259">
        <v>2</v>
      </c>
      <c r="AA28" s="259"/>
      <c r="AB28" s="262"/>
      <c r="AC28" s="261"/>
      <c r="AD28" s="259"/>
      <c r="AE28" s="259"/>
      <c r="AF28" s="259"/>
      <c r="AG28" s="262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/>
      <c r="AR28" s="263"/>
      <c r="AS28" s="264"/>
      <c r="AT28" s="265"/>
      <c r="AU28" s="265"/>
      <c r="AV28" s="266"/>
      <c r="AW28" s="263"/>
      <c r="AX28" s="265"/>
      <c r="AY28" s="265"/>
      <c r="AZ28" s="265"/>
      <c r="BA28" s="266">
        <v>2</v>
      </c>
      <c r="BB28" s="263"/>
      <c r="BC28" s="264"/>
      <c r="BD28" s="265"/>
      <c r="BE28" s="265">
        <v>2</v>
      </c>
      <c r="BF28" s="266"/>
      <c r="BG28" s="261"/>
      <c r="BH28" s="267"/>
      <c r="BI28" s="259"/>
      <c r="BJ28" s="259"/>
      <c r="BK28" s="262"/>
      <c r="BL28" s="261"/>
      <c r="BM28" s="259"/>
      <c r="BN28" s="259"/>
      <c r="BO28" s="259"/>
      <c r="BP28" s="262"/>
      <c r="BQ28" s="261"/>
      <c r="BR28" s="267">
        <v>2</v>
      </c>
      <c r="BS28" s="259"/>
      <c r="BT28" s="259"/>
      <c r="BU28" s="268"/>
      <c r="BV28" s="344">
        <f t="shared" si="5"/>
        <v>8</v>
      </c>
      <c r="BW28" s="345">
        <f t="shared" si="6"/>
        <v>0</v>
      </c>
      <c r="BX28" s="346">
        <f t="shared" si="7"/>
        <v>4</v>
      </c>
      <c r="BY28" s="358">
        <f t="shared" si="8"/>
        <v>2</v>
      </c>
      <c r="BZ28" s="346">
        <f t="shared" si="9"/>
        <v>2</v>
      </c>
      <c r="CA28" s="443" t="s">
        <v>582</v>
      </c>
      <c r="CB28" s="256" t="s">
        <v>530</v>
      </c>
      <c r="CC28" s="347">
        <f t="shared" si="10"/>
        <v>2</v>
      </c>
      <c r="CD28" s="347">
        <f t="shared" si="11"/>
        <v>0</v>
      </c>
      <c r="CE28" s="347">
        <f t="shared" si="12"/>
        <v>4</v>
      </c>
      <c r="CF28" s="347">
        <f t="shared" si="13"/>
        <v>2</v>
      </c>
      <c r="CG28" s="449" t="s">
        <v>540</v>
      </c>
      <c r="CH28" s="256" t="s">
        <v>100</v>
      </c>
    </row>
    <row r="29" spans="1:86" x14ac:dyDescent="0.25">
      <c r="A29" s="291" t="s">
        <v>107</v>
      </c>
      <c r="B29" s="292" t="s">
        <v>126</v>
      </c>
      <c r="C29" s="293" t="s">
        <v>211</v>
      </c>
      <c r="D29" s="293" t="s">
        <v>128</v>
      </c>
      <c r="E29" s="294" t="s">
        <v>114</v>
      </c>
      <c r="F29" s="295" t="s">
        <v>234</v>
      </c>
      <c r="G29" s="293" t="s">
        <v>208</v>
      </c>
      <c r="H29" s="293" t="s">
        <v>102</v>
      </c>
      <c r="I29" s="296" t="s">
        <v>103</v>
      </c>
      <c r="J29" s="297" t="s">
        <v>45</v>
      </c>
      <c r="K29" s="298">
        <v>5</v>
      </c>
      <c r="L29" s="430">
        <v>4</v>
      </c>
      <c r="M29" s="431" t="s">
        <v>250</v>
      </c>
      <c r="N29" s="293" t="s">
        <v>100</v>
      </c>
      <c r="O29" s="258"/>
      <c r="P29" s="259"/>
      <c r="Q29" s="259"/>
      <c r="R29" s="259"/>
      <c r="S29" s="260"/>
      <c r="T29" s="261"/>
      <c r="U29" s="259"/>
      <c r="V29" s="259"/>
      <c r="W29" s="262"/>
      <c r="X29" s="261"/>
      <c r="Y29" s="259"/>
      <c r="Z29" s="259">
        <v>1</v>
      </c>
      <c r="AA29" s="259"/>
      <c r="AB29" s="262"/>
      <c r="AC29" s="261"/>
      <c r="AD29" s="259"/>
      <c r="AE29" s="259"/>
      <c r="AF29" s="259"/>
      <c r="AG29" s="262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>
        <v>1</v>
      </c>
      <c r="BB29" s="263"/>
      <c r="BC29" s="264"/>
      <c r="BD29" s="265"/>
      <c r="BE29" s="265">
        <v>1</v>
      </c>
      <c r="BF29" s="266"/>
      <c r="BG29" s="261"/>
      <c r="BH29" s="267"/>
      <c r="BI29" s="259"/>
      <c r="BJ29" s="259"/>
      <c r="BK29" s="262"/>
      <c r="BL29" s="261"/>
      <c r="BM29" s="259"/>
      <c r="BN29" s="259"/>
      <c r="BO29" s="259"/>
      <c r="BP29" s="262"/>
      <c r="BQ29" s="261"/>
      <c r="BR29" s="267">
        <v>1</v>
      </c>
      <c r="BS29" s="259"/>
      <c r="BT29" s="259"/>
      <c r="BU29" s="268"/>
      <c r="BV29" s="344">
        <f t="shared" si="5"/>
        <v>4</v>
      </c>
      <c r="BW29" s="345">
        <f t="shared" si="6"/>
        <v>0</v>
      </c>
      <c r="BX29" s="346">
        <f t="shared" si="7"/>
        <v>4</v>
      </c>
      <c r="BY29" s="358">
        <f t="shared" si="8"/>
        <v>2</v>
      </c>
      <c r="BZ29" s="346">
        <f t="shared" si="9"/>
        <v>2</v>
      </c>
      <c r="CA29" s="443" t="s">
        <v>582</v>
      </c>
      <c r="CB29" s="256" t="s">
        <v>530</v>
      </c>
      <c r="CC29" s="347">
        <f t="shared" si="10"/>
        <v>1</v>
      </c>
      <c r="CD29" s="347">
        <f t="shared" si="11"/>
        <v>0</v>
      </c>
      <c r="CE29" s="347">
        <f t="shared" si="12"/>
        <v>2</v>
      </c>
      <c r="CF29" s="347">
        <f t="shared" si="13"/>
        <v>1</v>
      </c>
      <c r="CG29" s="449" t="s">
        <v>540</v>
      </c>
      <c r="CH29" s="256" t="s">
        <v>100</v>
      </c>
    </row>
    <row r="30" spans="1:86" x14ac:dyDescent="0.25">
      <c r="A30" s="291" t="s">
        <v>107</v>
      </c>
      <c r="B30" s="292" t="s">
        <v>126</v>
      </c>
      <c r="C30" s="293" t="s">
        <v>211</v>
      </c>
      <c r="D30" s="293" t="s">
        <v>128</v>
      </c>
      <c r="E30" s="294" t="s">
        <v>114</v>
      </c>
      <c r="F30" s="295" t="s">
        <v>234</v>
      </c>
      <c r="G30" s="293" t="s">
        <v>208</v>
      </c>
      <c r="H30" s="293" t="s">
        <v>102</v>
      </c>
      <c r="I30" s="296" t="s">
        <v>103</v>
      </c>
      <c r="J30" s="297" t="s">
        <v>44</v>
      </c>
      <c r="K30" s="298">
        <v>20</v>
      </c>
      <c r="L30" s="430">
        <v>15</v>
      </c>
      <c r="M30" s="431" t="s">
        <v>578</v>
      </c>
      <c r="N30" s="293" t="s">
        <v>100</v>
      </c>
      <c r="O30" s="258"/>
      <c r="P30" s="259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59"/>
      <c r="AB30" s="262"/>
      <c r="AC30" s="261"/>
      <c r="AD30" s="259"/>
      <c r="AE30" s="259"/>
      <c r="AF30" s="259"/>
      <c r="AG30" s="262"/>
      <c r="AH30" s="263"/>
      <c r="AI30" s="264"/>
      <c r="AJ30" s="265"/>
      <c r="AK30" s="265"/>
      <c r="AL30" s="266"/>
      <c r="AM30" s="263"/>
      <c r="AN30" s="264"/>
      <c r="AO30" s="265"/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/>
      <c r="BA30" s="266">
        <v>4</v>
      </c>
      <c r="BB30" s="263"/>
      <c r="BC30" s="264"/>
      <c r="BD30" s="265"/>
      <c r="BE30" s="265">
        <v>4</v>
      </c>
      <c r="BF30" s="266"/>
      <c r="BG30" s="261"/>
      <c r="BH30" s="267"/>
      <c r="BI30" s="259"/>
      <c r="BJ30" s="259"/>
      <c r="BK30" s="262"/>
      <c r="BL30" s="261"/>
      <c r="BM30" s="259"/>
      <c r="BN30" s="259"/>
      <c r="BO30" s="259"/>
      <c r="BP30" s="262"/>
      <c r="BQ30" s="261"/>
      <c r="BR30" s="267"/>
      <c r="BS30" s="259"/>
      <c r="BT30" s="259"/>
      <c r="BU30" s="268"/>
      <c r="BV30" s="344">
        <f t="shared" si="5"/>
        <v>8</v>
      </c>
      <c r="BW30" s="345">
        <f t="shared" si="6"/>
        <v>7</v>
      </c>
      <c r="BX30" s="346">
        <f t="shared" si="7"/>
        <v>2</v>
      </c>
      <c r="BY30" s="358">
        <f t="shared" si="8"/>
        <v>0</v>
      </c>
      <c r="BZ30" s="346">
        <f t="shared" si="9"/>
        <v>2</v>
      </c>
      <c r="CA30" s="443" t="s">
        <v>582</v>
      </c>
      <c r="CB30" s="256" t="s">
        <v>530</v>
      </c>
      <c r="CC30" s="347">
        <f t="shared" si="10"/>
        <v>0</v>
      </c>
      <c r="CD30" s="347">
        <f t="shared" si="11"/>
        <v>0</v>
      </c>
      <c r="CE30" s="347">
        <f t="shared" si="12"/>
        <v>8</v>
      </c>
      <c r="CF30" s="347">
        <f t="shared" si="13"/>
        <v>0</v>
      </c>
      <c r="CG30" s="449" t="s">
        <v>540</v>
      </c>
      <c r="CH30" s="256" t="s">
        <v>100</v>
      </c>
    </row>
    <row r="31" spans="1:86" x14ac:dyDescent="0.25">
      <c r="A31" s="291" t="s">
        <v>107</v>
      </c>
      <c r="B31" s="292" t="s">
        <v>126</v>
      </c>
      <c r="C31" s="293" t="s">
        <v>211</v>
      </c>
      <c r="D31" s="293" t="s">
        <v>128</v>
      </c>
      <c r="E31" s="294" t="s">
        <v>114</v>
      </c>
      <c r="F31" s="295" t="s">
        <v>234</v>
      </c>
      <c r="G31" s="293" t="s">
        <v>208</v>
      </c>
      <c r="H31" s="293" t="s">
        <v>102</v>
      </c>
      <c r="I31" s="296" t="s">
        <v>103</v>
      </c>
      <c r="J31" s="297" t="s">
        <v>237</v>
      </c>
      <c r="K31" s="298">
        <v>4</v>
      </c>
      <c r="L31" s="430">
        <v>4</v>
      </c>
      <c r="M31" s="431" t="s">
        <v>251</v>
      </c>
      <c r="N31" s="293" t="s">
        <v>238</v>
      </c>
      <c r="O31" s="258"/>
      <c r="P31" s="259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59"/>
      <c r="AB31" s="262"/>
      <c r="AC31" s="261"/>
      <c r="AD31" s="259"/>
      <c r="AE31" s="259"/>
      <c r="AF31" s="259"/>
      <c r="AG31" s="262"/>
      <c r="AH31" s="263"/>
      <c r="AI31" s="264"/>
      <c r="AJ31" s="265"/>
      <c r="AK31" s="265"/>
      <c r="AL31" s="266"/>
      <c r="AM31" s="263"/>
      <c r="AN31" s="264"/>
      <c r="AO31" s="265"/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261"/>
      <c r="BH31" s="267"/>
      <c r="BI31" s="259"/>
      <c r="BJ31" s="259"/>
      <c r="BK31" s="262"/>
      <c r="BL31" s="261"/>
      <c r="BM31" s="259"/>
      <c r="BN31" s="259"/>
      <c r="BO31" s="259"/>
      <c r="BP31" s="262"/>
      <c r="BQ31" s="261"/>
      <c r="BR31" s="267"/>
      <c r="BS31" s="259"/>
      <c r="BT31" s="259"/>
      <c r="BU31" s="268"/>
      <c r="BV31" s="344">
        <f t="shared" si="5"/>
        <v>0</v>
      </c>
      <c r="BW31" s="345">
        <f t="shared" si="6"/>
        <v>4</v>
      </c>
      <c r="BX31" s="346">
        <f t="shared" si="7"/>
        <v>0</v>
      </c>
      <c r="BY31" s="358">
        <f t="shared" si="8"/>
        <v>0</v>
      </c>
      <c r="BZ31" s="346">
        <f t="shared" si="9"/>
        <v>0</v>
      </c>
      <c r="CA31" s="443" t="s">
        <v>582</v>
      </c>
      <c r="CB31" s="256" t="s">
        <v>530</v>
      </c>
      <c r="CC31" s="347">
        <f t="shared" si="10"/>
        <v>0</v>
      </c>
      <c r="CD31" s="347">
        <f t="shared" si="11"/>
        <v>0</v>
      </c>
      <c r="CE31" s="347">
        <f t="shared" si="12"/>
        <v>0</v>
      </c>
      <c r="CF31" s="347">
        <f t="shared" si="13"/>
        <v>0</v>
      </c>
      <c r="CG31" s="449" t="s">
        <v>540</v>
      </c>
      <c r="CH31" s="256" t="s">
        <v>100</v>
      </c>
    </row>
    <row r="32" spans="1:86" x14ac:dyDescent="0.25">
      <c r="A32" s="291" t="s">
        <v>107</v>
      </c>
      <c r="B32" s="292" t="s">
        <v>126</v>
      </c>
      <c r="C32" s="293" t="s">
        <v>210</v>
      </c>
      <c r="D32" s="293" t="s">
        <v>128</v>
      </c>
      <c r="E32" s="294" t="s">
        <v>114</v>
      </c>
      <c r="F32" s="295" t="s">
        <v>52</v>
      </c>
      <c r="G32" s="293"/>
      <c r="H32" s="293" t="s">
        <v>108</v>
      </c>
      <c r="I32" s="296" t="s">
        <v>101</v>
      </c>
      <c r="J32" s="297" t="s">
        <v>31</v>
      </c>
      <c r="K32" s="298">
        <v>1</v>
      </c>
      <c r="L32" s="430">
        <v>1</v>
      </c>
      <c r="M32" s="431" t="s">
        <v>246</v>
      </c>
      <c r="N32" s="293" t="s">
        <v>100</v>
      </c>
      <c r="O32" s="258"/>
      <c r="P32" s="259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59"/>
      <c r="AB32" s="262">
        <v>1</v>
      </c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/>
      <c r="AP32" s="265"/>
      <c r="AQ32" s="266"/>
      <c r="AR32" s="263"/>
      <c r="AS32" s="264"/>
      <c r="AT32" s="265"/>
      <c r="AU32" s="265"/>
      <c r="AV32" s="266"/>
      <c r="AW32" s="263"/>
      <c r="AX32" s="265"/>
      <c r="AY32" s="265"/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/>
      <c r="BM32" s="259"/>
      <c r="BN32" s="259"/>
      <c r="BO32" s="259"/>
      <c r="BP32" s="262"/>
      <c r="BQ32" s="261"/>
      <c r="BR32" s="267"/>
      <c r="BS32" s="259"/>
      <c r="BT32" s="259"/>
      <c r="BU32" s="268"/>
      <c r="BV32" s="344">
        <f t="shared" si="5"/>
        <v>1</v>
      </c>
      <c r="BW32" s="345">
        <f t="shared" si="6"/>
        <v>0</v>
      </c>
      <c r="BX32" s="346">
        <f t="shared" si="7"/>
        <v>1</v>
      </c>
      <c r="BY32" s="358">
        <f t="shared" si="8"/>
        <v>1</v>
      </c>
      <c r="BZ32" s="346">
        <f t="shared" si="9"/>
        <v>0</v>
      </c>
      <c r="CA32" s="269" t="s">
        <v>583</v>
      </c>
      <c r="CB32" s="256" t="s">
        <v>517</v>
      </c>
      <c r="CC32" s="347">
        <f t="shared" ref="CC32:CC63" si="19">SUM(O32:AB32)</f>
        <v>1</v>
      </c>
      <c r="CD32" s="347">
        <f t="shared" ref="CD32:CD63" si="20">SUM(AC32:AQ32)</f>
        <v>0</v>
      </c>
      <c r="CE32" s="347">
        <f t="shared" ref="CE32:CE63" si="21">SUM(AR32:BF32)</f>
        <v>0</v>
      </c>
      <c r="CF32" s="347">
        <f t="shared" ref="CF32:CF63" si="22">SUM(BG32:BU32)</f>
        <v>0</v>
      </c>
      <c r="CG32" s="448" t="s">
        <v>554</v>
      </c>
      <c r="CH32" s="256" t="s">
        <v>100</v>
      </c>
    </row>
    <row r="33" spans="1:86" x14ac:dyDescent="0.25">
      <c r="A33" s="291" t="s">
        <v>107</v>
      </c>
      <c r="B33" s="292" t="s">
        <v>126</v>
      </c>
      <c r="C33" s="293" t="s">
        <v>210</v>
      </c>
      <c r="D33" s="293" t="s">
        <v>128</v>
      </c>
      <c r="E33" s="294" t="s">
        <v>114</v>
      </c>
      <c r="F33" s="295" t="s">
        <v>52</v>
      </c>
      <c r="G33" s="293"/>
      <c r="H33" s="293" t="s">
        <v>108</v>
      </c>
      <c r="I33" s="296" t="s">
        <v>101</v>
      </c>
      <c r="J33" s="297" t="s">
        <v>34</v>
      </c>
      <c r="K33" s="298">
        <v>1</v>
      </c>
      <c r="L33" s="430">
        <v>1</v>
      </c>
      <c r="M33" s="431" t="s">
        <v>243</v>
      </c>
      <c r="N33" s="293" t="s">
        <v>100</v>
      </c>
      <c r="O33" s="258"/>
      <c r="P33" s="259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59"/>
      <c r="AB33" s="262">
        <v>1</v>
      </c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/>
      <c r="AP33" s="265"/>
      <c r="AQ33" s="266"/>
      <c r="AR33" s="263"/>
      <c r="AS33" s="264"/>
      <c r="AT33" s="265"/>
      <c r="AU33" s="265"/>
      <c r="AV33" s="266"/>
      <c r="AW33" s="263"/>
      <c r="AX33" s="265"/>
      <c r="AY33" s="265"/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/>
      <c r="BM33" s="259"/>
      <c r="BN33" s="259"/>
      <c r="BO33" s="259"/>
      <c r="BP33" s="262"/>
      <c r="BQ33" s="261"/>
      <c r="BR33" s="267"/>
      <c r="BS33" s="259"/>
      <c r="BT33" s="259"/>
      <c r="BU33" s="268"/>
      <c r="BV33" s="344">
        <f t="shared" si="5"/>
        <v>1</v>
      </c>
      <c r="BW33" s="345">
        <f t="shared" si="6"/>
        <v>0</v>
      </c>
      <c r="BX33" s="346">
        <f t="shared" si="7"/>
        <v>1</v>
      </c>
      <c r="BY33" s="358">
        <f t="shared" ref="BY33:BY101" si="23">COUNT(O33:AG33,BG33:BU33)</f>
        <v>1</v>
      </c>
      <c r="BZ33" s="346">
        <f t="shared" ref="BZ33:BZ101" si="24">COUNT(AH33:BF33)</f>
        <v>0</v>
      </c>
      <c r="CA33" s="269" t="s">
        <v>583</v>
      </c>
      <c r="CB33" s="256" t="s">
        <v>517</v>
      </c>
      <c r="CC33" s="347">
        <f t="shared" si="19"/>
        <v>1</v>
      </c>
      <c r="CD33" s="347">
        <f t="shared" si="20"/>
        <v>0</v>
      </c>
      <c r="CE33" s="347">
        <f t="shared" si="21"/>
        <v>0</v>
      </c>
      <c r="CF33" s="347">
        <f t="shared" si="22"/>
        <v>0</v>
      </c>
      <c r="CG33" s="448" t="s">
        <v>554</v>
      </c>
      <c r="CH33" s="256" t="s">
        <v>100</v>
      </c>
    </row>
    <row r="34" spans="1:86" x14ac:dyDescent="0.25">
      <c r="A34" s="291" t="s">
        <v>107</v>
      </c>
      <c r="B34" s="292" t="s">
        <v>126</v>
      </c>
      <c r="C34" s="293" t="s">
        <v>210</v>
      </c>
      <c r="D34" s="293" t="s">
        <v>128</v>
      </c>
      <c r="E34" s="294" t="s">
        <v>114</v>
      </c>
      <c r="F34" s="295" t="s">
        <v>52</v>
      </c>
      <c r="G34" s="293"/>
      <c r="H34" s="293" t="s">
        <v>108</v>
      </c>
      <c r="I34" s="296" t="s">
        <v>101</v>
      </c>
      <c r="J34" s="297" t="s">
        <v>35</v>
      </c>
      <c r="K34" s="298">
        <v>1</v>
      </c>
      <c r="L34" s="430">
        <v>1</v>
      </c>
      <c r="M34" s="431" t="s">
        <v>243</v>
      </c>
      <c r="N34" s="293" t="s">
        <v>100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59"/>
      <c r="AB34" s="262">
        <v>1</v>
      </c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/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/>
      <c r="BT34" s="259"/>
      <c r="BU34" s="268"/>
      <c r="BV34" s="344">
        <f t="shared" ref="BV34:BV102" si="25">SUM(O34:BU34)</f>
        <v>1</v>
      </c>
      <c r="BW34" s="345">
        <f t="shared" ref="BW34:BW102" si="26">IF(J34="Pictures",(IF(SUM(O34:BU34)&gt;L34,0,L34-BV34)),L34-BV34)</f>
        <v>0</v>
      </c>
      <c r="BX34" s="346">
        <f t="shared" si="7"/>
        <v>1</v>
      </c>
      <c r="BY34" s="358">
        <f t="shared" si="23"/>
        <v>1</v>
      </c>
      <c r="BZ34" s="346">
        <f t="shared" si="24"/>
        <v>0</v>
      </c>
      <c r="CA34" s="269" t="s">
        <v>583</v>
      </c>
      <c r="CB34" s="256" t="s">
        <v>517</v>
      </c>
      <c r="CC34" s="347">
        <f t="shared" si="19"/>
        <v>1</v>
      </c>
      <c r="CD34" s="347">
        <f t="shared" si="20"/>
        <v>0</v>
      </c>
      <c r="CE34" s="347">
        <f t="shared" si="21"/>
        <v>0</v>
      </c>
      <c r="CF34" s="347">
        <f t="shared" si="22"/>
        <v>0</v>
      </c>
      <c r="CG34" s="448" t="s">
        <v>554</v>
      </c>
      <c r="CH34" s="256" t="s">
        <v>100</v>
      </c>
    </row>
    <row r="35" spans="1:86" x14ac:dyDescent="0.25">
      <c r="A35" s="291" t="s">
        <v>107</v>
      </c>
      <c r="B35" s="292" t="s">
        <v>126</v>
      </c>
      <c r="C35" s="293" t="s">
        <v>210</v>
      </c>
      <c r="D35" s="293" t="s">
        <v>128</v>
      </c>
      <c r="E35" s="294" t="s">
        <v>114</v>
      </c>
      <c r="F35" s="295" t="s">
        <v>52</v>
      </c>
      <c r="G35" s="293"/>
      <c r="H35" s="293" t="s">
        <v>108</v>
      </c>
      <c r="I35" s="296" t="s">
        <v>101</v>
      </c>
      <c r="J35" s="297" t="s">
        <v>36</v>
      </c>
      <c r="K35" s="298">
        <v>1</v>
      </c>
      <c r="L35" s="430">
        <v>1</v>
      </c>
      <c r="M35" s="431" t="s">
        <v>246</v>
      </c>
      <c r="N35" s="293" t="s">
        <v>100</v>
      </c>
      <c r="O35" s="258"/>
      <c r="P35" s="259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59"/>
      <c r="AB35" s="262">
        <v>1</v>
      </c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/>
      <c r="AP35" s="265"/>
      <c r="AQ35" s="266"/>
      <c r="AR35" s="263"/>
      <c r="AS35" s="264"/>
      <c r="AT35" s="265"/>
      <c r="AU35" s="265"/>
      <c r="AV35" s="266"/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/>
      <c r="BT35" s="259"/>
      <c r="BU35" s="268"/>
      <c r="BV35" s="344">
        <f t="shared" si="25"/>
        <v>1</v>
      </c>
      <c r="BW35" s="345">
        <f t="shared" si="26"/>
        <v>0</v>
      </c>
      <c r="BX35" s="346">
        <f t="shared" si="7"/>
        <v>1</v>
      </c>
      <c r="BY35" s="358">
        <f t="shared" si="23"/>
        <v>1</v>
      </c>
      <c r="BZ35" s="346">
        <f t="shared" si="24"/>
        <v>0</v>
      </c>
      <c r="CA35" s="269" t="s">
        <v>583</v>
      </c>
      <c r="CB35" s="256" t="s">
        <v>517</v>
      </c>
      <c r="CC35" s="347">
        <f t="shared" si="19"/>
        <v>1</v>
      </c>
      <c r="CD35" s="347">
        <f t="shared" si="20"/>
        <v>0</v>
      </c>
      <c r="CE35" s="347">
        <f t="shared" si="21"/>
        <v>0</v>
      </c>
      <c r="CF35" s="347">
        <f t="shared" si="22"/>
        <v>0</v>
      </c>
      <c r="CG35" s="448" t="s">
        <v>554</v>
      </c>
      <c r="CH35" s="256" t="s">
        <v>100</v>
      </c>
    </row>
    <row r="36" spans="1:86" x14ac:dyDescent="0.25">
      <c r="A36" s="291" t="s">
        <v>107</v>
      </c>
      <c r="B36" s="292" t="s">
        <v>126</v>
      </c>
      <c r="C36" s="293" t="s">
        <v>210</v>
      </c>
      <c r="D36" s="293" t="s">
        <v>128</v>
      </c>
      <c r="E36" s="294" t="s">
        <v>114</v>
      </c>
      <c r="F36" s="295" t="s">
        <v>52</v>
      </c>
      <c r="G36" s="293"/>
      <c r="H36" s="293" t="s">
        <v>108</v>
      </c>
      <c r="I36" s="296" t="s">
        <v>101</v>
      </c>
      <c r="J36" s="297" t="s">
        <v>306</v>
      </c>
      <c r="K36" s="298">
        <v>1</v>
      </c>
      <c r="L36" s="430">
        <v>1</v>
      </c>
      <c r="M36" s="431" t="s">
        <v>246</v>
      </c>
      <c r="N36" s="293" t="s">
        <v>100</v>
      </c>
      <c r="O36" s="258"/>
      <c r="P36" s="259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59"/>
      <c r="AB36" s="262">
        <v>1</v>
      </c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/>
      <c r="AP36" s="265"/>
      <c r="AQ36" s="266"/>
      <c r="AR36" s="263"/>
      <c r="AS36" s="264"/>
      <c r="AT36" s="265"/>
      <c r="AU36" s="265"/>
      <c r="AV36" s="266"/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/>
      <c r="BT36" s="259"/>
      <c r="BU36" s="268"/>
      <c r="BV36" s="344">
        <f t="shared" si="25"/>
        <v>1</v>
      </c>
      <c r="BW36" s="345">
        <f t="shared" si="26"/>
        <v>0</v>
      </c>
      <c r="BX36" s="346">
        <f t="shared" si="7"/>
        <v>1</v>
      </c>
      <c r="BY36" s="358">
        <f t="shared" si="23"/>
        <v>1</v>
      </c>
      <c r="BZ36" s="346">
        <f t="shared" si="24"/>
        <v>0</v>
      </c>
      <c r="CA36" s="269" t="s">
        <v>583</v>
      </c>
      <c r="CB36" s="256" t="s">
        <v>517</v>
      </c>
      <c r="CC36" s="347">
        <f t="shared" si="19"/>
        <v>1</v>
      </c>
      <c r="CD36" s="347">
        <f t="shared" si="20"/>
        <v>0</v>
      </c>
      <c r="CE36" s="347">
        <f t="shared" si="21"/>
        <v>0</v>
      </c>
      <c r="CF36" s="347">
        <f t="shared" si="22"/>
        <v>0</v>
      </c>
      <c r="CG36" s="448" t="s">
        <v>554</v>
      </c>
      <c r="CH36" s="256" t="s">
        <v>100</v>
      </c>
    </row>
    <row r="37" spans="1:86" x14ac:dyDescent="0.25">
      <c r="A37" s="291" t="s">
        <v>107</v>
      </c>
      <c r="B37" s="292" t="s">
        <v>126</v>
      </c>
      <c r="C37" s="293" t="s">
        <v>210</v>
      </c>
      <c r="D37" s="293" t="s">
        <v>128</v>
      </c>
      <c r="E37" s="294" t="s">
        <v>114</v>
      </c>
      <c r="F37" s="295" t="s">
        <v>52</v>
      </c>
      <c r="G37" s="293"/>
      <c r="H37" s="293" t="s">
        <v>108</v>
      </c>
      <c r="I37" s="296" t="s">
        <v>101</v>
      </c>
      <c r="J37" s="297" t="s">
        <v>237</v>
      </c>
      <c r="K37" s="298">
        <v>6</v>
      </c>
      <c r="L37" s="430">
        <v>0</v>
      </c>
      <c r="M37" s="431" t="s">
        <v>252</v>
      </c>
      <c r="N37" s="300" t="s">
        <v>239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/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4">
        <f t="shared" si="25"/>
        <v>0</v>
      </c>
      <c r="BW37" s="345">
        <f t="shared" si="26"/>
        <v>0</v>
      </c>
      <c r="BX37" s="346">
        <f t="shared" si="7"/>
        <v>0</v>
      </c>
      <c r="BY37" s="358">
        <f t="shared" si="23"/>
        <v>0</v>
      </c>
      <c r="BZ37" s="346">
        <f t="shared" si="24"/>
        <v>0</v>
      </c>
      <c r="CA37" s="269" t="s">
        <v>583</v>
      </c>
      <c r="CB37" s="256" t="s">
        <v>517</v>
      </c>
      <c r="CC37" s="347">
        <f t="shared" si="19"/>
        <v>0</v>
      </c>
      <c r="CD37" s="347">
        <f t="shared" si="20"/>
        <v>0</v>
      </c>
      <c r="CE37" s="347">
        <f t="shared" si="21"/>
        <v>0</v>
      </c>
      <c r="CF37" s="347">
        <f t="shared" si="22"/>
        <v>0</v>
      </c>
      <c r="CG37" s="448" t="s">
        <v>554</v>
      </c>
      <c r="CH37" s="256" t="s">
        <v>100</v>
      </c>
    </row>
    <row r="38" spans="1:86" x14ac:dyDescent="0.25">
      <c r="A38" s="291" t="s">
        <v>107</v>
      </c>
      <c r="B38" s="292" t="s">
        <v>126</v>
      </c>
      <c r="C38" s="293" t="s">
        <v>209</v>
      </c>
      <c r="D38" s="293" t="s">
        <v>207</v>
      </c>
      <c r="E38" s="294" t="s">
        <v>114</v>
      </c>
      <c r="F38" s="295" t="s">
        <v>53</v>
      </c>
      <c r="G38" s="293"/>
      <c r="H38" s="293" t="s">
        <v>108</v>
      </c>
      <c r="I38" s="296" t="s">
        <v>101</v>
      </c>
      <c r="J38" s="297" t="s">
        <v>31</v>
      </c>
      <c r="K38" s="298">
        <v>1</v>
      </c>
      <c r="L38" s="430">
        <v>1</v>
      </c>
      <c r="M38" s="431" t="s">
        <v>246</v>
      </c>
      <c r="N38" s="293" t="s">
        <v>100</v>
      </c>
      <c r="O38" s="258"/>
      <c r="P38" s="259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/>
      <c r="AP38" s="265"/>
      <c r="AQ38" s="266"/>
      <c r="AR38" s="263"/>
      <c r="AS38" s="264"/>
      <c r="AT38" s="265"/>
      <c r="AU38" s="265"/>
      <c r="AV38" s="266"/>
      <c r="AW38" s="263"/>
      <c r="AX38" s="265">
        <v>1</v>
      </c>
      <c r="AY38" s="265"/>
      <c r="AZ38" s="265"/>
      <c r="BA38" s="266"/>
      <c r="BB38" s="263"/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4">
        <f t="shared" si="25"/>
        <v>1</v>
      </c>
      <c r="BW38" s="345">
        <f t="shared" si="26"/>
        <v>0</v>
      </c>
      <c r="BX38" s="346">
        <f t="shared" si="7"/>
        <v>1</v>
      </c>
      <c r="BY38" s="358">
        <f t="shared" si="23"/>
        <v>0</v>
      </c>
      <c r="BZ38" s="346">
        <f t="shared" si="24"/>
        <v>1</v>
      </c>
      <c r="CA38" s="443" t="s">
        <v>584</v>
      </c>
      <c r="CB38" s="256" t="s">
        <v>517</v>
      </c>
      <c r="CC38" s="347">
        <f t="shared" si="19"/>
        <v>0</v>
      </c>
      <c r="CD38" s="347">
        <f t="shared" si="20"/>
        <v>0</v>
      </c>
      <c r="CE38" s="347">
        <f t="shared" si="21"/>
        <v>1</v>
      </c>
      <c r="CF38" s="347">
        <f t="shared" si="22"/>
        <v>0</v>
      </c>
      <c r="CG38" s="448" t="s">
        <v>555</v>
      </c>
      <c r="CH38" s="256" t="s">
        <v>100</v>
      </c>
    </row>
    <row r="39" spans="1:86" x14ac:dyDescent="0.25">
      <c r="A39" s="291" t="s">
        <v>107</v>
      </c>
      <c r="B39" s="292" t="s">
        <v>126</v>
      </c>
      <c r="C39" s="293" t="s">
        <v>209</v>
      </c>
      <c r="D39" s="293" t="s">
        <v>207</v>
      </c>
      <c r="E39" s="294" t="s">
        <v>114</v>
      </c>
      <c r="F39" s="295" t="s">
        <v>53</v>
      </c>
      <c r="G39" s="293"/>
      <c r="H39" s="293" t="s">
        <v>108</v>
      </c>
      <c r="I39" s="296" t="s">
        <v>101</v>
      </c>
      <c r="J39" s="297" t="s">
        <v>34</v>
      </c>
      <c r="K39" s="298">
        <v>1</v>
      </c>
      <c r="L39" s="430">
        <v>1</v>
      </c>
      <c r="M39" s="431" t="s">
        <v>243</v>
      </c>
      <c r="N39" s="293" t="s">
        <v>100</v>
      </c>
      <c r="O39" s="258"/>
      <c r="P39" s="259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59"/>
      <c r="AB39" s="262"/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/>
      <c r="AO39" s="265"/>
      <c r="AP39" s="265"/>
      <c r="AQ39" s="266"/>
      <c r="AR39" s="263"/>
      <c r="AS39" s="264"/>
      <c r="AT39" s="265"/>
      <c r="AU39" s="265"/>
      <c r="AV39" s="266"/>
      <c r="AW39" s="263"/>
      <c r="AX39" s="265">
        <v>1</v>
      </c>
      <c r="AY39" s="265"/>
      <c r="AZ39" s="265"/>
      <c r="BA39" s="266"/>
      <c r="BB39" s="263"/>
      <c r="BC39" s="264"/>
      <c r="BD39" s="265"/>
      <c r="BE39" s="265"/>
      <c r="BF39" s="266"/>
      <c r="BG39" s="261"/>
      <c r="BH39" s="267"/>
      <c r="BI39" s="259"/>
      <c r="BJ39" s="259"/>
      <c r="BK39" s="262"/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4">
        <f t="shared" si="25"/>
        <v>1</v>
      </c>
      <c r="BW39" s="345">
        <f t="shared" si="26"/>
        <v>0</v>
      </c>
      <c r="BX39" s="346">
        <f t="shared" si="7"/>
        <v>1</v>
      </c>
      <c r="BY39" s="358">
        <f t="shared" si="23"/>
        <v>0</v>
      </c>
      <c r="BZ39" s="346">
        <f t="shared" si="24"/>
        <v>1</v>
      </c>
      <c r="CA39" s="443" t="s">
        <v>584</v>
      </c>
      <c r="CB39" s="256" t="s">
        <v>517</v>
      </c>
      <c r="CC39" s="347">
        <f t="shared" si="19"/>
        <v>0</v>
      </c>
      <c r="CD39" s="347">
        <f t="shared" si="20"/>
        <v>0</v>
      </c>
      <c r="CE39" s="347">
        <f t="shared" si="21"/>
        <v>1</v>
      </c>
      <c r="CF39" s="347">
        <f t="shared" si="22"/>
        <v>0</v>
      </c>
      <c r="CG39" s="448" t="s">
        <v>555</v>
      </c>
      <c r="CH39" s="256" t="s">
        <v>100</v>
      </c>
    </row>
    <row r="40" spans="1:86" x14ac:dyDescent="0.25">
      <c r="A40" s="291" t="s">
        <v>107</v>
      </c>
      <c r="B40" s="292" t="s">
        <v>126</v>
      </c>
      <c r="C40" s="293" t="s">
        <v>209</v>
      </c>
      <c r="D40" s="293" t="s">
        <v>207</v>
      </c>
      <c r="E40" s="294" t="s">
        <v>114</v>
      </c>
      <c r="F40" s="295" t="s">
        <v>53</v>
      </c>
      <c r="G40" s="293"/>
      <c r="H40" s="293" t="s">
        <v>108</v>
      </c>
      <c r="I40" s="296" t="s">
        <v>101</v>
      </c>
      <c r="J40" s="297" t="s">
        <v>35</v>
      </c>
      <c r="K40" s="298">
        <v>1</v>
      </c>
      <c r="L40" s="430">
        <v>1</v>
      </c>
      <c r="M40" s="431" t="s">
        <v>243</v>
      </c>
      <c r="N40" s="293" t="s">
        <v>100</v>
      </c>
      <c r="O40" s="258"/>
      <c r="P40" s="259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/>
      <c r="AU40" s="265"/>
      <c r="AV40" s="266"/>
      <c r="AW40" s="263"/>
      <c r="AX40" s="265">
        <v>1</v>
      </c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4">
        <f t="shared" si="25"/>
        <v>1</v>
      </c>
      <c r="BW40" s="345">
        <f t="shared" si="26"/>
        <v>0</v>
      </c>
      <c r="BX40" s="346">
        <f t="shared" ref="BX40:BX108" si="27">COUNT(O40:BU40)</f>
        <v>1</v>
      </c>
      <c r="BY40" s="358">
        <f t="shared" si="23"/>
        <v>0</v>
      </c>
      <c r="BZ40" s="346">
        <f t="shared" si="24"/>
        <v>1</v>
      </c>
      <c r="CA40" s="443" t="s">
        <v>584</v>
      </c>
      <c r="CB40" s="256" t="s">
        <v>517</v>
      </c>
      <c r="CC40" s="347">
        <f t="shared" si="19"/>
        <v>0</v>
      </c>
      <c r="CD40" s="347">
        <f t="shared" si="20"/>
        <v>0</v>
      </c>
      <c r="CE40" s="347">
        <f t="shared" si="21"/>
        <v>1</v>
      </c>
      <c r="CF40" s="347">
        <f t="shared" si="22"/>
        <v>0</v>
      </c>
      <c r="CG40" s="448" t="s">
        <v>555</v>
      </c>
      <c r="CH40" s="256" t="s">
        <v>100</v>
      </c>
    </row>
    <row r="41" spans="1:86" x14ac:dyDescent="0.25">
      <c r="A41" s="291" t="s">
        <v>107</v>
      </c>
      <c r="B41" s="292" t="s">
        <v>126</v>
      </c>
      <c r="C41" s="293" t="s">
        <v>209</v>
      </c>
      <c r="D41" s="293" t="s">
        <v>207</v>
      </c>
      <c r="E41" s="294" t="s">
        <v>114</v>
      </c>
      <c r="F41" s="295" t="s">
        <v>53</v>
      </c>
      <c r="G41" s="293"/>
      <c r="H41" s="293" t="s">
        <v>108</v>
      </c>
      <c r="I41" s="296" t="s">
        <v>101</v>
      </c>
      <c r="J41" s="297" t="s">
        <v>36</v>
      </c>
      <c r="K41" s="298">
        <v>1</v>
      </c>
      <c r="L41" s="430">
        <v>1</v>
      </c>
      <c r="M41" s="431" t="s">
        <v>542</v>
      </c>
      <c r="N41" s="293" t="s">
        <v>100</v>
      </c>
      <c r="O41" s="258"/>
      <c r="P41" s="259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/>
      <c r="AO41" s="265"/>
      <c r="AP41" s="265"/>
      <c r="AQ41" s="266"/>
      <c r="AR41" s="263"/>
      <c r="AS41" s="264"/>
      <c r="AT41" s="265"/>
      <c r="AU41" s="265"/>
      <c r="AV41" s="266"/>
      <c r="AW41" s="263"/>
      <c r="AX41" s="265">
        <v>1</v>
      </c>
      <c r="AY41" s="265"/>
      <c r="AZ41" s="265"/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4">
        <f t="shared" si="25"/>
        <v>1</v>
      </c>
      <c r="BW41" s="345">
        <f t="shared" si="26"/>
        <v>0</v>
      </c>
      <c r="BX41" s="346">
        <f t="shared" si="27"/>
        <v>1</v>
      </c>
      <c r="BY41" s="358">
        <f t="shared" si="23"/>
        <v>0</v>
      </c>
      <c r="BZ41" s="346">
        <f t="shared" si="24"/>
        <v>1</v>
      </c>
      <c r="CA41" s="443" t="s">
        <v>584</v>
      </c>
      <c r="CB41" s="256" t="s">
        <v>517</v>
      </c>
      <c r="CC41" s="347">
        <f t="shared" si="19"/>
        <v>0</v>
      </c>
      <c r="CD41" s="347">
        <f t="shared" si="20"/>
        <v>0</v>
      </c>
      <c r="CE41" s="347">
        <f t="shared" si="21"/>
        <v>1</v>
      </c>
      <c r="CF41" s="347">
        <f t="shared" si="22"/>
        <v>0</v>
      </c>
      <c r="CG41" s="448" t="s">
        <v>555</v>
      </c>
      <c r="CH41" s="256" t="s">
        <v>100</v>
      </c>
    </row>
    <row r="42" spans="1:86" x14ac:dyDescent="0.25">
      <c r="A42" s="291" t="s">
        <v>107</v>
      </c>
      <c r="B42" s="292" t="s">
        <v>126</v>
      </c>
      <c r="C42" s="293" t="s">
        <v>209</v>
      </c>
      <c r="D42" s="293" t="s">
        <v>207</v>
      </c>
      <c r="E42" s="294" t="s">
        <v>114</v>
      </c>
      <c r="F42" s="295" t="s">
        <v>53</v>
      </c>
      <c r="G42" s="293"/>
      <c r="H42" s="293" t="s">
        <v>108</v>
      </c>
      <c r="I42" s="296" t="s">
        <v>101</v>
      </c>
      <c r="J42" s="297" t="s">
        <v>306</v>
      </c>
      <c r="K42" s="298">
        <v>1</v>
      </c>
      <c r="L42" s="430">
        <v>1</v>
      </c>
      <c r="M42" s="431" t="s">
        <v>246</v>
      </c>
      <c r="N42" s="293" t="s">
        <v>100</v>
      </c>
      <c r="O42" s="258"/>
      <c r="P42" s="259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/>
      <c r="AO42" s="265"/>
      <c r="AP42" s="265"/>
      <c r="AQ42" s="266"/>
      <c r="AR42" s="263"/>
      <c r="AS42" s="264"/>
      <c r="AT42" s="265"/>
      <c r="AU42" s="265"/>
      <c r="AV42" s="266"/>
      <c r="AW42" s="263"/>
      <c r="AX42" s="265">
        <v>1</v>
      </c>
      <c r="AY42" s="265"/>
      <c r="AZ42" s="265"/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4">
        <f t="shared" si="25"/>
        <v>1</v>
      </c>
      <c r="BW42" s="345">
        <f t="shared" si="26"/>
        <v>0</v>
      </c>
      <c r="BX42" s="346">
        <f t="shared" si="27"/>
        <v>1</v>
      </c>
      <c r="BY42" s="358">
        <f t="shared" si="23"/>
        <v>0</v>
      </c>
      <c r="BZ42" s="346">
        <f t="shared" si="24"/>
        <v>1</v>
      </c>
      <c r="CA42" s="443" t="s">
        <v>584</v>
      </c>
      <c r="CB42" s="256" t="s">
        <v>517</v>
      </c>
      <c r="CC42" s="347">
        <f t="shared" si="19"/>
        <v>0</v>
      </c>
      <c r="CD42" s="347">
        <f t="shared" si="20"/>
        <v>0</v>
      </c>
      <c r="CE42" s="347">
        <f t="shared" si="21"/>
        <v>1</v>
      </c>
      <c r="CF42" s="347">
        <f t="shared" si="22"/>
        <v>0</v>
      </c>
      <c r="CG42" s="448" t="s">
        <v>555</v>
      </c>
      <c r="CH42" s="256" t="s">
        <v>100</v>
      </c>
    </row>
    <row r="43" spans="1:86" x14ac:dyDescent="0.25">
      <c r="A43" s="291" t="s">
        <v>107</v>
      </c>
      <c r="B43" s="292" t="s">
        <v>126</v>
      </c>
      <c r="C43" s="293" t="s">
        <v>209</v>
      </c>
      <c r="D43" s="293" t="s">
        <v>207</v>
      </c>
      <c r="E43" s="294" t="s">
        <v>114</v>
      </c>
      <c r="F43" s="295" t="s">
        <v>53</v>
      </c>
      <c r="G43" s="293"/>
      <c r="H43" s="293" t="s">
        <v>108</v>
      </c>
      <c r="I43" s="296" t="s">
        <v>101</v>
      </c>
      <c r="J43" s="297" t="s">
        <v>237</v>
      </c>
      <c r="K43" s="298">
        <v>6</v>
      </c>
      <c r="L43" s="430">
        <v>6</v>
      </c>
      <c r="M43" s="431" t="s">
        <v>252</v>
      </c>
      <c r="N43" s="300" t="s">
        <v>239</v>
      </c>
      <c r="O43" s="258"/>
      <c r="P43" s="259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/>
      <c r="AO43" s="265"/>
      <c r="AP43" s="265"/>
      <c r="AQ43" s="266"/>
      <c r="AR43" s="263"/>
      <c r="AS43" s="264"/>
      <c r="AT43" s="265"/>
      <c r="AU43" s="265"/>
      <c r="AV43" s="266"/>
      <c r="AW43" s="263"/>
      <c r="AX43" s="265">
        <v>6</v>
      </c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/>
      <c r="BL43" s="261"/>
      <c r="BM43" s="259"/>
      <c r="BN43" s="259"/>
      <c r="BO43" s="259"/>
      <c r="BP43" s="262"/>
      <c r="BQ43" s="261"/>
      <c r="BR43" s="267"/>
      <c r="BS43" s="259"/>
      <c r="BT43" s="259"/>
      <c r="BU43" s="268"/>
      <c r="BV43" s="344">
        <f t="shared" si="25"/>
        <v>6</v>
      </c>
      <c r="BW43" s="345">
        <f t="shared" si="26"/>
        <v>0</v>
      </c>
      <c r="BX43" s="346">
        <f t="shared" si="27"/>
        <v>1</v>
      </c>
      <c r="BY43" s="358">
        <f t="shared" si="23"/>
        <v>0</v>
      </c>
      <c r="BZ43" s="346">
        <f t="shared" si="24"/>
        <v>1</v>
      </c>
      <c r="CA43" s="443" t="s">
        <v>584</v>
      </c>
      <c r="CB43" s="256" t="s">
        <v>517</v>
      </c>
      <c r="CC43" s="347">
        <f t="shared" si="19"/>
        <v>0</v>
      </c>
      <c r="CD43" s="347">
        <f t="shared" si="20"/>
        <v>0</v>
      </c>
      <c r="CE43" s="347">
        <f t="shared" si="21"/>
        <v>6</v>
      </c>
      <c r="CF43" s="347">
        <f t="shared" si="22"/>
        <v>0</v>
      </c>
      <c r="CG43" s="448" t="s">
        <v>555</v>
      </c>
      <c r="CH43" s="256" t="s">
        <v>100</v>
      </c>
    </row>
    <row r="44" spans="1:86" x14ac:dyDescent="0.25">
      <c r="A44" s="291" t="s">
        <v>107</v>
      </c>
      <c r="B44" s="292" t="s">
        <v>126</v>
      </c>
      <c r="C44" s="293" t="s">
        <v>206</v>
      </c>
      <c r="D44" s="293" t="s">
        <v>207</v>
      </c>
      <c r="E44" s="294" t="s">
        <v>114</v>
      </c>
      <c r="F44" s="295" t="s">
        <v>230</v>
      </c>
      <c r="G44" s="293" t="s">
        <v>208</v>
      </c>
      <c r="H44" s="293" t="s">
        <v>102</v>
      </c>
      <c r="I44" s="296" t="s">
        <v>103</v>
      </c>
      <c r="J44" s="297" t="s">
        <v>31</v>
      </c>
      <c r="K44" s="298">
        <v>5</v>
      </c>
      <c r="L44" s="430">
        <v>4</v>
      </c>
      <c r="M44" s="431" t="s">
        <v>546</v>
      </c>
      <c r="N44" s="293" t="s">
        <v>100</v>
      </c>
      <c r="O44" s="258"/>
      <c r="P44" s="259"/>
      <c r="Q44" s="259"/>
      <c r="R44" s="259"/>
      <c r="S44" s="260"/>
      <c r="T44" s="261"/>
      <c r="U44" s="259"/>
      <c r="V44" s="259"/>
      <c r="W44" s="262"/>
      <c r="X44" s="261"/>
      <c r="Y44" s="259"/>
      <c r="Z44" s="259">
        <v>1</v>
      </c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/>
      <c r="AP44" s="265"/>
      <c r="AQ44" s="266"/>
      <c r="AR44" s="263"/>
      <c r="AS44" s="264"/>
      <c r="AT44" s="265"/>
      <c r="AU44" s="265">
        <v>1</v>
      </c>
      <c r="AV44" s="266"/>
      <c r="AW44" s="263">
        <v>1</v>
      </c>
      <c r="AX44" s="265"/>
      <c r="AY44" s="265"/>
      <c r="AZ44" s="265"/>
      <c r="BA44" s="266"/>
      <c r="BB44" s="263"/>
      <c r="BC44" s="264"/>
      <c r="BD44" s="265"/>
      <c r="BE44" s="265"/>
      <c r="BF44" s="266"/>
      <c r="BG44" s="261"/>
      <c r="BH44" s="267"/>
      <c r="BI44" s="259"/>
      <c r="BJ44" s="259"/>
      <c r="BK44" s="262"/>
      <c r="BL44" s="261"/>
      <c r="BM44" s="259"/>
      <c r="BN44" s="259"/>
      <c r="BO44" s="259"/>
      <c r="BP44" s="262"/>
      <c r="BQ44" s="261">
        <v>1</v>
      </c>
      <c r="BR44" s="267"/>
      <c r="BS44" s="259"/>
      <c r="BT44" s="259"/>
      <c r="BU44" s="268"/>
      <c r="BV44" s="344">
        <f t="shared" si="25"/>
        <v>4</v>
      </c>
      <c r="BW44" s="345">
        <f t="shared" si="26"/>
        <v>0</v>
      </c>
      <c r="BX44" s="346">
        <f t="shared" si="27"/>
        <v>4</v>
      </c>
      <c r="BY44" s="358">
        <f t="shared" si="23"/>
        <v>2</v>
      </c>
      <c r="BZ44" s="346">
        <f t="shared" si="24"/>
        <v>2</v>
      </c>
      <c r="CA44" s="443" t="s">
        <v>585</v>
      </c>
      <c r="CB44" s="256" t="s">
        <v>530</v>
      </c>
      <c r="CC44" s="347">
        <f t="shared" si="19"/>
        <v>1</v>
      </c>
      <c r="CD44" s="347">
        <f t="shared" si="20"/>
        <v>0</v>
      </c>
      <c r="CE44" s="347">
        <f t="shared" si="21"/>
        <v>2</v>
      </c>
      <c r="CF44" s="347">
        <f t="shared" si="22"/>
        <v>1</v>
      </c>
      <c r="CG44" s="449" t="s">
        <v>540</v>
      </c>
      <c r="CH44" s="256" t="s">
        <v>100</v>
      </c>
    </row>
    <row r="45" spans="1:86" x14ac:dyDescent="0.25">
      <c r="A45" s="291" t="s">
        <v>107</v>
      </c>
      <c r="B45" s="292" t="s">
        <v>126</v>
      </c>
      <c r="C45" s="293" t="s">
        <v>206</v>
      </c>
      <c r="D45" s="293" t="s">
        <v>207</v>
      </c>
      <c r="E45" s="294" t="s">
        <v>114</v>
      </c>
      <c r="F45" s="295" t="s">
        <v>230</v>
      </c>
      <c r="G45" s="293" t="s">
        <v>208</v>
      </c>
      <c r="H45" s="293" t="s">
        <v>102</v>
      </c>
      <c r="I45" s="296" t="s">
        <v>103</v>
      </c>
      <c r="J45" s="297" t="s">
        <v>37</v>
      </c>
      <c r="K45" s="298">
        <v>10</v>
      </c>
      <c r="L45" s="430">
        <v>8</v>
      </c>
      <c r="M45" s="431" t="s">
        <v>547</v>
      </c>
      <c r="N45" s="293" t="s">
        <v>100</v>
      </c>
      <c r="O45" s="258"/>
      <c r="P45" s="259"/>
      <c r="Q45" s="259"/>
      <c r="R45" s="259"/>
      <c r="S45" s="260"/>
      <c r="T45" s="261"/>
      <c r="U45" s="259"/>
      <c r="V45" s="259"/>
      <c r="W45" s="262"/>
      <c r="X45" s="261"/>
      <c r="Y45" s="259"/>
      <c r="Z45" s="259">
        <v>2</v>
      </c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/>
      <c r="AP45" s="265"/>
      <c r="AQ45" s="266"/>
      <c r="AR45" s="263"/>
      <c r="AS45" s="264"/>
      <c r="AT45" s="265"/>
      <c r="AU45" s="265">
        <v>2</v>
      </c>
      <c r="AV45" s="266"/>
      <c r="AW45" s="263">
        <v>2</v>
      </c>
      <c r="AX45" s="265"/>
      <c r="AY45" s="265"/>
      <c r="AZ45" s="265"/>
      <c r="BA45" s="266"/>
      <c r="BB45" s="263"/>
      <c r="BC45" s="264"/>
      <c r="BD45" s="265"/>
      <c r="BE45" s="265"/>
      <c r="BF45" s="266"/>
      <c r="BG45" s="261"/>
      <c r="BH45" s="267"/>
      <c r="BI45" s="259"/>
      <c r="BJ45" s="259"/>
      <c r="BK45" s="262"/>
      <c r="BL45" s="261"/>
      <c r="BM45" s="259"/>
      <c r="BN45" s="259"/>
      <c r="BO45" s="259"/>
      <c r="BP45" s="262"/>
      <c r="BQ45" s="261">
        <v>2</v>
      </c>
      <c r="BR45" s="267"/>
      <c r="BS45" s="259"/>
      <c r="BT45" s="259"/>
      <c r="BU45" s="268"/>
      <c r="BV45" s="344">
        <f t="shared" si="25"/>
        <v>8</v>
      </c>
      <c r="BW45" s="345">
        <f t="shared" si="26"/>
        <v>0</v>
      </c>
      <c r="BX45" s="346">
        <f t="shared" si="27"/>
        <v>4</v>
      </c>
      <c r="BY45" s="358">
        <f t="shared" si="23"/>
        <v>2</v>
      </c>
      <c r="BZ45" s="346">
        <f t="shared" si="24"/>
        <v>2</v>
      </c>
      <c r="CA45" s="443" t="s">
        <v>585</v>
      </c>
      <c r="CB45" s="256" t="s">
        <v>530</v>
      </c>
      <c r="CC45" s="347">
        <f t="shared" si="19"/>
        <v>2</v>
      </c>
      <c r="CD45" s="347">
        <f t="shared" si="20"/>
        <v>0</v>
      </c>
      <c r="CE45" s="347">
        <f t="shared" si="21"/>
        <v>4</v>
      </c>
      <c r="CF45" s="347">
        <f t="shared" si="22"/>
        <v>2</v>
      </c>
      <c r="CG45" s="449" t="s">
        <v>540</v>
      </c>
      <c r="CH45" s="256" t="s">
        <v>100</v>
      </c>
    </row>
    <row r="46" spans="1:86" x14ac:dyDescent="0.25">
      <c r="A46" s="291" t="s">
        <v>107</v>
      </c>
      <c r="B46" s="292" t="s">
        <v>126</v>
      </c>
      <c r="C46" s="293" t="s">
        <v>206</v>
      </c>
      <c r="D46" s="293" t="s">
        <v>207</v>
      </c>
      <c r="E46" s="294" t="s">
        <v>114</v>
      </c>
      <c r="F46" s="295" t="s">
        <v>230</v>
      </c>
      <c r="G46" s="293" t="s">
        <v>208</v>
      </c>
      <c r="H46" s="293" t="s">
        <v>102</v>
      </c>
      <c r="I46" s="296" t="s">
        <v>103</v>
      </c>
      <c r="J46" s="297" t="s">
        <v>39</v>
      </c>
      <c r="K46" s="298">
        <v>0</v>
      </c>
      <c r="L46" s="430">
        <v>1</v>
      </c>
      <c r="M46" s="431" t="s">
        <v>100</v>
      </c>
      <c r="N46" s="293"/>
      <c r="O46" s="258"/>
      <c r="P46" s="259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/>
      <c r="AP46" s="265"/>
      <c r="AQ46" s="266"/>
      <c r="AR46" s="263"/>
      <c r="AS46" s="264"/>
      <c r="AT46" s="265"/>
      <c r="AU46" s="265"/>
      <c r="AV46" s="266"/>
      <c r="AW46" s="263"/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/>
      <c r="BJ46" s="259"/>
      <c r="BK46" s="262"/>
      <c r="BL46" s="261"/>
      <c r="BM46" s="259"/>
      <c r="BN46" s="259"/>
      <c r="BO46" s="259"/>
      <c r="BP46" s="262"/>
      <c r="BQ46" s="261">
        <v>1</v>
      </c>
      <c r="BR46" s="267"/>
      <c r="BS46" s="259"/>
      <c r="BT46" s="259"/>
      <c r="BU46" s="268"/>
      <c r="BV46" s="344">
        <f t="shared" ref="BV46" si="28">SUM(O46:BU46)</f>
        <v>1</v>
      </c>
      <c r="BW46" s="345">
        <f t="shared" ref="BW46" si="29">IF(J46="Pictures",(IF(SUM(O46:BU46)&gt;L46,0,L46-BV46)),L46-BV46)</f>
        <v>0</v>
      </c>
      <c r="BX46" s="346">
        <f t="shared" ref="BX46" si="30">COUNT(O46:BU46)</f>
        <v>1</v>
      </c>
      <c r="BY46" s="358">
        <f t="shared" ref="BY46" si="31">COUNT(O46:AG46,BG46:BU46)</f>
        <v>1</v>
      </c>
      <c r="BZ46" s="346">
        <f t="shared" ref="BZ46" si="32">COUNT(AH46:BF46)</f>
        <v>0</v>
      </c>
      <c r="CA46" s="443"/>
      <c r="CC46" s="347"/>
      <c r="CD46" s="347"/>
      <c r="CE46" s="347"/>
      <c r="CF46" s="347"/>
      <c r="CG46" s="449"/>
    </row>
    <row r="47" spans="1:86" x14ac:dyDescent="0.25">
      <c r="A47" s="291" t="s">
        <v>107</v>
      </c>
      <c r="B47" s="292" t="s">
        <v>126</v>
      </c>
      <c r="C47" s="293" t="s">
        <v>206</v>
      </c>
      <c r="D47" s="293" t="s">
        <v>207</v>
      </c>
      <c r="E47" s="294" t="s">
        <v>114</v>
      </c>
      <c r="F47" s="295" t="s">
        <v>230</v>
      </c>
      <c r="G47" s="293" t="s">
        <v>208</v>
      </c>
      <c r="H47" s="293" t="s">
        <v>102</v>
      </c>
      <c r="I47" s="296" t="s">
        <v>103</v>
      </c>
      <c r="J47" s="297" t="s">
        <v>237</v>
      </c>
      <c r="K47" s="298">
        <v>4</v>
      </c>
      <c r="L47" s="430">
        <v>4</v>
      </c>
      <c r="M47" s="431" t="s">
        <v>251</v>
      </c>
      <c r="N47" s="293" t="s">
        <v>238</v>
      </c>
      <c r="O47" s="258"/>
      <c r="P47" s="259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59"/>
      <c r="AB47" s="262"/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/>
      <c r="AR47" s="263"/>
      <c r="AS47" s="264"/>
      <c r="AT47" s="265"/>
      <c r="AU47" s="265"/>
      <c r="AV47" s="266"/>
      <c r="AW47" s="263"/>
      <c r="AX47" s="265"/>
      <c r="AY47" s="265"/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/>
      <c r="BP47" s="262"/>
      <c r="BQ47" s="261"/>
      <c r="BR47" s="267"/>
      <c r="BS47" s="259"/>
      <c r="BT47" s="259"/>
      <c r="BU47" s="268"/>
      <c r="BV47" s="344">
        <f t="shared" si="25"/>
        <v>0</v>
      </c>
      <c r="BW47" s="345">
        <f t="shared" si="26"/>
        <v>4</v>
      </c>
      <c r="BX47" s="346">
        <f t="shared" si="27"/>
        <v>0</v>
      </c>
      <c r="BY47" s="358">
        <f t="shared" si="23"/>
        <v>0</v>
      </c>
      <c r="BZ47" s="346">
        <f t="shared" si="24"/>
        <v>0</v>
      </c>
      <c r="CA47" s="443" t="s">
        <v>585</v>
      </c>
      <c r="CB47" s="256" t="s">
        <v>530</v>
      </c>
      <c r="CC47" s="347">
        <f t="shared" si="19"/>
        <v>0</v>
      </c>
      <c r="CD47" s="347">
        <f t="shared" si="20"/>
        <v>0</v>
      </c>
      <c r="CE47" s="347">
        <f t="shared" si="21"/>
        <v>0</v>
      </c>
      <c r="CF47" s="347">
        <f t="shared" si="22"/>
        <v>0</v>
      </c>
      <c r="CG47" s="449" t="s">
        <v>540</v>
      </c>
      <c r="CH47" s="256" t="s">
        <v>100</v>
      </c>
    </row>
    <row r="48" spans="1:86" x14ac:dyDescent="0.25">
      <c r="A48" s="291" t="s">
        <v>107</v>
      </c>
      <c r="B48" s="292" t="s">
        <v>126</v>
      </c>
      <c r="C48" s="293" t="s">
        <v>205</v>
      </c>
      <c r="D48" s="293" t="s">
        <v>128</v>
      </c>
      <c r="E48" s="294" t="s">
        <v>114</v>
      </c>
      <c r="F48" s="295" t="s">
        <v>54</v>
      </c>
      <c r="G48" s="293"/>
      <c r="H48" s="293" t="s">
        <v>108</v>
      </c>
      <c r="I48" s="296" t="s">
        <v>101</v>
      </c>
      <c r="J48" s="297" t="s">
        <v>31</v>
      </c>
      <c r="K48" s="298">
        <v>1</v>
      </c>
      <c r="L48" s="430">
        <v>0</v>
      </c>
      <c r="M48" s="431" t="s">
        <v>532</v>
      </c>
      <c r="N48" s="293" t="s">
        <v>100</v>
      </c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/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4">
        <f t="shared" si="25"/>
        <v>0</v>
      </c>
      <c r="BW48" s="345">
        <f t="shared" si="26"/>
        <v>0</v>
      </c>
      <c r="BX48" s="346">
        <f t="shared" si="27"/>
        <v>0</v>
      </c>
      <c r="BY48" s="358">
        <f t="shared" si="23"/>
        <v>0</v>
      </c>
      <c r="BZ48" s="346">
        <f t="shared" si="24"/>
        <v>0</v>
      </c>
      <c r="CA48" s="443" t="s">
        <v>584</v>
      </c>
      <c r="CB48" s="256" t="s">
        <v>517</v>
      </c>
      <c r="CC48" s="347">
        <f t="shared" si="19"/>
        <v>0</v>
      </c>
      <c r="CD48" s="347">
        <f t="shared" si="20"/>
        <v>0</v>
      </c>
      <c r="CE48" s="347">
        <f t="shared" si="21"/>
        <v>0</v>
      </c>
      <c r="CF48" s="347">
        <f t="shared" si="22"/>
        <v>0</v>
      </c>
      <c r="CG48" s="448" t="s">
        <v>555</v>
      </c>
      <c r="CH48" s="256" t="s">
        <v>100</v>
      </c>
    </row>
    <row r="49" spans="1:86" x14ac:dyDescent="0.25">
      <c r="A49" s="291" t="s">
        <v>107</v>
      </c>
      <c r="B49" s="292" t="s">
        <v>126</v>
      </c>
      <c r="C49" s="293" t="s">
        <v>205</v>
      </c>
      <c r="D49" s="293" t="s">
        <v>128</v>
      </c>
      <c r="E49" s="294" t="s">
        <v>114</v>
      </c>
      <c r="F49" s="295" t="s">
        <v>54</v>
      </c>
      <c r="G49" s="293"/>
      <c r="H49" s="293" t="s">
        <v>108</v>
      </c>
      <c r="I49" s="296" t="s">
        <v>101</v>
      </c>
      <c r="J49" s="297" t="s">
        <v>32</v>
      </c>
      <c r="K49" s="298">
        <v>1</v>
      </c>
      <c r="L49" s="430">
        <v>1</v>
      </c>
      <c r="M49" s="431" t="s">
        <v>246</v>
      </c>
      <c r="N49" s="293" t="s">
        <v>100</v>
      </c>
      <c r="O49" s="258"/>
      <c r="P49" s="259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/>
      <c r="AU49" s="265"/>
      <c r="AV49" s="266"/>
      <c r="AW49" s="263"/>
      <c r="AX49" s="265">
        <v>1</v>
      </c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4">
        <f t="shared" si="25"/>
        <v>1</v>
      </c>
      <c r="BW49" s="345">
        <f t="shared" si="26"/>
        <v>0</v>
      </c>
      <c r="BX49" s="346">
        <f t="shared" si="27"/>
        <v>1</v>
      </c>
      <c r="BY49" s="358">
        <f t="shared" si="23"/>
        <v>0</v>
      </c>
      <c r="BZ49" s="346">
        <f t="shared" si="24"/>
        <v>1</v>
      </c>
      <c r="CA49" s="443" t="s">
        <v>584</v>
      </c>
      <c r="CB49" s="256" t="s">
        <v>518</v>
      </c>
      <c r="CC49" s="347">
        <f t="shared" si="19"/>
        <v>0</v>
      </c>
      <c r="CD49" s="347">
        <f t="shared" si="20"/>
        <v>0</v>
      </c>
      <c r="CE49" s="347">
        <f t="shared" si="21"/>
        <v>1</v>
      </c>
      <c r="CF49" s="347">
        <f t="shared" si="22"/>
        <v>0</v>
      </c>
      <c r="CG49" s="448" t="s">
        <v>555</v>
      </c>
      <c r="CH49" s="256" t="s">
        <v>100</v>
      </c>
    </row>
    <row r="50" spans="1:86" x14ac:dyDescent="0.25">
      <c r="A50" s="291" t="s">
        <v>107</v>
      </c>
      <c r="B50" s="292" t="s">
        <v>126</v>
      </c>
      <c r="C50" s="293" t="s">
        <v>205</v>
      </c>
      <c r="D50" s="293" t="s">
        <v>128</v>
      </c>
      <c r="E50" s="294" t="s">
        <v>114</v>
      </c>
      <c r="F50" s="295" t="s">
        <v>54</v>
      </c>
      <c r="G50" s="293"/>
      <c r="H50" s="293" t="s">
        <v>108</v>
      </c>
      <c r="I50" s="296" t="s">
        <v>101</v>
      </c>
      <c r="J50" s="297" t="s">
        <v>33</v>
      </c>
      <c r="K50" s="298">
        <v>1</v>
      </c>
      <c r="L50" s="430">
        <v>1</v>
      </c>
      <c r="M50" s="431" t="s">
        <v>245</v>
      </c>
      <c r="N50" s="293" t="s">
        <v>100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/>
      <c r="AP50" s="265"/>
      <c r="AQ50" s="266"/>
      <c r="AR50" s="263"/>
      <c r="AS50" s="264"/>
      <c r="AT50" s="265"/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4">
        <f t="shared" si="25"/>
        <v>0</v>
      </c>
      <c r="BW50" s="345">
        <f t="shared" si="26"/>
        <v>1</v>
      </c>
      <c r="BX50" s="346">
        <f t="shared" si="27"/>
        <v>0</v>
      </c>
      <c r="BY50" s="358">
        <f t="shared" si="23"/>
        <v>0</v>
      </c>
      <c r="BZ50" s="346">
        <f t="shared" si="24"/>
        <v>0</v>
      </c>
      <c r="CA50" s="443" t="s">
        <v>584</v>
      </c>
      <c r="CB50" s="256" t="s">
        <v>518</v>
      </c>
      <c r="CC50" s="347">
        <f t="shared" si="19"/>
        <v>0</v>
      </c>
      <c r="CD50" s="347">
        <f t="shared" si="20"/>
        <v>0</v>
      </c>
      <c r="CE50" s="347">
        <f t="shared" si="21"/>
        <v>0</v>
      </c>
      <c r="CF50" s="347">
        <f t="shared" si="22"/>
        <v>0</v>
      </c>
      <c r="CG50" s="448" t="s">
        <v>555</v>
      </c>
      <c r="CH50" s="256" t="s">
        <v>100</v>
      </c>
    </row>
    <row r="51" spans="1:86" x14ac:dyDescent="0.25">
      <c r="A51" s="291" t="s">
        <v>107</v>
      </c>
      <c r="B51" s="292" t="s">
        <v>126</v>
      </c>
      <c r="C51" s="293" t="s">
        <v>205</v>
      </c>
      <c r="D51" s="293" t="s">
        <v>128</v>
      </c>
      <c r="E51" s="294" t="s">
        <v>114</v>
      </c>
      <c r="F51" s="295" t="s">
        <v>54</v>
      </c>
      <c r="G51" s="293"/>
      <c r="H51" s="293" t="s">
        <v>108</v>
      </c>
      <c r="I51" s="296" t="s">
        <v>101</v>
      </c>
      <c r="J51" s="297" t="s">
        <v>34</v>
      </c>
      <c r="K51" s="298">
        <v>2</v>
      </c>
      <c r="L51" s="430">
        <v>1</v>
      </c>
      <c r="M51" s="431" t="s">
        <v>243</v>
      </c>
      <c r="N51" s="293" t="s">
        <v>100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/>
      <c r="AP51" s="265"/>
      <c r="AQ51" s="266"/>
      <c r="AR51" s="263"/>
      <c r="AS51" s="264"/>
      <c r="AT51" s="265"/>
      <c r="AU51" s="265"/>
      <c r="AV51" s="266"/>
      <c r="AW51" s="263"/>
      <c r="AX51" s="265">
        <v>1</v>
      </c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4">
        <f t="shared" si="25"/>
        <v>1</v>
      </c>
      <c r="BW51" s="345">
        <f t="shared" si="26"/>
        <v>0</v>
      </c>
      <c r="BX51" s="346">
        <f t="shared" si="27"/>
        <v>1</v>
      </c>
      <c r="BY51" s="358">
        <f t="shared" si="23"/>
        <v>0</v>
      </c>
      <c r="BZ51" s="346">
        <f t="shared" si="24"/>
        <v>1</v>
      </c>
      <c r="CA51" s="443" t="s">
        <v>584</v>
      </c>
      <c r="CB51" s="256" t="s">
        <v>517</v>
      </c>
      <c r="CC51" s="347">
        <f t="shared" si="19"/>
        <v>0</v>
      </c>
      <c r="CD51" s="347">
        <f t="shared" si="20"/>
        <v>0</v>
      </c>
      <c r="CE51" s="347">
        <f t="shared" si="21"/>
        <v>1</v>
      </c>
      <c r="CF51" s="347">
        <f t="shared" si="22"/>
        <v>0</v>
      </c>
      <c r="CG51" s="448" t="s">
        <v>555</v>
      </c>
      <c r="CH51" s="256" t="s">
        <v>552</v>
      </c>
    </row>
    <row r="52" spans="1:86" x14ac:dyDescent="0.25">
      <c r="A52" s="291" t="s">
        <v>107</v>
      </c>
      <c r="B52" s="292" t="s">
        <v>126</v>
      </c>
      <c r="C52" s="293" t="s">
        <v>205</v>
      </c>
      <c r="D52" s="293" t="s">
        <v>128</v>
      </c>
      <c r="E52" s="294" t="s">
        <v>114</v>
      </c>
      <c r="F52" s="295" t="s">
        <v>54</v>
      </c>
      <c r="G52" s="293"/>
      <c r="H52" s="293" t="s">
        <v>108</v>
      </c>
      <c r="I52" s="296" t="s">
        <v>101</v>
      </c>
      <c r="J52" s="297" t="s">
        <v>35</v>
      </c>
      <c r="K52" s="298">
        <v>2</v>
      </c>
      <c r="L52" s="430">
        <v>1</v>
      </c>
      <c r="M52" s="431" t="s">
        <v>243</v>
      </c>
      <c r="N52" s="293" t="s">
        <v>100</v>
      </c>
      <c r="O52" s="258"/>
      <c r="P52" s="259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/>
      <c r="AP52" s="265"/>
      <c r="AQ52" s="266"/>
      <c r="AR52" s="263"/>
      <c r="AS52" s="264"/>
      <c r="AT52" s="265"/>
      <c r="AU52" s="265"/>
      <c r="AV52" s="266"/>
      <c r="AW52" s="263"/>
      <c r="AX52" s="265">
        <v>1</v>
      </c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4">
        <f t="shared" si="25"/>
        <v>1</v>
      </c>
      <c r="BW52" s="345">
        <f t="shared" si="26"/>
        <v>0</v>
      </c>
      <c r="BX52" s="346">
        <f t="shared" si="27"/>
        <v>1</v>
      </c>
      <c r="BY52" s="358">
        <f t="shared" si="23"/>
        <v>0</v>
      </c>
      <c r="BZ52" s="346">
        <f t="shared" si="24"/>
        <v>1</v>
      </c>
      <c r="CA52" s="443" t="s">
        <v>584</v>
      </c>
      <c r="CB52" s="256" t="s">
        <v>517</v>
      </c>
      <c r="CC52" s="347">
        <f t="shared" si="19"/>
        <v>0</v>
      </c>
      <c r="CD52" s="347">
        <f t="shared" si="20"/>
        <v>0</v>
      </c>
      <c r="CE52" s="347">
        <f t="shared" si="21"/>
        <v>1</v>
      </c>
      <c r="CF52" s="347">
        <f t="shared" si="22"/>
        <v>0</v>
      </c>
      <c r="CG52" s="448" t="s">
        <v>555</v>
      </c>
      <c r="CH52" s="256" t="s">
        <v>552</v>
      </c>
    </row>
    <row r="53" spans="1:86" x14ac:dyDescent="0.25">
      <c r="A53" s="291" t="s">
        <v>107</v>
      </c>
      <c r="B53" s="292" t="s">
        <v>126</v>
      </c>
      <c r="C53" s="293" t="s">
        <v>205</v>
      </c>
      <c r="D53" s="293" t="s">
        <v>128</v>
      </c>
      <c r="E53" s="294" t="s">
        <v>114</v>
      </c>
      <c r="F53" s="295" t="s">
        <v>54</v>
      </c>
      <c r="G53" s="293"/>
      <c r="H53" s="293" t="s">
        <v>108</v>
      </c>
      <c r="I53" s="296" t="s">
        <v>101</v>
      </c>
      <c r="J53" s="297" t="s">
        <v>36</v>
      </c>
      <c r="K53" s="298">
        <v>2</v>
      </c>
      <c r="L53" s="430">
        <v>1</v>
      </c>
      <c r="M53" s="431" t="s">
        <v>542</v>
      </c>
      <c r="N53" s="293" t="s">
        <v>100</v>
      </c>
      <c r="O53" s="258"/>
      <c r="P53" s="259"/>
      <c r="Q53" s="259"/>
      <c r="R53" s="259"/>
      <c r="S53" s="260"/>
      <c r="T53" s="261"/>
      <c r="U53" s="259"/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/>
      <c r="AP53" s="265"/>
      <c r="AQ53" s="266"/>
      <c r="AR53" s="263"/>
      <c r="AS53" s="264"/>
      <c r="AT53" s="265"/>
      <c r="AU53" s="265"/>
      <c r="AV53" s="266"/>
      <c r="AW53" s="263"/>
      <c r="AX53" s="265">
        <v>1</v>
      </c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/>
      <c r="BM53" s="259"/>
      <c r="BN53" s="259"/>
      <c r="BO53" s="259"/>
      <c r="BP53" s="262"/>
      <c r="BQ53" s="261"/>
      <c r="BR53" s="267"/>
      <c r="BS53" s="259"/>
      <c r="BT53" s="259"/>
      <c r="BU53" s="268"/>
      <c r="BV53" s="344">
        <f t="shared" si="25"/>
        <v>1</v>
      </c>
      <c r="BW53" s="345">
        <f t="shared" si="26"/>
        <v>0</v>
      </c>
      <c r="BX53" s="346">
        <f t="shared" si="27"/>
        <v>1</v>
      </c>
      <c r="BY53" s="358">
        <f t="shared" si="23"/>
        <v>0</v>
      </c>
      <c r="BZ53" s="346">
        <f t="shared" si="24"/>
        <v>1</v>
      </c>
      <c r="CA53" s="443" t="s">
        <v>584</v>
      </c>
      <c r="CB53" s="256" t="s">
        <v>517</v>
      </c>
      <c r="CC53" s="347">
        <f t="shared" si="19"/>
        <v>0</v>
      </c>
      <c r="CD53" s="347">
        <f t="shared" si="20"/>
        <v>0</v>
      </c>
      <c r="CE53" s="347">
        <f t="shared" si="21"/>
        <v>1</v>
      </c>
      <c r="CF53" s="347">
        <f t="shared" si="22"/>
        <v>0</v>
      </c>
      <c r="CG53" s="448" t="s">
        <v>555</v>
      </c>
      <c r="CH53" s="256" t="s">
        <v>552</v>
      </c>
    </row>
    <row r="54" spans="1:86" x14ac:dyDescent="0.25">
      <c r="A54" s="291" t="s">
        <v>107</v>
      </c>
      <c r="B54" s="292" t="s">
        <v>126</v>
      </c>
      <c r="C54" s="293" t="s">
        <v>205</v>
      </c>
      <c r="D54" s="293" t="s">
        <v>128</v>
      </c>
      <c r="E54" s="294" t="s">
        <v>114</v>
      </c>
      <c r="F54" s="295" t="s">
        <v>54</v>
      </c>
      <c r="G54" s="293"/>
      <c r="H54" s="293" t="s">
        <v>108</v>
      </c>
      <c r="I54" s="296" t="s">
        <v>101</v>
      </c>
      <c r="J54" s="297" t="s">
        <v>306</v>
      </c>
      <c r="K54" s="298">
        <v>2</v>
      </c>
      <c r="L54" s="430">
        <v>1</v>
      </c>
      <c r="M54" s="431" t="s">
        <v>246</v>
      </c>
      <c r="N54" s="293" t="s">
        <v>100</v>
      </c>
      <c r="O54" s="258"/>
      <c r="P54" s="259"/>
      <c r="Q54" s="259"/>
      <c r="R54" s="259"/>
      <c r="S54" s="260"/>
      <c r="T54" s="261"/>
      <c r="U54" s="259"/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/>
      <c r="AV54" s="266"/>
      <c r="AW54" s="263"/>
      <c r="AX54" s="265">
        <v>1</v>
      </c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/>
      <c r="BM54" s="259"/>
      <c r="BN54" s="259"/>
      <c r="BO54" s="259"/>
      <c r="BP54" s="262"/>
      <c r="BQ54" s="261"/>
      <c r="BR54" s="267"/>
      <c r="BS54" s="259"/>
      <c r="BT54" s="259"/>
      <c r="BU54" s="268"/>
      <c r="BV54" s="344">
        <f t="shared" si="25"/>
        <v>1</v>
      </c>
      <c r="BW54" s="345">
        <f t="shared" si="26"/>
        <v>0</v>
      </c>
      <c r="BX54" s="346">
        <f t="shared" si="27"/>
        <v>1</v>
      </c>
      <c r="BY54" s="358">
        <f t="shared" si="23"/>
        <v>0</v>
      </c>
      <c r="BZ54" s="346">
        <f t="shared" si="24"/>
        <v>1</v>
      </c>
      <c r="CA54" s="443" t="s">
        <v>584</v>
      </c>
      <c r="CB54" s="256" t="s">
        <v>517</v>
      </c>
      <c r="CC54" s="347">
        <f t="shared" si="19"/>
        <v>0</v>
      </c>
      <c r="CD54" s="347">
        <f t="shared" si="20"/>
        <v>0</v>
      </c>
      <c r="CE54" s="347">
        <f t="shared" si="21"/>
        <v>1</v>
      </c>
      <c r="CF54" s="347">
        <f t="shared" si="22"/>
        <v>0</v>
      </c>
      <c r="CG54" s="448" t="s">
        <v>555</v>
      </c>
      <c r="CH54" s="256" t="s">
        <v>552</v>
      </c>
    </row>
    <row r="55" spans="1:86" x14ac:dyDescent="0.25">
      <c r="A55" s="291" t="s">
        <v>107</v>
      </c>
      <c r="B55" s="292" t="s">
        <v>126</v>
      </c>
      <c r="C55" s="293" t="s">
        <v>205</v>
      </c>
      <c r="D55" s="293" t="s">
        <v>128</v>
      </c>
      <c r="E55" s="294" t="s">
        <v>114</v>
      </c>
      <c r="F55" s="295" t="s">
        <v>54</v>
      </c>
      <c r="G55" s="293"/>
      <c r="H55" s="293" t="s">
        <v>108</v>
      </c>
      <c r="I55" s="296" t="s">
        <v>101</v>
      </c>
      <c r="J55" s="297" t="s">
        <v>237</v>
      </c>
      <c r="K55" s="298">
        <v>6</v>
      </c>
      <c r="L55" s="430">
        <v>6</v>
      </c>
      <c r="M55" s="431" t="s">
        <v>252</v>
      </c>
      <c r="N55" s="300" t="s">
        <v>239</v>
      </c>
      <c r="O55" s="258"/>
      <c r="P55" s="259"/>
      <c r="Q55" s="259"/>
      <c r="R55" s="259"/>
      <c r="S55" s="260"/>
      <c r="T55" s="261"/>
      <c r="U55" s="259"/>
      <c r="V55" s="259"/>
      <c r="W55" s="262"/>
      <c r="X55" s="261"/>
      <c r="Y55" s="259"/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/>
      <c r="AO55" s="265"/>
      <c r="AP55" s="265"/>
      <c r="AQ55" s="266"/>
      <c r="AR55" s="263"/>
      <c r="AS55" s="264"/>
      <c r="AT55" s="265"/>
      <c r="AU55" s="265"/>
      <c r="AV55" s="266"/>
      <c r="AW55" s="263"/>
      <c r="AX55" s="265">
        <v>6</v>
      </c>
      <c r="AY55" s="265"/>
      <c r="AZ55" s="265"/>
      <c r="BA55" s="266"/>
      <c r="BB55" s="263"/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4">
        <f t="shared" si="25"/>
        <v>6</v>
      </c>
      <c r="BW55" s="345">
        <f t="shared" si="26"/>
        <v>0</v>
      </c>
      <c r="BX55" s="346">
        <f t="shared" si="27"/>
        <v>1</v>
      </c>
      <c r="BY55" s="358">
        <f t="shared" si="23"/>
        <v>0</v>
      </c>
      <c r="BZ55" s="346">
        <f t="shared" si="24"/>
        <v>1</v>
      </c>
      <c r="CA55" s="443" t="s">
        <v>584</v>
      </c>
      <c r="CB55" s="256" t="s">
        <v>517</v>
      </c>
      <c r="CC55" s="347">
        <f t="shared" si="19"/>
        <v>0</v>
      </c>
      <c r="CD55" s="347">
        <f t="shared" si="20"/>
        <v>0</v>
      </c>
      <c r="CE55" s="347">
        <f t="shared" si="21"/>
        <v>6</v>
      </c>
      <c r="CF55" s="347">
        <f t="shared" si="22"/>
        <v>0</v>
      </c>
      <c r="CG55" s="448" t="s">
        <v>555</v>
      </c>
      <c r="CH55" s="256" t="s">
        <v>100</v>
      </c>
    </row>
    <row r="56" spans="1:86" x14ac:dyDescent="0.25">
      <c r="A56" s="291" t="s">
        <v>107</v>
      </c>
      <c r="B56" s="292" t="s">
        <v>126</v>
      </c>
      <c r="C56" s="293" t="s">
        <v>204</v>
      </c>
      <c r="D56" s="293" t="s">
        <v>128</v>
      </c>
      <c r="E56" s="294" t="s">
        <v>114</v>
      </c>
      <c r="F56" s="295" t="s">
        <v>55</v>
      </c>
      <c r="G56" s="293"/>
      <c r="H56" s="293" t="s">
        <v>108</v>
      </c>
      <c r="I56" s="296" t="s">
        <v>101</v>
      </c>
      <c r="J56" s="297" t="s">
        <v>31</v>
      </c>
      <c r="K56" s="298">
        <v>5</v>
      </c>
      <c r="L56" s="430">
        <v>6</v>
      </c>
      <c r="M56" s="431" t="s">
        <v>548</v>
      </c>
      <c r="N56" s="293" t="s">
        <v>100</v>
      </c>
      <c r="O56" s="258"/>
      <c r="P56" s="259"/>
      <c r="Q56" s="259"/>
      <c r="R56" s="259"/>
      <c r="S56" s="260"/>
      <c r="T56" s="261">
        <v>1</v>
      </c>
      <c r="U56" s="259"/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>
        <v>1</v>
      </c>
      <c r="AU56" s="265"/>
      <c r="AV56" s="266">
        <v>1</v>
      </c>
      <c r="AW56" s="263"/>
      <c r="AX56" s="265"/>
      <c r="AY56" s="265"/>
      <c r="AZ56" s="265"/>
      <c r="BA56" s="266"/>
      <c r="BB56" s="263"/>
      <c r="BC56" s="264">
        <v>1</v>
      </c>
      <c r="BD56" s="265"/>
      <c r="BE56" s="265" t="s">
        <v>588</v>
      </c>
      <c r="BF56" s="266">
        <v>1</v>
      </c>
      <c r="BG56" s="261"/>
      <c r="BH56" s="267">
        <v>1</v>
      </c>
      <c r="BI56" s="259"/>
      <c r="BJ56" s="259"/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4">
        <f t="shared" si="25"/>
        <v>6</v>
      </c>
      <c r="BW56" s="345">
        <f t="shared" si="26"/>
        <v>0</v>
      </c>
      <c r="BX56" s="346">
        <f t="shared" si="27"/>
        <v>6</v>
      </c>
      <c r="BY56" s="358">
        <f t="shared" si="23"/>
        <v>2</v>
      </c>
      <c r="BZ56" s="346">
        <f t="shared" si="24"/>
        <v>4</v>
      </c>
      <c r="CA56" s="443" t="s">
        <v>583</v>
      </c>
      <c r="CB56" s="256" t="s">
        <v>516</v>
      </c>
      <c r="CC56" s="347">
        <f t="shared" si="19"/>
        <v>1</v>
      </c>
      <c r="CD56" s="347">
        <f t="shared" si="20"/>
        <v>0</v>
      </c>
      <c r="CE56" s="347">
        <f t="shared" si="21"/>
        <v>4</v>
      </c>
      <c r="CF56" s="347">
        <f t="shared" si="22"/>
        <v>1</v>
      </c>
      <c r="CG56" s="449" t="s">
        <v>540</v>
      </c>
      <c r="CH56" s="256" t="s">
        <v>100</v>
      </c>
    </row>
    <row r="57" spans="1:86" x14ac:dyDescent="0.25">
      <c r="A57" s="291" t="s">
        <v>107</v>
      </c>
      <c r="B57" s="292" t="s">
        <v>126</v>
      </c>
      <c r="C57" s="293" t="s">
        <v>204</v>
      </c>
      <c r="D57" s="293" t="s">
        <v>128</v>
      </c>
      <c r="E57" s="294" t="s">
        <v>114</v>
      </c>
      <c r="F57" s="295" t="s">
        <v>55</v>
      </c>
      <c r="G57" s="293"/>
      <c r="H57" s="293" t="s">
        <v>108</v>
      </c>
      <c r="I57" s="296" t="s">
        <v>101</v>
      </c>
      <c r="J57" s="297" t="s">
        <v>306</v>
      </c>
      <c r="K57" s="298">
        <v>5</v>
      </c>
      <c r="L57" s="430">
        <v>7</v>
      </c>
      <c r="M57" s="431" t="s">
        <v>544</v>
      </c>
      <c r="N57" s="293" t="s">
        <v>100</v>
      </c>
      <c r="O57" s="258"/>
      <c r="P57" s="259"/>
      <c r="Q57" s="259"/>
      <c r="R57" s="259"/>
      <c r="S57" s="260"/>
      <c r="T57" s="261">
        <v>1</v>
      </c>
      <c r="U57" s="259"/>
      <c r="V57" s="259"/>
      <c r="W57" s="262"/>
      <c r="X57" s="261"/>
      <c r="Y57" s="259"/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/>
      <c r="AP57" s="265"/>
      <c r="AQ57" s="266"/>
      <c r="AR57" s="263"/>
      <c r="AS57" s="264"/>
      <c r="AT57" s="265">
        <v>1</v>
      </c>
      <c r="AU57" s="265"/>
      <c r="AV57" s="266">
        <v>1</v>
      </c>
      <c r="AW57" s="263"/>
      <c r="AX57" s="265"/>
      <c r="AY57" s="265"/>
      <c r="AZ57" s="265"/>
      <c r="BA57" s="266"/>
      <c r="BB57" s="263"/>
      <c r="BC57" s="264">
        <v>1</v>
      </c>
      <c r="BD57" s="265"/>
      <c r="BE57" s="265">
        <v>1</v>
      </c>
      <c r="BF57" s="266">
        <v>1</v>
      </c>
      <c r="BG57" s="261"/>
      <c r="BH57" s="267">
        <v>1</v>
      </c>
      <c r="BI57" s="259"/>
      <c r="BJ57" s="259"/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4">
        <f t="shared" si="25"/>
        <v>7</v>
      </c>
      <c r="BW57" s="345">
        <f t="shared" si="26"/>
        <v>0</v>
      </c>
      <c r="BX57" s="346">
        <f t="shared" si="27"/>
        <v>7</v>
      </c>
      <c r="BY57" s="358">
        <f t="shared" si="23"/>
        <v>2</v>
      </c>
      <c r="BZ57" s="346">
        <f t="shared" si="24"/>
        <v>5</v>
      </c>
      <c r="CA57" s="443" t="s">
        <v>583</v>
      </c>
      <c r="CB57" s="256" t="s">
        <v>516</v>
      </c>
      <c r="CC57" s="347">
        <f t="shared" si="19"/>
        <v>1</v>
      </c>
      <c r="CD57" s="347">
        <f t="shared" si="20"/>
        <v>0</v>
      </c>
      <c r="CE57" s="347">
        <f t="shared" si="21"/>
        <v>5</v>
      </c>
      <c r="CF57" s="347">
        <f t="shared" si="22"/>
        <v>1</v>
      </c>
      <c r="CG57" s="449" t="s">
        <v>540</v>
      </c>
      <c r="CH57" s="256" t="s">
        <v>100</v>
      </c>
    </row>
    <row r="58" spans="1:86" x14ac:dyDescent="0.25">
      <c r="A58" s="291" t="s">
        <v>107</v>
      </c>
      <c r="B58" s="292" t="s">
        <v>126</v>
      </c>
      <c r="C58" s="293" t="s">
        <v>204</v>
      </c>
      <c r="D58" s="293" t="s">
        <v>128</v>
      </c>
      <c r="E58" s="294" t="s">
        <v>114</v>
      </c>
      <c r="F58" s="295" t="s">
        <v>55</v>
      </c>
      <c r="G58" s="293"/>
      <c r="H58" s="293" t="s">
        <v>108</v>
      </c>
      <c r="I58" s="296" t="s">
        <v>101</v>
      </c>
      <c r="J58" s="297" t="s">
        <v>45</v>
      </c>
      <c r="K58" s="298">
        <v>5</v>
      </c>
      <c r="L58" s="430">
        <v>7</v>
      </c>
      <c r="M58" s="431" t="s">
        <v>549</v>
      </c>
      <c r="N58" s="293" t="s">
        <v>100</v>
      </c>
      <c r="O58" s="258"/>
      <c r="P58" s="259"/>
      <c r="Q58" s="259"/>
      <c r="R58" s="259"/>
      <c r="S58" s="260"/>
      <c r="T58" s="261">
        <v>1</v>
      </c>
      <c r="U58" s="259"/>
      <c r="V58" s="259"/>
      <c r="W58" s="262"/>
      <c r="X58" s="261"/>
      <c r="Y58" s="259"/>
      <c r="Z58" s="259"/>
      <c r="AA58" s="259"/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/>
      <c r="AP58" s="265"/>
      <c r="AQ58" s="266"/>
      <c r="AR58" s="263"/>
      <c r="AS58" s="264"/>
      <c r="AT58" s="265">
        <v>1</v>
      </c>
      <c r="AU58" s="265"/>
      <c r="AV58" s="266">
        <v>1</v>
      </c>
      <c r="AW58" s="263"/>
      <c r="AX58" s="265"/>
      <c r="AY58" s="265"/>
      <c r="AZ58" s="265"/>
      <c r="BA58" s="266"/>
      <c r="BB58" s="263"/>
      <c r="BC58" s="264">
        <v>1</v>
      </c>
      <c r="BD58" s="265"/>
      <c r="BE58" s="265">
        <v>1</v>
      </c>
      <c r="BF58" s="266">
        <v>1</v>
      </c>
      <c r="BG58" s="261"/>
      <c r="BH58" s="267">
        <v>1</v>
      </c>
      <c r="BI58" s="259"/>
      <c r="BJ58" s="259"/>
      <c r="BK58" s="262"/>
      <c r="BL58" s="261"/>
      <c r="BM58" s="259"/>
      <c r="BN58" s="259"/>
      <c r="BO58" s="259"/>
      <c r="BP58" s="262"/>
      <c r="BQ58" s="261"/>
      <c r="BR58" s="267"/>
      <c r="BS58" s="259"/>
      <c r="BT58" s="259"/>
      <c r="BU58" s="268"/>
      <c r="BV58" s="344">
        <f t="shared" si="25"/>
        <v>7</v>
      </c>
      <c r="BW58" s="345">
        <f t="shared" si="26"/>
        <v>0</v>
      </c>
      <c r="BX58" s="346">
        <f t="shared" si="27"/>
        <v>7</v>
      </c>
      <c r="BY58" s="358">
        <f t="shared" si="23"/>
        <v>2</v>
      </c>
      <c r="BZ58" s="346">
        <f t="shared" si="24"/>
        <v>5</v>
      </c>
      <c r="CA58" s="443" t="s">
        <v>583</v>
      </c>
      <c r="CB58" s="256" t="s">
        <v>516</v>
      </c>
      <c r="CC58" s="347">
        <f t="shared" si="19"/>
        <v>1</v>
      </c>
      <c r="CD58" s="347">
        <f t="shared" si="20"/>
        <v>0</v>
      </c>
      <c r="CE58" s="347">
        <f t="shared" si="21"/>
        <v>5</v>
      </c>
      <c r="CF58" s="347">
        <f t="shared" si="22"/>
        <v>1</v>
      </c>
      <c r="CG58" s="449" t="s">
        <v>540</v>
      </c>
      <c r="CH58" s="256" t="s">
        <v>100</v>
      </c>
    </row>
    <row r="59" spans="1:86" x14ac:dyDescent="0.25">
      <c r="A59" s="291" t="s">
        <v>107</v>
      </c>
      <c r="B59" s="292" t="s">
        <v>126</v>
      </c>
      <c r="C59" s="293" t="s">
        <v>204</v>
      </c>
      <c r="D59" s="293" t="s">
        <v>128</v>
      </c>
      <c r="E59" s="294" t="s">
        <v>114</v>
      </c>
      <c r="F59" s="295" t="s">
        <v>55</v>
      </c>
      <c r="G59" s="293"/>
      <c r="H59" s="293" t="s">
        <v>108</v>
      </c>
      <c r="I59" s="296" t="s">
        <v>101</v>
      </c>
      <c r="J59" s="297" t="s">
        <v>39</v>
      </c>
      <c r="K59" s="298">
        <v>0</v>
      </c>
      <c r="L59" s="430">
        <v>7</v>
      </c>
      <c r="M59" s="431" t="s">
        <v>548</v>
      </c>
      <c r="N59" s="293" t="s">
        <v>100</v>
      </c>
      <c r="O59" s="258"/>
      <c r="P59" s="259"/>
      <c r="Q59" s="259"/>
      <c r="R59" s="259"/>
      <c r="S59" s="260"/>
      <c r="T59" s="261">
        <v>1</v>
      </c>
      <c r="U59" s="259"/>
      <c r="V59" s="259"/>
      <c r="W59" s="262"/>
      <c r="X59" s="261"/>
      <c r="Y59" s="259"/>
      <c r="Z59" s="259"/>
      <c r="AA59" s="259"/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>
        <v>1</v>
      </c>
      <c r="AU59" s="265"/>
      <c r="AV59" s="266">
        <v>1</v>
      </c>
      <c r="AW59" s="263"/>
      <c r="AX59" s="265"/>
      <c r="AY59" s="265"/>
      <c r="AZ59" s="265"/>
      <c r="BA59" s="266"/>
      <c r="BB59" s="263"/>
      <c r="BC59" s="264">
        <v>1</v>
      </c>
      <c r="BD59" s="265"/>
      <c r="BE59" s="265">
        <v>1</v>
      </c>
      <c r="BF59" s="266">
        <v>1</v>
      </c>
      <c r="BG59" s="261"/>
      <c r="BH59" s="267">
        <v>1</v>
      </c>
      <c r="BI59" s="259"/>
      <c r="BJ59" s="259"/>
      <c r="BK59" s="262"/>
      <c r="BL59" s="261"/>
      <c r="BM59" s="259"/>
      <c r="BN59" s="259"/>
      <c r="BO59" s="259"/>
      <c r="BP59" s="262"/>
      <c r="BQ59" s="261"/>
      <c r="BR59" s="267"/>
      <c r="BS59" s="259"/>
      <c r="BT59" s="259"/>
      <c r="BU59" s="268"/>
      <c r="BV59" s="344">
        <f t="shared" ref="BV59" si="33">SUM(O59:BU59)</f>
        <v>7</v>
      </c>
      <c r="BW59" s="345">
        <f t="shared" ref="BW59" si="34">IF(J59="Pictures",(IF(SUM(O59:BU59)&gt;L59,0,L59-BV59)),L59-BV59)</f>
        <v>0</v>
      </c>
      <c r="BX59" s="346">
        <f t="shared" ref="BX59" si="35">COUNT(O59:BU59)</f>
        <v>7</v>
      </c>
      <c r="BY59" s="358">
        <f t="shared" ref="BY59" si="36">COUNT(O59:AG59,BG59:BU59)</f>
        <v>2</v>
      </c>
      <c r="BZ59" s="346">
        <f t="shared" ref="BZ59" si="37">COUNT(AH59:BF59)</f>
        <v>5</v>
      </c>
      <c r="CA59" s="443" t="s">
        <v>583</v>
      </c>
      <c r="CB59" s="256" t="s">
        <v>516</v>
      </c>
      <c r="CC59" s="347"/>
      <c r="CD59" s="347"/>
      <c r="CE59" s="347"/>
      <c r="CF59" s="347"/>
      <c r="CG59" s="449" t="s">
        <v>540</v>
      </c>
      <c r="CH59" s="256" t="s">
        <v>100</v>
      </c>
    </row>
    <row r="60" spans="1:86" x14ac:dyDescent="0.25">
      <c r="A60" s="291" t="s">
        <v>107</v>
      </c>
      <c r="B60" s="292" t="s">
        <v>126</v>
      </c>
      <c r="C60" s="293" t="s">
        <v>204</v>
      </c>
      <c r="D60" s="293" t="s">
        <v>128</v>
      </c>
      <c r="E60" s="294" t="s">
        <v>114</v>
      </c>
      <c r="F60" s="295" t="s">
        <v>55</v>
      </c>
      <c r="G60" s="293"/>
      <c r="H60" s="293" t="s">
        <v>108</v>
      </c>
      <c r="I60" s="296" t="s">
        <v>101</v>
      </c>
      <c r="J60" s="297" t="s">
        <v>36</v>
      </c>
      <c r="K60" s="298">
        <v>0</v>
      </c>
      <c r="L60" s="430">
        <v>1</v>
      </c>
      <c r="M60" s="431" t="s">
        <v>526</v>
      </c>
      <c r="N60" s="293" t="s">
        <v>100</v>
      </c>
      <c r="O60" s="258"/>
      <c r="P60" s="259"/>
      <c r="Q60" s="259"/>
      <c r="R60" s="259"/>
      <c r="S60" s="260"/>
      <c r="T60" s="261">
        <v>1</v>
      </c>
      <c r="U60" s="259"/>
      <c r="V60" s="259"/>
      <c r="W60" s="262"/>
      <c r="X60" s="261"/>
      <c r="Y60" s="259"/>
      <c r="Z60" s="259"/>
      <c r="AA60" s="259"/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/>
      <c r="AN60" s="264"/>
      <c r="AO60" s="265"/>
      <c r="AP60" s="265"/>
      <c r="AQ60" s="266"/>
      <c r="AR60" s="263"/>
      <c r="AS60" s="264"/>
      <c r="AT60" s="265"/>
      <c r="AU60" s="265"/>
      <c r="AV60" s="266"/>
      <c r="AW60" s="263"/>
      <c r="AX60" s="265"/>
      <c r="AY60" s="265"/>
      <c r="AZ60" s="265"/>
      <c r="BA60" s="266"/>
      <c r="BB60" s="263"/>
      <c r="BC60" s="264"/>
      <c r="BD60" s="265"/>
      <c r="BE60" s="265"/>
      <c r="BF60" s="266"/>
      <c r="BG60" s="261"/>
      <c r="BH60" s="267"/>
      <c r="BI60" s="259"/>
      <c r="BJ60" s="259"/>
      <c r="BK60" s="262"/>
      <c r="BL60" s="261"/>
      <c r="BM60" s="259"/>
      <c r="BN60" s="259"/>
      <c r="BO60" s="259"/>
      <c r="BP60" s="262"/>
      <c r="BQ60" s="261"/>
      <c r="BR60" s="267"/>
      <c r="BS60" s="259"/>
      <c r="BT60" s="259"/>
      <c r="BU60" s="268"/>
      <c r="BV60" s="344">
        <f t="shared" ref="BV60" si="38">SUM(O60:BU60)</f>
        <v>1</v>
      </c>
      <c r="BW60" s="345">
        <f t="shared" ref="BW60" si="39">IF(J60="Pictures",(IF(SUM(O60:BU60)&gt;L60,0,L60-BV60)),L60-BV60)</f>
        <v>0</v>
      </c>
      <c r="BX60" s="346">
        <f t="shared" ref="BX60" si="40">COUNT(O60:BU60)</f>
        <v>1</v>
      </c>
      <c r="BY60" s="358">
        <f t="shared" ref="BY60" si="41">COUNT(O60:AG60,BG60:BU60)</f>
        <v>1</v>
      </c>
      <c r="BZ60" s="346">
        <f t="shared" ref="BZ60" si="42">COUNT(AH60:BF60)</f>
        <v>0</v>
      </c>
      <c r="CA60" s="443" t="s">
        <v>585</v>
      </c>
      <c r="CB60" s="256" t="s">
        <v>516</v>
      </c>
      <c r="CC60" s="347"/>
      <c r="CD60" s="347"/>
      <c r="CE60" s="347"/>
      <c r="CF60" s="347"/>
      <c r="CG60" s="451" t="s">
        <v>554</v>
      </c>
      <c r="CH60" s="256" t="s">
        <v>100</v>
      </c>
    </row>
    <row r="61" spans="1:86" x14ac:dyDescent="0.25">
      <c r="A61" s="291" t="s">
        <v>107</v>
      </c>
      <c r="B61" s="292" t="s">
        <v>126</v>
      </c>
      <c r="C61" s="293" t="s">
        <v>204</v>
      </c>
      <c r="D61" s="293" t="s">
        <v>128</v>
      </c>
      <c r="E61" s="294" t="s">
        <v>114</v>
      </c>
      <c r="F61" s="295" t="s">
        <v>55</v>
      </c>
      <c r="G61" s="293"/>
      <c r="H61" s="293" t="s">
        <v>108</v>
      </c>
      <c r="I61" s="296" t="s">
        <v>101</v>
      </c>
      <c r="J61" s="297" t="s">
        <v>237</v>
      </c>
      <c r="K61" s="298">
        <v>6</v>
      </c>
      <c r="L61" s="430">
        <v>6</v>
      </c>
      <c r="M61" s="431" t="s">
        <v>252</v>
      </c>
      <c r="N61" s="300" t="s">
        <v>239</v>
      </c>
      <c r="O61" s="258"/>
      <c r="P61" s="259"/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/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/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>
        <v>6</v>
      </c>
      <c r="BD61" s="265"/>
      <c r="BE61" s="265"/>
      <c r="BF61" s="266"/>
      <c r="BG61" s="261"/>
      <c r="BH61" s="267"/>
      <c r="BI61" s="259"/>
      <c r="BJ61" s="259"/>
      <c r="BK61" s="262"/>
      <c r="BL61" s="261"/>
      <c r="BM61" s="259"/>
      <c r="BN61" s="259"/>
      <c r="BO61" s="259"/>
      <c r="BP61" s="262"/>
      <c r="BQ61" s="261"/>
      <c r="BR61" s="267"/>
      <c r="BS61" s="259"/>
      <c r="BT61" s="259"/>
      <c r="BU61" s="268"/>
      <c r="BV61" s="344">
        <f t="shared" si="25"/>
        <v>6</v>
      </c>
      <c r="BW61" s="345">
        <f t="shared" si="26"/>
        <v>0</v>
      </c>
      <c r="BX61" s="346">
        <f t="shared" si="27"/>
        <v>1</v>
      </c>
      <c r="BY61" s="358">
        <f t="shared" si="23"/>
        <v>0</v>
      </c>
      <c r="BZ61" s="346">
        <f t="shared" si="24"/>
        <v>1</v>
      </c>
      <c r="CA61" s="443" t="s">
        <v>583</v>
      </c>
      <c r="CB61" s="256" t="s">
        <v>516</v>
      </c>
      <c r="CC61" s="347">
        <f t="shared" si="19"/>
        <v>0</v>
      </c>
      <c r="CD61" s="347">
        <f t="shared" si="20"/>
        <v>0</v>
      </c>
      <c r="CE61" s="347">
        <f t="shared" si="21"/>
        <v>6</v>
      </c>
      <c r="CF61" s="347">
        <f t="shared" si="22"/>
        <v>0</v>
      </c>
      <c r="CG61" s="449" t="s">
        <v>540</v>
      </c>
      <c r="CH61" s="256" t="s">
        <v>100</v>
      </c>
    </row>
    <row r="62" spans="1:86" x14ac:dyDescent="0.25">
      <c r="A62" s="291" t="s">
        <v>106</v>
      </c>
      <c r="B62" s="292" t="s">
        <v>194</v>
      </c>
      <c r="C62" s="293" t="s">
        <v>202</v>
      </c>
      <c r="D62" s="293" t="s">
        <v>203</v>
      </c>
      <c r="E62" s="294" t="s">
        <v>114</v>
      </c>
      <c r="F62" s="295" t="s">
        <v>56</v>
      </c>
      <c r="G62" s="293"/>
      <c r="H62" s="293" t="s">
        <v>108</v>
      </c>
      <c r="I62" s="296" t="s">
        <v>101</v>
      </c>
      <c r="J62" s="297" t="s">
        <v>31</v>
      </c>
      <c r="K62" s="298">
        <v>5</v>
      </c>
      <c r="L62" s="430">
        <v>5</v>
      </c>
      <c r="M62" s="431" t="s">
        <v>543</v>
      </c>
      <c r="N62" s="293" t="s">
        <v>100</v>
      </c>
      <c r="O62" s="258"/>
      <c r="P62" s="259">
        <v>1</v>
      </c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59"/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>
        <v>1</v>
      </c>
      <c r="AN62" s="264"/>
      <c r="AO62" s="265"/>
      <c r="AP62" s="265">
        <v>1</v>
      </c>
      <c r="AQ62" s="266"/>
      <c r="AR62" s="263"/>
      <c r="AS62" s="264"/>
      <c r="AT62" s="265">
        <v>1</v>
      </c>
      <c r="AU62" s="265"/>
      <c r="AV62" s="266"/>
      <c r="AW62" s="263"/>
      <c r="AX62" s="265"/>
      <c r="AY62" s="265"/>
      <c r="AZ62" s="265"/>
      <c r="BA62" s="266"/>
      <c r="BB62" s="263"/>
      <c r="BC62" s="264"/>
      <c r="BD62" s="265"/>
      <c r="BE62" s="265"/>
      <c r="BF62" s="266"/>
      <c r="BG62" s="261">
        <v>1</v>
      </c>
      <c r="BH62" s="267"/>
      <c r="BI62" s="259"/>
      <c r="BJ62" s="259"/>
      <c r="BK62" s="262"/>
      <c r="BL62" s="261"/>
      <c r="BM62" s="259"/>
      <c r="BN62" s="259"/>
      <c r="BO62" s="259"/>
      <c r="BP62" s="262"/>
      <c r="BQ62" s="261"/>
      <c r="BR62" s="267"/>
      <c r="BS62" s="259"/>
      <c r="BT62" s="259"/>
      <c r="BU62" s="268"/>
      <c r="BV62" s="344">
        <f t="shared" si="25"/>
        <v>5</v>
      </c>
      <c r="BW62" s="345">
        <f t="shared" si="26"/>
        <v>0</v>
      </c>
      <c r="BX62" s="346">
        <f t="shared" si="27"/>
        <v>5</v>
      </c>
      <c r="BY62" s="358">
        <f t="shared" si="23"/>
        <v>2</v>
      </c>
      <c r="BZ62" s="346">
        <f t="shared" si="24"/>
        <v>3</v>
      </c>
      <c r="CA62" s="443" t="s">
        <v>583</v>
      </c>
      <c r="CB62" s="256" t="s">
        <v>537</v>
      </c>
      <c r="CC62" s="347">
        <f t="shared" si="19"/>
        <v>1</v>
      </c>
      <c r="CD62" s="347">
        <f t="shared" si="20"/>
        <v>2</v>
      </c>
      <c r="CE62" s="347">
        <f t="shared" si="21"/>
        <v>1</v>
      </c>
      <c r="CF62" s="347">
        <f t="shared" si="22"/>
        <v>1</v>
      </c>
      <c r="CG62" s="449" t="s">
        <v>540</v>
      </c>
      <c r="CH62" s="256" t="s">
        <v>100</v>
      </c>
    </row>
    <row r="63" spans="1:86" x14ac:dyDescent="0.25">
      <c r="A63" s="291" t="s">
        <v>106</v>
      </c>
      <c r="B63" s="292" t="s">
        <v>194</v>
      </c>
      <c r="C63" s="293" t="s">
        <v>202</v>
      </c>
      <c r="D63" s="293" t="s">
        <v>203</v>
      </c>
      <c r="E63" s="294" t="s">
        <v>114</v>
      </c>
      <c r="F63" s="295" t="s">
        <v>56</v>
      </c>
      <c r="G63" s="293"/>
      <c r="H63" s="293" t="s">
        <v>108</v>
      </c>
      <c r="I63" s="296" t="s">
        <v>101</v>
      </c>
      <c r="J63" s="297" t="s">
        <v>306</v>
      </c>
      <c r="K63" s="298">
        <v>5</v>
      </c>
      <c r="L63" s="430">
        <v>5</v>
      </c>
      <c r="M63" s="431" t="s">
        <v>544</v>
      </c>
      <c r="N63" s="293" t="s">
        <v>100</v>
      </c>
      <c r="O63" s="258"/>
      <c r="P63" s="259">
        <v>1</v>
      </c>
      <c r="Q63" s="259"/>
      <c r="R63" s="259"/>
      <c r="S63" s="260"/>
      <c r="T63" s="261"/>
      <c r="U63" s="259"/>
      <c r="V63" s="259"/>
      <c r="W63" s="262"/>
      <c r="X63" s="261"/>
      <c r="Y63" s="259"/>
      <c r="Z63" s="259"/>
      <c r="AA63" s="259"/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>
        <v>1</v>
      </c>
      <c r="AN63" s="264"/>
      <c r="AO63" s="265"/>
      <c r="AP63" s="265">
        <v>1</v>
      </c>
      <c r="AQ63" s="266"/>
      <c r="AR63" s="263"/>
      <c r="AS63" s="264"/>
      <c r="AT63" s="265">
        <v>1</v>
      </c>
      <c r="AU63" s="265"/>
      <c r="AV63" s="266"/>
      <c r="AW63" s="263"/>
      <c r="AX63" s="265"/>
      <c r="AY63" s="265"/>
      <c r="AZ63" s="265"/>
      <c r="BA63" s="266"/>
      <c r="BB63" s="263"/>
      <c r="BC63" s="264"/>
      <c r="BD63" s="265"/>
      <c r="BE63" s="265"/>
      <c r="BF63" s="266"/>
      <c r="BG63" s="261">
        <v>1</v>
      </c>
      <c r="BH63" s="267"/>
      <c r="BI63" s="259"/>
      <c r="BJ63" s="259"/>
      <c r="BK63" s="262"/>
      <c r="BL63" s="261"/>
      <c r="BM63" s="259"/>
      <c r="BN63" s="259"/>
      <c r="BO63" s="259"/>
      <c r="BP63" s="262"/>
      <c r="BQ63" s="261"/>
      <c r="BR63" s="267"/>
      <c r="BS63" s="259"/>
      <c r="BT63" s="259"/>
      <c r="BU63" s="268"/>
      <c r="BV63" s="344">
        <f t="shared" si="25"/>
        <v>5</v>
      </c>
      <c r="BW63" s="345">
        <f t="shared" si="26"/>
        <v>0</v>
      </c>
      <c r="BX63" s="346">
        <f t="shared" si="27"/>
        <v>5</v>
      </c>
      <c r="BY63" s="358">
        <f t="shared" si="23"/>
        <v>2</v>
      </c>
      <c r="BZ63" s="346">
        <f t="shared" si="24"/>
        <v>3</v>
      </c>
      <c r="CA63" s="443" t="s">
        <v>583</v>
      </c>
      <c r="CB63" s="256" t="s">
        <v>537</v>
      </c>
      <c r="CC63" s="347">
        <f t="shared" si="19"/>
        <v>1</v>
      </c>
      <c r="CD63" s="347">
        <f t="shared" si="20"/>
        <v>2</v>
      </c>
      <c r="CE63" s="347">
        <f t="shared" si="21"/>
        <v>1</v>
      </c>
      <c r="CF63" s="347">
        <f t="shared" si="22"/>
        <v>1</v>
      </c>
      <c r="CG63" s="449" t="s">
        <v>540</v>
      </c>
      <c r="CH63" s="256" t="s">
        <v>100</v>
      </c>
    </row>
    <row r="64" spans="1:86" x14ac:dyDescent="0.25">
      <c r="A64" s="291" t="s">
        <v>106</v>
      </c>
      <c r="B64" s="292" t="s">
        <v>194</v>
      </c>
      <c r="C64" s="293" t="s">
        <v>202</v>
      </c>
      <c r="D64" s="293" t="s">
        <v>203</v>
      </c>
      <c r="E64" s="294" t="s">
        <v>114</v>
      </c>
      <c r="F64" s="295" t="s">
        <v>56</v>
      </c>
      <c r="G64" s="293"/>
      <c r="H64" s="293" t="s">
        <v>108</v>
      </c>
      <c r="I64" s="296" t="s">
        <v>101</v>
      </c>
      <c r="J64" s="297" t="s">
        <v>237</v>
      </c>
      <c r="K64" s="298">
        <v>6</v>
      </c>
      <c r="L64" s="430">
        <v>6</v>
      </c>
      <c r="M64" s="431" t="s">
        <v>252</v>
      </c>
      <c r="N64" s="300" t="s">
        <v>239</v>
      </c>
      <c r="O64" s="258"/>
      <c r="P64" s="259"/>
      <c r="Q64" s="259"/>
      <c r="R64" s="259"/>
      <c r="S64" s="260"/>
      <c r="T64" s="261"/>
      <c r="U64" s="259"/>
      <c r="V64" s="259"/>
      <c r="W64" s="262"/>
      <c r="X64" s="261"/>
      <c r="Y64" s="259"/>
      <c r="Z64" s="259"/>
      <c r="AA64" s="259"/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/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/>
      <c r="BC64" s="264"/>
      <c r="BD64" s="265"/>
      <c r="BE64" s="265"/>
      <c r="BF64" s="266"/>
      <c r="BG64" s="261"/>
      <c r="BH64" s="267"/>
      <c r="BI64" s="259"/>
      <c r="BJ64" s="259"/>
      <c r="BK64" s="262"/>
      <c r="BL64" s="261"/>
      <c r="BM64" s="259"/>
      <c r="BN64" s="259"/>
      <c r="BO64" s="259"/>
      <c r="BP64" s="262"/>
      <c r="BQ64" s="261"/>
      <c r="BR64" s="267"/>
      <c r="BS64" s="259"/>
      <c r="BT64" s="259"/>
      <c r="BU64" s="268"/>
      <c r="BV64" s="344">
        <f t="shared" si="25"/>
        <v>0</v>
      </c>
      <c r="BW64" s="345">
        <f t="shared" si="26"/>
        <v>6</v>
      </c>
      <c r="BX64" s="346">
        <f t="shared" si="27"/>
        <v>0</v>
      </c>
      <c r="BY64" s="358">
        <f t="shared" si="23"/>
        <v>0</v>
      </c>
      <c r="BZ64" s="346">
        <f t="shared" si="24"/>
        <v>0</v>
      </c>
      <c r="CA64" s="443" t="s">
        <v>583</v>
      </c>
      <c r="CB64" s="256" t="s">
        <v>537</v>
      </c>
      <c r="CC64" s="347">
        <f t="shared" ref="CC64:CC128" si="43">SUM(O64:AB64)</f>
        <v>0</v>
      </c>
      <c r="CD64" s="347">
        <f t="shared" ref="CD64:CD128" si="44">SUM(AC64:AQ64)</f>
        <v>0</v>
      </c>
      <c r="CE64" s="347">
        <f t="shared" ref="CE64:CE128" si="45">SUM(AR64:BF64)</f>
        <v>0</v>
      </c>
      <c r="CF64" s="347">
        <f t="shared" ref="CF64:CF128" si="46">SUM(BG64:BU64)</f>
        <v>0</v>
      </c>
      <c r="CG64" s="449" t="s">
        <v>540</v>
      </c>
      <c r="CH64" s="256" t="s">
        <v>100</v>
      </c>
    </row>
    <row r="65" spans="1:86" x14ac:dyDescent="0.25">
      <c r="A65" s="291" t="s">
        <v>106</v>
      </c>
      <c r="B65" s="292" t="s">
        <v>194</v>
      </c>
      <c r="C65" s="293" t="s">
        <v>201</v>
      </c>
      <c r="D65" s="293" t="s">
        <v>128</v>
      </c>
      <c r="E65" s="294" t="s">
        <v>114</v>
      </c>
      <c r="F65" s="295" t="s">
        <v>57</v>
      </c>
      <c r="G65" s="293"/>
      <c r="H65" s="293" t="s">
        <v>108</v>
      </c>
      <c r="I65" s="296" t="s">
        <v>125</v>
      </c>
      <c r="J65" s="297" t="s">
        <v>31</v>
      </c>
      <c r="K65" s="298">
        <v>2</v>
      </c>
      <c r="L65" s="430">
        <v>1</v>
      </c>
      <c r="M65" s="431" t="s">
        <v>246</v>
      </c>
      <c r="N65" s="293" t="s">
        <v>100</v>
      </c>
      <c r="O65" s="258"/>
      <c r="P65" s="259"/>
      <c r="Q65" s="259"/>
      <c r="R65" s="259"/>
      <c r="S65" s="260"/>
      <c r="T65" s="261"/>
      <c r="U65" s="259"/>
      <c r="V65" s="259"/>
      <c r="W65" s="262"/>
      <c r="X65" s="261"/>
      <c r="Y65" s="259"/>
      <c r="Z65" s="259"/>
      <c r="AA65" s="259"/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/>
      <c r="AQ65" s="266"/>
      <c r="AR65" s="263"/>
      <c r="AS65" s="264"/>
      <c r="AT65" s="265"/>
      <c r="AU65" s="265"/>
      <c r="AV65" s="266"/>
      <c r="AW65" s="263"/>
      <c r="AX65" s="265"/>
      <c r="AY65" s="265"/>
      <c r="AZ65" s="265"/>
      <c r="BA65" s="266"/>
      <c r="BB65" s="263"/>
      <c r="BC65" s="264"/>
      <c r="BD65" s="265"/>
      <c r="BE65" s="265"/>
      <c r="BF65" s="266"/>
      <c r="BG65" s="261"/>
      <c r="BH65" s="267"/>
      <c r="BI65" s="259"/>
      <c r="BJ65" s="259"/>
      <c r="BK65" s="262"/>
      <c r="BL65" s="261"/>
      <c r="BM65" s="259"/>
      <c r="BN65" s="259"/>
      <c r="BO65" s="259"/>
      <c r="BP65" s="262"/>
      <c r="BQ65" s="261"/>
      <c r="BR65" s="267"/>
      <c r="BS65" s="259"/>
      <c r="BT65" s="259"/>
      <c r="BU65" s="268"/>
      <c r="BV65" s="344">
        <f t="shared" si="25"/>
        <v>0</v>
      </c>
      <c r="BW65" s="345">
        <f t="shared" si="26"/>
        <v>1</v>
      </c>
      <c r="BX65" s="346">
        <f t="shared" si="27"/>
        <v>0</v>
      </c>
      <c r="BY65" s="358">
        <f t="shared" si="23"/>
        <v>0</v>
      </c>
      <c r="BZ65" s="346">
        <f t="shared" si="24"/>
        <v>0</v>
      </c>
      <c r="CA65" s="443" t="s">
        <v>586</v>
      </c>
      <c r="CB65" s="256" t="s">
        <v>517</v>
      </c>
      <c r="CC65" s="347">
        <f t="shared" si="43"/>
        <v>0</v>
      </c>
      <c r="CD65" s="347">
        <f t="shared" si="44"/>
        <v>0</v>
      </c>
      <c r="CE65" s="347">
        <f t="shared" si="45"/>
        <v>0</v>
      </c>
      <c r="CF65" s="347">
        <f t="shared" si="46"/>
        <v>0</v>
      </c>
      <c r="CG65" s="448" t="s">
        <v>555</v>
      </c>
      <c r="CH65" s="256" t="s">
        <v>552</v>
      </c>
    </row>
    <row r="66" spans="1:86" x14ac:dyDescent="0.25">
      <c r="A66" s="291" t="s">
        <v>106</v>
      </c>
      <c r="B66" s="292" t="s">
        <v>194</v>
      </c>
      <c r="C66" s="293" t="s">
        <v>201</v>
      </c>
      <c r="D66" s="293" t="s">
        <v>128</v>
      </c>
      <c r="E66" s="294" t="s">
        <v>114</v>
      </c>
      <c r="F66" s="295" t="s">
        <v>57</v>
      </c>
      <c r="G66" s="293"/>
      <c r="H66" s="293" t="s">
        <v>108</v>
      </c>
      <c r="I66" s="296" t="s">
        <v>125</v>
      </c>
      <c r="J66" s="297" t="s">
        <v>34</v>
      </c>
      <c r="K66" s="298">
        <v>2</v>
      </c>
      <c r="L66" s="430">
        <v>1</v>
      </c>
      <c r="M66" s="431" t="s">
        <v>243</v>
      </c>
      <c r="N66" s="293" t="s">
        <v>100</v>
      </c>
      <c r="O66" s="258"/>
      <c r="P66" s="259"/>
      <c r="Q66" s="259"/>
      <c r="R66" s="259"/>
      <c r="S66" s="260"/>
      <c r="T66" s="261"/>
      <c r="U66" s="259"/>
      <c r="V66" s="259"/>
      <c r="W66" s="262"/>
      <c r="X66" s="261"/>
      <c r="Y66" s="259"/>
      <c r="Z66" s="259"/>
      <c r="AA66" s="259"/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/>
      <c r="AV66" s="266"/>
      <c r="AW66" s="263"/>
      <c r="AX66" s="265"/>
      <c r="AY66" s="265"/>
      <c r="AZ66" s="265"/>
      <c r="BA66" s="266"/>
      <c r="BB66" s="263"/>
      <c r="BC66" s="264"/>
      <c r="BD66" s="265"/>
      <c r="BE66" s="265"/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4">
        <f t="shared" si="25"/>
        <v>0</v>
      </c>
      <c r="BW66" s="345">
        <f t="shared" si="26"/>
        <v>1</v>
      </c>
      <c r="BX66" s="346">
        <f t="shared" si="27"/>
        <v>0</v>
      </c>
      <c r="BY66" s="358">
        <f t="shared" si="23"/>
        <v>0</v>
      </c>
      <c r="BZ66" s="346">
        <f t="shared" si="24"/>
        <v>0</v>
      </c>
      <c r="CA66" s="443" t="s">
        <v>586</v>
      </c>
      <c r="CB66" s="256" t="s">
        <v>517</v>
      </c>
      <c r="CC66" s="347">
        <f t="shared" si="43"/>
        <v>0</v>
      </c>
      <c r="CD66" s="347">
        <f t="shared" si="44"/>
        <v>0</v>
      </c>
      <c r="CE66" s="347">
        <f t="shared" si="45"/>
        <v>0</v>
      </c>
      <c r="CF66" s="347">
        <f t="shared" si="46"/>
        <v>0</v>
      </c>
      <c r="CG66" s="448" t="s">
        <v>555</v>
      </c>
      <c r="CH66" s="256" t="s">
        <v>552</v>
      </c>
    </row>
    <row r="67" spans="1:86" x14ac:dyDescent="0.25">
      <c r="A67" s="291" t="s">
        <v>106</v>
      </c>
      <c r="B67" s="292" t="s">
        <v>194</v>
      </c>
      <c r="C67" s="293" t="s">
        <v>201</v>
      </c>
      <c r="D67" s="293" t="s">
        <v>128</v>
      </c>
      <c r="E67" s="294" t="s">
        <v>114</v>
      </c>
      <c r="F67" s="295" t="s">
        <v>57</v>
      </c>
      <c r="G67" s="293"/>
      <c r="H67" s="293" t="s">
        <v>108</v>
      </c>
      <c r="I67" s="296" t="s">
        <v>125</v>
      </c>
      <c r="J67" s="297" t="s">
        <v>35</v>
      </c>
      <c r="K67" s="298">
        <v>2</v>
      </c>
      <c r="L67" s="430">
        <v>1</v>
      </c>
      <c r="M67" s="431" t="s">
        <v>243</v>
      </c>
      <c r="N67" s="293" t="s">
        <v>100</v>
      </c>
      <c r="O67" s="258"/>
      <c r="P67" s="259"/>
      <c r="Q67" s="259"/>
      <c r="R67" s="259"/>
      <c r="S67" s="260"/>
      <c r="T67" s="261"/>
      <c r="U67" s="259"/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/>
      <c r="AO67" s="265"/>
      <c r="AP67" s="265"/>
      <c r="AQ67" s="266"/>
      <c r="AR67" s="263"/>
      <c r="AS67" s="264"/>
      <c r="AT67" s="265"/>
      <c r="AU67" s="265"/>
      <c r="AV67" s="266"/>
      <c r="AW67" s="263"/>
      <c r="AX67" s="265"/>
      <c r="AY67" s="265"/>
      <c r="AZ67" s="265"/>
      <c r="BA67" s="266"/>
      <c r="BB67" s="263"/>
      <c r="BC67" s="264"/>
      <c r="BD67" s="265"/>
      <c r="BE67" s="265"/>
      <c r="BF67" s="266"/>
      <c r="BG67" s="261"/>
      <c r="BH67" s="267"/>
      <c r="BI67" s="259"/>
      <c r="BJ67" s="259"/>
      <c r="BK67" s="262"/>
      <c r="BL67" s="261"/>
      <c r="BM67" s="259"/>
      <c r="BN67" s="259"/>
      <c r="BO67" s="259"/>
      <c r="BP67" s="262"/>
      <c r="BQ67" s="261"/>
      <c r="BR67" s="267"/>
      <c r="BS67" s="259"/>
      <c r="BT67" s="259"/>
      <c r="BU67" s="268"/>
      <c r="BV67" s="344">
        <f t="shared" si="25"/>
        <v>0</v>
      </c>
      <c r="BW67" s="345">
        <f t="shared" si="26"/>
        <v>1</v>
      </c>
      <c r="BX67" s="346">
        <f t="shared" si="27"/>
        <v>0</v>
      </c>
      <c r="BY67" s="358">
        <f t="shared" si="23"/>
        <v>0</v>
      </c>
      <c r="BZ67" s="346">
        <f t="shared" si="24"/>
        <v>0</v>
      </c>
      <c r="CA67" s="443" t="s">
        <v>586</v>
      </c>
      <c r="CB67" s="256" t="s">
        <v>517</v>
      </c>
      <c r="CC67" s="347">
        <f t="shared" si="43"/>
        <v>0</v>
      </c>
      <c r="CD67" s="347">
        <f t="shared" si="44"/>
        <v>0</v>
      </c>
      <c r="CE67" s="347">
        <f t="shared" si="45"/>
        <v>0</v>
      </c>
      <c r="CF67" s="347">
        <f t="shared" si="46"/>
        <v>0</v>
      </c>
      <c r="CG67" s="448" t="s">
        <v>555</v>
      </c>
      <c r="CH67" s="256" t="s">
        <v>552</v>
      </c>
    </row>
    <row r="68" spans="1:86" x14ac:dyDescent="0.25">
      <c r="A68" s="291" t="s">
        <v>106</v>
      </c>
      <c r="B68" s="292" t="s">
        <v>194</v>
      </c>
      <c r="C68" s="293" t="s">
        <v>201</v>
      </c>
      <c r="D68" s="293" t="s">
        <v>128</v>
      </c>
      <c r="E68" s="294" t="s">
        <v>114</v>
      </c>
      <c r="F68" s="295" t="s">
        <v>57</v>
      </c>
      <c r="G68" s="293"/>
      <c r="H68" s="293" t="s">
        <v>108</v>
      </c>
      <c r="I68" s="296" t="s">
        <v>125</v>
      </c>
      <c r="J68" s="297" t="s">
        <v>36</v>
      </c>
      <c r="K68" s="298">
        <v>2</v>
      </c>
      <c r="L68" s="430">
        <v>1</v>
      </c>
      <c r="M68" s="431" t="s">
        <v>542</v>
      </c>
      <c r="N68" s="293" t="s">
        <v>100</v>
      </c>
      <c r="O68" s="258"/>
      <c r="P68" s="259"/>
      <c r="Q68" s="259"/>
      <c r="R68" s="259"/>
      <c r="S68" s="260"/>
      <c r="T68" s="261"/>
      <c r="U68" s="259"/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/>
      <c r="AO68" s="265"/>
      <c r="AP68" s="265"/>
      <c r="AQ68" s="266"/>
      <c r="AR68" s="263"/>
      <c r="AS68" s="264"/>
      <c r="AT68" s="265"/>
      <c r="AU68" s="265"/>
      <c r="AV68" s="266"/>
      <c r="AW68" s="263"/>
      <c r="AX68" s="265"/>
      <c r="AY68" s="265"/>
      <c r="AZ68" s="265"/>
      <c r="BA68" s="266"/>
      <c r="BB68" s="263"/>
      <c r="BC68" s="264"/>
      <c r="BD68" s="265"/>
      <c r="BE68" s="265"/>
      <c r="BF68" s="266"/>
      <c r="BG68" s="261"/>
      <c r="BH68" s="267"/>
      <c r="BI68" s="259"/>
      <c r="BJ68" s="259"/>
      <c r="BK68" s="262"/>
      <c r="BL68" s="261"/>
      <c r="BM68" s="259"/>
      <c r="BN68" s="259"/>
      <c r="BO68" s="259"/>
      <c r="BP68" s="262"/>
      <c r="BQ68" s="261"/>
      <c r="BR68" s="267"/>
      <c r="BS68" s="259"/>
      <c r="BT68" s="259"/>
      <c r="BU68" s="268"/>
      <c r="BV68" s="344">
        <f t="shared" si="25"/>
        <v>0</v>
      </c>
      <c r="BW68" s="345">
        <f t="shared" si="26"/>
        <v>1</v>
      </c>
      <c r="BX68" s="346">
        <f t="shared" si="27"/>
        <v>0</v>
      </c>
      <c r="BY68" s="358">
        <f t="shared" si="23"/>
        <v>0</v>
      </c>
      <c r="BZ68" s="346">
        <f t="shared" si="24"/>
        <v>0</v>
      </c>
      <c r="CA68" s="443" t="s">
        <v>586</v>
      </c>
      <c r="CB68" s="256" t="s">
        <v>517</v>
      </c>
      <c r="CC68" s="347">
        <f t="shared" si="43"/>
        <v>0</v>
      </c>
      <c r="CD68" s="347">
        <f t="shared" si="44"/>
        <v>0</v>
      </c>
      <c r="CE68" s="347">
        <f t="shared" si="45"/>
        <v>0</v>
      </c>
      <c r="CF68" s="347">
        <f t="shared" si="46"/>
        <v>0</v>
      </c>
      <c r="CG68" s="448" t="s">
        <v>555</v>
      </c>
      <c r="CH68" s="256" t="s">
        <v>552</v>
      </c>
    </row>
    <row r="69" spans="1:86" x14ac:dyDescent="0.25">
      <c r="A69" s="291" t="s">
        <v>106</v>
      </c>
      <c r="B69" s="292" t="s">
        <v>194</v>
      </c>
      <c r="C69" s="293" t="s">
        <v>201</v>
      </c>
      <c r="D69" s="293" t="s">
        <v>128</v>
      </c>
      <c r="E69" s="294" t="s">
        <v>114</v>
      </c>
      <c r="F69" s="295" t="s">
        <v>57</v>
      </c>
      <c r="G69" s="293"/>
      <c r="H69" s="293" t="s">
        <v>108</v>
      </c>
      <c r="I69" s="296" t="s">
        <v>125</v>
      </c>
      <c r="J69" s="297" t="s">
        <v>306</v>
      </c>
      <c r="K69" s="298">
        <v>2</v>
      </c>
      <c r="L69" s="430">
        <v>1</v>
      </c>
      <c r="M69" s="431" t="s">
        <v>246</v>
      </c>
      <c r="N69" s="293" t="s">
        <v>100</v>
      </c>
      <c r="O69" s="258"/>
      <c r="P69" s="259"/>
      <c r="Q69" s="259"/>
      <c r="R69" s="259"/>
      <c r="S69" s="260"/>
      <c r="T69" s="261"/>
      <c r="U69" s="259"/>
      <c r="V69" s="259"/>
      <c r="W69" s="262"/>
      <c r="X69" s="261"/>
      <c r="Y69" s="259"/>
      <c r="Z69" s="259"/>
      <c r="AA69" s="259"/>
      <c r="AB69" s="262"/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/>
      <c r="AO69" s="265"/>
      <c r="AP69" s="265"/>
      <c r="AQ69" s="266"/>
      <c r="AR69" s="263"/>
      <c r="AS69" s="264"/>
      <c r="AT69" s="265"/>
      <c r="AU69" s="265"/>
      <c r="AV69" s="266"/>
      <c r="AW69" s="263"/>
      <c r="AX69" s="265"/>
      <c r="AY69" s="265"/>
      <c r="AZ69" s="265"/>
      <c r="BA69" s="266"/>
      <c r="BB69" s="263"/>
      <c r="BC69" s="264"/>
      <c r="BD69" s="265"/>
      <c r="BE69" s="265"/>
      <c r="BF69" s="266"/>
      <c r="BG69" s="261"/>
      <c r="BH69" s="267"/>
      <c r="BI69" s="259"/>
      <c r="BJ69" s="259"/>
      <c r="BK69" s="262"/>
      <c r="BL69" s="261"/>
      <c r="BM69" s="259"/>
      <c r="BN69" s="259"/>
      <c r="BO69" s="259"/>
      <c r="BP69" s="262"/>
      <c r="BQ69" s="261"/>
      <c r="BR69" s="267"/>
      <c r="BS69" s="259"/>
      <c r="BT69" s="259"/>
      <c r="BU69" s="268"/>
      <c r="BV69" s="344">
        <f t="shared" si="25"/>
        <v>0</v>
      </c>
      <c r="BW69" s="345">
        <f t="shared" si="26"/>
        <v>1</v>
      </c>
      <c r="BX69" s="346">
        <f t="shared" si="27"/>
        <v>0</v>
      </c>
      <c r="BY69" s="358">
        <f t="shared" si="23"/>
        <v>0</v>
      </c>
      <c r="BZ69" s="346">
        <f t="shared" si="24"/>
        <v>0</v>
      </c>
      <c r="CA69" s="443" t="s">
        <v>586</v>
      </c>
      <c r="CB69" s="256" t="s">
        <v>517</v>
      </c>
      <c r="CC69" s="347">
        <f t="shared" si="43"/>
        <v>0</v>
      </c>
      <c r="CD69" s="347">
        <f t="shared" si="44"/>
        <v>0</v>
      </c>
      <c r="CE69" s="347">
        <f t="shared" si="45"/>
        <v>0</v>
      </c>
      <c r="CF69" s="347">
        <f t="shared" si="46"/>
        <v>0</v>
      </c>
      <c r="CG69" s="448" t="s">
        <v>555</v>
      </c>
      <c r="CH69" s="256" t="s">
        <v>552</v>
      </c>
    </row>
    <row r="70" spans="1:86" x14ac:dyDescent="0.25">
      <c r="A70" s="291" t="s">
        <v>106</v>
      </c>
      <c r="B70" s="292" t="s">
        <v>194</v>
      </c>
      <c r="C70" s="293" t="s">
        <v>201</v>
      </c>
      <c r="D70" s="293" t="s">
        <v>128</v>
      </c>
      <c r="E70" s="294" t="s">
        <v>114</v>
      </c>
      <c r="F70" s="295" t="s">
        <v>57</v>
      </c>
      <c r="G70" s="293"/>
      <c r="H70" s="293" t="s">
        <v>108</v>
      </c>
      <c r="I70" s="296" t="s">
        <v>125</v>
      </c>
      <c r="J70" s="297" t="s">
        <v>237</v>
      </c>
      <c r="K70" s="298">
        <v>6</v>
      </c>
      <c r="L70" s="430">
        <v>6</v>
      </c>
      <c r="M70" s="431" t="s">
        <v>252</v>
      </c>
      <c r="N70" s="300" t="s">
        <v>239</v>
      </c>
      <c r="O70" s="258"/>
      <c r="P70" s="259"/>
      <c r="Q70" s="259"/>
      <c r="R70" s="259"/>
      <c r="S70" s="260"/>
      <c r="T70" s="261"/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/>
      <c r="AO70" s="265"/>
      <c r="AP70" s="265"/>
      <c r="AQ70" s="266"/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4">
        <f t="shared" si="25"/>
        <v>0</v>
      </c>
      <c r="BW70" s="345">
        <f t="shared" si="26"/>
        <v>6</v>
      </c>
      <c r="BX70" s="346">
        <f t="shared" si="27"/>
        <v>0</v>
      </c>
      <c r="BY70" s="358">
        <f t="shared" si="23"/>
        <v>0</v>
      </c>
      <c r="BZ70" s="346">
        <f t="shared" si="24"/>
        <v>0</v>
      </c>
      <c r="CA70" s="443" t="s">
        <v>586</v>
      </c>
      <c r="CB70" s="256" t="s">
        <v>518</v>
      </c>
      <c r="CC70" s="347">
        <f t="shared" si="43"/>
        <v>0</v>
      </c>
      <c r="CD70" s="347">
        <f t="shared" si="44"/>
        <v>0</v>
      </c>
      <c r="CE70" s="347">
        <f t="shared" si="45"/>
        <v>0</v>
      </c>
      <c r="CF70" s="347">
        <f t="shared" si="46"/>
        <v>0</v>
      </c>
      <c r="CG70" s="448" t="s">
        <v>555</v>
      </c>
      <c r="CH70" s="256" t="s">
        <v>100</v>
      </c>
    </row>
    <row r="71" spans="1:86" x14ac:dyDescent="0.25">
      <c r="A71" s="291" t="s">
        <v>107</v>
      </c>
      <c r="B71" s="292" t="s">
        <v>126</v>
      </c>
      <c r="C71" s="293" t="s">
        <v>200</v>
      </c>
      <c r="D71" s="293" t="s">
        <v>128</v>
      </c>
      <c r="E71" s="294" t="s">
        <v>114</v>
      </c>
      <c r="F71" s="295" t="s">
        <v>58</v>
      </c>
      <c r="G71" s="293"/>
      <c r="H71" s="293" t="s">
        <v>108</v>
      </c>
      <c r="I71" s="296" t="s">
        <v>101</v>
      </c>
      <c r="J71" s="297" t="s">
        <v>306</v>
      </c>
      <c r="K71" s="298">
        <v>10</v>
      </c>
      <c r="L71" s="430">
        <v>2</v>
      </c>
      <c r="M71" s="431" t="s">
        <v>532</v>
      </c>
      <c r="N71" s="293" t="s">
        <v>100</v>
      </c>
      <c r="O71" s="258"/>
      <c r="P71" s="259"/>
      <c r="Q71" s="259"/>
      <c r="R71" s="259"/>
      <c r="S71" s="260"/>
      <c r="T71" s="261">
        <v>2</v>
      </c>
      <c r="U71" s="259"/>
      <c r="V71" s="259"/>
      <c r="W71" s="262"/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/>
      <c r="AW71" s="263"/>
      <c r="AX71" s="265"/>
      <c r="AY71" s="265"/>
      <c r="AZ71" s="265"/>
      <c r="BA71" s="266"/>
      <c r="BB71" s="263"/>
      <c r="BC71" s="264"/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4">
        <f t="shared" si="25"/>
        <v>2</v>
      </c>
      <c r="BW71" s="345">
        <f t="shared" si="26"/>
        <v>0</v>
      </c>
      <c r="BX71" s="346">
        <f t="shared" si="27"/>
        <v>1</v>
      </c>
      <c r="BY71" s="358">
        <f t="shared" si="23"/>
        <v>1</v>
      </c>
      <c r="BZ71" s="346">
        <f t="shared" si="24"/>
        <v>0</v>
      </c>
      <c r="CA71" s="443" t="s">
        <v>583</v>
      </c>
      <c r="CB71" s="256" t="s">
        <v>516</v>
      </c>
      <c r="CC71" s="347">
        <f t="shared" si="43"/>
        <v>2</v>
      </c>
      <c r="CD71" s="347">
        <f t="shared" si="44"/>
        <v>0</v>
      </c>
      <c r="CE71" s="347">
        <f t="shared" si="45"/>
        <v>0</v>
      </c>
      <c r="CF71" s="347">
        <f t="shared" si="46"/>
        <v>0</v>
      </c>
      <c r="CG71" s="448" t="s">
        <v>532</v>
      </c>
      <c r="CH71" s="256" t="s">
        <v>552</v>
      </c>
    </row>
    <row r="72" spans="1:86" x14ac:dyDescent="0.25">
      <c r="A72" s="291" t="s">
        <v>107</v>
      </c>
      <c r="B72" s="292" t="s">
        <v>126</v>
      </c>
      <c r="C72" s="293" t="s">
        <v>200</v>
      </c>
      <c r="D72" s="293" t="s">
        <v>128</v>
      </c>
      <c r="E72" s="294" t="s">
        <v>114</v>
      </c>
      <c r="F72" s="295" t="s">
        <v>58</v>
      </c>
      <c r="G72" s="293"/>
      <c r="H72" s="293" t="s">
        <v>108</v>
      </c>
      <c r="I72" s="296" t="s">
        <v>101</v>
      </c>
      <c r="J72" s="297" t="s">
        <v>36</v>
      </c>
      <c r="K72" s="298">
        <v>0</v>
      </c>
      <c r="L72" s="430">
        <v>1</v>
      </c>
      <c r="M72" s="431" t="s">
        <v>532</v>
      </c>
      <c r="N72" s="293" t="s">
        <v>100</v>
      </c>
      <c r="O72" s="258"/>
      <c r="P72" s="259"/>
      <c r="Q72" s="259"/>
      <c r="R72" s="259"/>
      <c r="S72" s="260"/>
      <c r="T72" s="261">
        <v>1</v>
      </c>
      <c r="U72" s="259"/>
      <c r="V72" s="259"/>
      <c r="W72" s="262"/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/>
      <c r="AQ72" s="266"/>
      <c r="AR72" s="263"/>
      <c r="AS72" s="264"/>
      <c r="AT72" s="265"/>
      <c r="AU72" s="265"/>
      <c r="AV72" s="266"/>
      <c r="AW72" s="263"/>
      <c r="AX72" s="265"/>
      <c r="AY72" s="265"/>
      <c r="AZ72" s="265"/>
      <c r="BA72" s="266"/>
      <c r="BB72" s="263"/>
      <c r="BC72" s="264"/>
      <c r="BD72" s="265"/>
      <c r="BE72" s="265"/>
      <c r="BF72" s="266"/>
      <c r="BG72" s="261"/>
      <c r="BH72" s="267"/>
      <c r="BI72" s="259"/>
      <c r="BJ72" s="259"/>
      <c r="BK72" s="262"/>
      <c r="BL72" s="261"/>
      <c r="BM72" s="259"/>
      <c r="BN72" s="259"/>
      <c r="BO72" s="259"/>
      <c r="BP72" s="262"/>
      <c r="BQ72" s="261"/>
      <c r="BR72" s="267"/>
      <c r="BS72" s="259"/>
      <c r="BT72" s="259"/>
      <c r="BU72" s="268"/>
      <c r="BV72" s="344">
        <f t="shared" ref="BV72" si="47">SUM(O72:BU72)</f>
        <v>1</v>
      </c>
      <c r="BW72" s="345">
        <f t="shared" ref="BW72" si="48">IF(J72="Pictures",(IF(SUM(O72:BU72)&gt;L72,0,L72-BV72)),L72-BV72)</f>
        <v>0</v>
      </c>
      <c r="BX72" s="346">
        <f t="shared" ref="BX72" si="49">COUNT(O72:BU72)</f>
        <v>1</v>
      </c>
      <c r="BY72" s="358">
        <f t="shared" ref="BY72" si="50">COUNT(O72:AG72,BG72:BU72)</f>
        <v>1</v>
      </c>
      <c r="BZ72" s="346">
        <f t="shared" ref="BZ72" si="51">COUNT(AH72:BF72)</f>
        <v>0</v>
      </c>
      <c r="CA72" s="443" t="s">
        <v>583</v>
      </c>
      <c r="CB72" s="256" t="s">
        <v>516</v>
      </c>
      <c r="CC72" s="347">
        <f t="shared" si="43"/>
        <v>1</v>
      </c>
      <c r="CD72" s="347">
        <f t="shared" si="44"/>
        <v>0</v>
      </c>
      <c r="CE72" s="347">
        <f t="shared" si="45"/>
        <v>0</v>
      </c>
      <c r="CF72" s="347">
        <f t="shared" si="46"/>
        <v>0</v>
      </c>
      <c r="CG72" s="448" t="s">
        <v>532</v>
      </c>
      <c r="CH72" s="256" t="s">
        <v>100</v>
      </c>
    </row>
    <row r="73" spans="1:86" x14ac:dyDescent="0.25">
      <c r="A73" s="291" t="s">
        <v>107</v>
      </c>
      <c r="B73" s="292" t="s">
        <v>126</v>
      </c>
      <c r="C73" s="293" t="s">
        <v>200</v>
      </c>
      <c r="D73" s="293" t="s">
        <v>128</v>
      </c>
      <c r="E73" s="294" t="s">
        <v>114</v>
      </c>
      <c r="F73" s="295" t="s">
        <v>58</v>
      </c>
      <c r="G73" s="293"/>
      <c r="H73" s="293" t="s">
        <v>108</v>
      </c>
      <c r="I73" s="296" t="s">
        <v>101</v>
      </c>
      <c r="J73" s="297" t="s">
        <v>237</v>
      </c>
      <c r="K73" s="298">
        <v>6</v>
      </c>
      <c r="L73" s="430">
        <v>0</v>
      </c>
      <c r="M73" s="431" t="s">
        <v>532</v>
      </c>
      <c r="N73" s="293" t="s">
        <v>100</v>
      </c>
      <c r="O73" s="258"/>
      <c r="P73" s="259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/>
      <c r="AO73" s="265"/>
      <c r="AP73" s="265"/>
      <c r="AQ73" s="266"/>
      <c r="AR73" s="263"/>
      <c r="AS73" s="264"/>
      <c r="AT73" s="265"/>
      <c r="AU73" s="265"/>
      <c r="AV73" s="266"/>
      <c r="AW73" s="263"/>
      <c r="AX73" s="265"/>
      <c r="AY73" s="265"/>
      <c r="AZ73" s="265"/>
      <c r="BA73" s="266"/>
      <c r="BB73" s="263"/>
      <c r="BC73" s="264"/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/>
      <c r="BS73" s="259"/>
      <c r="BT73" s="259"/>
      <c r="BU73" s="268"/>
      <c r="BV73" s="344">
        <f t="shared" si="25"/>
        <v>0</v>
      </c>
      <c r="BW73" s="345">
        <f t="shared" si="26"/>
        <v>0</v>
      </c>
      <c r="BX73" s="346">
        <f t="shared" si="27"/>
        <v>0</v>
      </c>
      <c r="BY73" s="358">
        <f t="shared" si="23"/>
        <v>0</v>
      </c>
      <c r="BZ73" s="346">
        <f t="shared" si="24"/>
        <v>0</v>
      </c>
      <c r="CA73" s="443" t="s">
        <v>583</v>
      </c>
      <c r="CB73" s="256" t="s">
        <v>516</v>
      </c>
      <c r="CC73" s="347">
        <f t="shared" si="43"/>
        <v>0</v>
      </c>
      <c r="CD73" s="347">
        <f t="shared" si="44"/>
        <v>0</v>
      </c>
      <c r="CE73" s="347">
        <f t="shared" si="45"/>
        <v>0</v>
      </c>
      <c r="CF73" s="347">
        <f t="shared" si="46"/>
        <v>0</v>
      </c>
      <c r="CG73" s="448" t="s">
        <v>532</v>
      </c>
      <c r="CH73" s="256" t="s">
        <v>552</v>
      </c>
    </row>
    <row r="74" spans="1:86" x14ac:dyDescent="0.25">
      <c r="A74" s="291" t="s">
        <v>106</v>
      </c>
      <c r="B74" s="292" t="s">
        <v>194</v>
      </c>
      <c r="C74" s="293" t="s">
        <v>199</v>
      </c>
      <c r="D74" s="293" t="s">
        <v>176</v>
      </c>
      <c r="E74" s="294" t="s">
        <v>114</v>
      </c>
      <c r="F74" s="295" t="s">
        <v>59</v>
      </c>
      <c r="G74" s="293"/>
      <c r="H74" s="293" t="s">
        <v>108</v>
      </c>
      <c r="I74" s="296" t="s">
        <v>101</v>
      </c>
      <c r="J74" s="297" t="s">
        <v>31</v>
      </c>
      <c r="K74" s="298">
        <v>5</v>
      </c>
      <c r="L74" s="430">
        <v>4</v>
      </c>
      <c r="M74" s="431" t="s">
        <v>546</v>
      </c>
      <c r="N74" s="293" t="s">
        <v>100</v>
      </c>
      <c r="O74" s="258"/>
      <c r="P74" s="259">
        <v>1</v>
      </c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/>
      <c r="AO74" s="265"/>
      <c r="AP74" s="265">
        <v>1</v>
      </c>
      <c r="AQ74" s="266"/>
      <c r="AR74" s="263"/>
      <c r="AS74" s="264"/>
      <c r="AT74" s="265"/>
      <c r="AU74" s="265"/>
      <c r="AV74" s="266"/>
      <c r="AW74" s="263"/>
      <c r="AX74" s="265"/>
      <c r="AY74" s="265"/>
      <c r="AZ74" s="265"/>
      <c r="BA74" s="266"/>
      <c r="BB74" s="263"/>
      <c r="BC74" s="264"/>
      <c r="BD74" s="265">
        <v>1</v>
      </c>
      <c r="BE74" s="265"/>
      <c r="BF74" s="266"/>
      <c r="BG74" s="261">
        <v>1</v>
      </c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/>
      <c r="BS74" s="259"/>
      <c r="BT74" s="259"/>
      <c r="BU74" s="268"/>
      <c r="BV74" s="344">
        <f t="shared" si="25"/>
        <v>4</v>
      </c>
      <c r="BW74" s="345">
        <f t="shared" si="26"/>
        <v>0</v>
      </c>
      <c r="BX74" s="346">
        <f t="shared" si="27"/>
        <v>4</v>
      </c>
      <c r="BY74" s="358">
        <f t="shared" si="23"/>
        <v>2</v>
      </c>
      <c r="BZ74" s="346">
        <f t="shared" si="24"/>
        <v>2</v>
      </c>
      <c r="CA74" s="443" t="s">
        <v>585</v>
      </c>
      <c r="CB74" s="256" t="s">
        <v>537</v>
      </c>
      <c r="CC74" s="347">
        <f t="shared" si="43"/>
        <v>1</v>
      </c>
      <c r="CD74" s="347">
        <f t="shared" si="44"/>
        <v>1</v>
      </c>
      <c r="CE74" s="347">
        <f t="shared" si="45"/>
        <v>1</v>
      </c>
      <c r="CF74" s="347">
        <f t="shared" si="46"/>
        <v>1</v>
      </c>
      <c r="CG74" s="448" t="s">
        <v>555</v>
      </c>
      <c r="CH74" s="256" t="s">
        <v>100</v>
      </c>
    </row>
    <row r="75" spans="1:86" x14ac:dyDescent="0.25">
      <c r="A75" s="291" t="s">
        <v>106</v>
      </c>
      <c r="B75" s="292" t="s">
        <v>194</v>
      </c>
      <c r="C75" s="293" t="s">
        <v>199</v>
      </c>
      <c r="D75" s="293" t="s">
        <v>176</v>
      </c>
      <c r="E75" s="294" t="s">
        <v>114</v>
      </c>
      <c r="F75" s="295" t="s">
        <v>59</v>
      </c>
      <c r="G75" s="293"/>
      <c r="H75" s="293" t="s">
        <v>108</v>
      </c>
      <c r="I75" s="296" t="s">
        <v>101</v>
      </c>
      <c r="J75" s="297" t="s">
        <v>32</v>
      </c>
      <c r="K75" s="298">
        <v>1</v>
      </c>
      <c r="L75" s="430">
        <v>0</v>
      </c>
      <c r="M75" s="431" t="s">
        <v>532</v>
      </c>
      <c r="N75" s="293" t="s">
        <v>100</v>
      </c>
      <c r="O75" s="258"/>
      <c r="P75" s="259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/>
      <c r="AO75" s="265"/>
      <c r="AP75" s="265"/>
      <c r="AQ75" s="266"/>
      <c r="AR75" s="263"/>
      <c r="AS75" s="264"/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/>
      <c r="BS75" s="259"/>
      <c r="BT75" s="259"/>
      <c r="BU75" s="268"/>
      <c r="BV75" s="344">
        <f t="shared" si="25"/>
        <v>0</v>
      </c>
      <c r="BW75" s="345">
        <f t="shared" si="26"/>
        <v>0</v>
      </c>
      <c r="BX75" s="346">
        <f t="shared" si="27"/>
        <v>0</v>
      </c>
      <c r="BY75" s="358">
        <f t="shared" si="23"/>
        <v>0</v>
      </c>
      <c r="BZ75" s="346">
        <f t="shared" si="24"/>
        <v>0</v>
      </c>
      <c r="CA75" s="443" t="s">
        <v>585</v>
      </c>
      <c r="CB75" s="256" t="s">
        <v>518</v>
      </c>
      <c r="CC75" s="347">
        <f t="shared" si="43"/>
        <v>0</v>
      </c>
      <c r="CD75" s="347">
        <f t="shared" si="44"/>
        <v>0</v>
      </c>
      <c r="CE75" s="347">
        <f t="shared" si="45"/>
        <v>0</v>
      </c>
      <c r="CF75" s="347">
        <f t="shared" si="46"/>
        <v>0</v>
      </c>
      <c r="CG75" s="448" t="s">
        <v>532</v>
      </c>
      <c r="CH75" s="256" t="s">
        <v>552</v>
      </c>
    </row>
    <row r="76" spans="1:86" x14ac:dyDescent="0.25">
      <c r="A76" s="291" t="s">
        <v>106</v>
      </c>
      <c r="B76" s="292" t="s">
        <v>194</v>
      </c>
      <c r="C76" s="293" t="s">
        <v>199</v>
      </c>
      <c r="D76" s="293" t="s">
        <v>176</v>
      </c>
      <c r="E76" s="294" t="s">
        <v>114</v>
      </c>
      <c r="F76" s="295" t="s">
        <v>59</v>
      </c>
      <c r="G76" s="293"/>
      <c r="H76" s="293" t="s">
        <v>108</v>
      </c>
      <c r="I76" s="296" t="s">
        <v>101</v>
      </c>
      <c r="J76" s="297" t="s">
        <v>33</v>
      </c>
      <c r="K76" s="298">
        <v>1</v>
      </c>
      <c r="L76" s="430">
        <v>0</v>
      </c>
      <c r="M76" s="431" t="s">
        <v>532</v>
      </c>
      <c r="N76" s="293" t="s">
        <v>100</v>
      </c>
      <c r="O76" s="258"/>
      <c r="P76" s="259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/>
      <c r="AR76" s="263"/>
      <c r="AS76" s="264"/>
      <c r="AT76" s="265"/>
      <c r="AU76" s="265"/>
      <c r="AV76" s="266"/>
      <c r="AW76" s="263"/>
      <c r="AX76" s="265"/>
      <c r="AY76" s="265"/>
      <c r="AZ76" s="265"/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4">
        <f t="shared" si="25"/>
        <v>0</v>
      </c>
      <c r="BW76" s="345">
        <f t="shared" si="26"/>
        <v>0</v>
      </c>
      <c r="BX76" s="346">
        <f t="shared" si="27"/>
        <v>0</v>
      </c>
      <c r="BY76" s="358">
        <f t="shared" si="23"/>
        <v>0</v>
      </c>
      <c r="BZ76" s="346">
        <f t="shared" si="24"/>
        <v>0</v>
      </c>
      <c r="CA76" s="443" t="s">
        <v>585</v>
      </c>
      <c r="CB76" s="256" t="s">
        <v>518</v>
      </c>
      <c r="CC76" s="347">
        <f t="shared" si="43"/>
        <v>0</v>
      </c>
      <c r="CD76" s="347">
        <f t="shared" si="44"/>
        <v>0</v>
      </c>
      <c r="CE76" s="347">
        <f t="shared" si="45"/>
        <v>0</v>
      </c>
      <c r="CF76" s="347">
        <f t="shared" si="46"/>
        <v>0</v>
      </c>
      <c r="CG76" s="448" t="s">
        <v>532</v>
      </c>
      <c r="CH76" s="256" t="s">
        <v>552</v>
      </c>
    </row>
    <row r="77" spans="1:86" x14ac:dyDescent="0.25">
      <c r="A77" s="291" t="s">
        <v>106</v>
      </c>
      <c r="B77" s="292" t="s">
        <v>194</v>
      </c>
      <c r="C77" s="293" t="s">
        <v>199</v>
      </c>
      <c r="D77" s="293" t="s">
        <v>176</v>
      </c>
      <c r="E77" s="294" t="s">
        <v>114</v>
      </c>
      <c r="F77" s="295" t="s">
        <v>59</v>
      </c>
      <c r="G77" s="293"/>
      <c r="H77" s="293" t="s">
        <v>108</v>
      </c>
      <c r="I77" s="296" t="s">
        <v>101</v>
      </c>
      <c r="J77" s="297" t="s">
        <v>34</v>
      </c>
      <c r="K77" s="298">
        <v>1</v>
      </c>
      <c r="L77" s="430">
        <v>0</v>
      </c>
      <c r="M77" s="431" t="s">
        <v>532</v>
      </c>
      <c r="N77" s="293" t="s">
        <v>100</v>
      </c>
      <c r="O77" s="258"/>
      <c r="P77" s="259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/>
      <c r="AP77" s="265"/>
      <c r="AQ77" s="266"/>
      <c r="AR77" s="263"/>
      <c r="AS77" s="264"/>
      <c r="AT77" s="265"/>
      <c r="AU77" s="265"/>
      <c r="AV77" s="266"/>
      <c r="AW77" s="263"/>
      <c r="AX77" s="265"/>
      <c r="AY77" s="265"/>
      <c r="AZ77" s="265"/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4">
        <f t="shared" si="25"/>
        <v>0</v>
      </c>
      <c r="BW77" s="345">
        <f t="shared" si="26"/>
        <v>0</v>
      </c>
      <c r="BX77" s="346">
        <f t="shared" si="27"/>
        <v>0</v>
      </c>
      <c r="BY77" s="358">
        <f t="shared" si="23"/>
        <v>0</v>
      </c>
      <c r="BZ77" s="346">
        <f t="shared" si="24"/>
        <v>0</v>
      </c>
      <c r="CA77" s="443" t="s">
        <v>585</v>
      </c>
      <c r="CB77" s="256" t="s">
        <v>539</v>
      </c>
      <c r="CC77" s="347">
        <f t="shared" si="43"/>
        <v>0</v>
      </c>
      <c r="CD77" s="347">
        <f t="shared" si="44"/>
        <v>0</v>
      </c>
      <c r="CE77" s="347">
        <f t="shared" si="45"/>
        <v>0</v>
      </c>
      <c r="CF77" s="347">
        <f t="shared" si="46"/>
        <v>0</v>
      </c>
      <c r="CG77" s="448" t="s">
        <v>532</v>
      </c>
      <c r="CH77" s="256" t="s">
        <v>552</v>
      </c>
    </row>
    <row r="78" spans="1:86" x14ac:dyDescent="0.25">
      <c r="A78" s="291" t="s">
        <v>106</v>
      </c>
      <c r="B78" s="292" t="s">
        <v>194</v>
      </c>
      <c r="C78" s="293" t="s">
        <v>199</v>
      </c>
      <c r="D78" s="293" t="s">
        <v>176</v>
      </c>
      <c r="E78" s="294" t="s">
        <v>114</v>
      </c>
      <c r="F78" s="295" t="s">
        <v>59</v>
      </c>
      <c r="G78" s="293"/>
      <c r="H78" s="293" t="s">
        <v>108</v>
      </c>
      <c r="I78" s="296" t="s">
        <v>101</v>
      </c>
      <c r="J78" s="297" t="s">
        <v>35</v>
      </c>
      <c r="K78" s="298">
        <v>1</v>
      </c>
      <c r="L78" s="430">
        <v>0</v>
      </c>
      <c r="M78" s="431" t="s">
        <v>532</v>
      </c>
      <c r="N78" s="293" t="s">
        <v>100</v>
      </c>
      <c r="O78" s="258"/>
      <c r="P78" s="259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/>
      <c r="AQ78" s="266"/>
      <c r="AR78" s="263"/>
      <c r="AS78" s="264"/>
      <c r="AT78" s="265"/>
      <c r="AU78" s="265"/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4">
        <f t="shared" si="25"/>
        <v>0</v>
      </c>
      <c r="BW78" s="345">
        <f t="shared" si="26"/>
        <v>0</v>
      </c>
      <c r="BX78" s="346">
        <f t="shared" si="27"/>
        <v>0</v>
      </c>
      <c r="BY78" s="358">
        <f t="shared" si="23"/>
        <v>0</v>
      </c>
      <c r="BZ78" s="346">
        <f t="shared" si="24"/>
        <v>0</v>
      </c>
      <c r="CA78" s="443" t="s">
        <v>585</v>
      </c>
      <c r="CB78" s="256" t="s">
        <v>539</v>
      </c>
      <c r="CC78" s="347">
        <f t="shared" si="43"/>
        <v>0</v>
      </c>
      <c r="CD78" s="347">
        <f t="shared" si="44"/>
        <v>0</v>
      </c>
      <c r="CE78" s="347">
        <f t="shared" si="45"/>
        <v>0</v>
      </c>
      <c r="CF78" s="347">
        <f t="shared" si="46"/>
        <v>0</v>
      </c>
      <c r="CG78" s="448" t="s">
        <v>532</v>
      </c>
      <c r="CH78" s="256" t="s">
        <v>552</v>
      </c>
    </row>
    <row r="79" spans="1:86" x14ac:dyDescent="0.25">
      <c r="A79" s="291" t="s">
        <v>106</v>
      </c>
      <c r="B79" s="292" t="s">
        <v>194</v>
      </c>
      <c r="C79" s="293" t="s">
        <v>199</v>
      </c>
      <c r="D79" s="293" t="s">
        <v>176</v>
      </c>
      <c r="E79" s="294" t="s">
        <v>114</v>
      </c>
      <c r="F79" s="295" t="s">
        <v>59</v>
      </c>
      <c r="G79" s="293"/>
      <c r="H79" s="293" t="s">
        <v>108</v>
      </c>
      <c r="I79" s="296" t="s">
        <v>101</v>
      </c>
      <c r="J79" s="297" t="s">
        <v>36</v>
      </c>
      <c r="K79" s="298">
        <v>1</v>
      </c>
      <c r="L79" s="430">
        <v>0</v>
      </c>
      <c r="M79" s="431" t="s">
        <v>532</v>
      </c>
      <c r="N79" s="293" t="s">
        <v>100</v>
      </c>
      <c r="O79" s="258"/>
      <c r="P79" s="259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/>
      <c r="AQ79" s="266"/>
      <c r="AR79" s="263"/>
      <c r="AS79" s="264"/>
      <c r="AT79" s="265"/>
      <c r="AU79" s="265"/>
      <c r="AV79" s="266"/>
      <c r="AW79" s="263"/>
      <c r="AX79" s="265"/>
      <c r="AY79" s="265"/>
      <c r="AZ79" s="265"/>
      <c r="BA79" s="266"/>
      <c r="BB79" s="263"/>
      <c r="BC79" s="264"/>
      <c r="BD79" s="265"/>
      <c r="BE79" s="265"/>
      <c r="BF79" s="266"/>
      <c r="BG79" s="261"/>
      <c r="BH79" s="267"/>
      <c r="BI79" s="259"/>
      <c r="BJ79" s="259"/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4">
        <f t="shared" si="25"/>
        <v>0</v>
      </c>
      <c r="BW79" s="345">
        <f t="shared" si="26"/>
        <v>0</v>
      </c>
      <c r="BX79" s="346">
        <f t="shared" si="27"/>
        <v>0</v>
      </c>
      <c r="BY79" s="358">
        <f t="shared" si="23"/>
        <v>0</v>
      </c>
      <c r="BZ79" s="346">
        <f t="shared" si="24"/>
        <v>0</v>
      </c>
      <c r="CA79" s="443" t="s">
        <v>585</v>
      </c>
      <c r="CB79" s="256" t="s">
        <v>539</v>
      </c>
      <c r="CC79" s="347">
        <f t="shared" si="43"/>
        <v>0</v>
      </c>
      <c r="CD79" s="347">
        <f t="shared" si="44"/>
        <v>0</v>
      </c>
      <c r="CE79" s="347">
        <f t="shared" si="45"/>
        <v>0</v>
      </c>
      <c r="CF79" s="347">
        <f t="shared" si="46"/>
        <v>0</v>
      </c>
      <c r="CG79" s="448" t="s">
        <v>532</v>
      </c>
      <c r="CH79" s="256" t="s">
        <v>552</v>
      </c>
    </row>
    <row r="80" spans="1:86" x14ac:dyDescent="0.25">
      <c r="A80" s="291" t="s">
        <v>106</v>
      </c>
      <c r="B80" s="292" t="s">
        <v>194</v>
      </c>
      <c r="C80" s="293" t="s">
        <v>199</v>
      </c>
      <c r="D80" s="293" t="s">
        <v>176</v>
      </c>
      <c r="E80" s="294" t="s">
        <v>114</v>
      </c>
      <c r="F80" s="295" t="s">
        <v>59</v>
      </c>
      <c r="G80" s="293"/>
      <c r="H80" s="293" t="s">
        <v>108</v>
      </c>
      <c r="I80" s="296" t="s">
        <v>101</v>
      </c>
      <c r="J80" s="297" t="s">
        <v>306</v>
      </c>
      <c r="K80" s="298">
        <v>5</v>
      </c>
      <c r="L80" s="430">
        <v>4</v>
      </c>
      <c r="M80" s="431" t="s">
        <v>544</v>
      </c>
      <c r="N80" s="293" t="s">
        <v>100</v>
      </c>
      <c r="O80" s="258"/>
      <c r="P80" s="259">
        <v>1</v>
      </c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>
        <v>1</v>
      </c>
      <c r="AQ80" s="266"/>
      <c r="AR80" s="263"/>
      <c r="AS80" s="264"/>
      <c r="AT80" s="265"/>
      <c r="AU80" s="265"/>
      <c r="AV80" s="266"/>
      <c r="AW80" s="263"/>
      <c r="AX80" s="265"/>
      <c r="AY80" s="265"/>
      <c r="AZ80" s="265"/>
      <c r="BA80" s="266"/>
      <c r="BB80" s="263"/>
      <c r="BC80" s="264"/>
      <c r="BD80" s="265">
        <v>1</v>
      </c>
      <c r="BE80" s="265"/>
      <c r="BF80" s="266"/>
      <c r="BG80" s="261">
        <v>1</v>
      </c>
      <c r="BH80" s="267"/>
      <c r="BI80" s="259"/>
      <c r="BJ80" s="259"/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4">
        <f t="shared" si="25"/>
        <v>4</v>
      </c>
      <c r="BW80" s="345">
        <f t="shared" si="26"/>
        <v>0</v>
      </c>
      <c r="BX80" s="346">
        <f t="shared" si="27"/>
        <v>4</v>
      </c>
      <c r="BY80" s="358">
        <f t="shared" si="23"/>
        <v>2</v>
      </c>
      <c r="BZ80" s="346">
        <f t="shared" si="24"/>
        <v>2</v>
      </c>
      <c r="CA80" s="443" t="s">
        <v>585</v>
      </c>
      <c r="CB80" s="256" t="s">
        <v>537</v>
      </c>
      <c r="CC80" s="347">
        <f t="shared" si="43"/>
        <v>1</v>
      </c>
      <c r="CD80" s="347">
        <f t="shared" si="44"/>
        <v>1</v>
      </c>
      <c r="CE80" s="347">
        <f t="shared" si="45"/>
        <v>1</v>
      </c>
      <c r="CF80" s="347">
        <f t="shared" si="46"/>
        <v>1</v>
      </c>
      <c r="CG80" s="448" t="s">
        <v>555</v>
      </c>
      <c r="CH80" s="256" t="s">
        <v>100</v>
      </c>
    </row>
    <row r="81" spans="1:86" x14ac:dyDescent="0.25">
      <c r="A81" s="291" t="s">
        <v>106</v>
      </c>
      <c r="B81" s="292" t="s">
        <v>194</v>
      </c>
      <c r="C81" s="293" t="s">
        <v>199</v>
      </c>
      <c r="D81" s="293" t="s">
        <v>176</v>
      </c>
      <c r="E81" s="294" t="s">
        <v>114</v>
      </c>
      <c r="F81" s="295" t="s">
        <v>59</v>
      </c>
      <c r="G81" s="293"/>
      <c r="H81" s="293" t="s">
        <v>108</v>
      </c>
      <c r="I81" s="296" t="s">
        <v>101</v>
      </c>
      <c r="J81" s="297" t="s">
        <v>38</v>
      </c>
      <c r="K81" s="298">
        <v>5</v>
      </c>
      <c r="L81" s="430">
        <v>4</v>
      </c>
      <c r="M81" s="431" t="s">
        <v>550</v>
      </c>
      <c r="N81" s="293" t="s">
        <v>100</v>
      </c>
      <c r="O81" s="258"/>
      <c r="P81" s="259">
        <v>1</v>
      </c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>
        <v>1</v>
      </c>
      <c r="AQ81" s="266"/>
      <c r="AR81" s="263"/>
      <c r="AS81" s="264"/>
      <c r="AT81" s="265"/>
      <c r="AU81" s="265"/>
      <c r="AV81" s="266"/>
      <c r="AW81" s="263"/>
      <c r="AX81" s="265"/>
      <c r="AY81" s="265"/>
      <c r="AZ81" s="265"/>
      <c r="BA81" s="266"/>
      <c r="BB81" s="263"/>
      <c r="BC81" s="264"/>
      <c r="BD81" s="265">
        <v>1</v>
      </c>
      <c r="BE81" s="265"/>
      <c r="BF81" s="266"/>
      <c r="BG81" s="261">
        <v>1</v>
      </c>
      <c r="BH81" s="267"/>
      <c r="BI81" s="259"/>
      <c r="BJ81" s="259"/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4">
        <f t="shared" si="25"/>
        <v>4</v>
      </c>
      <c r="BW81" s="345">
        <f t="shared" si="26"/>
        <v>0</v>
      </c>
      <c r="BX81" s="346">
        <f t="shared" si="27"/>
        <v>4</v>
      </c>
      <c r="BY81" s="358">
        <f t="shared" si="23"/>
        <v>2</v>
      </c>
      <c r="BZ81" s="346">
        <f t="shared" si="24"/>
        <v>2</v>
      </c>
      <c r="CA81" s="443" t="s">
        <v>585</v>
      </c>
      <c r="CB81" s="256" t="s">
        <v>537</v>
      </c>
      <c r="CC81" s="347">
        <f t="shared" si="43"/>
        <v>1</v>
      </c>
      <c r="CD81" s="347">
        <f t="shared" si="44"/>
        <v>1</v>
      </c>
      <c r="CE81" s="347">
        <f t="shared" si="45"/>
        <v>1</v>
      </c>
      <c r="CF81" s="347">
        <f t="shared" si="46"/>
        <v>1</v>
      </c>
      <c r="CG81" s="448" t="s">
        <v>555</v>
      </c>
      <c r="CH81" s="256" t="s">
        <v>100</v>
      </c>
    </row>
    <row r="82" spans="1:86" x14ac:dyDescent="0.25">
      <c r="A82" s="291" t="s">
        <v>106</v>
      </c>
      <c r="B82" s="292" t="s">
        <v>194</v>
      </c>
      <c r="C82" s="293" t="s">
        <v>199</v>
      </c>
      <c r="D82" s="293" t="s">
        <v>176</v>
      </c>
      <c r="E82" s="294" t="s">
        <v>114</v>
      </c>
      <c r="F82" s="295" t="s">
        <v>59</v>
      </c>
      <c r="G82" s="293"/>
      <c r="H82" s="293" t="s">
        <v>108</v>
      </c>
      <c r="I82" s="296" t="s">
        <v>101</v>
      </c>
      <c r="J82" s="297" t="s">
        <v>237</v>
      </c>
      <c r="K82" s="298">
        <v>6</v>
      </c>
      <c r="L82" s="430">
        <v>6</v>
      </c>
      <c r="M82" s="431" t="s">
        <v>252</v>
      </c>
      <c r="N82" s="300" t="s">
        <v>239</v>
      </c>
      <c r="O82" s="258"/>
      <c r="P82" s="259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/>
      <c r="AW82" s="263"/>
      <c r="AX82" s="265"/>
      <c r="AY82" s="265"/>
      <c r="AZ82" s="265"/>
      <c r="BA82" s="266"/>
      <c r="BB82" s="263"/>
      <c r="BC82" s="264"/>
      <c r="BD82" s="265"/>
      <c r="BE82" s="265"/>
      <c r="BF82" s="266"/>
      <c r="BG82" s="261"/>
      <c r="BH82" s="267"/>
      <c r="BI82" s="259"/>
      <c r="BJ82" s="259"/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4">
        <f t="shared" si="25"/>
        <v>0</v>
      </c>
      <c r="BW82" s="345">
        <f t="shared" si="26"/>
        <v>6</v>
      </c>
      <c r="BX82" s="346">
        <f t="shared" si="27"/>
        <v>0</v>
      </c>
      <c r="BY82" s="358">
        <f t="shared" si="23"/>
        <v>0</v>
      </c>
      <c r="BZ82" s="346">
        <f t="shared" si="24"/>
        <v>0</v>
      </c>
      <c r="CA82" s="443" t="s">
        <v>585</v>
      </c>
      <c r="CB82" s="256" t="s">
        <v>537</v>
      </c>
      <c r="CC82" s="347">
        <f t="shared" si="43"/>
        <v>0</v>
      </c>
      <c r="CD82" s="347">
        <f t="shared" si="44"/>
        <v>0</v>
      </c>
      <c r="CE82" s="347">
        <f t="shared" si="45"/>
        <v>0</v>
      </c>
      <c r="CF82" s="347">
        <f t="shared" si="46"/>
        <v>0</v>
      </c>
      <c r="CG82" s="448" t="s">
        <v>555</v>
      </c>
      <c r="CH82" s="256" t="s">
        <v>100</v>
      </c>
    </row>
    <row r="83" spans="1:86" x14ac:dyDescent="0.25">
      <c r="A83" s="291" t="s">
        <v>107</v>
      </c>
      <c r="B83" s="292" t="s">
        <v>126</v>
      </c>
      <c r="C83" s="293" t="s">
        <v>198</v>
      </c>
      <c r="D83" s="293" t="s">
        <v>128</v>
      </c>
      <c r="E83" s="294" t="s">
        <v>114</v>
      </c>
      <c r="F83" s="295" t="s">
        <v>60</v>
      </c>
      <c r="G83" s="293"/>
      <c r="H83" s="293" t="s">
        <v>108</v>
      </c>
      <c r="I83" s="296" t="s">
        <v>101</v>
      </c>
      <c r="J83" s="297" t="s">
        <v>306</v>
      </c>
      <c r="K83" s="298">
        <v>8</v>
      </c>
      <c r="L83" s="430">
        <v>2</v>
      </c>
      <c r="M83" s="431" t="s">
        <v>532</v>
      </c>
      <c r="N83" s="293" t="s">
        <v>100</v>
      </c>
      <c r="O83" s="258"/>
      <c r="P83" s="259"/>
      <c r="Q83" s="259"/>
      <c r="R83" s="259"/>
      <c r="S83" s="260"/>
      <c r="T83" s="261">
        <v>2</v>
      </c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/>
      <c r="AU83" s="265"/>
      <c r="AV83" s="266"/>
      <c r="AW83" s="263"/>
      <c r="AX83" s="265"/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4">
        <f t="shared" si="25"/>
        <v>2</v>
      </c>
      <c r="BW83" s="345">
        <f t="shared" si="26"/>
        <v>0</v>
      </c>
      <c r="BX83" s="346">
        <f t="shared" si="27"/>
        <v>1</v>
      </c>
      <c r="BY83" s="358">
        <f t="shared" si="23"/>
        <v>1</v>
      </c>
      <c r="BZ83" s="346">
        <f t="shared" si="24"/>
        <v>0</v>
      </c>
      <c r="CA83" s="443" t="s">
        <v>583</v>
      </c>
      <c r="CB83" s="256" t="s">
        <v>516</v>
      </c>
      <c r="CC83" s="347">
        <f t="shared" si="43"/>
        <v>2</v>
      </c>
      <c r="CD83" s="347">
        <f t="shared" si="44"/>
        <v>0</v>
      </c>
      <c r="CE83" s="347">
        <f t="shared" si="45"/>
        <v>0</v>
      </c>
      <c r="CF83" s="347">
        <f t="shared" si="46"/>
        <v>0</v>
      </c>
      <c r="CG83" s="448" t="s">
        <v>532</v>
      </c>
      <c r="CH83" s="256" t="s">
        <v>552</v>
      </c>
    </row>
    <row r="84" spans="1:86" x14ac:dyDescent="0.25">
      <c r="A84" s="291" t="s">
        <v>107</v>
      </c>
      <c r="B84" s="292" t="s">
        <v>126</v>
      </c>
      <c r="C84" s="293" t="s">
        <v>198</v>
      </c>
      <c r="D84" s="293" t="s">
        <v>128</v>
      </c>
      <c r="E84" s="294" t="s">
        <v>114</v>
      </c>
      <c r="F84" s="295" t="s">
        <v>60</v>
      </c>
      <c r="G84" s="293"/>
      <c r="H84" s="293" t="s">
        <v>108</v>
      </c>
      <c r="I84" s="296" t="s">
        <v>101</v>
      </c>
      <c r="J84" s="297" t="s">
        <v>36</v>
      </c>
      <c r="K84" s="298">
        <v>0</v>
      </c>
      <c r="L84" s="430">
        <v>1</v>
      </c>
      <c r="M84" s="431" t="s">
        <v>532</v>
      </c>
      <c r="N84" s="293" t="s">
        <v>100</v>
      </c>
      <c r="O84" s="258"/>
      <c r="P84" s="259"/>
      <c r="Q84" s="259"/>
      <c r="R84" s="259"/>
      <c r="S84" s="260"/>
      <c r="T84" s="261">
        <v>1</v>
      </c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/>
      <c r="AN84" s="264"/>
      <c r="AO84" s="265"/>
      <c r="AP84" s="265"/>
      <c r="AQ84" s="266"/>
      <c r="AR84" s="263"/>
      <c r="AS84" s="264"/>
      <c r="AT84" s="265"/>
      <c r="AU84" s="265"/>
      <c r="AV84" s="266"/>
      <c r="AW84" s="263"/>
      <c r="AX84" s="265"/>
      <c r="AY84" s="265"/>
      <c r="AZ84" s="265"/>
      <c r="BA84" s="266"/>
      <c r="BB84" s="263"/>
      <c r="BC84" s="264"/>
      <c r="BD84" s="265"/>
      <c r="BE84" s="265"/>
      <c r="BF84" s="266"/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4">
        <f t="shared" ref="BV84" si="52">SUM(O84:BU84)</f>
        <v>1</v>
      </c>
      <c r="BW84" s="345">
        <f t="shared" ref="BW84" si="53">IF(J84="Pictures",(IF(SUM(O84:BU84)&gt;L84,0,L84-BV84)),L84-BV84)</f>
        <v>0</v>
      </c>
      <c r="BX84" s="346">
        <f t="shared" ref="BX84" si="54">COUNT(O84:BU84)</f>
        <v>1</v>
      </c>
      <c r="BY84" s="358">
        <f t="shared" ref="BY84" si="55">COUNT(O84:AG84,BG84:BU84)</f>
        <v>1</v>
      </c>
      <c r="BZ84" s="346">
        <f t="shared" ref="BZ84" si="56">COUNT(AH84:BF84)</f>
        <v>0</v>
      </c>
      <c r="CA84" s="443" t="s">
        <v>583</v>
      </c>
      <c r="CB84" s="256" t="s">
        <v>516</v>
      </c>
      <c r="CC84" s="347">
        <f t="shared" si="43"/>
        <v>1</v>
      </c>
      <c r="CD84" s="347">
        <f t="shared" si="44"/>
        <v>0</v>
      </c>
      <c r="CE84" s="347">
        <f t="shared" si="45"/>
        <v>0</v>
      </c>
      <c r="CF84" s="347">
        <f t="shared" si="46"/>
        <v>0</v>
      </c>
      <c r="CG84" s="448" t="s">
        <v>532</v>
      </c>
      <c r="CH84" s="256" t="s">
        <v>100</v>
      </c>
    </row>
    <row r="85" spans="1:86" x14ac:dyDescent="0.25">
      <c r="A85" s="291" t="s">
        <v>107</v>
      </c>
      <c r="B85" s="292" t="s">
        <v>126</v>
      </c>
      <c r="C85" s="293" t="s">
        <v>198</v>
      </c>
      <c r="D85" s="293" t="s">
        <v>128</v>
      </c>
      <c r="E85" s="294" t="s">
        <v>114</v>
      </c>
      <c r="F85" s="295" t="s">
        <v>60</v>
      </c>
      <c r="G85" s="293"/>
      <c r="H85" s="293" t="s">
        <v>108</v>
      </c>
      <c r="I85" s="296" t="s">
        <v>101</v>
      </c>
      <c r="J85" s="297" t="s">
        <v>237</v>
      </c>
      <c r="K85" s="298">
        <v>6</v>
      </c>
      <c r="L85" s="430">
        <v>0</v>
      </c>
      <c r="M85" s="431" t="s">
        <v>532</v>
      </c>
      <c r="N85" s="293" t="s">
        <v>100</v>
      </c>
      <c r="O85" s="258"/>
      <c r="P85" s="259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/>
      <c r="AN85" s="264"/>
      <c r="AO85" s="265"/>
      <c r="AP85" s="265"/>
      <c r="AQ85" s="266"/>
      <c r="AR85" s="263"/>
      <c r="AS85" s="264"/>
      <c r="AT85" s="265"/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/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4">
        <f t="shared" si="25"/>
        <v>0</v>
      </c>
      <c r="BW85" s="345">
        <f t="shared" si="26"/>
        <v>0</v>
      </c>
      <c r="BX85" s="346">
        <f t="shared" si="27"/>
        <v>0</v>
      </c>
      <c r="BY85" s="358">
        <f t="shared" si="23"/>
        <v>0</v>
      </c>
      <c r="BZ85" s="346">
        <f t="shared" si="24"/>
        <v>0</v>
      </c>
      <c r="CA85" s="443" t="s">
        <v>583</v>
      </c>
      <c r="CB85" s="256" t="s">
        <v>516</v>
      </c>
      <c r="CC85" s="347">
        <f t="shared" si="43"/>
        <v>0</v>
      </c>
      <c r="CD85" s="347">
        <f t="shared" si="44"/>
        <v>0</v>
      </c>
      <c r="CE85" s="347">
        <f t="shared" si="45"/>
        <v>0</v>
      </c>
      <c r="CF85" s="347">
        <f t="shared" si="46"/>
        <v>0</v>
      </c>
      <c r="CG85" s="448" t="s">
        <v>532</v>
      </c>
      <c r="CH85" s="256" t="s">
        <v>552</v>
      </c>
    </row>
    <row r="86" spans="1:86" x14ac:dyDescent="0.25">
      <c r="A86" s="291" t="s">
        <v>107</v>
      </c>
      <c r="B86" s="292" t="s">
        <v>126</v>
      </c>
      <c r="C86" s="293" t="s">
        <v>196</v>
      </c>
      <c r="D86" s="293" t="s">
        <v>197</v>
      </c>
      <c r="E86" s="294" t="s">
        <v>114</v>
      </c>
      <c r="F86" s="295" t="s">
        <v>61</v>
      </c>
      <c r="G86" s="293"/>
      <c r="H86" s="293" t="s">
        <v>108</v>
      </c>
      <c r="I86" s="296" t="s">
        <v>101</v>
      </c>
      <c r="J86" s="297" t="s">
        <v>31</v>
      </c>
      <c r="K86" s="298">
        <v>5</v>
      </c>
      <c r="L86" s="430">
        <v>4</v>
      </c>
      <c r="M86" s="431" t="s">
        <v>546</v>
      </c>
      <c r="N86" s="293" t="s">
        <v>100</v>
      </c>
      <c r="O86" s="258"/>
      <c r="P86" s="259"/>
      <c r="Q86" s="259">
        <v>1</v>
      </c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/>
      <c r="AN86" s="264"/>
      <c r="AO86" s="265"/>
      <c r="AP86" s="265"/>
      <c r="AQ86" s="266"/>
      <c r="AR86" s="263"/>
      <c r="AS86" s="264">
        <v>1</v>
      </c>
      <c r="AT86" s="265">
        <v>1</v>
      </c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/>
      <c r="BG86" s="261"/>
      <c r="BH86" s="267">
        <v>1</v>
      </c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4">
        <f t="shared" si="25"/>
        <v>4</v>
      </c>
      <c r="BW86" s="345">
        <f t="shared" si="26"/>
        <v>0</v>
      </c>
      <c r="BX86" s="346">
        <f t="shared" si="27"/>
        <v>4</v>
      </c>
      <c r="BY86" s="358">
        <f t="shared" si="23"/>
        <v>2</v>
      </c>
      <c r="BZ86" s="346">
        <f t="shared" si="24"/>
        <v>2</v>
      </c>
      <c r="CA86" s="443" t="s">
        <v>583</v>
      </c>
      <c r="CB86" s="256" t="s">
        <v>538</v>
      </c>
      <c r="CC86" s="347">
        <f t="shared" si="43"/>
        <v>1</v>
      </c>
      <c r="CD86" s="347">
        <f t="shared" si="44"/>
        <v>0</v>
      </c>
      <c r="CE86" s="347">
        <f t="shared" si="45"/>
        <v>2</v>
      </c>
      <c r="CF86" s="347">
        <f t="shared" si="46"/>
        <v>1</v>
      </c>
      <c r="CG86" s="449" t="s">
        <v>540</v>
      </c>
      <c r="CH86" s="256" t="s">
        <v>100</v>
      </c>
    </row>
    <row r="87" spans="1:86" x14ac:dyDescent="0.25">
      <c r="A87" s="291" t="s">
        <v>107</v>
      </c>
      <c r="B87" s="292" t="s">
        <v>126</v>
      </c>
      <c r="C87" s="293" t="s">
        <v>196</v>
      </c>
      <c r="D87" s="293" t="s">
        <v>197</v>
      </c>
      <c r="E87" s="294" t="s">
        <v>114</v>
      </c>
      <c r="F87" s="295" t="s">
        <v>61</v>
      </c>
      <c r="G87" s="293"/>
      <c r="H87" s="293" t="s">
        <v>108</v>
      </c>
      <c r="I87" s="296" t="s">
        <v>101</v>
      </c>
      <c r="J87" s="297" t="s">
        <v>39</v>
      </c>
      <c r="K87" s="298">
        <v>5</v>
      </c>
      <c r="L87" s="430">
        <v>4</v>
      </c>
      <c r="M87" s="431" t="s">
        <v>549</v>
      </c>
      <c r="N87" s="293" t="s">
        <v>100</v>
      </c>
      <c r="O87" s="258"/>
      <c r="P87" s="259"/>
      <c r="Q87" s="259">
        <v>1</v>
      </c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/>
      <c r="AN87" s="264"/>
      <c r="AO87" s="265"/>
      <c r="AP87" s="265"/>
      <c r="AQ87" s="266"/>
      <c r="AR87" s="263"/>
      <c r="AS87" s="264">
        <v>1</v>
      </c>
      <c r="AT87" s="265">
        <v>1</v>
      </c>
      <c r="AU87" s="265"/>
      <c r="AV87" s="266"/>
      <c r="AW87" s="263"/>
      <c r="AX87" s="265"/>
      <c r="AY87" s="265"/>
      <c r="AZ87" s="265"/>
      <c r="BA87" s="266"/>
      <c r="BB87" s="263"/>
      <c r="BC87" s="264"/>
      <c r="BD87" s="265"/>
      <c r="BE87" s="265"/>
      <c r="BF87" s="266"/>
      <c r="BG87" s="261"/>
      <c r="BH87" s="267">
        <v>1</v>
      </c>
      <c r="BI87" s="259"/>
      <c r="BJ87" s="259"/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4">
        <f t="shared" si="25"/>
        <v>4</v>
      </c>
      <c r="BW87" s="345">
        <f t="shared" si="26"/>
        <v>0</v>
      </c>
      <c r="BX87" s="346">
        <f t="shared" si="27"/>
        <v>4</v>
      </c>
      <c r="BY87" s="358">
        <f t="shared" si="23"/>
        <v>2</v>
      </c>
      <c r="BZ87" s="346">
        <f t="shared" si="24"/>
        <v>2</v>
      </c>
      <c r="CA87" s="443" t="s">
        <v>583</v>
      </c>
      <c r="CB87" s="256" t="s">
        <v>538</v>
      </c>
      <c r="CC87" s="347">
        <f t="shared" si="43"/>
        <v>1</v>
      </c>
      <c r="CD87" s="347">
        <f t="shared" si="44"/>
        <v>0</v>
      </c>
      <c r="CE87" s="347">
        <f t="shared" si="45"/>
        <v>2</v>
      </c>
      <c r="CF87" s="347">
        <f t="shared" si="46"/>
        <v>1</v>
      </c>
      <c r="CG87" s="449" t="s">
        <v>540</v>
      </c>
      <c r="CH87" s="256" t="s">
        <v>100</v>
      </c>
    </row>
    <row r="88" spans="1:86" x14ac:dyDescent="0.25">
      <c r="A88" s="291" t="s">
        <v>107</v>
      </c>
      <c r="B88" s="292" t="s">
        <v>126</v>
      </c>
      <c r="C88" s="293" t="s">
        <v>196</v>
      </c>
      <c r="D88" s="293" t="s">
        <v>197</v>
      </c>
      <c r="E88" s="294" t="s">
        <v>114</v>
      </c>
      <c r="F88" s="295" t="s">
        <v>61</v>
      </c>
      <c r="G88" s="293"/>
      <c r="H88" s="293" t="s">
        <v>108</v>
      </c>
      <c r="I88" s="296" t="s">
        <v>101</v>
      </c>
      <c r="J88" s="297" t="s">
        <v>306</v>
      </c>
      <c r="K88" s="298">
        <v>5</v>
      </c>
      <c r="L88" s="430">
        <v>4</v>
      </c>
      <c r="M88" s="431" t="s">
        <v>544</v>
      </c>
      <c r="N88" s="293" t="s">
        <v>100</v>
      </c>
      <c r="O88" s="258"/>
      <c r="P88" s="259"/>
      <c r="Q88" s="259">
        <v>1</v>
      </c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/>
      <c r="AO88" s="265"/>
      <c r="AP88" s="265"/>
      <c r="AQ88" s="266"/>
      <c r="AR88" s="263"/>
      <c r="AS88" s="264">
        <v>1</v>
      </c>
      <c r="AT88" s="265">
        <v>1</v>
      </c>
      <c r="AU88" s="265"/>
      <c r="AV88" s="266"/>
      <c r="AW88" s="263"/>
      <c r="AX88" s="265"/>
      <c r="AY88" s="265"/>
      <c r="AZ88" s="265"/>
      <c r="BA88" s="266"/>
      <c r="BB88" s="263"/>
      <c r="BC88" s="264"/>
      <c r="BD88" s="265"/>
      <c r="BE88" s="265"/>
      <c r="BF88" s="266"/>
      <c r="BG88" s="261"/>
      <c r="BH88" s="267">
        <v>1</v>
      </c>
      <c r="BI88" s="259"/>
      <c r="BJ88" s="259"/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4">
        <f t="shared" si="25"/>
        <v>4</v>
      </c>
      <c r="BW88" s="345">
        <f t="shared" si="26"/>
        <v>0</v>
      </c>
      <c r="BX88" s="346">
        <f t="shared" si="27"/>
        <v>4</v>
      </c>
      <c r="BY88" s="358">
        <f t="shared" si="23"/>
        <v>2</v>
      </c>
      <c r="BZ88" s="346">
        <f t="shared" si="24"/>
        <v>2</v>
      </c>
      <c r="CA88" s="443" t="s">
        <v>583</v>
      </c>
      <c r="CB88" s="256" t="s">
        <v>538</v>
      </c>
      <c r="CC88" s="347">
        <f t="shared" si="43"/>
        <v>1</v>
      </c>
      <c r="CD88" s="347">
        <f t="shared" si="44"/>
        <v>0</v>
      </c>
      <c r="CE88" s="347">
        <f t="shared" si="45"/>
        <v>2</v>
      </c>
      <c r="CF88" s="347">
        <f t="shared" si="46"/>
        <v>1</v>
      </c>
      <c r="CG88" s="449" t="s">
        <v>540</v>
      </c>
      <c r="CH88" s="256" t="s">
        <v>100</v>
      </c>
    </row>
    <row r="89" spans="1:86" x14ac:dyDescent="0.25">
      <c r="A89" s="291" t="s">
        <v>107</v>
      </c>
      <c r="B89" s="292" t="s">
        <v>126</v>
      </c>
      <c r="C89" s="293" t="s">
        <v>196</v>
      </c>
      <c r="D89" s="293" t="s">
        <v>197</v>
      </c>
      <c r="E89" s="294" t="s">
        <v>114</v>
      </c>
      <c r="F89" s="295" t="s">
        <v>61</v>
      </c>
      <c r="G89" s="293"/>
      <c r="H89" s="293" t="s">
        <v>108</v>
      </c>
      <c r="I89" s="296" t="s">
        <v>101</v>
      </c>
      <c r="J89" s="297" t="s">
        <v>45</v>
      </c>
      <c r="K89" s="298">
        <v>5</v>
      </c>
      <c r="L89" s="430">
        <v>4</v>
      </c>
      <c r="M89" s="431" t="s">
        <v>551</v>
      </c>
      <c r="N89" s="293" t="s">
        <v>100</v>
      </c>
      <c r="O89" s="258"/>
      <c r="P89" s="259"/>
      <c r="Q89" s="259">
        <v>1</v>
      </c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/>
      <c r="AN89" s="264"/>
      <c r="AO89" s="265"/>
      <c r="AP89" s="265"/>
      <c r="AQ89" s="266"/>
      <c r="AR89" s="263"/>
      <c r="AS89" s="264">
        <v>1</v>
      </c>
      <c r="AT89" s="265">
        <v>1</v>
      </c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>
        <v>1</v>
      </c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4">
        <f t="shared" si="25"/>
        <v>4</v>
      </c>
      <c r="BW89" s="345">
        <f t="shared" si="26"/>
        <v>0</v>
      </c>
      <c r="BX89" s="346">
        <f t="shared" si="27"/>
        <v>4</v>
      </c>
      <c r="BY89" s="358">
        <f t="shared" si="23"/>
        <v>2</v>
      </c>
      <c r="BZ89" s="346">
        <f t="shared" si="24"/>
        <v>2</v>
      </c>
      <c r="CA89" s="443" t="s">
        <v>583</v>
      </c>
      <c r="CB89" s="256" t="s">
        <v>538</v>
      </c>
      <c r="CC89" s="347">
        <f t="shared" si="43"/>
        <v>1</v>
      </c>
      <c r="CD89" s="347">
        <f t="shared" si="44"/>
        <v>0</v>
      </c>
      <c r="CE89" s="347">
        <f t="shared" si="45"/>
        <v>2</v>
      </c>
      <c r="CF89" s="347">
        <f t="shared" si="46"/>
        <v>1</v>
      </c>
      <c r="CG89" s="449" t="s">
        <v>540</v>
      </c>
      <c r="CH89" s="256" t="s">
        <v>100</v>
      </c>
    </row>
    <row r="90" spans="1:86" x14ac:dyDescent="0.25">
      <c r="A90" s="291" t="s">
        <v>107</v>
      </c>
      <c r="B90" s="292" t="s">
        <v>126</v>
      </c>
      <c r="C90" s="293" t="s">
        <v>196</v>
      </c>
      <c r="D90" s="293" t="s">
        <v>197</v>
      </c>
      <c r="E90" s="294" t="s">
        <v>114</v>
      </c>
      <c r="F90" s="295" t="s">
        <v>61</v>
      </c>
      <c r="G90" s="293"/>
      <c r="H90" s="293" t="s">
        <v>108</v>
      </c>
      <c r="I90" s="296" t="s">
        <v>101</v>
      </c>
      <c r="J90" s="297" t="s">
        <v>237</v>
      </c>
      <c r="K90" s="298">
        <v>6</v>
      </c>
      <c r="L90" s="430">
        <v>6</v>
      </c>
      <c r="M90" s="431" t="s">
        <v>252</v>
      </c>
      <c r="N90" s="300" t="s">
        <v>239</v>
      </c>
      <c r="O90" s="258"/>
      <c r="P90" s="259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/>
      <c r="AN90" s="264"/>
      <c r="AO90" s="265"/>
      <c r="AP90" s="265"/>
      <c r="AQ90" s="266"/>
      <c r="AR90" s="263"/>
      <c r="AS90" s="264"/>
      <c r="AT90" s="265"/>
      <c r="AU90" s="265"/>
      <c r="AV90" s="266"/>
      <c r="AW90" s="263"/>
      <c r="AX90" s="265"/>
      <c r="AY90" s="265"/>
      <c r="AZ90" s="265"/>
      <c r="BA90" s="266"/>
      <c r="BB90" s="263"/>
      <c r="BC90" s="264"/>
      <c r="BD90" s="265"/>
      <c r="BE90" s="265"/>
      <c r="BF90" s="266"/>
      <c r="BG90" s="261"/>
      <c r="BH90" s="267"/>
      <c r="BI90" s="259"/>
      <c r="BJ90" s="259"/>
      <c r="BK90" s="262"/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4">
        <f t="shared" si="25"/>
        <v>0</v>
      </c>
      <c r="BW90" s="345">
        <f t="shared" si="26"/>
        <v>6</v>
      </c>
      <c r="BX90" s="346">
        <f t="shared" si="27"/>
        <v>0</v>
      </c>
      <c r="BY90" s="358">
        <f t="shared" si="23"/>
        <v>0</v>
      </c>
      <c r="BZ90" s="346">
        <f t="shared" si="24"/>
        <v>0</v>
      </c>
      <c r="CA90" s="443" t="s">
        <v>583</v>
      </c>
      <c r="CB90" s="256" t="s">
        <v>538</v>
      </c>
      <c r="CC90" s="347">
        <f t="shared" si="43"/>
        <v>0</v>
      </c>
      <c r="CD90" s="347">
        <f t="shared" si="44"/>
        <v>0</v>
      </c>
      <c r="CE90" s="347">
        <f t="shared" si="45"/>
        <v>0</v>
      </c>
      <c r="CF90" s="347">
        <f t="shared" si="46"/>
        <v>0</v>
      </c>
      <c r="CG90" s="449" t="s">
        <v>540</v>
      </c>
      <c r="CH90" s="256" t="s">
        <v>100</v>
      </c>
    </row>
    <row r="91" spans="1:86" x14ac:dyDescent="0.25">
      <c r="A91" s="291" t="s">
        <v>106</v>
      </c>
      <c r="B91" s="292" t="s">
        <v>194</v>
      </c>
      <c r="C91" s="293" t="s">
        <v>195</v>
      </c>
      <c r="D91" s="293" t="s">
        <v>176</v>
      </c>
      <c r="E91" s="294" t="s">
        <v>114</v>
      </c>
      <c r="F91" s="295" t="s">
        <v>62</v>
      </c>
      <c r="G91" s="293"/>
      <c r="H91" s="293" t="s">
        <v>108</v>
      </c>
      <c r="I91" s="296" t="s">
        <v>101</v>
      </c>
      <c r="J91" s="297" t="s">
        <v>31</v>
      </c>
      <c r="K91" s="298">
        <v>5</v>
      </c>
      <c r="L91" s="430">
        <v>5</v>
      </c>
      <c r="M91" s="431" t="s">
        <v>543</v>
      </c>
      <c r="N91" s="293" t="s">
        <v>100</v>
      </c>
      <c r="O91" s="258"/>
      <c r="P91" s="259">
        <v>1</v>
      </c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>
        <v>1</v>
      </c>
      <c r="AN91" s="264"/>
      <c r="AO91" s="265"/>
      <c r="AP91" s="265">
        <v>1</v>
      </c>
      <c r="AQ91" s="266"/>
      <c r="AR91" s="263"/>
      <c r="AS91" s="264"/>
      <c r="AT91" s="265">
        <v>1</v>
      </c>
      <c r="AU91" s="265"/>
      <c r="AV91" s="266"/>
      <c r="AW91" s="263"/>
      <c r="AX91" s="265"/>
      <c r="AY91" s="265"/>
      <c r="AZ91" s="265"/>
      <c r="BA91" s="266"/>
      <c r="BB91" s="263"/>
      <c r="BC91" s="264"/>
      <c r="BD91" s="265"/>
      <c r="BE91" s="265"/>
      <c r="BF91" s="266"/>
      <c r="BG91" s="261">
        <v>1</v>
      </c>
      <c r="BH91" s="267"/>
      <c r="BI91" s="259"/>
      <c r="BJ91" s="259"/>
      <c r="BK91" s="262"/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4">
        <f t="shared" si="25"/>
        <v>5</v>
      </c>
      <c r="BW91" s="345">
        <f t="shared" si="26"/>
        <v>0</v>
      </c>
      <c r="BX91" s="346">
        <f t="shared" si="27"/>
        <v>5</v>
      </c>
      <c r="BY91" s="358">
        <f t="shared" si="23"/>
        <v>2</v>
      </c>
      <c r="BZ91" s="346">
        <f t="shared" si="24"/>
        <v>3</v>
      </c>
      <c r="CA91" s="443" t="s">
        <v>583</v>
      </c>
      <c r="CB91" s="256" t="s">
        <v>537</v>
      </c>
      <c r="CC91" s="347">
        <f t="shared" si="43"/>
        <v>1</v>
      </c>
      <c r="CD91" s="347">
        <f t="shared" si="44"/>
        <v>2</v>
      </c>
      <c r="CE91" s="347">
        <f t="shared" si="45"/>
        <v>1</v>
      </c>
      <c r="CF91" s="347">
        <f t="shared" si="46"/>
        <v>1</v>
      </c>
      <c r="CG91" s="449" t="s">
        <v>540</v>
      </c>
      <c r="CH91" s="256" t="s">
        <v>100</v>
      </c>
    </row>
    <row r="92" spans="1:86" x14ac:dyDescent="0.25">
      <c r="A92" s="291" t="s">
        <v>106</v>
      </c>
      <c r="B92" s="292" t="s">
        <v>194</v>
      </c>
      <c r="C92" s="293" t="s">
        <v>195</v>
      </c>
      <c r="D92" s="293" t="s">
        <v>176</v>
      </c>
      <c r="E92" s="294" t="s">
        <v>114</v>
      </c>
      <c r="F92" s="295" t="s">
        <v>62</v>
      </c>
      <c r="G92" s="293"/>
      <c r="H92" s="293" t="s">
        <v>108</v>
      </c>
      <c r="I92" s="296" t="s">
        <v>101</v>
      </c>
      <c r="J92" s="297" t="s">
        <v>306</v>
      </c>
      <c r="K92" s="298">
        <v>5</v>
      </c>
      <c r="L92" s="430">
        <v>5</v>
      </c>
      <c r="M92" s="431" t="s">
        <v>544</v>
      </c>
      <c r="N92" s="293" t="s">
        <v>100</v>
      </c>
      <c r="O92" s="258"/>
      <c r="P92" s="259">
        <v>1</v>
      </c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>
        <v>1</v>
      </c>
      <c r="AN92" s="264"/>
      <c r="AO92" s="265"/>
      <c r="AP92" s="265">
        <v>1</v>
      </c>
      <c r="AQ92" s="266"/>
      <c r="AR92" s="263"/>
      <c r="AS92" s="264"/>
      <c r="AT92" s="265">
        <v>1</v>
      </c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>
        <v>1</v>
      </c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4">
        <f t="shared" si="25"/>
        <v>5</v>
      </c>
      <c r="BW92" s="345">
        <f t="shared" si="26"/>
        <v>0</v>
      </c>
      <c r="BX92" s="346">
        <f t="shared" si="27"/>
        <v>5</v>
      </c>
      <c r="BY92" s="358">
        <f t="shared" si="23"/>
        <v>2</v>
      </c>
      <c r="BZ92" s="346">
        <f t="shared" si="24"/>
        <v>3</v>
      </c>
      <c r="CA92" s="443" t="s">
        <v>583</v>
      </c>
      <c r="CB92" s="256" t="s">
        <v>537</v>
      </c>
      <c r="CC92" s="347">
        <f t="shared" si="43"/>
        <v>1</v>
      </c>
      <c r="CD92" s="347">
        <f t="shared" si="44"/>
        <v>2</v>
      </c>
      <c r="CE92" s="347">
        <f t="shared" si="45"/>
        <v>1</v>
      </c>
      <c r="CF92" s="347">
        <f t="shared" si="46"/>
        <v>1</v>
      </c>
      <c r="CG92" s="449" t="s">
        <v>540</v>
      </c>
      <c r="CH92" s="256" t="s">
        <v>100</v>
      </c>
    </row>
    <row r="93" spans="1:86" x14ac:dyDescent="0.25">
      <c r="A93" s="291" t="s">
        <v>106</v>
      </c>
      <c r="B93" s="292" t="s">
        <v>194</v>
      </c>
      <c r="C93" s="293" t="s">
        <v>195</v>
      </c>
      <c r="D93" s="293" t="s">
        <v>176</v>
      </c>
      <c r="E93" s="294" t="s">
        <v>114</v>
      </c>
      <c r="F93" s="295" t="s">
        <v>62</v>
      </c>
      <c r="G93" s="293"/>
      <c r="H93" s="293" t="s">
        <v>108</v>
      </c>
      <c r="I93" s="296" t="s">
        <v>101</v>
      </c>
      <c r="J93" s="297" t="s">
        <v>237</v>
      </c>
      <c r="K93" s="298">
        <v>6</v>
      </c>
      <c r="L93" s="430">
        <v>6</v>
      </c>
      <c r="M93" s="431" t="s">
        <v>252</v>
      </c>
      <c r="N93" s="300" t="s">
        <v>239</v>
      </c>
      <c r="O93" s="258"/>
      <c r="P93" s="259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/>
      <c r="AR93" s="263"/>
      <c r="AS93" s="264"/>
      <c r="AT93" s="265"/>
      <c r="AU93" s="265"/>
      <c r="AV93" s="266"/>
      <c r="AW93" s="263"/>
      <c r="AX93" s="265"/>
      <c r="AY93" s="265"/>
      <c r="AZ93" s="265"/>
      <c r="BA93" s="266"/>
      <c r="BB93" s="263"/>
      <c r="BC93" s="264"/>
      <c r="BD93" s="265"/>
      <c r="BE93" s="265"/>
      <c r="BF93" s="266"/>
      <c r="BG93" s="261"/>
      <c r="BH93" s="267"/>
      <c r="BI93" s="259"/>
      <c r="BJ93" s="259"/>
      <c r="BK93" s="262"/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4">
        <f t="shared" si="25"/>
        <v>0</v>
      </c>
      <c r="BW93" s="345">
        <f t="shared" si="26"/>
        <v>6</v>
      </c>
      <c r="BX93" s="346">
        <f t="shared" si="27"/>
        <v>0</v>
      </c>
      <c r="BY93" s="358">
        <f t="shared" si="23"/>
        <v>0</v>
      </c>
      <c r="BZ93" s="346">
        <f t="shared" si="24"/>
        <v>0</v>
      </c>
      <c r="CA93" s="443" t="s">
        <v>583</v>
      </c>
      <c r="CB93" s="256" t="s">
        <v>537</v>
      </c>
      <c r="CC93" s="347">
        <f t="shared" si="43"/>
        <v>0</v>
      </c>
      <c r="CD93" s="347">
        <f t="shared" si="44"/>
        <v>0</v>
      </c>
      <c r="CE93" s="347">
        <f t="shared" si="45"/>
        <v>0</v>
      </c>
      <c r="CF93" s="347">
        <f t="shared" si="46"/>
        <v>0</v>
      </c>
      <c r="CG93" s="449" t="s">
        <v>540</v>
      </c>
      <c r="CH93" s="256" t="s">
        <v>100</v>
      </c>
    </row>
    <row r="94" spans="1:86" x14ac:dyDescent="0.25">
      <c r="A94" s="291" t="s">
        <v>107</v>
      </c>
      <c r="B94" s="292" t="s">
        <v>126</v>
      </c>
      <c r="C94" s="293" t="s">
        <v>193</v>
      </c>
      <c r="D94" s="293" t="s">
        <v>191</v>
      </c>
      <c r="E94" s="294" t="s">
        <v>114</v>
      </c>
      <c r="F94" s="295" t="s">
        <v>63</v>
      </c>
      <c r="G94" s="293"/>
      <c r="H94" s="293" t="s">
        <v>108</v>
      </c>
      <c r="I94" s="296" t="s">
        <v>101</v>
      </c>
      <c r="J94" s="297" t="s">
        <v>31</v>
      </c>
      <c r="K94" s="298">
        <v>5</v>
      </c>
      <c r="L94" s="430">
        <v>4</v>
      </c>
      <c r="M94" s="431" t="s">
        <v>546</v>
      </c>
      <c r="N94" s="293" t="s">
        <v>100</v>
      </c>
      <c r="O94" s="258"/>
      <c r="P94" s="259"/>
      <c r="Q94" s="259">
        <v>1</v>
      </c>
      <c r="R94" s="259"/>
      <c r="S94" s="260"/>
      <c r="T94" s="261"/>
      <c r="U94" s="259"/>
      <c r="V94" s="259"/>
      <c r="W94" s="262"/>
      <c r="X94" s="261"/>
      <c r="Y94" s="259"/>
      <c r="Z94" s="259"/>
      <c r="AA94" s="259"/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/>
      <c r="AQ94" s="266">
        <v>1</v>
      </c>
      <c r="AR94" s="263"/>
      <c r="AS94" s="264">
        <v>1</v>
      </c>
      <c r="AT94" s="265"/>
      <c r="AU94" s="265"/>
      <c r="AV94" s="266"/>
      <c r="AW94" s="263"/>
      <c r="AX94" s="265"/>
      <c r="AY94" s="265"/>
      <c r="AZ94" s="265"/>
      <c r="BA94" s="266"/>
      <c r="BB94" s="263"/>
      <c r="BC94" s="264"/>
      <c r="BD94" s="265"/>
      <c r="BE94" s="265"/>
      <c r="BF94" s="266"/>
      <c r="BG94" s="261"/>
      <c r="BH94" s="267">
        <v>1</v>
      </c>
      <c r="BI94" s="259"/>
      <c r="BJ94" s="259"/>
      <c r="BK94" s="262"/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4">
        <f t="shared" si="25"/>
        <v>4</v>
      </c>
      <c r="BW94" s="345">
        <f t="shared" si="26"/>
        <v>0</v>
      </c>
      <c r="BX94" s="346">
        <f t="shared" si="27"/>
        <v>4</v>
      </c>
      <c r="BY94" s="358">
        <f t="shared" si="23"/>
        <v>2</v>
      </c>
      <c r="BZ94" s="346">
        <f t="shared" si="24"/>
        <v>2</v>
      </c>
      <c r="CA94" s="443" t="s">
        <v>583</v>
      </c>
      <c r="CB94" s="256" t="s">
        <v>538</v>
      </c>
      <c r="CC94" s="347">
        <f t="shared" si="43"/>
        <v>1</v>
      </c>
      <c r="CD94" s="347">
        <f t="shared" si="44"/>
        <v>1</v>
      </c>
      <c r="CE94" s="347">
        <f t="shared" si="45"/>
        <v>1</v>
      </c>
      <c r="CF94" s="347">
        <f t="shared" si="46"/>
        <v>1</v>
      </c>
      <c r="CG94" s="449" t="s">
        <v>540</v>
      </c>
      <c r="CH94" s="256" t="s">
        <v>100</v>
      </c>
    </row>
    <row r="95" spans="1:86" x14ac:dyDescent="0.25">
      <c r="A95" s="291" t="s">
        <v>107</v>
      </c>
      <c r="B95" s="292" t="s">
        <v>126</v>
      </c>
      <c r="C95" s="293" t="s">
        <v>193</v>
      </c>
      <c r="D95" s="293" t="s">
        <v>191</v>
      </c>
      <c r="E95" s="294" t="s">
        <v>114</v>
      </c>
      <c r="F95" s="295" t="s">
        <v>63</v>
      </c>
      <c r="G95" s="293"/>
      <c r="H95" s="293" t="s">
        <v>108</v>
      </c>
      <c r="I95" s="296" t="s">
        <v>101</v>
      </c>
      <c r="J95" s="297" t="s">
        <v>306</v>
      </c>
      <c r="K95" s="298">
        <v>5</v>
      </c>
      <c r="L95" s="430">
        <v>4</v>
      </c>
      <c r="M95" s="431" t="s">
        <v>544</v>
      </c>
      <c r="N95" s="293" t="s">
        <v>100</v>
      </c>
      <c r="O95" s="258"/>
      <c r="P95" s="259"/>
      <c r="Q95" s="259">
        <v>1</v>
      </c>
      <c r="R95" s="259"/>
      <c r="S95" s="260"/>
      <c r="T95" s="261"/>
      <c r="U95" s="259"/>
      <c r="V95" s="259"/>
      <c r="W95" s="262"/>
      <c r="X95" s="261"/>
      <c r="Y95" s="259"/>
      <c r="Z95" s="259"/>
      <c r="AA95" s="259"/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/>
      <c r="AQ95" s="266">
        <v>1</v>
      </c>
      <c r="AR95" s="263"/>
      <c r="AS95" s="264">
        <v>1</v>
      </c>
      <c r="AT95" s="265"/>
      <c r="AU95" s="265"/>
      <c r="AV95" s="266"/>
      <c r="AW95" s="263"/>
      <c r="AX95" s="265"/>
      <c r="AY95" s="265"/>
      <c r="AZ95" s="265"/>
      <c r="BA95" s="266"/>
      <c r="BB95" s="263"/>
      <c r="BC95" s="264"/>
      <c r="BD95" s="265"/>
      <c r="BE95" s="265"/>
      <c r="BF95" s="266"/>
      <c r="BG95" s="261"/>
      <c r="BH95" s="267">
        <v>1</v>
      </c>
      <c r="BI95" s="259"/>
      <c r="BJ95" s="259"/>
      <c r="BK95" s="262"/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4">
        <f t="shared" si="25"/>
        <v>4</v>
      </c>
      <c r="BW95" s="345">
        <f t="shared" si="26"/>
        <v>0</v>
      </c>
      <c r="BX95" s="346">
        <f t="shared" si="27"/>
        <v>4</v>
      </c>
      <c r="BY95" s="358">
        <f t="shared" si="23"/>
        <v>2</v>
      </c>
      <c r="BZ95" s="346">
        <f t="shared" si="24"/>
        <v>2</v>
      </c>
      <c r="CA95" s="443" t="s">
        <v>583</v>
      </c>
      <c r="CB95" s="256" t="s">
        <v>538</v>
      </c>
      <c r="CC95" s="347">
        <f t="shared" si="43"/>
        <v>1</v>
      </c>
      <c r="CD95" s="347">
        <f t="shared" si="44"/>
        <v>1</v>
      </c>
      <c r="CE95" s="347">
        <f t="shared" si="45"/>
        <v>1</v>
      </c>
      <c r="CF95" s="347">
        <f t="shared" si="46"/>
        <v>1</v>
      </c>
      <c r="CG95" s="449" t="s">
        <v>540</v>
      </c>
      <c r="CH95" s="256" t="s">
        <v>100</v>
      </c>
    </row>
    <row r="96" spans="1:86" x14ac:dyDescent="0.25">
      <c r="A96" s="291" t="s">
        <v>107</v>
      </c>
      <c r="B96" s="292" t="s">
        <v>126</v>
      </c>
      <c r="C96" s="293" t="s">
        <v>193</v>
      </c>
      <c r="D96" s="293" t="s">
        <v>191</v>
      </c>
      <c r="E96" s="294" t="s">
        <v>114</v>
      </c>
      <c r="F96" s="295" t="s">
        <v>63</v>
      </c>
      <c r="G96" s="293"/>
      <c r="H96" s="293" t="s">
        <v>108</v>
      </c>
      <c r="I96" s="296" t="s">
        <v>101</v>
      </c>
      <c r="J96" s="297" t="s">
        <v>237</v>
      </c>
      <c r="K96" s="298">
        <v>6</v>
      </c>
      <c r="L96" s="430">
        <v>6</v>
      </c>
      <c r="M96" s="431" t="s">
        <v>252</v>
      </c>
      <c r="N96" s="300" t="s">
        <v>239</v>
      </c>
      <c r="O96" s="258"/>
      <c r="P96" s="259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/>
      <c r="AQ96" s="266"/>
      <c r="AR96" s="263"/>
      <c r="AS96" s="264"/>
      <c r="AT96" s="265"/>
      <c r="AU96" s="265"/>
      <c r="AV96" s="266"/>
      <c r="AW96" s="263"/>
      <c r="AX96" s="265"/>
      <c r="AY96" s="265"/>
      <c r="AZ96" s="265"/>
      <c r="BA96" s="266"/>
      <c r="BB96" s="263"/>
      <c r="BC96" s="264"/>
      <c r="BD96" s="265"/>
      <c r="BE96" s="265"/>
      <c r="BF96" s="266"/>
      <c r="BG96" s="261"/>
      <c r="BH96" s="267"/>
      <c r="BI96" s="259"/>
      <c r="BJ96" s="259"/>
      <c r="BK96" s="262"/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4">
        <f t="shared" si="25"/>
        <v>0</v>
      </c>
      <c r="BW96" s="345">
        <f t="shared" si="26"/>
        <v>6</v>
      </c>
      <c r="BX96" s="346">
        <f t="shared" si="27"/>
        <v>0</v>
      </c>
      <c r="BY96" s="358">
        <f t="shared" si="23"/>
        <v>0</v>
      </c>
      <c r="BZ96" s="346">
        <f t="shared" si="24"/>
        <v>0</v>
      </c>
      <c r="CA96" s="443" t="s">
        <v>583</v>
      </c>
      <c r="CB96" s="256" t="s">
        <v>538</v>
      </c>
      <c r="CC96" s="347">
        <f t="shared" si="43"/>
        <v>0</v>
      </c>
      <c r="CD96" s="347">
        <f t="shared" si="44"/>
        <v>0</v>
      </c>
      <c r="CE96" s="347">
        <f t="shared" si="45"/>
        <v>0</v>
      </c>
      <c r="CF96" s="347">
        <f t="shared" si="46"/>
        <v>0</v>
      </c>
      <c r="CG96" s="449" t="s">
        <v>540</v>
      </c>
      <c r="CH96" s="256" t="s">
        <v>100</v>
      </c>
    </row>
    <row r="97" spans="1:86" x14ac:dyDescent="0.25">
      <c r="A97" s="291" t="s">
        <v>110</v>
      </c>
      <c r="B97" s="292" t="s">
        <v>180</v>
      </c>
      <c r="C97" s="293" t="s">
        <v>192</v>
      </c>
      <c r="D97" s="293" t="s">
        <v>176</v>
      </c>
      <c r="E97" s="294" t="s">
        <v>114</v>
      </c>
      <c r="F97" s="295" t="s">
        <v>64</v>
      </c>
      <c r="G97" s="293"/>
      <c r="H97" s="293" t="s">
        <v>108</v>
      </c>
      <c r="I97" s="296" t="s">
        <v>101</v>
      </c>
      <c r="J97" s="297" t="s">
        <v>31</v>
      </c>
      <c r="K97" s="298">
        <v>5</v>
      </c>
      <c r="L97" s="430">
        <v>4</v>
      </c>
      <c r="M97" s="431" t="s">
        <v>546</v>
      </c>
      <c r="N97" s="293" t="s">
        <v>100</v>
      </c>
      <c r="O97" s="258"/>
      <c r="P97" s="259">
        <v>1</v>
      </c>
      <c r="Q97" s="259"/>
      <c r="R97" s="259"/>
      <c r="S97" s="260"/>
      <c r="T97" s="261"/>
      <c r="U97" s="259"/>
      <c r="V97" s="259"/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>
        <v>1</v>
      </c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>
        <v>1</v>
      </c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>
        <v>1</v>
      </c>
      <c r="BT97" s="259"/>
      <c r="BU97" s="268"/>
      <c r="BV97" s="344">
        <f t="shared" si="25"/>
        <v>4</v>
      </c>
      <c r="BW97" s="345">
        <f t="shared" si="26"/>
        <v>0</v>
      </c>
      <c r="BX97" s="346">
        <f t="shared" si="27"/>
        <v>4</v>
      </c>
      <c r="BY97" s="358">
        <f t="shared" si="23"/>
        <v>2</v>
      </c>
      <c r="BZ97" s="346">
        <f t="shared" si="24"/>
        <v>2</v>
      </c>
      <c r="CA97" s="443" t="s">
        <v>582</v>
      </c>
      <c r="CB97" s="256" t="s">
        <v>537</v>
      </c>
      <c r="CC97" s="347">
        <f t="shared" si="43"/>
        <v>1</v>
      </c>
      <c r="CD97" s="347">
        <f t="shared" si="44"/>
        <v>1</v>
      </c>
      <c r="CE97" s="347">
        <f t="shared" si="45"/>
        <v>1</v>
      </c>
      <c r="CF97" s="347">
        <f t="shared" si="46"/>
        <v>1</v>
      </c>
      <c r="CG97" s="448" t="s">
        <v>555</v>
      </c>
      <c r="CH97" s="256" t="s">
        <v>100</v>
      </c>
    </row>
    <row r="98" spans="1:86" x14ac:dyDescent="0.25">
      <c r="A98" s="291" t="s">
        <v>110</v>
      </c>
      <c r="B98" s="292" t="s">
        <v>180</v>
      </c>
      <c r="C98" s="293" t="s">
        <v>192</v>
      </c>
      <c r="D98" s="293" t="s">
        <v>176</v>
      </c>
      <c r="E98" s="294" t="s">
        <v>114</v>
      </c>
      <c r="F98" s="295" t="s">
        <v>64</v>
      </c>
      <c r="G98" s="293"/>
      <c r="H98" s="293" t="s">
        <v>108</v>
      </c>
      <c r="I98" s="296" t="s">
        <v>101</v>
      </c>
      <c r="J98" s="297" t="s">
        <v>32</v>
      </c>
      <c r="K98" s="298">
        <v>1</v>
      </c>
      <c r="L98" s="430">
        <v>1</v>
      </c>
      <c r="M98" s="431" t="s">
        <v>247</v>
      </c>
      <c r="N98" s="293" t="s">
        <v>100</v>
      </c>
      <c r="O98" s="258"/>
      <c r="P98" s="259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/>
      <c r="AR98" s="263"/>
      <c r="AS98" s="264"/>
      <c r="AT98" s="265"/>
      <c r="AU98" s="265"/>
      <c r="AV98" s="266"/>
      <c r="AW98" s="263"/>
      <c r="AX98" s="265"/>
      <c r="AY98" s="265"/>
      <c r="AZ98" s="265"/>
      <c r="BA98" s="266"/>
      <c r="BB98" s="263"/>
      <c r="BC98" s="264"/>
      <c r="BD98" s="265"/>
      <c r="BE98" s="265"/>
      <c r="BF98" s="266"/>
      <c r="BG98" s="261"/>
      <c r="BH98" s="267"/>
      <c r="BI98" s="259"/>
      <c r="BJ98" s="259"/>
      <c r="BK98" s="262"/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4">
        <f t="shared" si="25"/>
        <v>0</v>
      </c>
      <c r="BW98" s="345">
        <f t="shared" si="26"/>
        <v>1</v>
      </c>
      <c r="BX98" s="346">
        <f t="shared" si="27"/>
        <v>0</v>
      </c>
      <c r="BY98" s="358">
        <f t="shared" si="23"/>
        <v>0</v>
      </c>
      <c r="BZ98" s="346">
        <f t="shared" si="24"/>
        <v>0</v>
      </c>
      <c r="CA98" s="443" t="s">
        <v>590</v>
      </c>
      <c r="CB98" s="256" t="s">
        <v>517</v>
      </c>
      <c r="CC98" s="347">
        <f t="shared" si="43"/>
        <v>0</v>
      </c>
      <c r="CD98" s="347">
        <f t="shared" si="44"/>
        <v>0</v>
      </c>
      <c r="CE98" s="347">
        <f t="shared" si="45"/>
        <v>0</v>
      </c>
      <c r="CF98" s="347">
        <f t="shared" si="46"/>
        <v>0</v>
      </c>
      <c r="CG98" s="448" t="s">
        <v>555</v>
      </c>
      <c r="CH98" s="256" t="s">
        <v>100</v>
      </c>
    </row>
    <row r="99" spans="1:86" x14ac:dyDescent="0.25">
      <c r="A99" s="291" t="s">
        <v>110</v>
      </c>
      <c r="B99" s="292" t="s">
        <v>180</v>
      </c>
      <c r="C99" s="293" t="s">
        <v>192</v>
      </c>
      <c r="D99" s="293" t="s">
        <v>176</v>
      </c>
      <c r="E99" s="294" t="s">
        <v>114</v>
      </c>
      <c r="F99" s="295" t="s">
        <v>64</v>
      </c>
      <c r="G99" s="293"/>
      <c r="H99" s="293" t="s">
        <v>108</v>
      </c>
      <c r="I99" s="296" t="s">
        <v>101</v>
      </c>
      <c r="J99" s="297" t="s">
        <v>33</v>
      </c>
      <c r="K99" s="298">
        <v>1</v>
      </c>
      <c r="L99" s="430">
        <v>1</v>
      </c>
      <c r="M99" s="431" t="s">
        <v>245</v>
      </c>
      <c r="N99" s="293" t="s">
        <v>100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/>
      <c r="AR99" s="263"/>
      <c r="AS99" s="264"/>
      <c r="AT99" s="265"/>
      <c r="AU99" s="265"/>
      <c r="AV99" s="266"/>
      <c r="AW99" s="263"/>
      <c r="AX99" s="265"/>
      <c r="AY99" s="265"/>
      <c r="AZ99" s="265"/>
      <c r="BA99" s="266"/>
      <c r="BB99" s="263"/>
      <c r="BC99" s="264"/>
      <c r="BD99" s="265"/>
      <c r="BE99" s="265"/>
      <c r="BF99" s="266"/>
      <c r="BG99" s="261"/>
      <c r="BH99" s="267"/>
      <c r="BI99" s="259"/>
      <c r="BJ99" s="259"/>
      <c r="BK99" s="262"/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4">
        <f t="shared" si="25"/>
        <v>0</v>
      </c>
      <c r="BW99" s="345">
        <f t="shared" si="26"/>
        <v>1</v>
      </c>
      <c r="BX99" s="346">
        <f t="shared" si="27"/>
        <v>0</v>
      </c>
      <c r="BY99" s="358">
        <f t="shared" si="23"/>
        <v>0</v>
      </c>
      <c r="BZ99" s="346">
        <f t="shared" si="24"/>
        <v>0</v>
      </c>
      <c r="CA99" s="443" t="s">
        <v>590</v>
      </c>
      <c r="CB99" s="256" t="s">
        <v>517</v>
      </c>
      <c r="CC99" s="347">
        <f t="shared" si="43"/>
        <v>0</v>
      </c>
      <c r="CD99" s="347">
        <f t="shared" si="44"/>
        <v>0</v>
      </c>
      <c r="CE99" s="347">
        <f t="shared" si="45"/>
        <v>0</v>
      </c>
      <c r="CF99" s="347">
        <f t="shared" si="46"/>
        <v>0</v>
      </c>
      <c r="CG99" s="448" t="s">
        <v>555</v>
      </c>
      <c r="CH99" s="256" t="s">
        <v>100</v>
      </c>
    </row>
    <row r="100" spans="1:86" x14ac:dyDescent="0.25">
      <c r="A100" s="291" t="s">
        <v>110</v>
      </c>
      <c r="B100" s="292" t="s">
        <v>180</v>
      </c>
      <c r="C100" s="293" t="s">
        <v>192</v>
      </c>
      <c r="D100" s="293" t="s">
        <v>176</v>
      </c>
      <c r="E100" s="294" t="s">
        <v>114</v>
      </c>
      <c r="F100" s="295" t="s">
        <v>64</v>
      </c>
      <c r="G100" s="293"/>
      <c r="H100" s="293" t="s">
        <v>108</v>
      </c>
      <c r="I100" s="296" t="s">
        <v>101</v>
      </c>
      <c r="J100" s="297" t="s">
        <v>34</v>
      </c>
      <c r="K100" s="298">
        <v>1</v>
      </c>
      <c r="L100" s="430">
        <v>1</v>
      </c>
      <c r="M100" s="431" t="s">
        <v>243</v>
      </c>
      <c r="N100" s="293" t="s">
        <v>100</v>
      </c>
      <c r="O100" s="258"/>
      <c r="P100" s="259"/>
      <c r="Q100" s="259"/>
      <c r="R100" s="259"/>
      <c r="S100" s="260"/>
      <c r="T100" s="261"/>
      <c r="U100" s="259"/>
      <c r="V100" s="259"/>
      <c r="W100" s="262"/>
      <c r="X100" s="261"/>
      <c r="Y100" s="259"/>
      <c r="Z100" s="259"/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/>
      <c r="AR100" s="263"/>
      <c r="AS100" s="264"/>
      <c r="AT100" s="265"/>
      <c r="AU100" s="265"/>
      <c r="AV100" s="266"/>
      <c r="AW100" s="263"/>
      <c r="AX100" s="265"/>
      <c r="AY100" s="265"/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67"/>
      <c r="BS100" s="259">
        <v>1</v>
      </c>
      <c r="BT100" s="259"/>
      <c r="BU100" s="268"/>
      <c r="BV100" s="344">
        <f t="shared" si="25"/>
        <v>1</v>
      </c>
      <c r="BW100" s="345">
        <f t="shared" si="26"/>
        <v>0</v>
      </c>
      <c r="BX100" s="346">
        <f t="shared" si="27"/>
        <v>1</v>
      </c>
      <c r="BY100" s="358">
        <f t="shared" si="23"/>
        <v>1</v>
      </c>
      <c r="BZ100" s="346">
        <f t="shared" si="24"/>
        <v>0</v>
      </c>
      <c r="CA100" s="443" t="s">
        <v>582</v>
      </c>
      <c r="CB100" s="256" t="s">
        <v>537</v>
      </c>
      <c r="CC100" s="347">
        <f t="shared" si="43"/>
        <v>0</v>
      </c>
      <c r="CD100" s="347">
        <f t="shared" si="44"/>
        <v>0</v>
      </c>
      <c r="CE100" s="347">
        <f t="shared" si="45"/>
        <v>0</v>
      </c>
      <c r="CF100" s="347">
        <f t="shared" si="46"/>
        <v>1</v>
      </c>
      <c r="CG100" s="448" t="s">
        <v>555</v>
      </c>
      <c r="CH100" s="256" t="s">
        <v>100</v>
      </c>
    </row>
    <row r="101" spans="1:86" x14ac:dyDescent="0.25">
      <c r="A101" s="291" t="s">
        <v>110</v>
      </c>
      <c r="B101" s="292" t="s">
        <v>180</v>
      </c>
      <c r="C101" s="293" t="s">
        <v>192</v>
      </c>
      <c r="D101" s="293" t="s">
        <v>176</v>
      </c>
      <c r="E101" s="294" t="s">
        <v>114</v>
      </c>
      <c r="F101" s="295" t="s">
        <v>64</v>
      </c>
      <c r="G101" s="293"/>
      <c r="H101" s="293" t="s">
        <v>108</v>
      </c>
      <c r="I101" s="296" t="s">
        <v>101</v>
      </c>
      <c r="J101" s="297" t="s">
        <v>35</v>
      </c>
      <c r="K101" s="298">
        <v>1</v>
      </c>
      <c r="L101" s="430">
        <v>1</v>
      </c>
      <c r="M101" s="431" t="s">
        <v>243</v>
      </c>
      <c r="N101" s="293" t="s">
        <v>100</v>
      </c>
      <c r="O101" s="258"/>
      <c r="P101" s="259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/>
      <c r="AQ101" s="266"/>
      <c r="AR101" s="263"/>
      <c r="AS101" s="264"/>
      <c r="AT101" s="265"/>
      <c r="AU101" s="265"/>
      <c r="AV101" s="266"/>
      <c r="AW101" s="263"/>
      <c r="AX101" s="265"/>
      <c r="AY101" s="265"/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67"/>
      <c r="BS101" s="259">
        <v>1</v>
      </c>
      <c r="BT101" s="259"/>
      <c r="BU101" s="268"/>
      <c r="BV101" s="344">
        <f t="shared" si="25"/>
        <v>1</v>
      </c>
      <c r="BW101" s="345">
        <f t="shared" si="26"/>
        <v>0</v>
      </c>
      <c r="BX101" s="346">
        <f t="shared" si="27"/>
        <v>1</v>
      </c>
      <c r="BY101" s="358">
        <f t="shared" si="23"/>
        <v>1</v>
      </c>
      <c r="BZ101" s="346">
        <f t="shared" si="24"/>
        <v>0</v>
      </c>
      <c r="CA101" s="443" t="s">
        <v>582</v>
      </c>
      <c r="CB101" s="256" t="s">
        <v>537</v>
      </c>
      <c r="CC101" s="347">
        <f t="shared" si="43"/>
        <v>0</v>
      </c>
      <c r="CD101" s="347">
        <f t="shared" si="44"/>
        <v>0</v>
      </c>
      <c r="CE101" s="347">
        <f t="shared" si="45"/>
        <v>0</v>
      </c>
      <c r="CF101" s="347">
        <f t="shared" si="46"/>
        <v>1</v>
      </c>
      <c r="CG101" s="448" t="s">
        <v>555</v>
      </c>
      <c r="CH101" s="256" t="s">
        <v>100</v>
      </c>
    </row>
    <row r="102" spans="1:86" x14ac:dyDescent="0.25">
      <c r="A102" s="291" t="s">
        <v>110</v>
      </c>
      <c r="B102" s="292" t="s">
        <v>180</v>
      </c>
      <c r="C102" s="293" t="s">
        <v>192</v>
      </c>
      <c r="D102" s="293" t="s">
        <v>176</v>
      </c>
      <c r="E102" s="294" t="s">
        <v>114</v>
      </c>
      <c r="F102" s="295" t="s">
        <v>64</v>
      </c>
      <c r="G102" s="293"/>
      <c r="H102" s="293" t="s">
        <v>108</v>
      </c>
      <c r="I102" s="296" t="s">
        <v>101</v>
      </c>
      <c r="J102" s="297" t="s">
        <v>36</v>
      </c>
      <c r="K102" s="298">
        <v>1</v>
      </c>
      <c r="L102" s="430">
        <v>1</v>
      </c>
      <c r="M102" s="431" t="s">
        <v>542</v>
      </c>
      <c r="N102" s="293" t="s">
        <v>100</v>
      </c>
      <c r="O102" s="258"/>
      <c r="P102" s="259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/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/>
      <c r="BG102" s="261"/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>
        <v>1</v>
      </c>
      <c r="BT102" s="259"/>
      <c r="BU102" s="268"/>
      <c r="BV102" s="344">
        <f t="shared" si="25"/>
        <v>1</v>
      </c>
      <c r="BW102" s="345">
        <f t="shared" si="26"/>
        <v>0</v>
      </c>
      <c r="BX102" s="346">
        <f t="shared" si="27"/>
        <v>1</v>
      </c>
      <c r="BY102" s="358">
        <f t="shared" ref="BY102:BY166" si="57">COUNT(O102:AG102,BG102:BU102)</f>
        <v>1</v>
      </c>
      <c r="BZ102" s="346">
        <f t="shared" ref="BZ102:BZ166" si="58">COUNT(AH102:BF102)</f>
        <v>0</v>
      </c>
      <c r="CA102" s="443" t="s">
        <v>582</v>
      </c>
      <c r="CB102" s="256" t="s">
        <v>537</v>
      </c>
      <c r="CC102" s="347">
        <f t="shared" si="43"/>
        <v>0</v>
      </c>
      <c r="CD102" s="347">
        <f t="shared" si="44"/>
        <v>0</v>
      </c>
      <c r="CE102" s="347">
        <f t="shared" si="45"/>
        <v>0</v>
      </c>
      <c r="CF102" s="347">
        <f t="shared" si="46"/>
        <v>1</v>
      </c>
      <c r="CG102" s="448" t="s">
        <v>555</v>
      </c>
      <c r="CH102" s="256" t="s">
        <v>100</v>
      </c>
    </row>
    <row r="103" spans="1:86" x14ac:dyDescent="0.25">
      <c r="A103" s="291" t="s">
        <v>110</v>
      </c>
      <c r="B103" s="292" t="s">
        <v>180</v>
      </c>
      <c r="C103" s="293" t="s">
        <v>192</v>
      </c>
      <c r="D103" s="293" t="s">
        <v>176</v>
      </c>
      <c r="E103" s="294" t="s">
        <v>114</v>
      </c>
      <c r="F103" s="295" t="s">
        <v>64</v>
      </c>
      <c r="G103" s="293"/>
      <c r="H103" s="293" t="s">
        <v>108</v>
      </c>
      <c r="I103" s="296" t="s">
        <v>101</v>
      </c>
      <c r="J103" s="297" t="s">
        <v>306</v>
      </c>
      <c r="K103" s="298">
        <v>5</v>
      </c>
      <c r="L103" s="430">
        <v>4</v>
      </c>
      <c r="M103" s="431" t="s">
        <v>544</v>
      </c>
      <c r="N103" s="293" t="s">
        <v>100</v>
      </c>
      <c r="O103" s="258"/>
      <c r="P103" s="259">
        <v>1</v>
      </c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59"/>
      <c r="AB103" s="262"/>
      <c r="AC103" s="261"/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>
        <v>1</v>
      </c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/>
      <c r="BA103" s="266"/>
      <c r="BB103" s="263"/>
      <c r="BC103" s="264"/>
      <c r="BD103" s="265">
        <v>1</v>
      </c>
      <c r="BE103" s="265"/>
      <c r="BF103" s="266"/>
      <c r="BG103" s="261"/>
      <c r="BH103" s="267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67"/>
      <c r="BS103" s="259">
        <v>1</v>
      </c>
      <c r="BT103" s="259"/>
      <c r="BU103" s="268"/>
      <c r="BV103" s="344">
        <f t="shared" ref="BV103:BV167" si="59">SUM(O103:BU103)</f>
        <v>4</v>
      </c>
      <c r="BW103" s="345">
        <f t="shared" ref="BW103:BW167" si="60">IF(J103="Pictures",(IF(SUM(O103:BU103)&gt;L103,0,L103-BV103)),L103-BV103)</f>
        <v>0</v>
      </c>
      <c r="BX103" s="346">
        <f t="shared" si="27"/>
        <v>4</v>
      </c>
      <c r="BY103" s="358">
        <f t="shared" si="57"/>
        <v>2</v>
      </c>
      <c r="BZ103" s="346">
        <f t="shared" si="58"/>
        <v>2</v>
      </c>
      <c r="CA103" s="443" t="s">
        <v>582</v>
      </c>
      <c r="CB103" s="256" t="s">
        <v>537</v>
      </c>
      <c r="CC103" s="347">
        <f t="shared" si="43"/>
        <v>1</v>
      </c>
      <c r="CD103" s="347">
        <f t="shared" si="44"/>
        <v>1</v>
      </c>
      <c r="CE103" s="347">
        <f t="shared" si="45"/>
        <v>1</v>
      </c>
      <c r="CF103" s="347">
        <f t="shared" si="46"/>
        <v>1</v>
      </c>
      <c r="CG103" s="448" t="s">
        <v>555</v>
      </c>
      <c r="CH103" s="256" t="s">
        <v>100</v>
      </c>
    </row>
    <row r="104" spans="1:86" x14ac:dyDescent="0.25">
      <c r="A104" s="291" t="s">
        <v>110</v>
      </c>
      <c r="B104" s="292" t="s">
        <v>180</v>
      </c>
      <c r="C104" s="293" t="s">
        <v>192</v>
      </c>
      <c r="D104" s="293" t="s">
        <v>176</v>
      </c>
      <c r="E104" s="294" t="s">
        <v>114</v>
      </c>
      <c r="F104" s="295" t="s">
        <v>64</v>
      </c>
      <c r="G104" s="293"/>
      <c r="H104" s="293" t="s">
        <v>108</v>
      </c>
      <c r="I104" s="296" t="s">
        <v>101</v>
      </c>
      <c r="J104" s="297" t="s">
        <v>237</v>
      </c>
      <c r="K104" s="298">
        <v>6</v>
      </c>
      <c r="L104" s="430">
        <v>6</v>
      </c>
      <c r="M104" s="431" t="s">
        <v>252</v>
      </c>
      <c r="N104" s="300" t="s">
        <v>239</v>
      </c>
      <c r="O104" s="258"/>
      <c r="P104" s="259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/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/>
      <c r="AO104" s="265"/>
      <c r="AP104" s="265">
        <v>1</v>
      </c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/>
      <c r="BA104" s="266"/>
      <c r="BB104" s="263"/>
      <c r="BC104" s="264"/>
      <c r="BD104" s="265"/>
      <c r="BE104" s="265"/>
      <c r="BF104" s="266"/>
      <c r="BG104" s="261"/>
      <c r="BH104" s="267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4">
        <f t="shared" si="59"/>
        <v>1</v>
      </c>
      <c r="BW104" s="345">
        <f t="shared" si="60"/>
        <v>5</v>
      </c>
      <c r="BX104" s="346">
        <f t="shared" si="27"/>
        <v>1</v>
      </c>
      <c r="BY104" s="358">
        <f t="shared" si="57"/>
        <v>0</v>
      </c>
      <c r="BZ104" s="346">
        <f t="shared" si="58"/>
        <v>1</v>
      </c>
      <c r="CA104" s="443" t="s">
        <v>582</v>
      </c>
      <c r="CB104" s="256" t="s">
        <v>537</v>
      </c>
      <c r="CC104" s="347">
        <f t="shared" si="43"/>
        <v>0</v>
      </c>
      <c r="CD104" s="347">
        <f t="shared" si="44"/>
        <v>1</v>
      </c>
      <c r="CE104" s="347">
        <f t="shared" si="45"/>
        <v>0</v>
      </c>
      <c r="CF104" s="347">
        <f t="shared" si="46"/>
        <v>0</v>
      </c>
      <c r="CG104" s="448" t="s">
        <v>555</v>
      </c>
      <c r="CH104" s="256" t="s">
        <v>100</v>
      </c>
    </row>
    <row r="105" spans="1:86" x14ac:dyDescent="0.25">
      <c r="A105" s="291" t="s">
        <v>99</v>
      </c>
      <c r="B105" s="292" t="s">
        <v>161</v>
      </c>
      <c r="C105" s="293" t="s">
        <v>190</v>
      </c>
      <c r="D105" s="293" t="s">
        <v>191</v>
      </c>
      <c r="E105" s="294" t="s">
        <v>114</v>
      </c>
      <c r="F105" s="295" t="s">
        <v>65</v>
      </c>
      <c r="G105" s="293"/>
      <c r="H105" s="293" t="s">
        <v>105</v>
      </c>
      <c r="I105" s="296" t="s">
        <v>101</v>
      </c>
      <c r="J105" s="297" t="s">
        <v>31</v>
      </c>
      <c r="K105" s="298">
        <v>5</v>
      </c>
      <c r="L105" s="430">
        <v>2</v>
      </c>
      <c r="M105" s="431" t="s">
        <v>532</v>
      </c>
      <c r="N105" s="293" t="s">
        <v>100</v>
      </c>
      <c r="O105" s="258"/>
      <c r="P105" s="259"/>
      <c r="Q105" s="259"/>
      <c r="R105" s="259"/>
      <c r="S105" s="260"/>
      <c r="T105" s="261"/>
      <c r="U105" s="259"/>
      <c r="V105" s="259">
        <v>1</v>
      </c>
      <c r="W105" s="262"/>
      <c r="X105" s="261"/>
      <c r="Y105" s="259"/>
      <c r="Z105" s="259"/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/>
      <c r="AO105" s="265"/>
      <c r="AP105" s="265">
        <v>1</v>
      </c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/>
      <c r="BA105" s="266"/>
      <c r="BB105" s="263"/>
      <c r="BC105" s="264"/>
      <c r="BD105" s="265"/>
      <c r="BE105" s="265"/>
      <c r="BF105" s="266"/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4">
        <f t="shared" si="59"/>
        <v>2</v>
      </c>
      <c r="BW105" s="345">
        <f t="shared" si="60"/>
        <v>0</v>
      </c>
      <c r="BX105" s="346">
        <f t="shared" si="27"/>
        <v>2</v>
      </c>
      <c r="BY105" s="358">
        <f t="shared" si="57"/>
        <v>1</v>
      </c>
      <c r="BZ105" s="346">
        <f t="shared" si="58"/>
        <v>1</v>
      </c>
      <c r="CA105" s="443" t="s">
        <v>583</v>
      </c>
      <c r="CB105" s="256" t="s">
        <v>521</v>
      </c>
      <c r="CC105" s="347">
        <f t="shared" si="43"/>
        <v>1</v>
      </c>
      <c r="CD105" s="347">
        <f t="shared" si="44"/>
        <v>1</v>
      </c>
      <c r="CE105" s="347">
        <f t="shared" si="45"/>
        <v>0</v>
      </c>
      <c r="CF105" s="347">
        <f t="shared" si="46"/>
        <v>0</v>
      </c>
      <c r="CG105" s="448" t="s">
        <v>532</v>
      </c>
      <c r="CH105" s="256" t="s">
        <v>552</v>
      </c>
    </row>
    <row r="106" spans="1:86" x14ac:dyDescent="0.25">
      <c r="A106" s="291" t="s">
        <v>99</v>
      </c>
      <c r="B106" s="292" t="s">
        <v>161</v>
      </c>
      <c r="C106" s="293" t="s">
        <v>190</v>
      </c>
      <c r="D106" s="293" t="s">
        <v>191</v>
      </c>
      <c r="E106" s="294" t="s">
        <v>114</v>
      </c>
      <c r="F106" s="295" t="s">
        <v>65</v>
      </c>
      <c r="G106" s="293"/>
      <c r="H106" s="293" t="s">
        <v>105</v>
      </c>
      <c r="I106" s="296" t="s">
        <v>101</v>
      </c>
      <c r="J106" s="297" t="s">
        <v>237</v>
      </c>
      <c r="K106" s="298">
        <v>4</v>
      </c>
      <c r="L106" s="430">
        <v>0</v>
      </c>
      <c r="M106" s="431" t="s">
        <v>532</v>
      </c>
      <c r="N106" s="293" t="s">
        <v>100</v>
      </c>
      <c r="O106" s="258"/>
      <c r="P106" s="259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/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4">
        <f t="shared" si="59"/>
        <v>0</v>
      </c>
      <c r="BW106" s="345">
        <f t="shared" si="60"/>
        <v>0</v>
      </c>
      <c r="BX106" s="346">
        <f t="shared" si="27"/>
        <v>0</v>
      </c>
      <c r="BY106" s="358">
        <f t="shared" si="57"/>
        <v>0</v>
      </c>
      <c r="BZ106" s="346">
        <f t="shared" si="58"/>
        <v>0</v>
      </c>
      <c r="CA106" s="443" t="s">
        <v>583</v>
      </c>
      <c r="CB106" s="256" t="s">
        <v>521</v>
      </c>
      <c r="CC106" s="347">
        <f t="shared" si="43"/>
        <v>0</v>
      </c>
      <c r="CD106" s="347">
        <f t="shared" si="44"/>
        <v>0</v>
      </c>
      <c r="CE106" s="347">
        <f t="shared" si="45"/>
        <v>0</v>
      </c>
      <c r="CF106" s="347">
        <f t="shared" si="46"/>
        <v>0</v>
      </c>
      <c r="CG106" s="448" t="s">
        <v>532</v>
      </c>
      <c r="CH106" s="256" t="s">
        <v>552</v>
      </c>
    </row>
    <row r="107" spans="1:86" x14ac:dyDescent="0.25">
      <c r="A107" s="291" t="s">
        <v>99</v>
      </c>
      <c r="B107" s="292" t="s">
        <v>161</v>
      </c>
      <c r="C107" s="293" t="s">
        <v>189</v>
      </c>
      <c r="D107" s="293" t="s">
        <v>172</v>
      </c>
      <c r="E107" s="294" t="s">
        <v>114</v>
      </c>
      <c r="F107" s="295" t="s">
        <v>66</v>
      </c>
      <c r="G107" s="293"/>
      <c r="H107" s="293" t="s">
        <v>108</v>
      </c>
      <c r="I107" s="296" t="s">
        <v>101</v>
      </c>
      <c r="J107" s="297" t="s">
        <v>31</v>
      </c>
      <c r="K107" s="298">
        <v>5</v>
      </c>
      <c r="L107" s="430">
        <v>4</v>
      </c>
      <c r="M107" s="431" t="s">
        <v>543</v>
      </c>
      <c r="N107" s="293" t="s">
        <v>100</v>
      </c>
      <c r="O107" s="258"/>
      <c r="P107" s="259"/>
      <c r="Q107" s="259"/>
      <c r="R107" s="259"/>
      <c r="S107" s="260"/>
      <c r="T107" s="261"/>
      <c r="U107" s="259"/>
      <c r="V107" s="259">
        <v>1</v>
      </c>
      <c r="W107" s="262"/>
      <c r="X107" s="261"/>
      <c r="Y107" s="259"/>
      <c r="Z107" s="259">
        <v>1</v>
      </c>
      <c r="AA107" s="259"/>
      <c r="AB107" s="262"/>
      <c r="AC107" s="261"/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/>
      <c r="AN107" s="264"/>
      <c r="AO107" s="265"/>
      <c r="AP107" s="265"/>
      <c r="AQ107" s="266"/>
      <c r="AR107" s="263"/>
      <c r="AS107" s="264"/>
      <c r="AT107" s="265">
        <v>1</v>
      </c>
      <c r="AU107" s="265">
        <v>1</v>
      </c>
      <c r="AV107" s="266"/>
      <c r="AW107" s="263"/>
      <c r="AX107" s="265"/>
      <c r="AY107" s="265"/>
      <c r="AZ107" s="265"/>
      <c r="BA107" s="266"/>
      <c r="BB107" s="263"/>
      <c r="BC107" s="264"/>
      <c r="BD107" s="265"/>
      <c r="BE107" s="265"/>
      <c r="BF107" s="266"/>
      <c r="BG107" s="261"/>
      <c r="BH107" s="267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67"/>
      <c r="BS107" s="259"/>
      <c r="BT107" s="259"/>
      <c r="BU107" s="268"/>
      <c r="BV107" s="344">
        <f t="shared" si="59"/>
        <v>4</v>
      </c>
      <c r="BW107" s="345">
        <f t="shared" si="60"/>
        <v>0</v>
      </c>
      <c r="BX107" s="346">
        <f t="shared" si="27"/>
        <v>4</v>
      </c>
      <c r="BY107" s="358">
        <f t="shared" si="57"/>
        <v>2</v>
      </c>
      <c r="BZ107" s="346">
        <f t="shared" si="58"/>
        <v>2</v>
      </c>
      <c r="CA107" s="443" t="s">
        <v>583</v>
      </c>
      <c r="CB107" s="256" t="s">
        <v>521</v>
      </c>
      <c r="CC107" s="347">
        <f t="shared" si="43"/>
        <v>2</v>
      </c>
      <c r="CD107" s="347">
        <f t="shared" si="44"/>
        <v>0</v>
      </c>
      <c r="CE107" s="347">
        <f t="shared" si="45"/>
        <v>2</v>
      </c>
      <c r="CF107" s="347">
        <f t="shared" si="46"/>
        <v>0</v>
      </c>
      <c r="CG107" s="449" t="s">
        <v>540</v>
      </c>
      <c r="CH107" s="256" t="s">
        <v>100</v>
      </c>
    </row>
    <row r="108" spans="1:86" x14ac:dyDescent="0.25">
      <c r="A108" s="291" t="s">
        <v>99</v>
      </c>
      <c r="B108" s="292" t="s">
        <v>161</v>
      </c>
      <c r="C108" s="293" t="s">
        <v>189</v>
      </c>
      <c r="D108" s="293" t="s">
        <v>172</v>
      </c>
      <c r="E108" s="294" t="s">
        <v>114</v>
      </c>
      <c r="F108" s="295" t="s">
        <v>66</v>
      </c>
      <c r="G108" s="293"/>
      <c r="H108" s="293" t="s">
        <v>108</v>
      </c>
      <c r="I108" s="296" t="s">
        <v>101</v>
      </c>
      <c r="J108" s="297" t="s">
        <v>306</v>
      </c>
      <c r="K108" s="298">
        <v>5</v>
      </c>
      <c r="L108" s="430">
        <v>4</v>
      </c>
      <c r="M108" s="431" t="s">
        <v>544</v>
      </c>
      <c r="N108" s="293" t="s">
        <v>100</v>
      </c>
      <c r="O108" s="258"/>
      <c r="P108" s="259"/>
      <c r="Q108" s="259"/>
      <c r="R108" s="259"/>
      <c r="S108" s="260"/>
      <c r="T108" s="261"/>
      <c r="U108" s="259"/>
      <c r="V108" s="259">
        <v>1</v>
      </c>
      <c r="W108" s="262"/>
      <c r="X108" s="261"/>
      <c r="Y108" s="259"/>
      <c r="Z108" s="259">
        <v>1</v>
      </c>
      <c r="AA108" s="259"/>
      <c r="AB108" s="262"/>
      <c r="AC108" s="261"/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/>
      <c r="AN108" s="264"/>
      <c r="AO108" s="265"/>
      <c r="AP108" s="265"/>
      <c r="AQ108" s="266"/>
      <c r="AR108" s="263"/>
      <c r="AS108" s="264"/>
      <c r="AT108" s="265">
        <v>1</v>
      </c>
      <c r="AU108" s="265">
        <v>1</v>
      </c>
      <c r="AV108" s="266"/>
      <c r="AW108" s="263"/>
      <c r="AX108" s="265"/>
      <c r="AY108" s="265"/>
      <c r="AZ108" s="265"/>
      <c r="BA108" s="266"/>
      <c r="BB108" s="263"/>
      <c r="BC108" s="264"/>
      <c r="BD108" s="265"/>
      <c r="BE108" s="265"/>
      <c r="BF108" s="266"/>
      <c r="BG108" s="261"/>
      <c r="BH108" s="267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67"/>
      <c r="BS108" s="259"/>
      <c r="BT108" s="259"/>
      <c r="BU108" s="268"/>
      <c r="BV108" s="344">
        <f t="shared" si="59"/>
        <v>4</v>
      </c>
      <c r="BW108" s="345">
        <f t="shared" si="60"/>
        <v>0</v>
      </c>
      <c r="BX108" s="346">
        <f t="shared" si="27"/>
        <v>4</v>
      </c>
      <c r="BY108" s="358">
        <f t="shared" si="57"/>
        <v>2</v>
      </c>
      <c r="BZ108" s="346">
        <f t="shared" si="58"/>
        <v>2</v>
      </c>
      <c r="CA108" s="443" t="s">
        <v>583</v>
      </c>
      <c r="CB108" s="256" t="s">
        <v>521</v>
      </c>
      <c r="CC108" s="347">
        <f t="shared" si="43"/>
        <v>2</v>
      </c>
      <c r="CD108" s="347">
        <f t="shared" si="44"/>
        <v>0</v>
      </c>
      <c r="CE108" s="347">
        <f t="shared" si="45"/>
        <v>2</v>
      </c>
      <c r="CF108" s="347">
        <f t="shared" si="46"/>
        <v>0</v>
      </c>
      <c r="CG108" s="449" t="s">
        <v>540</v>
      </c>
      <c r="CH108" s="256" t="s">
        <v>100</v>
      </c>
    </row>
    <row r="109" spans="1:86" x14ac:dyDescent="0.25">
      <c r="A109" s="291" t="s">
        <v>99</v>
      </c>
      <c r="B109" s="292" t="s">
        <v>161</v>
      </c>
      <c r="C109" s="293" t="s">
        <v>189</v>
      </c>
      <c r="D109" s="293" t="s">
        <v>172</v>
      </c>
      <c r="E109" s="294" t="s">
        <v>114</v>
      </c>
      <c r="F109" s="295" t="s">
        <v>66</v>
      </c>
      <c r="G109" s="293"/>
      <c r="H109" s="293" t="s">
        <v>108</v>
      </c>
      <c r="I109" s="296" t="s">
        <v>101</v>
      </c>
      <c r="J109" s="297" t="s">
        <v>38</v>
      </c>
      <c r="K109" s="298">
        <v>5</v>
      </c>
      <c r="L109" s="430">
        <v>4</v>
      </c>
      <c r="M109" s="431" t="s">
        <v>550</v>
      </c>
      <c r="N109" s="293" t="s">
        <v>100</v>
      </c>
      <c r="O109" s="258"/>
      <c r="P109" s="259"/>
      <c r="Q109" s="259"/>
      <c r="R109" s="259"/>
      <c r="S109" s="260"/>
      <c r="T109" s="261"/>
      <c r="U109" s="259"/>
      <c r="V109" s="259">
        <v>1</v>
      </c>
      <c r="W109" s="262"/>
      <c r="X109" s="261"/>
      <c r="Y109" s="259"/>
      <c r="Z109" s="259">
        <v>1</v>
      </c>
      <c r="AA109" s="259"/>
      <c r="AB109" s="262"/>
      <c r="AC109" s="261"/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/>
      <c r="AN109" s="264"/>
      <c r="AO109" s="265"/>
      <c r="AP109" s="265"/>
      <c r="AQ109" s="266"/>
      <c r="AR109" s="263"/>
      <c r="AS109" s="264"/>
      <c r="AT109" s="265">
        <v>1</v>
      </c>
      <c r="AU109" s="265">
        <v>1</v>
      </c>
      <c r="AV109" s="266"/>
      <c r="AW109" s="263"/>
      <c r="AX109" s="265"/>
      <c r="AY109" s="265"/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/>
      <c r="BK109" s="262"/>
      <c r="BL109" s="261"/>
      <c r="BM109" s="259"/>
      <c r="BN109" s="259"/>
      <c r="BO109" s="259"/>
      <c r="BP109" s="262"/>
      <c r="BQ109" s="261"/>
      <c r="BR109" s="267"/>
      <c r="BS109" s="259"/>
      <c r="BT109" s="259"/>
      <c r="BU109" s="268"/>
      <c r="BV109" s="344">
        <f t="shared" si="59"/>
        <v>4</v>
      </c>
      <c r="BW109" s="345">
        <f t="shared" si="60"/>
        <v>0</v>
      </c>
      <c r="BX109" s="346">
        <f t="shared" ref="BX109:BX173" si="61">COUNT(O109:BU109)</f>
        <v>4</v>
      </c>
      <c r="BY109" s="358">
        <f t="shared" si="57"/>
        <v>2</v>
      </c>
      <c r="BZ109" s="346">
        <f t="shared" si="58"/>
        <v>2</v>
      </c>
      <c r="CA109" s="443" t="s">
        <v>583</v>
      </c>
      <c r="CB109" s="256" t="s">
        <v>521</v>
      </c>
      <c r="CC109" s="347">
        <f t="shared" si="43"/>
        <v>2</v>
      </c>
      <c r="CD109" s="347">
        <f t="shared" si="44"/>
        <v>0</v>
      </c>
      <c r="CE109" s="347">
        <f t="shared" si="45"/>
        <v>2</v>
      </c>
      <c r="CF109" s="347">
        <f t="shared" si="46"/>
        <v>0</v>
      </c>
      <c r="CG109" s="449" t="s">
        <v>540</v>
      </c>
      <c r="CH109" s="256" t="s">
        <v>100</v>
      </c>
    </row>
    <row r="110" spans="1:86" x14ac:dyDescent="0.25">
      <c r="A110" s="291" t="s">
        <v>99</v>
      </c>
      <c r="B110" s="292" t="s">
        <v>161</v>
      </c>
      <c r="C110" s="293" t="s">
        <v>189</v>
      </c>
      <c r="D110" s="293" t="s">
        <v>172</v>
      </c>
      <c r="E110" s="294" t="s">
        <v>114</v>
      </c>
      <c r="F110" s="295" t="s">
        <v>66</v>
      </c>
      <c r="G110" s="293"/>
      <c r="H110" s="293" t="s">
        <v>108</v>
      </c>
      <c r="I110" s="296" t="s">
        <v>101</v>
      </c>
      <c r="J110" s="297" t="s">
        <v>39</v>
      </c>
      <c r="K110" s="298">
        <v>0</v>
      </c>
      <c r="L110" s="430">
        <v>4</v>
      </c>
      <c r="M110" s="431" t="s">
        <v>532</v>
      </c>
      <c r="N110" s="293" t="s">
        <v>100</v>
      </c>
      <c r="O110" s="258"/>
      <c r="P110" s="259"/>
      <c r="Q110" s="259"/>
      <c r="R110" s="259"/>
      <c r="S110" s="260"/>
      <c r="T110" s="261"/>
      <c r="U110" s="259"/>
      <c r="V110" s="259">
        <v>1</v>
      </c>
      <c r="W110" s="262"/>
      <c r="X110" s="261"/>
      <c r="Y110" s="259"/>
      <c r="Z110" s="259">
        <v>1</v>
      </c>
      <c r="AA110" s="259"/>
      <c r="AB110" s="262"/>
      <c r="AC110" s="261"/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/>
      <c r="AN110" s="264"/>
      <c r="AO110" s="265"/>
      <c r="AP110" s="265"/>
      <c r="AQ110" s="266"/>
      <c r="AR110" s="263"/>
      <c r="AS110" s="264"/>
      <c r="AT110" s="265">
        <v>1</v>
      </c>
      <c r="AU110" s="265">
        <v>1</v>
      </c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/>
      <c r="BK110" s="262"/>
      <c r="BL110" s="261"/>
      <c r="BM110" s="259"/>
      <c r="BN110" s="259"/>
      <c r="BO110" s="259"/>
      <c r="BP110" s="262"/>
      <c r="BQ110" s="261"/>
      <c r="BR110" s="267"/>
      <c r="BS110" s="259"/>
      <c r="BT110" s="259"/>
      <c r="BU110" s="268"/>
      <c r="BV110" s="344">
        <f t="shared" ref="BV110" si="62">SUM(O110:BU110)</f>
        <v>4</v>
      </c>
      <c r="BW110" s="345">
        <f t="shared" ref="BW110" si="63">IF(J110="Pictures",(IF(SUM(O110:BU110)&gt;L110,0,L110-BV110)),L110-BV110)</f>
        <v>0</v>
      </c>
      <c r="BX110" s="346">
        <f t="shared" ref="BX110" si="64">COUNT(O110:BU110)</f>
        <v>4</v>
      </c>
      <c r="BY110" s="358">
        <f t="shared" ref="BY110" si="65">COUNT(O110:AG110,BG110:BU110)</f>
        <v>2</v>
      </c>
      <c r="BZ110" s="346">
        <f t="shared" ref="BZ110" si="66">COUNT(AH110:BF110)</f>
        <v>2</v>
      </c>
      <c r="CA110" s="443" t="s">
        <v>583</v>
      </c>
      <c r="CB110" s="256" t="s">
        <v>521</v>
      </c>
      <c r="CC110" s="347"/>
      <c r="CD110" s="347"/>
      <c r="CE110" s="347"/>
      <c r="CF110" s="347"/>
      <c r="CG110" s="449" t="s">
        <v>540</v>
      </c>
      <c r="CH110" s="256" t="s">
        <v>100</v>
      </c>
    </row>
    <row r="111" spans="1:86" x14ac:dyDescent="0.25">
      <c r="A111" s="291" t="s">
        <v>99</v>
      </c>
      <c r="B111" s="292" t="s">
        <v>161</v>
      </c>
      <c r="C111" s="293" t="s">
        <v>189</v>
      </c>
      <c r="D111" s="293" t="s">
        <v>172</v>
      </c>
      <c r="E111" s="294" t="s">
        <v>114</v>
      </c>
      <c r="F111" s="295" t="s">
        <v>66</v>
      </c>
      <c r="G111" s="293"/>
      <c r="H111" s="293" t="s">
        <v>108</v>
      </c>
      <c r="I111" s="296" t="s">
        <v>101</v>
      </c>
      <c r="J111" s="297" t="s">
        <v>237</v>
      </c>
      <c r="K111" s="298">
        <v>6</v>
      </c>
      <c r="L111" s="430">
        <v>6</v>
      </c>
      <c r="M111" s="431" t="s">
        <v>252</v>
      </c>
      <c r="N111" s="300" t="s">
        <v>239</v>
      </c>
      <c r="O111" s="258"/>
      <c r="P111" s="259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/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/>
      <c r="AV111" s="266"/>
      <c r="AW111" s="263"/>
      <c r="AX111" s="265"/>
      <c r="AY111" s="265"/>
      <c r="AZ111" s="265"/>
      <c r="BA111" s="266"/>
      <c r="BB111" s="263"/>
      <c r="BC111" s="264"/>
      <c r="BD111" s="265"/>
      <c r="BE111" s="265"/>
      <c r="BF111" s="266"/>
      <c r="BG111" s="261"/>
      <c r="BH111" s="267"/>
      <c r="BI111" s="259"/>
      <c r="BJ111" s="259"/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/>
      <c r="BU111" s="268"/>
      <c r="BV111" s="344">
        <f t="shared" si="59"/>
        <v>0</v>
      </c>
      <c r="BW111" s="345">
        <f t="shared" si="60"/>
        <v>6</v>
      </c>
      <c r="BX111" s="346">
        <f t="shared" si="61"/>
        <v>0</v>
      </c>
      <c r="BY111" s="358">
        <f t="shared" si="57"/>
        <v>0</v>
      </c>
      <c r="BZ111" s="346">
        <f t="shared" si="58"/>
        <v>0</v>
      </c>
      <c r="CA111" s="443" t="s">
        <v>583</v>
      </c>
      <c r="CB111" s="256" t="s">
        <v>521</v>
      </c>
      <c r="CC111" s="347">
        <f t="shared" si="43"/>
        <v>0</v>
      </c>
      <c r="CD111" s="347">
        <f t="shared" si="44"/>
        <v>0</v>
      </c>
      <c r="CE111" s="347">
        <f t="shared" si="45"/>
        <v>0</v>
      </c>
      <c r="CF111" s="347">
        <f t="shared" si="46"/>
        <v>0</v>
      </c>
      <c r="CG111" s="449" t="s">
        <v>540</v>
      </c>
      <c r="CH111" s="256" t="s">
        <v>100</v>
      </c>
    </row>
    <row r="112" spans="1:86" x14ac:dyDescent="0.25">
      <c r="A112" s="291" t="s">
        <v>110</v>
      </c>
      <c r="B112" s="292" t="s">
        <v>180</v>
      </c>
      <c r="C112" s="293" t="s">
        <v>181</v>
      </c>
      <c r="D112" s="293" t="s">
        <v>188</v>
      </c>
      <c r="E112" s="294" t="s">
        <v>114</v>
      </c>
      <c r="F112" s="295" t="s">
        <v>67</v>
      </c>
      <c r="G112" s="293"/>
      <c r="H112" s="293" t="s">
        <v>108</v>
      </c>
      <c r="I112" s="296" t="s">
        <v>101</v>
      </c>
      <c r="J112" s="297" t="s">
        <v>31</v>
      </c>
      <c r="K112" s="298">
        <v>1</v>
      </c>
      <c r="L112" s="430">
        <v>1</v>
      </c>
      <c r="M112" s="431" t="s">
        <v>246</v>
      </c>
      <c r="N112" s="293" t="s">
        <v>100</v>
      </c>
      <c r="O112" s="258"/>
      <c r="P112" s="259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>
        <v>1</v>
      </c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/>
      <c r="AV112" s="266"/>
      <c r="AW112" s="263"/>
      <c r="AX112" s="265"/>
      <c r="AY112" s="265"/>
      <c r="AZ112" s="265"/>
      <c r="BA112" s="266"/>
      <c r="BB112" s="263"/>
      <c r="BC112" s="264"/>
      <c r="BD112" s="265"/>
      <c r="BE112" s="265"/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/>
      <c r="BU112" s="268"/>
      <c r="BV112" s="344">
        <f t="shared" si="59"/>
        <v>1</v>
      </c>
      <c r="BW112" s="345">
        <f t="shared" si="60"/>
        <v>0</v>
      </c>
      <c r="BX112" s="346">
        <f t="shared" si="61"/>
        <v>1</v>
      </c>
      <c r="BY112" s="358">
        <f t="shared" si="57"/>
        <v>1</v>
      </c>
      <c r="BZ112" s="346">
        <f t="shared" si="58"/>
        <v>0</v>
      </c>
      <c r="CA112" s="443" t="s">
        <v>584</v>
      </c>
      <c r="CB112" s="256" t="s">
        <v>517</v>
      </c>
      <c r="CC112" s="347">
        <f t="shared" si="43"/>
        <v>0</v>
      </c>
      <c r="CD112" s="347">
        <f t="shared" si="44"/>
        <v>1</v>
      </c>
      <c r="CE112" s="347">
        <f t="shared" si="45"/>
        <v>0</v>
      </c>
      <c r="CF112" s="347">
        <f t="shared" si="46"/>
        <v>0</v>
      </c>
      <c r="CG112" s="448" t="s">
        <v>554</v>
      </c>
      <c r="CH112" s="256" t="s">
        <v>100</v>
      </c>
    </row>
    <row r="113" spans="1:86" x14ac:dyDescent="0.25">
      <c r="A113" s="291" t="s">
        <v>110</v>
      </c>
      <c r="B113" s="292" t="s">
        <v>180</v>
      </c>
      <c r="C113" s="293" t="s">
        <v>181</v>
      </c>
      <c r="D113" s="293" t="s">
        <v>188</v>
      </c>
      <c r="E113" s="294" t="s">
        <v>114</v>
      </c>
      <c r="F113" s="295" t="s">
        <v>67</v>
      </c>
      <c r="G113" s="293"/>
      <c r="H113" s="293" t="s">
        <v>108</v>
      </c>
      <c r="I113" s="296" t="s">
        <v>101</v>
      </c>
      <c r="J113" s="297" t="s">
        <v>34</v>
      </c>
      <c r="K113" s="298">
        <v>1</v>
      </c>
      <c r="L113" s="430">
        <v>1</v>
      </c>
      <c r="M113" s="431" t="s">
        <v>243</v>
      </c>
      <c r="N113" s="293" t="s">
        <v>100</v>
      </c>
      <c r="O113" s="258"/>
      <c r="P113" s="259"/>
      <c r="Q113" s="259"/>
      <c r="R113" s="259"/>
      <c r="S113" s="260"/>
      <c r="T113" s="261"/>
      <c r="U113" s="259"/>
      <c r="V113" s="259"/>
      <c r="W113" s="262"/>
      <c r="X113" s="261"/>
      <c r="Y113" s="259"/>
      <c r="Z113" s="259"/>
      <c r="AA113" s="259"/>
      <c r="AB113" s="262"/>
      <c r="AC113" s="261">
        <v>1</v>
      </c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/>
      <c r="AW113" s="263"/>
      <c r="AX113" s="265"/>
      <c r="AY113" s="265"/>
      <c r="AZ113" s="265"/>
      <c r="BA113" s="266"/>
      <c r="BB113" s="263"/>
      <c r="BC113" s="264"/>
      <c r="BD113" s="265"/>
      <c r="BE113" s="265"/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4">
        <f t="shared" si="59"/>
        <v>1</v>
      </c>
      <c r="BW113" s="345">
        <f t="shared" si="60"/>
        <v>0</v>
      </c>
      <c r="BX113" s="346">
        <f t="shared" si="61"/>
        <v>1</v>
      </c>
      <c r="BY113" s="358">
        <f t="shared" si="57"/>
        <v>1</v>
      </c>
      <c r="BZ113" s="346">
        <f t="shared" si="58"/>
        <v>0</v>
      </c>
      <c r="CA113" s="443" t="s">
        <v>584</v>
      </c>
      <c r="CB113" s="256" t="s">
        <v>517</v>
      </c>
      <c r="CC113" s="347">
        <f t="shared" si="43"/>
        <v>0</v>
      </c>
      <c r="CD113" s="347">
        <f t="shared" si="44"/>
        <v>1</v>
      </c>
      <c r="CE113" s="347">
        <f t="shared" si="45"/>
        <v>0</v>
      </c>
      <c r="CF113" s="347">
        <f t="shared" si="46"/>
        <v>0</v>
      </c>
      <c r="CG113" s="448" t="s">
        <v>554</v>
      </c>
      <c r="CH113" s="256" t="s">
        <v>100</v>
      </c>
    </row>
    <row r="114" spans="1:86" x14ac:dyDescent="0.25">
      <c r="A114" s="291" t="s">
        <v>110</v>
      </c>
      <c r="B114" s="292" t="s">
        <v>180</v>
      </c>
      <c r="C114" s="293" t="s">
        <v>181</v>
      </c>
      <c r="D114" s="293" t="s">
        <v>188</v>
      </c>
      <c r="E114" s="294" t="s">
        <v>114</v>
      </c>
      <c r="F114" s="295" t="s">
        <v>67</v>
      </c>
      <c r="G114" s="293"/>
      <c r="H114" s="293" t="s">
        <v>108</v>
      </c>
      <c r="I114" s="296" t="s">
        <v>101</v>
      </c>
      <c r="J114" s="297" t="s">
        <v>35</v>
      </c>
      <c r="K114" s="298">
        <v>1</v>
      </c>
      <c r="L114" s="430">
        <v>1</v>
      </c>
      <c r="M114" s="431" t="s">
        <v>243</v>
      </c>
      <c r="N114" s="293" t="s">
        <v>100</v>
      </c>
      <c r="O114" s="258"/>
      <c r="P114" s="259"/>
      <c r="Q114" s="259"/>
      <c r="R114" s="259"/>
      <c r="S114" s="260"/>
      <c r="T114" s="261"/>
      <c r="U114" s="259"/>
      <c r="V114" s="259"/>
      <c r="W114" s="262"/>
      <c r="X114" s="261"/>
      <c r="Y114" s="259"/>
      <c r="Z114" s="259"/>
      <c r="AA114" s="259"/>
      <c r="AB114" s="262"/>
      <c r="AC114" s="261">
        <v>1</v>
      </c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/>
      <c r="AN114" s="264"/>
      <c r="AO114" s="265"/>
      <c r="AP114" s="265"/>
      <c r="AQ114" s="266"/>
      <c r="AR114" s="263"/>
      <c r="AS114" s="264"/>
      <c r="AT114" s="265"/>
      <c r="AU114" s="265"/>
      <c r="AV114" s="266"/>
      <c r="AW114" s="263"/>
      <c r="AX114" s="265"/>
      <c r="AY114" s="265"/>
      <c r="AZ114" s="265"/>
      <c r="BA114" s="266"/>
      <c r="BB114" s="263"/>
      <c r="BC114" s="264"/>
      <c r="BD114" s="265"/>
      <c r="BE114" s="265"/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/>
      <c r="BS114" s="259"/>
      <c r="BT114" s="259"/>
      <c r="BU114" s="268"/>
      <c r="BV114" s="344">
        <f t="shared" si="59"/>
        <v>1</v>
      </c>
      <c r="BW114" s="345">
        <f t="shared" si="60"/>
        <v>0</v>
      </c>
      <c r="BX114" s="346">
        <f t="shared" si="61"/>
        <v>1</v>
      </c>
      <c r="BY114" s="358">
        <f t="shared" si="57"/>
        <v>1</v>
      </c>
      <c r="BZ114" s="346">
        <f t="shared" si="58"/>
        <v>0</v>
      </c>
      <c r="CA114" s="443" t="s">
        <v>584</v>
      </c>
      <c r="CB114" s="256" t="s">
        <v>517</v>
      </c>
      <c r="CC114" s="347">
        <f t="shared" si="43"/>
        <v>0</v>
      </c>
      <c r="CD114" s="347">
        <f t="shared" si="44"/>
        <v>1</v>
      </c>
      <c r="CE114" s="347">
        <f t="shared" si="45"/>
        <v>0</v>
      </c>
      <c r="CF114" s="347">
        <f t="shared" si="46"/>
        <v>0</v>
      </c>
      <c r="CG114" s="448" t="s">
        <v>554</v>
      </c>
      <c r="CH114" s="256" t="s">
        <v>100</v>
      </c>
    </row>
    <row r="115" spans="1:86" x14ac:dyDescent="0.25">
      <c r="A115" s="291" t="s">
        <v>110</v>
      </c>
      <c r="B115" s="292" t="s">
        <v>180</v>
      </c>
      <c r="C115" s="293" t="s">
        <v>181</v>
      </c>
      <c r="D115" s="293" t="s">
        <v>188</v>
      </c>
      <c r="E115" s="294" t="s">
        <v>114</v>
      </c>
      <c r="F115" s="295" t="s">
        <v>67</v>
      </c>
      <c r="G115" s="293"/>
      <c r="H115" s="293" t="s">
        <v>108</v>
      </c>
      <c r="I115" s="296" t="s">
        <v>101</v>
      </c>
      <c r="J115" s="297" t="s">
        <v>36</v>
      </c>
      <c r="K115" s="298">
        <v>1</v>
      </c>
      <c r="L115" s="430">
        <v>1</v>
      </c>
      <c r="M115" s="431" t="s">
        <v>246</v>
      </c>
      <c r="N115" s="293" t="s">
        <v>100</v>
      </c>
      <c r="O115" s="258"/>
      <c r="P115" s="259"/>
      <c r="Q115" s="259"/>
      <c r="R115" s="259"/>
      <c r="S115" s="260"/>
      <c r="T115" s="261"/>
      <c r="U115" s="259"/>
      <c r="V115" s="259"/>
      <c r="W115" s="262"/>
      <c r="X115" s="261"/>
      <c r="Y115" s="259"/>
      <c r="Z115" s="259"/>
      <c r="AA115" s="259"/>
      <c r="AB115" s="262"/>
      <c r="AC115" s="261">
        <v>1</v>
      </c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/>
      <c r="AN115" s="264"/>
      <c r="AO115" s="265"/>
      <c r="AP115" s="265"/>
      <c r="AQ115" s="266"/>
      <c r="AR115" s="263"/>
      <c r="AS115" s="264"/>
      <c r="AT115" s="265"/>
      <c r="AU115" s="265"/>
      <c r="AV115" s="266"/>
      <c r="AW115" s="263"/>
      <c r="AX115" s="265"/>
      <c r="AY115" s="265"/>
      <c r="AZ115" s="265"/>
      <c r="BA115" s="266"/>
      <c r="BB115" s="263"/>
      <c r="BC115" s="264"/>
      <c r="BD115" s="265"/>
      <c r="BE115" s="265"/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/>
      <c r="BS115" s="259"/>
      <c r="BT115" s="259"/>
      <c r="BU115" s="268"/>
      <c r="BV115" s="344">
        <f t="shared" si="59"/>
        <v>1</v>
      </c>
      <c r="BW115" s="345">
        <f t="shared" si="60"/>
        <v>0</v>
      </c>
      <c r="BX115" s="346">
        <f t="shared" si="61"/>
        <v>1</v>
      </c>
      <c r="BY115" s="358">
        <f t="shared" si="57"/>
        <v>1</v>
      </c>
      <c r="BZ115" s="346">
        <f t="shared" si="58"/>
        <v>0</v>
      </c>
      <c r="CA115" s="443" t="s">
        <v>584</v>
      </c>
      <c r="CB115" s="256" t="s">
        <v>517</v>
      </c>
      <c r="CC115" s="347">
        <f t="shared" si="43"/>
        <v>0</v>
      </c>
      <c r="CD115" s="347">
        <f t="shared" si="44"/>
        <v>1</v>
      </c>
      <c r="CE115" s="347">
        <f t="shared" si="45"/>
        <v>0</v>
      </c>
      <c r="CF115" s="347">
        <f t="shared" si="46"/>
        <v>0</v>
      </c>
      <c r="CG115" s="448" t="s">
        <v>554</v>
      </c>
      <c r="CH115" s="256" t="s">
        <v>100</v>
      </c>
    </row>
    <row r="116" spans="1:86" x14ac:dyDescent="0.25">
      <c r="A116" s="291" t="s">
        <v>110</v>
      </c>
      <c r="B116" s="292" t="s">
        <v>180</v>
      </c>
      <c r="C116" s="293" t="s">
        <v>181</v>
      </c>
      <c r="D116" s="293" t="s">
        <v>188</v>
      </c>
      <c r="E116" s="294" t="s">
        <v>114</v>
      </c>
      <c r="F116" s="295" t="s">
        <v>67</v>
      </c>
      <c r="G116" s="293"/>
      <c r="H116" s="293" t="s">
        <v>108</v>
      </c>
      <c r="I116" s="296" t="s">
        <v>101</v>
      </c>
      <c r="J116" s="297" t="s">
        <v>237</v>
      </c>
      <c r="K116" s="298">
        <v>6</v>
      </c>
      <c r="L116" s="430">
        <v>0</v>
      </c>
      <c r="M116" s="431" t="s">
        <v>252</v>
      </c>
      <c r="N116" s="300" t="s">
        <v>239</v>
      </c>
      <c r="O116" s="258"/>
      <c r="P116" s="259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/>
      <c r="AC116" s="261">
        <v>6</v>
      </c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/>
      <c r="AN116" s="264"/>
      <c r="AO116" s="265"/>
      <c r="AP116" s="265"/>
      <c r="AQ116" s="266"/>
      <c r="AR116" s="263"/>
      <c r="AS116" s="264"/>
      <c r="AT116" s="265"/>
      <c r="AU116" s="265"/>
      <c r="AV116" s="266"/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/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/>
      <c r="BU116" s="268"/>
      <c r="BV116" s="344">
        <f t="shared" si="59"/>
        <v>6</v>
      </c>
      <c r="BW116" s="345">
        <f t="shared" si="60"/>
        <v>0</v>
      </c>
      <c r="BX116" s="346">
        <f t="shared" si="61"/>
        <v>1</v>
      </c>
      <c r="BY116" s="358">
        <f t="shared" si="57"/>
        <v>1</v>
      </c>
      <c r="BZ116" s="346">
        <f t="shared" si="58"/>
        <v>0</v>
      </c>
      <c r="CA116" s="443" t="s">
        <v>584</v>
      </c>
      <c r="CB116" s="256" t="s">
        <v>517</v>
      </c>
      <c r="CC116" s="347">
        <f t="shared" si="43"/>
        <v>0</v>
      </c>
      <c r="CD116" s="347">
        <f t="shared" si="44"/>
        <v>6</v>
      </c>
      <c r="CE116" s="347">
        <f t="shared" si="45"/>
        <v>0</v>
      </c>
      <c r="CF116" s="347">
        <f t="shared" si="46"/>
        <v>0</v>
      </c>
      <c r="CG116" s="448" t="s">
        <v>554</v>
      </c>
      <c r="CH116" s="256" t="s">
        <v>100</v>
      </c>
    </row>
    <row r="117" spans="1:86" x14ac:dyDescent="0.25">
      <c r="A117" s="291" t="s">
        <v>104</v>
      </c>
      <c r="B117" s="292" t="s">
        <v>174</v>
      </c>
      <c r="C117" s="293" t="s">
        <v>187</v>
      </c>
      <c r="D117" s="293" t="s">
        <v>176</v>
      </c>
      <c r="E117" s="294" t="s">
        <v>114</v>
      </c>
      <c r="F117" s="295" t="s">
        <v>68</v>
      </c>
      <c r="G117" s="293"/>
      <c r="H117" s="293" t="s">
        <v>108</v>
      </c>
      <c r="I117" s="296" t="s">
        <v>101</v>
      </c>
      <c r="J117" s="297" t="s">
        <v>31</v>
      </c>
      <c r="K117" s="298">
        <v>5</v>
      </c>
      <c r="L117" s="430">
        <v>4</v>
      </c>
      <c r="M117" s="431" t="s">
        <v>579</v>
      </c>
      <c r="N117" s="293" t="s">
        <v>100</v>
      </c>
      <c r="O117" s="258"/>
      <c r="P117" s="259"/>
      <c r="Q117" s="259">
        <v>1</v>
      </c>
      <c r="R117" s="259"/>
      <c r="S117" s="260"/>
      <c r="T117" s="261"/>
      <c r="U117" s="259"/>
      <c r="V117" s="259"/>
      <c r="W117" s="262"/>
      <c r="X117" s="261"/>
      <c r="Y117" s="259"/>
      <c r="Z117" s="259"/>
      <c r="AA117" s="259"/>
      <c r="AB117" s="262"/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/>
      <c r="AN117" s="264"/>
      <c r="AO117" s="265"/>
      <c r="AP117" s="265"/>
      <c r="AQ117" s="266">
        <v>1</v>
      </c>
      <c r="AR117" s="263"/>
      <c r="AS117" s="264">
        <v>1</v>
      </c>
      <c r="AT117" s="265"/>
      <c r="AU117" s="265"/>
      <c r="AV117" s="266"/>
      <c r="AW117" s="263"/>
      <c r="AX117" s="265"/>
      <c r="AY117" s="265"/>
      <c r="AZ117" s="265"/>
      <c r="BA117" s="266"/>
      <c r="BB117" s="263"/>
      <c r="BC117" s="264"/>
      <c r="BD117" s="265"/>
      <c r="BE117" s="265"/>
      <c r="BF117" s="266"/>
      <c r="BG117" s="261"/>
      <c r="BH117" s="267"/>
      <c r="BI117" s="259"/>
      <c r="BJ117" s="259"/>
      <c r="BK117" s="262"/>
      <c r="BL117" s="261"/>
      <c r="BM117" s="259"/>
      <c r="BN117" s="259"/>
      <c r="BO117" s="259"/>
      <c r="BP117" s="262"/>
      <c r="BQ117" s="261"/>
      <c r="BR117" s="267"/>
      <c r="BS117" s="259">
        <v>1</v>
      </c>
      <c r="BT117" s="259"/>
      <c r="BU117" s="268"/>
      <c r="BV117" s="344">
        <f t="shared" si="59"/>
        <v>4</v>
      </c>
      <c r="BW117" s="345">
        <f t="shared" si="60"/>
        <v>0</v>
      </c>
      <c r="BX117" s="346">
        <f t="shared" si="61"/>
        <v>4</v>
      </c>
      <c r="BY117" s="358">
        <f t="shared" si="57"/>
        <v>2</v>
      </c>
      <c r="BZ117" s="346">
        <f t="shared" si="58"/>
        <v>2</v>
      </c>
      <c r="CA117" s="443" t="s">
        <v>585</v>
      </c>
      <c r="CB117" s="256" t="s">
        <v>538</v>
      </c>
      <c r="CC117" s="347">
        <f t="shared" si="43"/>
        <v>1</v>
      </c>
      <c r="CD117" s="347">
        <f t="shared" si="44"/>
        <v>1</v>
      </c>
      <c r="CE117" s="347">
        <f t="shared" si="45"/>
        <v>1</v>
      </c>
      <c r="CF117" s="347">
        <f t="shared" si="46"/>
        <v>1</v>
      </c>
      <c r="CG117" s="448" t="s">
        <v>540</v>
      </c>
      <c r="CH117" s="256" t="s">
        <v>552</v>
      </c>
    </row>
    <row r="118" spans="1:86" x14ac:dyDescent="0.25">
      <c r="A118" s="291" t="s">
        <v>104</v>
      </c>
      <c r="B118" s="292" t="s">
        <v>174</v>
      </c>
      <c r="C118" s="293" t="s">
        <v>187</v>
      </c>
      <c r="D118" s="293" t="s">
        <v>176</v>
      </c>
      <c r="E118" s="294" t="s">
        <v>114</v>
      </c>
      <c r="F118" s="295" t="s">
        <v>68</v>
      </c>
      <c r="G118" s="293"/>
      <c r="H118" s="293" t="s">
        <v>108</v>
      </c>
      <c r="I118" s="296" t="s">
        <v>101</v>
      </c>
      <c r="J118" s="297" t="s">
        <v>39</v>
      </c>
      <c r="K118" s="298">
        <v>5</v>
      </c>
      <c r="L118" s="430">
        <v>4</v>
      </c>
      <c r="M118" s="431" t="s">
        <v>579</v>
      </c>
      <c r="N118" s="293" t="s">
        <v>100</v>
      </c>
      <c r="O118" s="258"/>
      <c r="P118" s="259"/>
      <c r="Q118" s="259">
        <v>1</v>
      </c>
      <c r="R118" s="259"/>
      <c r="S118" s="260"/>
      <c r="T118" s="261"/>
      <c r="U118" s="259"/>
      <c r="V118" s="259"/>
      <c r="W118" s="262"/>
      <c r="X118" s="261"/>
      <c r="Y118" s="259"/>
      <c r="Z118" s="259"/>
      <c r="AA118" s="259"/>
      <c r="AB118" s="262"/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>
        <v>1</v>
      </c>
      <c r="AR118" s="263"/>
      <c r="AS118" s="264">
        <v>1</v>
      </c>
      <c r="AT118" s="265"/>
      <c r="AU118" s="265"/>
      <c r="AV118" s="266"/>
      <c r="AW118" s="263"/>
      <c r="AX118" s="265"/>
      <c r="AY118" s="265"/>
      <c r="AZ118" s="265"/>
      <c r="BA118" s="266"/>
      <c r="BB118" s="263"/>
      <c r="BC118" s="264"/>
      <c r="BD118" s="265"/>
      <c r="BE118" s="265"/>
      <c r="BF118" s="266"/>
      <c r="BG118" s="261"/>
      <c r="BH118" s="267"/>
      <c r="BI118" s="259"/>
      <c r="BJ118" s="259"/>
      <c r="BK118" s="262"/>
      <c r="BL118" s="261"/>
      <c r="BM118" s="259"/>
      <c r="BN118" s="259"/>
      <c r="BO118" s="259"/>
      <c r="BP118" s="262"/>
      <c r="BQ118" s="261"/>
      <c r="BR118" s="267"/>
      <c r="BS118" s="259">
        <v>1</v>
      </c>
      <c r="BT118" s="259"/>
      <c r="BU118" s="268"/>
      <c r="BV118" s="344">
        <f t="shared" si="59"/>
        <v>4</v>
      </c>
      <c r="BW118" s="345">
        <f t="shared" si="60"/>
        <v>0</v>
      </c>
      <c r="BX118" s="346">
        <f t="shared" si="61"/>
        <v>4</v>
      </c>
      <c r="BY118" s="358">
        <f t="shared" si="57"/>
        <v>2</v>
      </c>
      <c r="BZ118" s="346">
        <f t="shared" si="58"/>
        <v>2</v>
      </c>
      <c r="CA118" s="443" t="s">
        <v>585</v>
      </c>
      <c r="CB118" s="256" t="s">
        <v>538</v>
      </c>
      <c r="CC118" s="347">
        <f t="shared" si="43"/>
        <v>1</v>
      </c>
      <c r="CD118" s="347">
        <f t="shared" si="44"/>
        <v>1</v>
      </c>
      <c r="CE118" s="347">
        <f t="shared" si="45"/>
        <v>1</v>
      </c>
      <c r="CF118" s="347">
        <f t="shared" si="46"/>
        <v>1</v>
      </c>
      <c r="CG118" s="448" t="s">
        <v>540</v>
      </c>
      <c r="CH118" s="256" t="s">
        <v>552</v>
      </c>
    </row>
    <row r="119" spans="1:86" x14ac:dyDescent="0.25">
      <c r="A119" s="291" t="s">
        <v>104</v>
      </c>
      <c r="B119" s="292" t="s">
        <v>174</v>
      </c>
      <c r="C119" s="293" t="s">
        <v>187</v>
      </c>
      <c r="D119" s="293" t="s">
        <v>176</v>
      </c>
      <c r="E119" s="294" t="s">
        <v>114</v>
      </c>
      <c r="F119" s="295" t="s">
        <v>68</v>
      </c>
      <c r="G119" s="293"/>
      <c r="H119" s="293" t="s">
        <v>108</v>
      </c>
      <c r="I119" s="296" t="s">
        <v>101</v>
      </c>
      <c r="J119" s="297" t="s">
        <v>306</v>
      </c>
      <c r="K119" s="298">
        <v>5</v>
      </c>
      <c r="L119" s="430">
        <v>4</v>
      </c>
      <c r="M119" s="431" t="s">
        <v>579</v>
      </c>
      <c r="N119" s="293" t="s">
        <v>100</v>
      </c>
      <c r="O119" s="258"/>
      <c r="P119" s="259"/>
      <c r="Q119" s="259">
        <v>1</v>
      </c>
      <c r="R119" s="259"/>
      <c r="S119" s="260"/>
      <c r="T119" s="261"/>
      <c r="U119" s="259"/>
      <c r="V119" s="259"/>
      <c r="W119" s="262"/>
      <c r="X119" s="261"/>
      <c r="Y119" s="259"/>
      <c r="Z119" s="259"/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/>
      <c r="AN119" s="264"/>
      <c r="AO119" s="265"/>
      <c r="AP119" s="265"/>
      <c r="AQ119" s="266">
        <v>1</v>
      </c>
      <c r="AR119" s="263"/>
      <c r="AS119" s="264">
        <v>1</v>
      </c>
      <c r="AT119" s="265"/>
      <c r="AU119" s="265"/>
      <c r="AV119" s="266"/>
      <c r="AW119" s="263"/>
      <c r="AX119" s="265"/>
      <c r="AY119" s="265"/>
      <c r="AZ119" s="265"/>
      <c r="BA119" s="266"/>
      <c r="BB119" s="263"/>
      <c r="BC119" s="264"/>
      <c r="BD119" s="265"/>
      <c r="BE119" s="265"/>
      <c r="BF119" s="266"/>
      <c r="BG119" s="261"/>
      <c r="BH119" s="267"/>
      <c r="BI119" s="259"/>
      <c r="BJ119" s="259"/>
      <c r="BK119" s="262"/>
      <c r="BL119" s="261"/>
      <c r="BM119" s="259"/>
      <c r="BN119" s="259"/>
      <c r="BO119" s="259"/>
      <c r="BP119" s="262"/>
      <c r="BQ119" s="261"/>
      <c r="BR119" s="267"/>
      <c r="BS119" s="259">
        <v>1</v>
      </c>
      <c r="BT119" s="259"/>
      <c r="BU119" s="268"/>
      <c r="BV119" s="344">
        <f t="shared" si="59"/>
        <v>4</v>
      </c>
      <c r="BW119" s="345">
        <f t="shared" si="60"/>
        <v>0</v>
      </c>
      <c r="BX119" s="346">
        <f t="shared" si="61"/>
        <v>4</v>
      </c>
      <c r="BY119" s="358">
        <f t="shared" si="57"/>
        <v>2</v>
      </c>
      <c r="BZ119" s="346">
        <f t="shared" si="58"/>
        <v>2</v>
      </c>
      <c r="CA119" s="443" t="s">
        <v>585</v>
      </c>
      <c r="CB119" s="256" t="s">
        <v>538</v>
      </c>
      <c r="CC119" s="347">
        <f t="shared" si="43"/>
        <v>1</v>
      </c>
      <c r="CD119" s="347">
        <f t="shared" si="44"/>
        <v>1</v>
      </c>
      <c r="CE119" s="347">
        <f t="shared" si="45"/>
        <v>1</v>
      </c>
      <c r="CF119" s="347">
        <f t="shared" si="46"/>
        <v>1</v>
      </c>
      <c r="CG119" s="448" t="s">
        <v>540</v>
      </c>
      <c r="CH119" s="256" t="s">
        <v>552</v>
      </c>
    </row>
    <row r="120" spans="1:86" x14ac:dyDescent="0.25">
      <c r="A120" s="291" t="s">
        <v>104</v>
      </c>
      <c r="B120" s="292" t="s">
        <v>174</v>
      </c>
      <c r="C120" s="293" t="s">
        <v>187</v>
      </c>
      <c r="D120" s="293" t="s">
        <v>176</v>
      </c>
      <c r="E120" s="294" t="s">
        <v>114</v>
      </c>
      <c r="F120" s="295" t="s">
        <v>68</v>
      </c>
      <c r="G120" s="293"/>
      <c r="H120" s="293" t="s">
        <v>108</v>
      </c>
      <c r="I120" s="296" t="s">
        <v>101</v>
      </c>
      <c r="J120" s="297" t="s">
        <v>237</v>
      </c>
      <c r="K120" s="298">
        <v>6</v>
      </c>
      <c r="L120" s="430">
        <v>0</v>
      </c>
      <c r="M120" s="431" t="s">
        <v>580</v>
      </c>
      <c r="N120" s="293" t="s">
        <v>100</v>
      </c>
      <c r="O120" s="258"/>
      <c r="P120" s="259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/>
      <c r="AN120" s="264"/>
      <c r="AO120" s="265"/>
      <c r="AP120" s="265"/>
      <c r="AQ120" s="266"/>
      <c r="AR120" s="263"/>
      <c r="AS120" s="264"/>
      <c r="AT120" s="265"/>
      <c r="AU120" s="265"/>
      <c r="AV120" s="266"/>
      <c r="AW120" s="263"/>
      <c r="AX120" s="265"/>
      <c r="AY120" s="265"/>
      <c r="AZ120" s="265"/>
      <c r="BA120" s="266"/>
      <c r="BB120" s="263"/>
      <c r="BC120" s="264"/>
      <c r="BD120" s="265"/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4">
        <f t="shared" si="59"/>
        <v>0</v>
      </c>
      <c r="BW120" s="345">
        <f t="shared" si="60"/>
        <v>0</v>
      </c>
      <c r="BX120" s="346">
        <f t="shared" si="61"/>
        <v>0</v>
      </c>
      <c r="BY120" s="358">
        <f t="shared" si="57"/>
        <v>0</v>
      </c>
      <c r="BZ120" s="346">
        <f t="shared" si="58"/>
        <v>0</v>
      </c>
      <c r="CA120" s="443" t="s">
        <v>585</v>
      </c>
      <c r="CB120" s="256" t="s">
        <v>538</v>
      </c>
      <c r="CC120" s="347">
        <f t="shared" si="43"/>
        <v>0</v>
      </c>
      <c r="CD120" s="347">
        <f t="shared" si="44"/>
        <v>0</v>
      </c>
      <c r="CE120" s="347">
        <f t="shared" si="45"/>
        <v>0</v>
      </c>
      <c r="CF120" s="347">
        <f t="shared" si="46"/>
        <v>0</v>
      </c>
      <c r="CG120" s="448" t="s">
        <v>540</v>
      </c>
      <c r="CH120" s="256" t="s">
        <v>552</v>
      </c>
    </row>
    <row r="121" spans="1:86" x14ac:dyDescent="0.25">
      <c r="A121" s="291" t="s">
        <v>104</v>
      </c>
      <c r="B121" s="292" t="s">
        <v>174</v>
      </c>
      <c r="C121" s="293" t="s">
        <v>186</v>
      </c>
      <c r="D121" s="293" t="s">
        <v>176</v>
      </c>
      <c r="E121" s="294" t="s">
        <v>114</v>
      </c>
      <c r="F121" s="295" t="s">
        <v>69</v>
      </c>
      <c r="G121" s="293"/>
      <c r="H121" s="293" t="s">
        <v>108</v>
      </c>
      <c r="I121" s="296" t="s">
        <v>101</v>
      </c>
      <c r="J121" s="297" t="s">
        <v>31</v>
      </c>
      <c r="K121" s="298">
        <v>24</v>
      </c>
      <c r="L121" s="430">
        <v>12</v>
      </c>
      <c r="M121" s="431" t="s">
        <v>556</v>
      </c>
      <c r="N121" s="293" t="s">
        <v>249</v>
      </c>
      <c r="O121" s="258"/>
      <c r="P121" s="259"/>
      <c r="Q121" s="259">
        <v>2</v>
      </c>
      <c r="R121" s="259"/>
      <c r="S121" s="260"/>
      <c r="T121" s="261"/>
      <c r="U121" s="259"/>
      <c r="V121" s="259">
        <v>2</v>
      </c>
      <c r="W121" s="262"/>
      <c r="X121" s="261"/>
      <c r="Y121" s="259">
        <v>2</v>
      </c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>
        <v>1</v>
      </c>
      <c r="AN121" s="264">
        <v>1</v>
      </c>
      <c r="AO121" s="265"/>
      <c r="AP121" s="265"/>
      <c r="AQ121" s="266">
        <v>2</v>
      </c>
      <c r="AR121" s="263"/>
      <c r="AS121" s="264"/>
      <c r="AT121" s="265"/>
      <c r="AU121" s="265"/>
      <c r="AV121" s="266">
        <v>2</v>
      </c>
      <c r="AW121" s="263"/>
      <c r="AX121" s="265"/>
      <c r="AY121" s="265"/>
      <c r="AZ121" s="265"/>
      <c r="BA121" s="266"/>
      <c r="BB121" s="263"/>
      <c r="BC121" s="264"/>
      <c r="BD121" s="265"/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/>
      <c r="BQ121" s="261"/>
      <c r="BR121" s="267"/>
      <c r="BS121" s="259"/>
      <c r="BT121" s="259"/>
      <c r="BU121" s="268"/>
      <c r="BV121" s="344">
        <f t="shared" si="59"/>
        <v>12</v>
      </c>
      <c r="BW121" s="345">
        <f t="shared" si="60"/>
        <v>0</v>
      </c>
      <c r="BX121" s="346">
        <f t="shared" si="61"/>
        <v>7</v>
      </c>
      <c r="BY121" s="358">
        <f t="shared" si="57"/>
        <v>3</v>
      </c>
      <c r="BZ121" s="346">
        <f t="shared" si="58"/>
        <v>4</v>
      </c>
      <c r="CA121" s="443" t="s">
        <v>583</v>
      </c>
      <c r="CB121" s="256" t="s">
        <v>536</v>
      </c>
      <c r="CC121" s="347">
        <f t="shared" si="43"/>
        <v>6</v>
      </c>
      <c r="CD121" s="347">
        <f t="shared" si="44"/>
        <v>4</v>
      </c>
      <c r="CE121" s="347">
        <f t="shared" si="45"/>
        <v>2</v>
      </c>
      <c r="CF121" s="347">
        <f t="shared" si="46"/>
        <v>0</v>
      </c>
      <c r="CG121" s="449" t="s">
        <v>540</v>
      </c>
      <c r="CH121" s="256" t="s">
        <v>100</v>
      </c>
    </row>
    <row r="122" spans="1:86" x14ac:dyDescent="0.25">
      <c r="A122" s="291" t="s">
        <v>104</v>
      </c>
      <c r="B122" s="292" t="s">
        <v>174</v>
      </c>
      <c r="C122" s="293" t="s">
        <v>186</v>
      </c>
      <c r="D122" s="293" t="s">
        <v>176</v>
      </c>
      <c r="E122" s="294" t="s">
        <v>114</v>
      </c>
      <c r="F122" s="295" t="s">
        <v>69</v>
      </c>
      <c r="G122" s="293"/>
      <c r="H122" s="293" t="s">
        <v>108</v>
      </c>
      <c r="I122" s="296" t="s">
        <v>101</v>
      </c>
      <c r="J122" s="297" t="s">
        <v>39</v>
      </c>
      <c r="K122" s="298">
        <v>12</v>
      </c>
      <c r="L122" s="430">
        <v>7</v>
      </c>
      <c r="M122" s="431" t="s">
        <v>557</v>
      </c>
      <c r="N122" s="293" t="s">
        <v>248</v>
      </c>
      <c r="O122" s="258"/>
      <c r="P122" s="259"/>
      <c r="Q122" s="259">
        <v>1</v>
      </c>
      <c r="R122" s="259"/>
      <c r="S122" s="260"/>
      <c r="T122" s="261"/>
      <c r="U122" s="259"/>
      <c r="V122" s="259">
        <v>1</v>
      </c>
      <c r="W122" s="262"/>
      <c r="X122" s="261"/>
      <c r="Y122" s="259">
        <v>1</v>
      </c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>
        <v>1</v>
      </c>
      <c r="AN122" s="264">
        <v>1</v>
      </c>
      <c r="AO122" s="265"/>
      <c r="AP122" s="265"/>
      <c r="AQ122" s="266">
        <v>1</v>
      </c>
      <c r="AR122" s="263"/>
      <c r="AS122" s="264"/>
      <c r="AT122" s="265"/>
      <c r="AU122" s="265"/>
      <c r="AV122" s="266">
        <v>1</v>
      </c>
      <c r="AW122" s="263"/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/>
      <c r="BT122" s="259"/>
      <c r="BU122" s="268"/>
      <c r="BV122" s="344">
        <f t="shared" si="59"/>
        <v>7</v>
      </c>
      <c r="BW122" s="345">
        <f t="shared" si="60"/>
        <v>0</v>
      </c>
      <c r="BX122" s="346">
        <f t="shared" si="61"/>
        <v>7</v>
      </c>
      <c r="BY122" s="358">
        <f t="shared" si="57"/>
        <v>3</v>
      </c>
      <c r="BZ122" s="346">
        <f t="shared" si="58"/>
        <v>4</v>
      </c>
      <c r="CA122" s="443" t="s">
        <v>583</v>
      </c>
      <c r="CB122" s="256" t="s">
        <v>536</v>
      </c>
      <c r="CC122" s="347">
        <f t="shared" si="43"/>
        <v>3</v>
      </c>
      <c r="CD122" s="347">
        <f t="shared" si="44"/>
        <v>3</v>
      </c>
      <c r="CE122" s="347">
        <f t="shared" si="45"/>
        <v>1</v>
      </c>
      <c r="CF122" s="347">
        <f t="shared" si="46"/>
        <v>0</v>
      </c>
      <c r="CG122" s="449" t="s">
        <v>540</v>
      </c>
      <c r="CH122" s="256" t="s">
        <v>553</v>
      </c>
    </row>
    <row r="123" spans="1:86" x14ac:dyDescent="0.25">
      <c r="A123" s="291" t="s">
        <v>104</v>
      </c>
      <c r="B123" s="292" t="s">
        <v>174</v>
      </c>
      <c r="C123" s="293" t="s">
        <v>186</v>
      </c>
      <c r="D123" s="293" t="s">
        <v>176</v>
      </c>
      <c r="E123" s="294" t="s">
        <v>114</v>
      </c>
      <c r="F123" s="295" t="s">
        <v>69</v>
      </c>
      <c r="G123" s="293"/>
      <c r="H123" s="293" t="s">
        <v>108</v>
      </c>
      <c r="I123" s="296" t="s">
        <v>101</v>
      </c>
      <c r="J123" s="297" t="s">
        <v>306</v>
      </c>
      <c r="K123" s="298">
        <v>12</v>
      </c>
      <c r="L123" s="430">
        <v>8</v>
      </c>
      <c r="M123" s="431" t="s">
        <v>558</v>
      </c>
      <c r="N123" s="293" t="s">
        <v>248</v>
      </c>
      <c r="O123" s="258"/>
      <c r="P123" s="259"/>
      <c r="Q123" s="259">
        <v>2</v>
      </c>
      <c r="R123" s="259"/>
      <c r="S123" s="260"/>
      <c r="T123" s="261"/>
      <c r="U123" s="259"/>
      <c r="V123" s="259">
        <v>1</v>
      </c>
      <c r="W123" s="262"/>
      <c r="X123" s="261"/>
      <c r="Y123" s="259">
        <v>1</v>
      </c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>
        <v>1</v>
      </c>
      <c r="AN123" s="264">
        <v>1</v>
      </c>
      <c r="AO123" s="265"/>
      <c r="AP123" s="265"/>
      <c r="AQ123" s="266">
        <v>1</v>
      </c>
      <c r="AR123" s="263"/>
      <c r="AS123" s="264"/>
      <c r="AT123" s="265"/>
      <c r="AU123" s="265"/>
      <c r="AV123" s="266">
        <v>1</v>
      </c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/>
      <c r="BT123" s="259"/>
      <c r="BU123" s="268"/>
      <c r="BV123" s="344">
        <f t="shared" si="59"/>
        <v>8</v>
      </c>
      <c r="BW123" s="345">
        <f t="shared" si="60"/>
        <v>0</v>
      </c>
      <c r="BX123" s="346">
        <f t="shared" si="61"/>
        <v>7</v>
      </c>
      <c r="BY123" s="358">
        <f t="shared" si="57"/>
        <v>3</v>
      </c>
      <c r="BZ123" s="346">
        <f t="shared" si="58"/>
        <v>4</v>
      </c>
      <c r="CA123" s="443" t="s">
        <v>583</v>
      </c>
      <c r="CB123" s="256" t="s">
        <v>536</v>
      </c>
      <c r="CC123" s="347">
        <f t="shared" si="43"/>
        <v>4</v>
      </c>
      <c r="CD123" s="347">
        <f t="shared" si="44"/>
        <v>3</v>
      </c>
      <c r="CE123" s="347">
        <f t="shared" si="45"/>
        <v>1</v>
      </c>
      <c r="CF123" s="347">
        <f t="shared" si="46"/>
        <v>0</v>
      </c>
      <c r="CG123" s="449" t="s">
        <v>540</v>
      </c>
      <c r="CH123" s="256" t="s">
        <v>553</v>
      </c>
    </row>
    <row r="124" spans="1:86" x14ac:dyDescent="0.25">
      <c r="A124" s="291" t="s">
        <v>104</v>
      </c>
      <c r="B124" s="292" t="s">
        <v>174</v>
      </c>
      <c r="C124" s="293" t="s">
        <v>186</v>
      </c>
      <c r="D124" s="293" t="s">
        <v>176</v>
      </c>
      <c r="E124" s="294" t="s">
        <v>114</v>
      </c>
      <c r="F124" s="295" t="s">
        <v>69</v>
      </c>
      <c r="G124" s="293"/>
      <c r="H124" s="293" t="s">
        <v>108</v>
      </c>
      <c r="I124" s="296" t="s">
        <v>101</v>
      </c>
      <c r="J124" s="297" t="s">
        <v>237</v>
      </c>
      <c r="K124" s="298">
        <v>12</v>
      </c>
      <c r="L124" s="430">
        <v>12</v>
      </c>
      <c r="M124" s="431" t="s">
        <v>253</v>
      </c>
      <c r="N124" s="300" t="s">
        <v>239</v>
      </c>
      <c r="O124" s="258"/>
      <c r="P124" s="259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/>
      <c r="AN124" s="264"/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/>
      <c r="BD124" s="265"/>
      <c r="BE124" s="265"/>
      <c r="BF124" s="266"/>
      <c r="BG124" s="261"/>
      <c r="BH124" s="267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67"/>
      <c r="BS124" s="259"/>
      <c r="BT124" s="259"/>
      <c r="BU124" s="268"/>
      <c r="BV124" s="344">
        <f t="shared" si="59"/>
        <v>0</v>
      </c>
      <c r="BW124" s="345">
        <f t="shared" si="60"/>
        <v>12</v>
      </c>
      <c r="BX124" s="346">
        <f t="shared" si="61"/>
        <v>0</v>
      </c>
      <c r="BY124" s="358">
        <f t="shared" si="57"/>
        <v>0</v>
      </c>
      <c r="BZ124" s="346">
        <f t="shared" si="58"/>
        <v>0</v>
      </c>
      <c r="CA124" s="443" t="s">
        <v>583</v>
      </c>
      <c r="CB124" s="256" t="s">
        <v>536</v>
      </c>
      <c r="CC124" s="347">
        <f t="shared" si="43"/>
        <v>0</v>
      </c>
      <c r="CD124" s="347">
        <f t="shared" si="44"/>
        <v>0</v>
      </c>
      <c r="CE124" s="347">
        <f t="shared" si="45"/>
        <v>0</v>
      </c>
      <c r="CF124" s="347">
        <f t="shared" si="46"/>
        <v>0</v>
      </c>
      <c r="CG124" s="449" t="s">
        <v>540</v>
      </c>
      <c r="CH124" s="256" t="s">
        <v>100</v>
      </c>
    </row>
    <row r="125" spans="1:86" x14ac:dyDescent="0.25">
      <c r="A125" s="291" t="s">
        <v>104</v>
      </c>
      <c r="B125" s="292" t="s">
        <v>174</v>
      </c>
      <c r="C125" s="293" t="s">
        <v>185</v>
      </c>
      <c r="D125" s="293" t="s">
        <v>176</v>
      </c>
      <c r="E125" s="294" t="s">
        <v>114</v>
      </c>
      <c r="F125" s="295" t="s">
        <v>70</v>
      </c>
      <c r="G125" s="293"/>
      <c r="H125" s="293" t="s">
        <v>108</v>
      </c>
      <c r="I125" s="296" t="s">
        <v>101</v>
      </c>
      <c r="J125" s="297" t="s">
        <v>31</v>
      </c>
      <c r="K125" s="298">
        <v>24</v>
      </c>
      <c r="L125" s="430">
        <v>10</v>
      </c>
      <c r="M125" s="431" t="s">
        <v>559</v>
      </c>
      <c r="N125" s="293" t="s">
        <v>562</v>
      </c>
      <c r="O125" s="258"/>
      <c r="P125" s="259"/>
      <c r="Q125" s="259">
        <v>2</v>
      </c>
      <c r="R125" s="259"/>
      <c r="S125" s="260"/>
      <c r="T125" s="261"/>
      <c r="U125" s="259"/>
      <c r="V125" s="259">
        <v>2</v>
      </c>
      <c r="W125" s="262"/>
      <c r="X125" s="261"/>
      <c r="Y125" s="259">
        <v>2</v>
      </c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>
        <v>1</v>
      </c>
      <c r="AN125" s="264">
        <v>1</v>
      </c>
      <c r="AO125" s="265"/>
      <c r="AP125" s="265"/>
      <c r="AQ125" s="266"/>
      <c r="AR125" s="263">
        <v>1</v>
      </c>
      <c r="AS125" s="264">
        <v>1</v>
      </c>
      <c r="AT125" s="265"/>
      <c r="AU125" s="265"/>
      <c r="AV125" s="266"/>
      <c r="AW125" s="263"/>
      <c r="AX125" s="265"/>
      <c r="AY125" s="265"/>
      <c r="AZ125" s="265"/>
      <c r="BA125" s="266"/>
      <c r="BB125" s="263"/>
      <c r="BC125" s="264"/>
      <c r="BD125" s="265"/>
      <c r="BE125" s="265"/>
      <c r="BF125" s="266"/>
      <c r="BG125" s="261"/>
      <c r="BH125" s="267"/>
      <c r="BI125" s="259"/>
      <c r="BJ125" s="259"/>
      <c r="BK125" s="262"/>
      <c r="BL125" s="261"/>
      <c r="BM125" s="259"/>
      <c r="BN125" s="259"/>
      <c r="BO125" s="259"/>
      <c r="BP125" s="262"/>
      <c r="BQ125" s="261"/>
      <c r="BR125" s="267"/>
      <c r="BS125" s="259"/>
      <c r="BT125" s="259"/>
      <c r="BU125" s="268"/>
      <c r="BV125" s="344">
        <f t="shared" si="59"/>
        <v>10</v>
      </c>
      <c r="BW125" s="345">
        <f t="shared" si="60"/>
        <v>0</v>
      </c>
      <c r="BX125" s="346">
        <f t="shared" si="61"/>
        <v>7</v>
      </c>
      <c r="BY125" s="358">
        <f t="shared" si="57"/>
        <v>3</v>
      </c>
      <c r="BZ125" s="346">
        <f t="shared" si="58"/>
        <v>4</v>
      </c>
      <c r="CA125" s="443" t="s">
        <v>583</v>
      </c>
      <c r="CB125" s="256" t="s">
        <v>536</v>
      </c>
      <c r="CC125" s="347">
        <f t="shared" si="43"/>
        <v>6</v>
      </c>
      <c r="CD125" s="347">
        <f t="shared" si="44"/>
        <v>2</v>
      </c>
      <c r="CE125" s="347">
        <f t="shared" si="45"/>
        <v>2</v>
      </c>
      <c r="CF125" s="347">
        <f t="shared" si="46"/>
        <v>0</v>
      </c>
      <c r="CG125" s="449" t="s">
        <v>540</v>
      </c>
      <c r="CH125" s="256" t="s">
        <v>100</v>
      </c>
    </row>
    <row r="126" spans="1:86" x14ac:dyDescent="0.25">
      <c r="A126" s="291" t="s">
        <v>104</v>
      </c>
      <c r="B126" s="292" t="s">
        <v>174</v>
      </c>
      <c r="C126" s="293" t="s">
        <v>185</v>
      </c>
      <c r="D126" s="293" t="s">
        <v>176</v>
      </c>
      <c r="E126" s="294" t="s">
        <v>114</v>
      </c>
      <c r="F126" s="295" t="s">
        <v>70</v>
      </c>
      <c r="G126" s="293"/>
      <c r="H126" s="293" t="s">
        <v>108</v>
      </c>
      <c r="I126" s="296" t="s">
        <v>101</v>
      </c>
      <c r="J126" s="297" t="s">
        <v>39</v>
      </c>
      <c r="K126" s="298">
        <v>12</v>
      </c>
      <c r="L126" s="430">
        <v>6</v>
      </c>
      <c r="M126" s="431" t="s">
        <v>560</v>
      </c>
      <c r="N126" s="293" t="s">
        <v>100</v>
      </c>
      <c r="O126" s="258"/>
      <c r="P126" s="259"/>
      <c r="Q126" s="259">
        <v>1</v>
      </c>
      <c r="R126" s="259"/>
      <c r="S126" s="260"/>
      <c r="T126" s="261"/>
      <c r="U126" s="259"/>
      <c r="V126" s="259">
        <v>1</v>
      </c>
      <c r="W126" s="262"/>
      <c r="X126" s="261"/>
      <c r="Y126" s="259">
        <v>1</v>
      </c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>
        <v>1</v>
      </c>
      <c r="AN126" s="264">
        <v>1</v>
      </c>
      <c r="AO126" s="265"/>
      <c r="AP126" s="265"/>
      <c r="AQ126" s="266"/>
      <c r="AR126" s="263"/>
      <c r="AS126" s="264">
        <v>1</v>
      </c>
      <c r="AT126" s="265"/>
      <c r="AU126" s="265"/>
      <c r="AV126" s="266"/>
      <c r="AW126" s="263"/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4">
        <f t="shared" si="59"/>
        <v>6</v>
      </c>
      <c r="BW126" s="345">
        <f t="shared" si="60"/>
        <v>0</v>
      </c>
      <c r="BX126" s="346">
        <f t="shared" si="61"/>
        <v>6</v>
      </c>
      <c r="BY126" s="358">
        <f t="shared" si="57"/>
        <v>3</v>
      </c>
      <c r="BZ126" s="346">
        <f t="shared" si="58"/>
        <v>3</v>
      </c>
      <c r="CA126" s="443" t="s">
        <v>583</v>
      </c>
      <c r="CB126" s="256" t="s">
        <v>536</v>
      </c>
      <c r="CC126" s="347">
        <f t="shared" si="43"/>
        <v>3</v>
      </c>
      <c r="CD126" s="347">
        <f t="shared" si="44"/>
        <v>2</v>
      </c>
      <c r="CE126" s="347">
        <f t="shared" si="45"/>
        <v>1</v>
      </c>
      <c r="CF126" s="347">
        <f t="shared" si="46"/>
        <v>0</v>
      </c>
      <c r="CG126" s="449" t="s">
        <v>540</v>
      </c>
      <c r="CH126" s="256" t="s">
        <v>553</v>
      </c>
    </row>
    <row r="127" spans="1:86" x14ac:dyDescent="0.25">
      <c r="A127" s="291" t="s">
        <v>104</v>
      </c>
      <c r="B127" s="292" t="s">
        <v>174</v>
      </c>
      <c r="C127" s="293" t="s">
        <v>185</v>
      </c>
      <c r="D127" s="293" t="s">
        <v>176</v>
      </c>
      <c r="E127" s="294" t="s">
        <v>114</v>
      </c>
      <c r="F127" s="295" t="s">
        <v>70</v>
      </c>
      <c r="G127" s="293"/>
      <c r="H127" s="293" t="s">
        <v>108</v>
      </c>
      <c r="I127" s="296" t="s">
        <v>101</v>
      </c>
      <c r="J127" s="297" t="s">
        <v>306</v>
      </c>
      <c r="K127" s="298">
        <v>12</v>
      </c>
      <c r="L127" s="430">
        <v>7</v>
      </c>
      <c r="M127" s="431" t="s">
        <v>561</v>
      </c>
      <c r="N127" s="293" t="s">
        <v>100</v>
      </c>
      <c r="O127" s="258"/>
      <c r="P127" s="259"/>
      <c r="Q127" s="259">
        <v>2</v>
      </c>
      <c r="R127" s="259"/>
      <c r="S127" s="260"/>
      <c r="T127" s="261"/>
      <c r="U127" s="259"/>
      <c r="V127" s="259">
        <v>1</v>
      </c>
      <c r="W127" s="262"/>
      <c r="X127" s="261"/>
      <c r="Y127" s="259">
        <v>1</v>
      </c>
      <c r="Z127" s="259"/>
      <c r="AA127" s="259"/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>
        <v>1</v>
      </c>
      <c r="AN127" s="264">
        <v>1</v>
      </c>
      <c r="AO127" s="265"/>
      <c r="AP127" s="265"/>
      <c r="AQ127" s="266"/>
      <c r="AR127" s="263"/>
      <c r="AS127" s="264">
        <v>1</v>
      </c>
      <c r="AT127" s="265"/>
      <c r="AU127" s="265"/>
      <c r="AV127" s="266"/>
      <c r="AW127" s="263"/>
      <c r="AX127" s="265"/>
      <c r="AY127" s="265"/>
      <c r="AZ127" s="265"/>
      <c r="BA127" s="266"/>
      <c r="BB127" s="263"/>
      <c r="BC127" s="264"/>
      <c r="BD127" s="265"/>
      <c r="BE127" s="265"/>
      <c r="BF127" s="266"/>
      <c r="BG127" s="261"/>
      <c r="BH127" s="267"/>
      <c r="BI127" s="259"/>
      <c r="BJ127" s="259"/>
      <c r="BK127" s="262"/>
      <c r="BL127" s="261"/>
      <c r="BM127" s="259"/>
      <c r="BN127" s="259"/>
      <c r="BO127" s="259"/>
      <c r="BP127" s="262"/>
      <c r="BQ127" s="261"/>
      <c r="BR127" s="267"/>
      <c r="BS127" s="259"/>
      <c r="BT127" s="259"/>
      <c r="BU127" s="268"/>
      <c r="BV127" s="344">
        <f t="shared" si="59"/>
        <v>7</v>
      </c>
      <c r="BW127" s="345">
        <f t="shared" si="60"/>
        <v>0</v>
      </c>
      <c r="BX127" s="346">
        <f t="shared" si="61"/>
        <v>6</v>
      </c>
      <c r="BY127" s="358">
        <f t="shared" si="57"/>
        <v>3</v>
      </c>
      <c r="BZ127" s="346">
        <f t="shared" si="58"/>
        <v>3</v>
      </c>
      <c r="CA127" s="443" t="s">
        <v>583</v>
      </c>
      <c r="CB127" s="256" t="s">
        <v>536</v>
      </c>
      <c r="CC127" s="347">
        <f t="shared" si="43"/>
        <v>4</v>
      </c>
      <c r="CD127" s="347">
        <f t="shared" si="44"/>
        <v>2</v>
      </c>
      <c r="CE127" s="347">
        <f t="shared" si="45"/>
        <v>1</v>
      </c>
      <c r="CF127" s="347">
        <f t="shared" si="46"/>
        <v>0</v>
      </c>
      <c r="CG127" s="449" t="s">
        <v>540</v>
      </c>
      <c r="CH127" s="256" t="s">
        <v>553</v>
      </c>
    </row>
    <row r="128" spans="1:86" x14ac:dyDescent="0.25">
      <c r="A128" s="291" t="s">
        <v>104</v>
      </c>
      <c r="B128" s="292" t="s">
        <v>174</v>
      </c>
      <c r="C128" s="293" t="s">
        <v>185</v>
      </c>
      <c r="D128" s="293" t="s">
        <v>176</v>
      </c>
      <c r="E128" s="294" t="s">
        <v>114</v>
      </c>
      <c r="F128" s="295" t="s">
        <v>70</v>
      </c>
      <c r="G128" s="293"/>
      <c r="H128" s="293" t="s">
        <v>108</v>
      </c>
      <c r="I128" s="296" t="s">
        <v>101</v>
      </c>
      <c r="J128" s="297" t="s">
        <v>237</v>
      </c>
      <c r="K128" s="298">
        <v>12</v>
      </c>
      <c r="L128" s="430">
        <v>12</v>
      </c>
      <c r="M128" s="431" t="s">
        <v>253</v>
      </c>
      <c r="N128" s="300" t="s">
        <v>100</v>
      </c>
      <c r="O128" s="258"/>
      <c r="P128" s="259"/>
      <c r="Q128" s="259"/>
      <c r="R128" s="259"/>
      <c r="S128" s="260"/>
      <c r="T128" s="261"/>
      <c r="U128" s="259"/>
      <c r="V128" s="259"/>
      <c r="W128" s="262"/>
      <c r="X128" s="261"/>
      <c r="Y128" s="259"/>
      <c r="Z128" s="259"/>
      <c r="AA128" s="259"/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/>
      <c r="AN128" s="264"/>
      <c r="AO128" s="265"/>
      <c r="AP128" s="265"/>
      <c r="AQ128" s="266"/>
      <c r="AR128" s="263"/>
      <c r="AS128" s="264"/>
      <c r="AT128" s="265"/>
      <c r="AU128" s="265"/>
      <c r="AV128" s="266"/>
      <c r="AW128" s="263"/>
      <c r="AX128" s="265"/>
      <c r="AY128" s="265"/>
      <c r="AZ128" s="265"/>
      <c r="BA128" s="266"/>
      <c r="BB128" s="263"/>
      <c r="BC128" s="264"/>
      <c r="BD128" s="265"/>
      <c r="BE128" s="265"/>
      <c r="BF128" s="266"/>
      <c r="BG128" s="261"/>
      <c r="BH128" s="267"/>
      <c r="BI128" s="259"/>
      <c r="BJ128" s="259"/>
      <c r="BK128" s="262"/>
      <c r="BL128" s="261"/>
      <c r="BM128" s="259"/>
      <c r="BN128" s="259"/>
      <c r="BO128" s="259"/>
      <c r="BP128" s="262"/>
      <c r="BQ128" s="261"/>
      <c r="BR128" s="267"/>
      <c r="BS128" s="259"/>
      <c r="BT128" s="259"/>
      <c r="BU128" s="268"/>
      <c r="BV128" s="344">
        <f t="shared" si="59"/>
        <v>0</v>
      </c>
      <c r="BW128" s="345">
        <f t="shared" si="60"/>
        <v>12</v>
      </c>
      <c r="BX128" s="346">
        <f t="shared" si="61"/>
        <v>0</v>
      </c>
      <c r="BY128" s="358">
        <f t="shared" si="57"/>
        <v>0</v>
      </c>
      <c r="BZ128" s="346">
        <f t="shared" si="58"/>
        <v>0</v>
      </c>
      <c r="CA128" s="443" t="s">
        <v>583</v>
      </c>
      <c r="CB128" s="256" t="s">
        <v>536</v>
      </c>
      <c r="CC128" s="347">
        <f t="shared" si="43"/>
        <v>0</v>
      </c>
      <c r="CD128" s="347">
        <f t="shared" si="44"/>
        <v>0</v>
      </c>
      <c r="CE128" s="347">
        <f t="shared" si="45"/>
        <v>0</v>
      </c>
      <c r="CF128" s="347">
        <f t="shared" si="46"/>
        <v>0</v>
      </c>
      <c r="CG128" s="449" t="s">
        <v>540</v>
      </c>
      <c r="CH128" s="256" t="s">
        <v>100</v>
      </c>
    </row>
    <row r="129" spans="1:86" x14ac:dyDescent="0.25">
      <c r="A129" s="291" t="s">
        <v>104</v>
      </c>
      <c r="B129" s="292" t="s">
        <v>174</v>
      </c>
      <c r="C129" s="293" t="s">
        <v>184</v>
      </c>
      <c r="D129" s="293" t="s">
        <v>176</v>
      </c>
      <c r="E129" s="294" t="s">
        <v>114</v>
      </c>
      <c r="F129" s="295" t="s">
        <v>71</v>
      </c>
      <c r="G129" s="293"/>
      <c r="H129" s="293" t="s">
        <v>108</v>
      </c>
      <c r="I129" s="296" t="s">
        <v>101</v>
      </c>
      <c r="J129" s="297" t="s">
        <v>31</v>
      </c>
      <c r="K129" s="298">
        <v>24</v>
      </c>
      <c r="L129" s="430">
        <v>10</v>
      </c>
      <c r="M129" s="431" t="s">
        <v>564</v>
      </c>
      <c r="N129" s="293" t="s">
        <v>565</v>
      </c>
      <c r="O129" s="258"/>
      <c r="P129" s="259"/>
      <c r="Q129" s="259">
        <v>2</v>
      </c>
      <c r="R129" s="259"/>
      <c r="S129" s="260"/>
      <c r="T129" s="261"/>
      <c r="U129" s="259"/>
      <c r="V129" s="259">
        <v>2</v>
      </c>
      <c r="W129" s="262"/>
      <c r="X129" s="261"/>
      <c r="Y129" s="259">
        <v>2</v>
      </c>
      <c r="Z129" s="259"/>
      <c r="AA129" s="259"/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>
        <v>1</v>
      </c>
      <c r="AN129" s="264">
        <v>1</v>
      </c>
      <c r="AO129" s="265"/>
      <c r="AP129" s="265"/>
      <c r="AQ129" s="266"/>
      <c r="AR129" s="263">
        <v>1</v>
      </c>
      <c r="AS129" s="264">
        <v>1</v>
      </c>
      <c r="AT129" s="265"/>
      <c r="AU129" s="265"/>
      <c r="AV129" s="266"/>
      <c r="AW129" s="263"/>
      <c r="AX129" s="265"/>
      <c r="AY129" s="265"/>
      <c r="AZ129" s="265"/>
      <c r="BA129" s="266"/>
      <c r="BB129" s="263"/>
      <c r="BC129" s="264"/>
      <c r="BD129" s="265"/>
      <c r="BE129" s="265"/>
      <c r="BF129" s="266"/>
      <c r="BG129" s="261"/>
      <c r="BH129" s="267"/>
      <c r="BI129" s="259"/>
      <c r="BJ129" s="259"/>
      <c r="BK129" s="262"/>
      <c r="BL129" s="261"/>
      <c r="BM129" s="259"/>
      <c r="BN129" s="259"/>
      <c r="BO129" s="259"/>
      <c r="BP129" s="262"/>
      <c r="BQ129" s="261"/>
      <c r="BR129" s="267"/>
      <c r="BS129" s="259"/>
      <c r="BT129" s="259"/>
      <c r="BU129" s="268"/>
      <c r="BV129" s="344">
        <f t="shared" si="59"/>
        <v>10</v>
      </c>
      <c r="BW129" s="345">
        <f t="shared" si="60"/>
        <v>0</v>
      </c>
      <c r="BX129" s="346">
        <f t="shared" si="61"/>
        <v>7</v>
      </c>
      <c r="BY129" s="358">
        <f t="shared" si="57"/>
        <v>3</v>
      </c>
      <c r="BZ129" s="346">
        <f t="shared" si="58"/>
        <v>4</v>
      </c>
      <c r="CA129" s="443" t="s">
        <v>583</v>
      </c>
      <c r="CB129" s="256" t="s">
        <v>536</v>
      </c>
      <c r="CC129" s="347">
        <f t="shared" ref="CC129:CC192" si="67">SUM(O129:AB129)</f>
        <v>6</v>
      </c>
      <c r="CD129" s="347">
        <f t="shared" ref="CD129:CD192" si="68">SUM(AC129:AQ129)</f>
        <v>2</v>
      </c>
      <c r="CE129" s="347">
        <f t="shared" ref="CE129:CE192" si="69">SUM(AR129:BF129)</f>
        <v>2</v>
      </c>
      <c r="CF129" s="347">
        <f t="shared" ref="CF129:CF192" si="70">SUM(BG129:BU129)</f>
        <v>0</v>
      </c>
      <c r="CG129" s="449" t="s">
        <v>540</v>
      </c>
      <c r="CH129" s="256" t="s">
        <v>552</v>
      </c>
    </row>
    <row r="130" spans="1:86" x14ac:dyDescent="0.25">
      <c r="A130" s="291" t="s">
        <v>104</v>
      </c>
      <c r="B130" s="292" t="s">
        <v>174</v>
      </c>
      <c r="C130" s="293" t="s">
        <v>184</v>
      </c>
      <c r="D130" s="293" t="s">
        <v>176</v>
      </c>
      <c r="E130" s="294" t="s">
        <v>114</v>
      </c>
      <c r="F130" s="295" t="s">
        <v>71</v>
      </c>
      <c r="G130" s="293"/>
      <c r="H130" s="293" t="s">
        <v>108</v>
      </c>
      <c r="I130" s="296" t="s">
        <v>101</v>
      </c>
      <c r="J130" s="297" t="s">
        <v>306</v>
      </c>
      <c r="K130" s="298">
        <v>12</v>
      </c>
      <c r="L130" s="430">
        <v>7</v>
      </c>
      <c r="M130" s="431" t="s">
        <v>561</v>
      </c>
      <c r="N130" s="293" t="s">
        <v>100</v>
      </c>
      <c r="O130" s="258"/>
      <c r="P130" s="259"/>
      <c r="Q130" s="259">
        <v>2</v>
      </c>
      <c r="R130" s="259"/>
      <c r="S130" s="260"/>
      <c r="T130" s="261"/>
      <c r="U130" s="259"/>
      <c r="V130" s="259">
        <v>1</v>
      </c>
      <c r="W130" s="262"/>
      <c r="X130" s="261"/>
      <c r="Y130" s="259">
        <v>1</v>
      </c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>
        <v>1</v>
      </c>
      <c r="AN130" s="264">
        <v>1</v>
      </c>
      <c r="AO130" s="265"/>
      <c r="AP130" s="265"/>
      <c r="AQ130" s="266"/>
      <c r="AR130" s="263"/>
      <c r="AS130" s="264">
        <v>1</v>
      </c>
      <c r="AT130" s="265"/>
      <c r="AU130" s="265"/>
      <c r="AV130" s="266"/>
      <c r="AW130" s="263"/>
      <c r="AX130" s="265"/>
      <c r="AY130" s="265"/>
      <c r="AZ130" s="265"/>
      <c r="BA130" s="266"/>
      <c r="BB130" s="263"/>
      <c r="BC130" s="264"/>
      <c r="BD130" s="265"/>
      <c r="BE130" s="265"/>
      <c r="BF130" s="266"/>
      <c r="BG130" s="261"/>
      <c r="BH130" s="267"/>
      <c r="BI130" s="259"/>
      <c r="BJ130" s="259"/>
      <c r="BK130" s="262"/>
      <c r="BL130" s="261"/>
      <c r="BM130" s="259"/>
      <c r="BN130" s="259"/>
      <c r="BO130" s="259"/>
      <c r="BP130" s="262"/>
      <c r="BQ130" s="261"/>
      <c r="BR130" s="267"/>
      <c r="BS130" s="259"/>
      <c r="BT130" s="259"/>
      <c r="BU130" s="268"/>
      <c r="BV130" s="344">
        <f t="shared" si="59"/>
        <v>7</v>
      </c>
      <c r="BW130" s="345">
        <f t="shared" si="60"/>
        <v>0</v>
      </c>
      <c r="BX130" s="346">
        <f t="shared" si="61"/>
        <v>6</v>
      </c>
      <c r="BY130" s="358">
        <f t="shared" si="57"/>
        <v>3</v>
      </c>
      <c r="BZ130" s="346">
        <f t="shared" si="58"/>
        <v>3</v>
      </c>
      <c r="CA130" s="443" t="s">
        <v>583</v>
      </c>
      <c r="CB130" s="256" t="s">
        <v>536</v>
      </c>
      <c r="CC130" s="347">
        <f t="shared" si="67"/>
        <v>4</v>
      </c>
      <c r="CD130" s="347">
        <f t="shared" si="68"/>
        <v>2</v>
      </c>
      <c r="CE130" s="347">
        <f t="shared" si="69"/>
        <v>1</v>
      </c>
      <c r="CF130" s="347">
        <f t="shared" si="70"/>
        <v>0</v>
      </c>
      <c r="CG130" s="449" t="s">
        <v>540</v>
      </c>
      <c r="CH130" s="256" t="s">
        <v>100</v>
      </c>
    </row>
    <row r="131" spans="1:86" x14ac:dyDescent="0.25">
      <c r="A131" s="291" t="s">
        <v>104</v>
      </c>
      <c r="B131" s="292" t="s">
        <v>174</v>
      </c>
      <c r="C131" s="293" t="s">
        <v>184</v>
      </c>
      <c r="D131" s="293" t="s">
        <v>176</v>
      </c>
      <c r="E131" s="294" t="s">
        <v>114</v>
      </c>
      <c r="F131" s="295" t="s">
        <v>71</v>
      </c>
      <c r="G131" s="293"/>
      <c r="H131" s="293" t="s">
        <v>108</v>
      </c>
      <c r="I131" s="296" t="s">
        <v>101</v>
      </c>
      <c r="J131" s="297" t="s">
        <v>45</v>
      </c>
      <c r="K131" s="298">
        <v>5</v>
      </c>
      <c r="L131" s="430">
        <v>3</v>
      </c>
      <c r="M131" s="431" t="s">
        <v>563</v>
      </c>
      <c r="N131" s="293" t="s">
        <v>100</v>
      </c>
      <c r="O131" s="258"/>
      <c r="P131" s="259"/>
      <c r="Q131" s="259">
        <v>1</v>
      </c>
      <c r="R131" s="259"/>
      <c r="S131" s="260"/>
      <c r="T131" s="261"/>
      <c r="U131" s="259"/>
      <c r="V131" s="259"/>
      <c r="W131" s="262"/>
      <c r="X131" s="261"/>
      <c r="Y131" s="259">
        <v>1</v>
      </c>
      <c r="Z131" s="259"/>
      <c r="AA131" s="259"/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/>
      <c r="AN131" s="264"/>
      <c r="AO131" s="265"/>
      <c r="AP131" s="265"/>
      <c r="AQ131" s="266"/>
      <c r="AR131" s="263"/>
      <c r="AS131" s="264">
        <v>1</v>
      </c>
      <c r="AT131" s="265"/>
      <c r="AU131" s="265"/>
      <c r="AV131" s="266"/>
      <c r="AW131" s="263"/>
      <c r="AX131" s="265"/>
      <c r="AY131" s="265"/>
      <c r="AZ131" s="265"/>
      <c r="BA131" s="266"/>
      <c r="BB131" s="263"/>
      <c r="BC131" s="264"/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1"/>
      <c r="BR131" s="267"/>
      <c r="BS131" s="259"/>
      <c r="BT131" s="259"/>
      <c r="BU131" s="268"/>
      <c r="BV131" s="344">
        <f t="shared" si="59"/>
        <v>3</v>
      </c>
      <c r="BW131" s="345">
        <f t="shared" si="60"/>
        <v>0</v>
      </c>
      <c r="BX131" s="346">
        <f t="shared" si="61"/>
        <v>3</v>
      </c>
      <c r="BY131" s="358">
        <f t="shared" si="57"/>
        <v>2</v>
      </c>
      <c r="BZ131" s="346">
        <f t="shared" si="58"/>
        <v>1</v>
      </c>
      <c r="CA131" s="443" t="s">
        <v>583</v>
      </c>
      <c r="CB131" s="256" t="s">
        <v>536</v>
      </c>
      <c r="CC131" s="347">
        <f t="shared" si="67"/>
        <v>2</v>
      </c>
      <c r="CD131" s="347">
        <f t="shared" si="68"/>
        <v>0</v>
      </c>
      <c r="CE131" s="347">
        <f t="shared" si="69"/>
        <v>1</v>
      </c>
      <c r="CF131" s="347">
        <f t="shared" si="70"/>
        <v>0</v>
      </c>
      <c r="CG131" s="449" t="s">
        <v>540</v>
      </c>
      <c r="CH131" s="256" t="s">
        <v>553</v>
      </c>
    </row>
    <row r="132" spans="1:86" x14ac:dyDescent="0.25">
      <c r="A132" s="291" t="s">
        <v>104</v>
      </c>
      <c r="B132" s="292" t="s">
        <v>174</v>
      </c>
      <c r="C132" s="293" t="s">
        <v>184</v>
      </c>
      <c r="D132" s="293" t="s">
        <v>176</v>
      </c>
      <c r="E132" s="294" t="s">
        <v>114</v>
      </c>
      <c r="F132" s="295" t="s">
        <v>71</v>
      </c>
      <c r="G132" s="293"/>
      <c r="H132" s="293" t="s">
        <v>108</v>
      </c>
      <c r="I132" s="296" t="s">
        <v>101</v>
      </c>
      <c r="J132" s="297" t="s">
        <v>237</v>
      </c>
      <c r="K132" s="298">
        <v>12</v>
      </c>
      <c r="L132" s="430">
        <v>12</v>
      </c>
      <c r="M132" s="431" t="s">
        <v>253</v>
      </c>
      <c r="N132" s="300" t="s">
        <v>239</v>
      </c>
      <c r="O132" s="258"/>
      <c r="P132" s="259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59"/>
      <c r="AB132" s="262"/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/>
      <c r="AN132" s="264"/>
      <c r="AO132" s="265"/>
      <c r="AP132" s="265"/>
      <c r="AQ132" s="266"/>
      <c r="AR132" s="263"/>
      <c r="AS132" s="264"/>
      <c r="AT132" s="265"/>
      <c r="AU132" s="265"/>
      <c r="AV132" s="266"/>
      <c r="AW132" s="263"/>
      <c r="AX132" s="265"/>
      <c r="AY132" s="265"/>
      <c r="AZ132" s="265"/>
      <c r="BA132" s="266"/>
      <c r="BB132" s="263"/>
      <c r="BC132" s="264"/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/>
      <c r="BN132" s="259"/>
      <c r="BO132" s="259"/>
      <c r="BP132" s="262"/>
      <c r="BQ132" s="261"/>
      <c r="BR132" s="267"/>
      <c r="BS132" s="259"/>
      <c r="BT132" s="259"/>
      <c r="BU132" s="268"/>
      <c r="BV132" s="344">
        <f t="shared" si="59"/>
        <v>0</v>
      </c>
      <c r="BW132" s="345">
        <f t="shared" si="60"/>
        <v>12</v>
      </c>
      <c r="BX132" s="346">
        <f t="shared" si="61"/>
        <v>0</v>
      </c>
      <c r="BY132" s="358">
        <f t="shared" si="57"/>
        <v>0</v>
      </c>
      <c r="BZ132" s="346">
        <f t="shared" si="58"/>
        <v>0</v>
      </c>
      <c r="CA132" s="443" t="s">
        <v>583</v>
      </c>
      <c r="CB132" s="256" t="s">
        <v>536</v>
      </c>
      <c r="CC132" s="347">
        <f t="shared" si="67"/>
        <v>0</v>
      </c>
      <c r="CD132" s="347">
        <f t="shared" si="68"/>
        <v>0</v>
      </c>
      <c r="CE132" s="347">
        <f t="shared" si="69"/>
        <v>0</v>
      </c>
      <c r="CF132" s="347">
        <f t="shared" si="70"/>
        <v>0</v>
      </c>
      <c r="CG132" s="449" t="s">
        <v>540</v>
      </c>
      <c r="CH132" s="256" t="s">
        <v>100</v>
      </c>
    </row>
    <row r="133" spans="1:86" x14ac:dyDescent="0.25">
      <c r="A133" s="291" t="s">
        <v>104</v>
      </c>
      <c r="B133" s="292" t="s">
        <v>174</v>
      </c>
      <c r="C133" s="293" t="s">
        <v>183</v>
      </c>
      <c r="D133" s="293" t="s">
        <v>176</v>
      </c>
      <c r="E133" s="294" t="s">
        <v>114</v>
      </c>
      <c r="F133" s="295" t="s">
        <v>72</v>
      </c>
      <c r="G133" s="293"/>
      <c r="H133" s="293" t="s">
        <v>108</v>
      </c>
      <c r="I133" s="296" t="s">
        <v>101</v>
      </c>
      <c r="J133" s="297" t="s">
        <v>31</v>
      </c>
      <c r="K133" s="298">
        <v>36</v>
      </c>
      <c r="L133" s="430">
        <v>15</v>
      </c>
      <c r="M133" s="431" t="s">
        <v>566</v>
      </c>
      <c r="N133" s="293" t="s">
        <v>568</v>
      </c>
      <c r="O133" s="258"/>
      <c r="P133" s="259"/>
      <c r="Q133" s="259">
        <v>3</v>
      </c>
      <c r="R133" s="259"/>
      <c r="S133" s="260"/>
      <c r="T133" s="261"/>
      <c r="U133" s="259"/>
      <c r="V133" s="259">
        <v>3</v>
      </c>
      <c r="W133" s="262"/>
      <c r="X133" s="261"/>
      <c r="Y133" s="259">
        <v>3</v>
      </c>
      <c r="Z133" s="259"/>
      <c r="AA133" s="259"/>
      <c r="AB133" s="262"/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>
        <v>1</v>
      </c>
      <c r="AN133" s="264">
        <v>1</v>
      </c>
      <c r="AO133" s="265"/>
      <c r="AP133" s="265"/>
      <c r="AQ133" s="266">
        <v>1</v>
      </c>
      <c r="AR133" s="263">
        <v>1</v>
      </c>
      <c r="AS133" s="264">
        <v>1</v>
      </c>
      <c r="AT133" s="265"/>
      <c r="AU133" s="265"/>
      <c r="AV133" s="266">
        <v>1</v>
      </c>
      <c r="AW133" s="263"/>
      <c r="AX133" s="265"/>
      <c r="AY133" s="265"/>
      <c r="AZ133" s="265"/>
      <c r="BA133" s="266"/>
      <c r="BB133" s="263"/>
      <c r="BC133" s="264"/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/>
      <c r="BN133" s="259"/>
      <c r="BO133" s="259"/>
      <c r="BP133" s="262"/>
      <c r="BQ133" s="261"/>
      <c r="BR133" s="267"/>
      <c r="BS133" s="259"/>
      <c r="BT133" s="259"/>
      <c r="BU133" s="268"/>
      <c r="BV133" s="344">
        <f t="shared" si="59"/>
        <v>15</v>
      </c>
      <c r="BW133" s="345">
        <f t="shared" si="60"/>
        <v>0</v>
      </c>
      <c r="BX133" s="346">
        <f t="shared" si="61"/>
        <v>9</v>
      </c>
      <c r="BY133" s="358">
        <f t="shared" si="57"/>
        <v>3</v>
      </c>
      <c r="BZ133" s="346">
        <f t="shared" si="58"/>
        <v>6</v>
      </c>
      <c r="CA133" s="443" t="s">
        <v>583</v>
      </c>
      <c r="CB133" s="256" t="s">
        <v>536</v>
      </c>
      <c r="CC133" s="347">
        <f t="shared" si="67"/>
        <v>9</v>
      </c>
      <c r="CD133" s="347">
        <f t="shared" si="68"/>
        <v>3</v>
      </c>
      <c r="CE133" s="347">
        <f t="shared" si="69"/>
        <v>3</v>
      </c>
      <c r="CF133" s="347">
        <f t="shared" si="70"/>
        <v>0</v>
      </c>
      <c r="CG133" s="449" t="s">
        <v>540</v>
      </c>
      <c r="CH133" s="256" t="s">
        <v>100</v>
      </c>
    </row>
    <row r="134" spans="1:86" x14ac:dyDescent="0.25">
      <c r="A134" s="291" t="s">
        <v>104</v>
      </c>
      <c r="B134" s="292" t="s">
        <v>174</v>
      </c>
      <c r="C134" s="293" t="s">
        <v>183</v>
      </c>
      <c r="D134" s="293" t="s">
        <v>176</v>
      </c>
      <c r="E134" s="294" t="s">
        <v>114</v>
      </c>
      <c r="F134" s="295" t="s">
        <v>72</v>
      </c>
      <c r="G134" s="293"/>
      <c r="H134" s="293" t="s">
        <v>108</v>
      </c>
      <c r="I134" s="296" t="s">
        <v>101</v>
      </c>
      <c r="J134" s="297" t="s">
        <v>306</v>
      </c>
      <c r="K134" s="298">
        <v>12</v>
      </c>
      <c r="L134" s="430">
        <v>9</v>
      </c>
      <c r="M134" s="431" t="s">
        <v>567</v>
      </c>
      <c r="N134" s="293" t="s">
        <v>100</v>
      </c>
      <c r="O134" s="258"/>
      <c r="P134" s="259"/>
      <c r="Q134" s="259">
        <v>3</v>
      </c>
      <c r="R134" s="259"/>
      <c r="S134" s="260"/>
      <c r="T134" s="261"/>
      <c r="U134" s="259"/>
      <c r="V134" s="259">
        <v>1</v>
      </c>
      <c r="W134" s="262"/>
      <c r="X134" s="261"/>
      <c r="Y134" s="259">
        <v>1</v>
      </c>
      <c r="Z134" s="259"/>
      <c r="AA134" s="259"/>
      <c r="AB134" s="262"/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>
        <v>1</v>
      </c>
      <c r="AN134" s="264">
        <v>1</v>
      </c>
      <c r="AO134" s="265"/>
      <c r="AP134" s="265"/>
      <c r="AQ134" s="266"/>
      <c r="AR134" s="263"/>
      <c r="AS134" s="264">
        <v>1</v>
      </c>
      <c r="AT134" s="265"/>
      <c r="AU134" s="265"/>
      <c r="AV134" s="266">
        <v>1</v>
      </c>
      <c r="AW134" s="263"/>
      <c r="AX134" s="265"/>
      <c r="AY134" s="265"/>
      <c r="AZ134" s="265"/>
      <c r="BA134" s="266"/>
      <c r="BB134" s="263"/>
      <c r="BC134" s="264"/>
      <c r="BD134" s="265"/>
      <c r="BE134" s="265"/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/>
      <c r="BT134" s="259"/>
      <c r="BU134" s="268"/>
      <c r="BV134" s="344">
        <f t="shared" si="59"/>
        <v>9</v>
      </c>
      <c r="BW134" s="345">
        <f t="shared" si="60"/>
        <v>0</v>
      </c>
      <c r="BX134" s="346">
        <f t="shared" si="61"/>
        <v>7</v>
      </c>
      <c r="BY134" s="358">
        <f t="shared" si="57"/>
        <v>3</v>
      </c>
      <c r="BZ134" s="346">
        <f t="shared" si="58"/>
        <v>4</v>
      </c>
      <c r="CA134" s="443" t="s">
        <v>583</v>
      </c>
      <c r="CB134" s="256" t="s">
        <v>536</v>
      </c>
      <c r="CC134" s="347">
        <f t="shared" si="67"/>
        <v>5</v>
      </c>
      <c r="CD134" s="347">
        <f t="shared" si="68"/>
        <v>2</v>
      </c>
      <c r="CE134" s="347">
        <f t="shared" si="69"/>
        <v>2</v>
      </c>
      <c r="CF134" s="347">
        <f t="shared" si="70"/>
        <v>0</v>
      </c>
      <c r="CG134" s="449" t="s">
        <v>540</v>
      </c>
      <c r="CH134" s="256" t="s">
        <v>100</v>
      </c>
    </row>
    <row r="135" spans="1:86" x14ac:dyDescent="0.25">
      <c r="A135" s="291" t="s">
        <v>104</v>
      </c>
      <c r="B135" s="292" t="s">
        <v>174</v>
      </c>
      <c r="C135" s="293" t="s">
        <v>183</v>
      </c>
      <c r="D135" s="293" t="s">
        <v>176</v>
      </c>
      <c r="E135" s="294" t="s">
        <v>114</v>
      </c>
      <c r="F135" s="295" t="s">
        <v>72</v>
      </c>
      <c r="G135" s="293"/>
      <c r="H135" s="293" t="s">
        <v>108</v>
      </c>
      <c r="I135" s="296" t="s">
        <v>101</v>
      </c>
      <c r="J135" s="297" t="s">
        <v>237</v>
      </c>
      <c r="K135" s="298">
        <v>18</v>
      </c>
      <c r="L135" s="430">
        <v>18</v>
      </c>
      <c r="M135" s="431" t="s">
        <v>254</v>
      </c>
      <c r="N135" s="300" t="s">
        <v>239</v>
      </c>
      <c r="O135" s="258"/>
      <c r="P135" s="259"/>
      <c r="Q135" s="259"/>
      <c r="R135" s="259"/>
      <c r="S135" s="260"/>
      <c r="T135" s="261"/>
      <c r="U135" s="259"/>
      <c r="V135" s="259"/>
      <c r="W135" s="262"/>
      <c r="X135" s="261"/>
      <c r="Y135" s="259"/>
      <c r="Z135" s="259"/>
      <c r="AA135" s="259"/>
      <c r="AB135" s="262"/>
      <c r="AC135" s="261"/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/>
      <c r="AT135" s="265"/>
      <c r="AU135" s="265"/>
      <c r="AV135" s="266"/>
      <c r="AW135" s="263"/>
      <c r="AX135" s="265"/>
      <c r="AY135" s="265"/>
      <c r="AZ135" s="265"/>
      <c r="BA135" s="266"/>
      <c r="BB135" s="263"/>
      <c r="BC135" s="264"/>
      <c r="BD135" s="265"/>
      <c r="BE135" s="265"/>
      <c r="BF135" s="266"/>
      <c r="BG135" s="261"/>
      <c r="BH135" s="267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4">
        <f t="shared" si="59"/>
        <v>0</v>
      </c>
      <c r="BW135" s="345">
        <f t="shared" si="60"/>
        <v>18</v>
      </c>
      <c r="BX135" s="346">
        <f t="shared" si="61"/>
        <v>0</v>
      </c>
      <c r="BY135" s="358">
        <f t="shared" si="57"/>
        <v>0</v>
      </c>
      <c r="BZ135" s="346">
        <f t="shared" si="58"/>
        <v>0</v>
      </c>
      <c r="CA135" s="443" t="s">
        <v>583</v>
      </c>
      <c r="CB135" s="256" t="s">
        <v>536</v>
      </c>
      <c r="CC135" s="347">
        <f t="shared" si="67"/>
        <v>0</v>
      </c>
      <c r="CD135" s="347">
        <f t="shared" si="68"/>
        <v>0</v>
      </c>
      <c r="CE135" s="347">
        <f t="shared" si="69"/>
        <v>0</v>
      </c>
      <c r="CF135" s="347">
        <f t="shared" si="70"/>
        <v>0</v>
      </c>
      <c r="CG135" s="449" t="s">
        <v>540</v>
      </c>
      <c r="CH135" s="256" t="s">
        <v>100</v>
      </c>
    </row>
    <row r="136" spans="1:86" x14ac:dyDescent="0.25">
      <c r="A136" s="291" t="s">
        <v>99</v>
      </c>
      <c r="B136" s="292" t="s">
        <v>161</v>
      </c>
      <c r="C136" s="293" t="s">
        <v>182</v>
      </c>
      <c r="D136" s="293" t="s">
        <v>172</v>
      </c>
      <c r="E136" s="294" t="s">
        <v>114</v>
      </c>
      <c r="F136" s="295" t="s">
        <v>226</v>
      </c>
      <c r="G136" s="293" t="s">
        <v>236</v>
      </c>
      <c r="H136" s="293" t="s">
        <v>102</v>
      </c>
      <c r="I136" s="296" t="s">
        <v>103</v>
      </c>
      <c r="J136" s="297" t="s">
        <v>31</v>
      </c>
      <c r="K136" s="298">
        <v>5</v>
      </c>
      <c r="L136" s="430">
        <v>2</v>
      </c>
      <c r="M136" s="431" t="s">
        <v>532</v>
      </c>
      <c r="N136" s="293" t="s">
        <v>100</v>
      </c>
      <c r="O136" s="258"/>
      <c r="P136" s="259"/>
      <c r="Q136" s="259"/>
      <c r="R136" s="259"/>
      <c r="S136" s="260"/>
      <c r="T136" s="261"/>
      <c r="U136" s="259"/>
      <c r="V136" s="259">
        <v>1</v>
      </c>
      <c r="W136" s="262"/>
      <c r="X136" s="261"/>
      <c r="Y136" s="259"/>
      <c r="Z136" s="259">
        <v>1</v>
      </c>
      <c r="AA136" s="259"/>
      <c r="AB136" s="262"/>
      <c r="AC136" s="261"/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/>
      <c r="AT136" s="265"/>
      <c r="AU136" s="265"/>
      <c r="AV136" s="266"/>
      <c r="AW136" s="263"/>
      <c r="AX136" s="265"/>
      <c r="AY136" s="265"/>
      <c r="AZ136" s="265"/>
      <c r="BA136" s="266"/>
      <c r="BB136" s="263"/>
      <c r="BC136" s="264"/>
      <c r="BD136" s="265"/>
      <c r="BE136" s="265"/>
      <c r="BF136" s="266"/>
      <c r="BG136" s="261"/>
      <c r="BH136" s="267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4">
        <f t="shared" si="59"/>
        <v>2</v>
      </c>
      <c r="BW136" s="345">
        <f t="shared" si="60"/>
        <v>0</v>
      </c>
      <c r="BX136" s="346">
        <f t="shared" si="61"/>
        <v>2</v>
      </c>
      <c r="BY136" s="358">
        <f t="shared" si="57"/>
        <v>2</v>
      </c>
      <c r="BZ136" s="346">
        <f t="shared" si="58"/>
        <v>0</v>
      </c>
      <c r="CA136" s="443" t="s">
        <v>583</v>
      </c>
      <c r="CB136" s="256" t="s">
        <v>521</v>
      </c>
      <c r="CC136" s="347">
        <f t="shared" si="67"/>
        <v>2</v>
      </c>
      <c r="CD136" s="347">
        <f t="shared" si="68"/>
        <v>0</v>
      </c>
      <c r="CE136" s="347">
        <f t="shared" si="69"/>
        <v>0</v>
      </c>
      <c r="CF136" s="347">
        <f t="shared" si="70"/>
        <v>0</v>
      </c>
      <c r="CG136" s="448" t="s">
        <v>532</v>
      </c>
      <c r="CH136" s="256" t="s">
        <v>552</v>
      </c>
    </row>
    <row r="137" spans="1:86" x14ac:dyDescent="0.25">
      <c r="A137" s="291" t="s">
        <v>99</v>
      </c>
      <c r="B137" s="292" t="s">
        <v>161</v>
      </c>
      <c r="C137" s="293" t="s">
        <v>182</v>
      </c>
      <c r="D137" s="293" t="s">
        <v>172</v>
      </c>
      <c r="E137" s="294" t="s">
        <v>114</v>
      </c>
      <c r="F137" s="295" t="s">
        <v>226</v>
      </c>
      <c r="G137" s="293" t="s">
        <v>236</v>
      </c>
      <c r="H137" s="293" t="s">
        <v>102</v>
      </c>
      <c r="I137" s="296" t="s">
        <v>103</v>
      </c>
      <c r="J137" s="297" t="s">
        <v>39</v>
      </c>
      <c r="K137" s="298">
        <v>5</v>
      </c>
      <c r="L137" s="430">
        <v>2</v>
      </c>
      <c r="M137" s="431" t="s">
        <v>532</v>
      </c>
      <c r="N137" s="293" t="s">
        <v>100</v>
      </c>
      <c r="O137" s="258"/>
      <c r="P137" s="259"/>
      <c r="Q137" s="259"/>
      <c r="R137" s="259"/>
      <c r="S137" s="260"/>
      <c r="T137" s="261"/>
      <c r="U137" s="259"/>
      <c r="V137" s="259">
        <v>1</v>
      </c>
      <c r="W137" s="262"/>
      <c r="X137" s="261"/>
      <c r="Y137" s="259"/>
      <c r="Z137" s="259">
        <v>1</v>
      </c>
      <c r="AA137" s="259"/>
      <c r="AB137" s="262"/>
      <c r="AC137" s="261"/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/>
      <c r="AS137" s="264"/>
      <c r="AT137" s="265"/>
      <c r="AU137" s="265"/>
      <c r="AV137" s="266"/>
      <c r="AW137" s="263"/>
      <c r="AX137" s="265"/>
      <c r="AY137" s="265"/>
      <c r="AZ137" s="265"/>
      <c r="BA137" s="266"/>
      <c r="BB137" s="263"/>
      <c r="BC137" s="264"/>
      <c r="BD137" s="265"/>
      <c r="BE137" s="265"/>
      <c r="BF137" s="266"/>
      <c r="BG137" s="261"/>
      <c r="BH137" s="267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4">
        <f t="shared" si="59"/>
        <v>2</v>
      </c>
      <c r="BW137" s="345">
        <f t="shared" si="60"/>
        <v>0</v>
      </c>
      <c r="BX137" s="346">
        <f t="shared" si="61"/>
        <v>2</v>
      </c>
      <c r="BY137" s="358">
        <f t="shared" si="57"/>
        <v>2</v>
      </c>
      <c r="BZ137" s="346">
        <f t="shared" si="58"/>
        <v>0</v>
      </c>
      <c r="CA137" s="443" t="s">
        <v>583</v>
      </c>
      <c r="CB137" s="256" t="s">
        <v>521</v>
      </c>
      <c r="CC137" s="347">
        <f t="shared" si="67"/>
        <v>2</v>
      </c>
      <c r="CD137" s="347">
        <f t="shared" si="68"/>
        <v>0</v>
      </c>
      <c r="CE137" s="347">
        <f t="shared" si="69"/>
        <v>0</v>
      </c>
      <c r="CF137" s="347">
        <f t="shared" si="70"/>
        <v>0</v>
      </c>
      <c r="CG137" s="448" t="s">
        <v>532</v>
      </c>
      <c r="CH137" s="256" t="s">
        <v>552</v>
      </c>
    </row>
    <row r="138" spans="1:86" x14ac:dyDescent="0.25">
      <c r="A138" s="291" t="s">
        <v>99</v>
      </c>
      <c r="B138" s="292" t="s">
        <v>161</v>
      </c>
      <c r="C138" s="293" t="s">
        <v>182</v>
      </c>
      <c r="D138" s="293" t="s">
        <v>172</v>
      </c>
      <c r="E138" s="294" t="s">
        <v>114</v>
      </c>
      <c r="F138" s="295" t="s">
        <v>226</v>
      </c>
      <c r="G138" s="293" t="s">
        <v>236</v>
      </c>
      <c r="H138" s="293" t="s">
        <v>102</v>
      </c>
      <c r="I138" s="296" t="s">
        <v>103</v>
      </c>
      <c r="J138" s="297" t="s">
        <v>37</v>
      </c>
      <c r="K138" s="298">
        <v>5</v>
      </c>
      <c r="L138" s="430">
        <v>2</v>
      </c>
      <c r="M138" s="431" t="s">
        <v>532</v>
      </c>
      <c r="N138" s="293" t="s">
        <v>100</v>
      </c>
      <c r="O138" s="258"/>
      <c r="P138" s="259"/>
      <c r="Q138" s="259"/>
      <c r="R138" s="259"/>
      <c r="S138" s="260"/>
      <c r="T138" s="261"/>
      <c r="U138" s="259"/>
      <c r="V138" s="259">
        <v>1</v>
      </c>
      <c r="W138" s="262"/>
      <c r="X138" s="261"/>
      <c r="Y138" s="259"/>
      <c r="Z138" s="259">
        <v>1</v>
      </c>
      <c r="AA138" s="259"/>
      <c r="AB138" s="262"/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/>
      <c r="AT138" s="265"/>
      <c r="AU138" s="265"/>
      <c r="AV138" s="266"/>
      <c r="AW138" s="263"/>
      <c r="AX138" s="265"/>
      <c r="AY138" s="265"/>
      <c r="AZ138" s="265"/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/>
      <c r="BT138" s="259"/>
      <c r="BU138" s="268"/>
      <c r="BV138" s="344">
        <f t="shared" si="59"/>
        <v>2</v>
      </c>
      <c r="BW138" s="345">
        <f t="shared" si="60"/>
        <v>0</v>
      </c>
      <c r="BX138" s="346">
        <f t="shared" si="61"/>
        <v>2</v>
      </c>
      <c r="BY138" s="358">
        <f t="shared" si="57"/>
        <v>2</v>
      </c>
      <c r="BZ138" s="346">
        <f t="shared" si="58"/>
        <v>0</v>
      </c>
      <c r="CA138" s="443" t="s">
        <v>583</v>
      </c>
      <c r="CB138" s="256" t="s">
        <v>521</v>
      </c>
      <c r="CC138" s="347">
        <f t="shared" si="67"/>
        <v>2</v>
      </c>
      <c r="CD138" s="347">
        <f t="shared" si="68"/>
        <v>0</v>
      </c>
      <c r="CE138" s="347">
        <f t="shared" si="69"/>
        <v>0</v>
      </c>
      <c r="CF138" s="347">
        <f t="shared" si="70"/>
        <v>0</v>
      </c>
      <c r="CG138" s="448" t="s">
        <v>532</v>
      </c>
      <c r="CH138" s="256" t="s">
        <v>552</v>
      </c>
    </row>
    <row r="139" spans="1:86" x14ac:dyDescent="0.25">
      <c r="A139" s="291" t="s">
        <v>99</v>
      </c>
      <c r="B139" s="292" t="s">
        <v>161</v>
      </c>
      <c r="C139" s="293" t="s">
        <v>182</v>
      </c>
      <c r="D139" s="293" t="s">
        <v>172</v>
      </c>
      <c r="E139" s="294" t="s">
        <v>114</v>
      </c>
      <c r="F139" s="295" t="s">
        <v>226</v>
      </c>
      <c r="G139" s="293" t="s">
        <v>236</v>
      </c>
      <c r="H139" s="293" t="s">
        <v>102</v>
      </c>
      <c r="I139" s="296" t="s">
        <v>103</v>
      </c>
      <c r="J139" s="297" t="s">
        <v>45</v>
      </c>
      <c r="K139" s="298">
        <v>5</v>
      </c>
      <c r="L139" s="430">
        <v>2</v>
      </c>
      <c r="M139" s="431" t="s">
        <v>532</v>
      </c>
      <c r="N139" s="293" t="s">
        <v>100</v>
      </c>
      <c r="O139" s="258"/>
      <c r="P139" s="259"/>
      <c r="Q139" s="259"/>
      <c r="R139" s="259"/>
      <c r="S139" s="260"/>
      <c r="T139" s="261"/>
      <c r="U139" s="259"/>
      <c r="V139" s="259">
        <v>1</v>
      </c>
      <c r="W139" s="262"/>
      <c r="X139" s="261"/>
      <c r="Y139" s="259"/>
      <c r="Z139" s="259">
        <v>1</v>
      </c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/>
      <c r="AQ139" s="266"/>
      <c r="AR139" s="263"/>
      <c r="AS139" s="264"/>
      <c r="AT139" s="265"/>
      <c r="AU139" s="265"/>
      <c r="AV139" s="266"/>
      <c r="AW139" s="263"/>
      <c r="AX139" s="265"/>
      <c r="AY139" s="265"/>
      <c r="AZ139" s="265"/>
      <c r="BA139" s="266"/>
      <c r="BB139" s="263"/>
      <c r="BC139" s="264"/>
      <c r="BD139" s="265"/>
      <c r="BE139" s="265"/>
      <c r="BF139" s="266"/>
      <c r="BG139" s="261"/>
      <c r="BH139" s="267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4">
        <f t="shared" si="59"/>
        <v>2</v>
      </c>
      <c r="BW139" s="345">
        <f t="shared" si="60"/>
        <v>0</v>
      </c>
      <c r="BX139" s="346">
        <f t="shared" si="61"/>
        <v>2</v>
      </c>
      <c r="BY139" s="358">
        <f t="shared" si="57"/>
        <v>2</v>
      </c>
      <c r="BZ139" s="346">
        <f t="shared" si="58"/>
        <v>0</v>
      </c>
      <c r="CA139" s="443" t="s">
        <v>583</v>
      </c>
      <c r="CB139" s="256" t="s">
        <v>521</v>
      </c>
      <c r="CC139" s="347">
        <f t="shared" si="67"/>
        <v>2</v>
      </c>
      <c r="CD139" s="347">
        <f t="shared" si="68"/>
        <v>0</v>
      </c>
      <c r="CE139" s="347">
        <f t="shared" si="69"/>
        <v>0</v>
      </c>
      <c r="CF139" s="347">
        <f t="shared" si="70"/>
        <v>0</v>
      </c>
      <c r="CG139" s="448" t="s">
        <v>532</v>
      </c>
      <c r="CH139" s="256" t="s">
        <v>552</v>
      </c>
    </row>
    <row r="140" spans="1:86" x14ac:dyDescent="0.25">
      <c r="A140" s="291" t="s">
        <v>99</v>
      </c>
      <c r="B140" s="292" t="s">
        <v>161</v>
      </c>
      <c r="C140" s="293" t="s">
        <v>182</v>
      </c>
      <c r="D140" s="293" t="s">
        <v>172</v>
      </c>
      <c r="E140" s="294" t="s">
        <v>114</v>
      </c>
      <c r="F140" s="295" t="s">
        <v>226</v>
      </c>
      <c r="G140" s="293" t="s">
        <v>236</v>
      </c>
      <c r="H140" s="293" t="s">
        <v>102</v>
      </c>
      <c r="I140" s="296" t="s">
        <v>103</v>
      </c>
      <c r="J140" s="297" t="s">
        <v>237</v>
      </c>
      <c r="K140" s="298">
        <v>4</v>
      </c>
      <c r="L140" s="430">
        <v>0</v>
      </c>
      <c r="M140" s="431" t="s">
        <v>532</v>
      </c>
      <c r="N140" s="293" t="s">
        <v>100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/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/>
      <c r="BA140" s="266"/>
      <c r="BB140" s="263"/>
      <c r="BC140" s="264"/>
      <c r="BD140" s="265"/>
      <c r="BE140" s="265"/>
      <c r="BF140" s="266"/>
      <c r="BG140" s="261"/>
      <c r="BH140" s="267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67"/>
      <c r="BS140" s="259"/>
      <c r="BT140" s="259"/>
      <c r="BU140" s="268"/>
      <c r="BV140" s="344">
        <f t="shared" si="59"/>
        <v>0</v>
      </c>
      <c r="BW140" s="345">
        <f t="shared" si="60"/>
        <v>0</v>
      </c>
      <c r="BX140" s="346">
        <f t="shared" si="61"/>
        <v>0</v>
      </c>
      <c r="BY140" s="358">
        <f t="shared" si="57"/>
        <v>0</v>
      </c>
      <c r="BZ140" s="346">
        <f t="shared" si="58"/>
        <v>0</v>
      </c>
      <c r="CA140" s="443" t="s">
        <v>583</v>
      </c>
      <c r="CB140" s="256" t="s">
        <v>521</v>
      </c>
      <c r="CC140" s="347">
        <f t="shared" si="67"/>
        <v>0</v>
      </c>
      <c r="CD140" s="347">
        <f t="shared" si="68"/>
        <v>0</v>
      </c>
      <c r="CE140" s="347">
        <f t="shared" si="69"/>
        <v>0</v>
      </c>
      <c r="CF140" s="347">
        <f t="shared" si="70"/>
        <v>0</v>
      </c>
      <c r="CG140" s="448" t="s">
        <v>532</v>
      </c>
      <c r="CH140" s="256" t="s">
        <v>552</v>
      </c>
    </row>
    <row r="141" spans="1:86" x14ac:dyDescent="0.25">
      <c r="A141" s="291" t="s">
        <v>110</v>
      </c>
      <c r="B141" s="292" t="s">
        <v>180</v>
      </c>
      <c r="C141" s="293" t="s">
        <v>181</v>
      </c>
      <c r="D141" s="293" t="s">
        <v>160</v>
      </c>
      <c r="E141" s="294" t="s">
        <v>114</v>
      </c>
      <c r="F141" s="295" t="s">
        <v>73</v>
      </c>
      <c r="G141" s="293"/>
      <c r="H141" s="293" t="s">
        <v>108</v>
      </c>
      <c r="I141" s="296" t="s">
        <v>101</v>
      </c>
      <c r="J141" s="297" t="s">
        <v>31</v>
      </c>
      <c r="K141" s="298">
        <v>5</v>
      </c>
      <c r="L141" s="430">
        <v>4</v>
      </c>
      <c r="M141" s="431" t="s">
        <v>546</v>
      </c>
      <c r="N141" s="293" t="s">
        <v>100</v>
      </c>
      <c r="O141" s="258"/>
      <c r="P141" s="259"/>
      <c r="Q141" s="259">
        <v>1</v>
      </c>
      <c r="R141" s="259"/>
      <c r="S141" s="260"/>
      <c r="T141" s="261"/>
      <c r="U141" s="259"/>
      <c r="V141" s="259"/>
      <c r="W141" s="262"/>
      <c r="X141" s="261"/>
      <c r="Y141" s="259"/>
      <c r="Z141" s="259"/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/>
      <c r="AQ141" s="266">
        <v>1</v>
      </c>
      <c r="AR141" s="263"/>
      <c r="AS141" s="264">
        <v>1</v>
      </c>
      <c r="AT141" s="265"/>
      <c r="AU141" s="265"/>
      <c r="AV141" s="266"/>
      <c r="AW141" s="263"/>
      <c r="AX141" s="265"/>
      <c r="AY141" s="265"/>
      <c r="AZ141" s="265"/>
      <c r="BA141" s="266"/>
      <c r="BB141" s="263"/>
      <c r="BC141" s="264"/>
      <c r="BD141" s="265"/>
      <c r="BE141" s="265"/>
      <c r="BF141" s="266"/>
      <c r="BG141" s="261"/>
      <c r="BH141" s="267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67"/>
      <c r="BS141" s="259">
        <v>1</v>
      </c>
      <c r="BT141" s="259"/>
      <c r="BU141" s="268"/>
      <c r="BV141" s="344">
        <f t="shared" si="59"/>
        <v>4</v>
      </c>
      <c r="BW141" s="345">
        <f t="shared" si="60"/>
        <v>0</v>
      </c>
      <c r="BX141" s="346">
        <f t="shared" si="61"/>
        <v>4</v>
      </c>
      <c r="BY141" s="358">
        <f t="shared" si="57"/>
        <v>2</v>
      </c>
      <c r="BZ141" s="346">
        <f t="shared" si="58"/>
        <v>2</v>
      </c>
      <c r="CA141" s="443" t="s">
        <v>582</v>
      </c>
      <c r="CB141" s="256" t="s">
        <v>538</v>
      </c>
      <c r="CC141" s="347">
        <f t="shared" si="67"/>
        <v>1</v>
      </c>
      <c r="CD141" s="347">
        <f t="shared" si="68"/>
        <v>1</v>
      </c>
      <c r="CE141" s="347">
        <f t="shared" si="69"/>
        <v>1</v>
      </c>
      <c r="CF141" s="347">
        <f t="shared" si="70"/>
        <v>1</v>
      </c>
      <c r="CG141" s="449" t="s">
        <v>540</v>
      </c>
      <c r="CH141" s="256" t="s">
        <v>100</v>
      </c>
    </row>
    <row r="142" spans="1:86" x14ac:dyDescent="0.25">
      <c r="A142" s="291" t="s">
        <v>110</v>
      </c>
      <c r="B142" s="292" t="s">
        <v>180</v>
      </c>
      <c r="C142" s="293" t="s">
        <v>181</v>
      </c>
      <c r="D142" s="293" t="s">
        <v>160</v>
      </c>
      <c r="E142" s="294" t="s">
        <v>114</v>
      </c>
      <c r="F142" s="295" t="s">
        <v>73</v>
      </c>
      <c r="G142" s="293"/>
      <c r="H142" s="293" t="s">
        <v>108</v>
      </c>
      <c r="I142" s="296" t="s">
        <v>101</v>
      </c>
      <c r="J142" s="297" t="s">
        <v>34</v>
      </c>
      <c r="K142" s="298">
        <v>1</v>
      </c>
      <c r="L142" s="430">
        <v>1</v>
      </c>
      <c r="M142" s="431" t="s">
        <v>243</v>
      </c>
      <c r="N142" s="293" t="s">
        <v>100</v>
      </c>
      <c r="O142" s="258"/>
      <c r="P142" s="259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/>
      <c r="AS142" s="264"/>
      <c r="AT142" s="265"/>
      <c r="AU142" s="265"/>
      <c r="AV142" s="266"/>
      <c r="AW142" s="263"/>
      <c r="AX142" s="265"/>
      <c r="AY142" s="265"/>
      <c r="AZ142" s="265"/>
      <c r="BA142" s="266"/>
      <c r="BB142" s="263"/>
      <c r="BC142" s="264"/>
      <c r="BD142" s="265"/>
      <c r="BE142" s="265"/>
      <c r="BF142" s="266"/>
      <c r="BG142" s="261"/>
      <c r="BH142" s="267"/>
      <c r="BI142" s="259"/>
      <c r="BJ142" s="259"/>
      <c r="BK142" s="262"/>
      <c r="BL142" s="261"/>
      <c r="BM142" s="259"/>
      <c r="BN142" s="259"/>
      <c r="BO142" s="259"/>
      <c r="BP142" s="262"/>
      <c r="BQ142" s="261"/>
      <c r="BR142" s="267"/>
      <c r="BS142" s="259">
        <v>1</v>
      </c>
      <c r="BT142" s="259"/>
      <c r="BU142" s="268"/>
      <c r="BV142" s="344">
        <f t="shared" si="59"/>
        <v>1</v>
      </c>
      <c r="BW142" s="345">
        <f t="shared" si="60"/>
        <v>0</v>
      </c>
      <c r="BX142" s="346">
        <f t="shared" si="61"/>
        <v>1</v>
      </c>
      <c r="BY142" s="358">
        <f t="shared" si="57"/>
        <v>1</v>
      </c>
      <c r="BZ142" s="346">
        <f t="shared" si="58"/>
        <v>0</v>
      </c>
      <c r="CA142" s="443" t="s">
        <v>582</v>
      </c>
      <c r="CB142" s="256" t="s">
        <v>538</v>
      </c>
      <c r="CC142" s="347">
        <f t="shared" si="67"/>
        <v>0</v>
      </c>
      <c r="CD142" s="347">
        <f t="shared" si="68"/>
        <v>0</v>
      </c>
      <c r="CE142" s="347">
        <f t="shared" si="69"/>
        <v>0</v>
      </c>
      <c r="CF142" s="347">
        <f t="shared" si="70"/>
        <v>1</v>
      </c>
      <c r="CG142" s="451" t="s">
        <v>555</v>
      </c>
      <c r="CH142" s="256" t="s">
        <v>100</v>
      </c>
    </row>
    <row r="143" spans="1:86" x14ac:dyDescent="0.25">
      <c r="A143" s="291" t="s">
        <v>110</v>
      </c>
      <c r="B143" s="292" t="s">
        <v>180</v>
      </c>
      <c r="C143" s="293" t="s">
        <v>181</v>
      </c>
      <c r="D143" s="293" t="s">
        <v>160</v>
      </c>
      <c r="E143" s="294" t="s">
        <v>114</v>
      </c>
      <c r="F143" s="295" t="s">
        <v>73</v>
      </c>
      <c r="G143" s="293"/>
      <c r="H143" s="293" t="s">
        <v>108</v>
      </c>
      <c r="I143" s="296" t="s">
        <v>101</v>
      </c>
      <c r="J143" s="297" t="s">
        <v>35</v>
      </c>
      <c r="K143" s="298">
        <v>1</v>
      </c>
      <c r="L143" s="430">
        <v>1</v>
      </c>
      <c r="M143" s="431" t="s">
        <v>243</v>
      </c>
      <c r="N143" s="293" t="s">
        <v>100</v>
      </c>
      <c r="O143" s="258"/>
      <c r="P143" s="259"/>
      <c r="Q143" s="259"/>
      <c r="R143" s="259"/>
      <c r="S143" s="260"/>
      <c r="T143" s="261"/>
      <c r="U143" s="259"/>
      <c r="V143" s="259"/>
      <c r="W143" s="262"/>
      <c r="X143" s="261"/>
      <c r="Y143" s="259"/>
      <c r="Z143" s="259"/>
      <c r="AA143" s="259"/>
      <c r="AB143" s="262"/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/>
      <c r="AR143" s="263"/>
      <c r="AS143" s="264"/>
      <c r="AT143" s="265"/>
      <c r="AU143" s="265"/>
      <c r="AV143" s="266"/>
      <c r="AW143" s="263"/>
      <c r="AX143" s="265"/>
      <c r="AY143" s="265"/>
      <c r="AZ143" s="265"/>
      <c r="BA143" s="266"/>
      <c r="BB143" s="263"/>
      <c r="BC143" s="264"/>
      <c r="BD143" s="265"/>
      <c r="BE143" s="265"/>
      <c r="BF143" s="266"/>
      <c r="BG143" s="261"/>
      <c r="BH143" s="267"/>
      <c r="BI143" s="259"/>
      <c r="BJ143" s="259"/>
      <c r="BK143" s="262"/>
      <c r="BL143" s="261"/>
      <c r="BM143" s="259"/>
      <c r="BN143" s="259"/>
      <c r="BO143" s="259"/>
      <c r="BP143" s="262"/>
      <c r="BQ143" s="261"/>
      <c r="BR143" s="267"/>
      <c r="BS143" s="259">
        <v>1</v>
      </c>
      <c r="BT143" s="259"/>
      <c r="BU143" s="268"/>
      <c r="BV143" s="344">
        <f t="shared" si="59"/>
        <v>1</v>
      </c>
      <c r="BW143" s="345">
        <f t="shared" si="60"/>
        <v>0</v>
      </c>
      <c r="BX143" s="346">
        <f t="shared" si="61"/>
        <v>1</v>
      </c>
      <c r="BY143" s="358">
        <f t="shared" si="57"/>
        <v>1</v>
      </c>
      <c r="BZ143" s="346">
        <f t="shared" si="58"/>
        <v>0</v>
      </c>
      <c r="CA143" s="443" t="s">
        <v>582</v>
      </c>
      <c r="CB143" s="256" t="s">
        <v>538</v>
      </c>
      <c r="CC143" s="347">
        <f t="shared" si="67"/>
        <v>0</v>
      </c>
      <c r="CD143" s="347">
        <f t="shared" si="68"/>
        <v>0</v>
      </c>
      <c r="CE143" s="347">
        <f t="shared" si="69"/>
        <v>0</v>
      </c>
      <c r="CF143" s="347">
        <f t="shared" si="70"/>
        <v>1</v>
      </c>
      <c r="CG143" s="451" t="s">
        <v>555</v>
      </c>
      <c r="CH143" s="256" t="s">
        <v>100</v>
      </c>
    </row>
    <row r="144" spans="1:86" x14ac:dyDescent="0.25">
      <c r="A144" s="291" t="s">
        <v>110</v>
      </c>
      <c r="B144" s="292" t="s">
        <v>180</v>
      </c>
      <c r="C144" s="293" t="s">
        <v>181</v>
      </c>
      <c r="D144" s="293" t="s">
        <v>160</v>
      </c>
      <c r="E144" s="294" t="s">
        <v>114</v>
      </c>
      <c r="F144" s="295" t="s">
        <v>73</v>
      </c>
      <c r="G144" s="293"/>
      <c r="H144" s="293" t="s">
        <v>108</v>
      </c>
      <c r="I144" s="296" t="s">
        <v>101</v>
      </c>
      <c r="J144" s="297" t="s">
        <v>36</v>
      </c>
      <c r="K144" s="298">
        <v>1</v>
      </c>
      <c r="L144" s="430">
        <v>1</v>
      </c>
      <c r="M144" s="431" t="s">
        <v>542</v>
      </c>
      <c r="N144" s="293" t="s">
        <v>100</v>
      </c>
      <c r="O144" s="258"/>
      <c r="P144" s="259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59"/>
      <c r="AB144" s="262"/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/>
      <c r="AW144" s="263"/>
      <c r="AX144" s="265"/>
      <c r="AY144" s="265"/>
      <c r="AZ144" s="265"/>
      <c r="BA144" s="266"/>
      <c r="BB144" s="263"/>
      <c r="BC144" s="264"/>
      <c r="BD144" s="265"/>
      <c r="BE144" s="265"/>
      <c r="BF144" s="266"/>
      <c r="BG144" s="261"/>
      <c r="BH144" s="267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67"/>
      <c r="BS144" s="259">
        <v>1</v>
      </c>
      <c r="BT144" s="259"/>
      <c r="BU144" s="268"/>
      <c r="BV144" s="344">
        <f t="shared" si="59"/>
        <v>1</v>
      </c>
      <c r="BW144" s="345">
        <f t="shared" si="60"/>
        <v>0</v>
      </c>
      <c r="BX144" s="346">
        <f t="shared" si="61"/>
        <v>1</v>
      </c>
      <c r="BY144" s="358">
        <f t="shared" si="57"/>
        <v>1</v>
      </c>
      <c r="BZ144" s="346">
        <f t="shared" si="58"/>
        <v>0</v>
      </c>
      <c r="CA144" s="443" t="s">
        <v>582</v>
      </c>
      <c r="CB144" s="256" t="s">
        <v>538</v>
      </c>
      <c r="CC144" s="347">
        <f t="shared" si="67"/>
        <v>0</v>
      </c>
      <c r="CD144" s="347">
        <f t="shared" si="68"/>
        <v>0</v>
      </c>
      <c r="CE144" s="347">
        <f t="shared" si="69"/>
        <v>0</v>
      </c>
      <c r="CF144" s="347">
        <f t="shared" si="70"/>
        <v>1</v>
      </c>
      <c r="CG144" s="451" t="s">
        <v>555</v>
      </c>
      <c r="CH144" s="256" t="s">
        <v>100</v>
      </c>
    </row>
    <row r="145" spans="1:86" x14ac:dyDescent="0.25">
      <c r="A145" s="291" t="s">
        <v>110</v>
      </c>
      <c r="B145" s="292" t="s">
        <v>180</v>
      </c>
      <c r="C145" s="293" t="s">
        <v>181</v>
      </c>
      <c r="D145" s="293" t="s">
        <v>160</v>
      </c>
      <c r="E145" s="294" t="s">
        <v>114</v>
      </c>
      <c r="F145" s="295" t="s">
        <v>73</v>
      </c>
      <c r="G145" s="293"/>
      <c r="H145" s="293" t="s">
        <v>108</v>
      </c>
      <c r="I145" s="296" t="s">
        <v>101</v>
      </c>
      <c r="J145" s="297" t="s">
        <v>306</v>
      </c>
      <c r="K145" s="298">
        <v>5</v>
      </c>
      <c r="L145" s="430">
        <v>4</v>
      </c>
      <c r="M145" s="431" t="s">
        <v>544</v>
      </c>
      <c r="N145" s="293" t="s">
        <v>100</v>
      </c>
      <c r="O145" s="258"/>
      <c r="P145" s="259"/>
      <c r="Q145" s="259">
        <v>1</v>
      </c>
      <c r="R145" s="259"/>
      <c r="S145" s="260"/>
      <c r="T145" s="261"/>
      <c r="U145" s="259"/>
      <c r="V145" s="259"/>
      <c r="W145" s="262"/>
      <c r="X145" s="261"/>
      <c r="Y145" s="259"/>
      <c r="Z145" s="259"/>
      <c r="AA145" s="259"/>
      <c r="AB145" s="262"/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/>
      <c r="AN145" s="264"/>
      <c r="AO145" s="265"/>
      <c r="AP145" s="265"/>
      <c r="AQ145" s="266">
        <v>1</v>
      </c>
      <c r="AR145" s="263"/>
      <c r="AS145" s="264">
        <v>1</v>
      </c>
      <c r="AT145" s="265"/>
      <c r="AU145" s="265"/>
      <c r="AV145" s="266"/>
      <c r="AW145" s="263"/>
      <c r="AX145" s="265"/>
      <c r="AY145" s="265"/>
      <c r="AZ145" s="265"/>
      <c r="BA145" s="266"/>
      <c r="BB145" s="263"/>
      <c r="BC145" s="264"/>
      <c r="BD145" s="265"/>
      <c r="BE145" s="265"/>
      <c r="BF145" s="266"/>
      <c r="BG145" s="261"/>
      <c r="BH145" s="267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67"/>
      <c r="BS145" s="259">
        <v>1</v>
      </c>
      <c r="BT145" s="259"/>
      <c r="BU145" s="268"/>
      <c r="BV145" s="344">
        <f t="shared" si="59"/>
        <v>4</v>
      </c>
      <c r="BW145" s="345">
        <f t="shared" si="60"/>
        <v>0</v>
      </c>
      <c r="BX145" s="346">
        <f t="shared" si="61"/>
        <v>4</v>
      </c>
      <c r="BY145" s="358">
        <f t="shared" si="57"/>
        <v>2</v>
      </c>
      <c r="BZ145" s="346">
        <f t="shared" si="58"/>
        <v>2</v>
      </c>
      <c r="CA145" s="443" t="s">
        <v>582</v>
      </c>
      <c r="CB145" s="256" t="s">
        <v>538</v>
      </c>
      <c r="CC145" s="347">
        <f t="shared" si="67"/>
        <v>1</v>
      </c>
      <c r="CD145" s="347">
        <f t="shared" si="68"/>
        <v>1</v>
      </c>
      <c r="CE145" s="347">
        <f t="shared" si="69"/>
        <v>1</v>
      </c>
      <c r="CF145" s="347">
        <f t="shared" si="70"/>
        <v>1</v>
      </c>
      <c r="CG145" s="449" t="s">
        <v>540</v>
      </c>
      <c r="CH145" s="256" t="s">
        <v>100</v>
      </c>
    </row>
    <row r="146" spans="1:86" x14ac:dyDescent="0.25">
      <c r="A146" s="291" t="s">
        <v>110</v>
      </c>
      <c r="B146" s="292" t="s">
        <v>180</v>
      </c>
      <c r="C146" s="293" t="s">
        <v>181</v>
      </c>
      <c r="D146" s="293" t="s">
        <v>160</v>
      </c>
      <c r="E146" s="294" t="s">
        <v>114</v>
      </c>
      <c r="F146" s="295" t="s">
        <v>73</v>
      </c>
      <c r="G146" s="293"/>
      <c r="H146" s="293" t="s">
        <v>108</v>
      </c>
      <c r="I146" s="296" t="s">
        <v>101</v>
      </c>
      <c r="J146" s="297" t="s">
        <v>237</v>
      </c>
      <c r="K146" s="298">
        <v>6</v>
      </c>
      <c r="L146" s="430">
        <v>6</v>
      </c>
      <c r="M146" s="431" t="s">
        <v>252</v>
      </c>
      <c r="N146" s="300" t="s">
        <v>239</v>
      </c>
      <c r="O146" s="258"/>
      <c r="P146" s="259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/>
      <c r="AN146" s="264"/>
      <c r="AO146" s="265"/>
      <c r="AP146" s="265"/>
      <c r="AQ146" s="266"/>
      <c r="AR146" s="263"/>
      <c r="AS146" s="264"/>
      <c r="AT146" s="265"/>
      <c r="AU146" s="265"/>
      <c r="AV146" s="266"/>
      <c r="AW146" s="263"/>
      <c r="AX146" s="265"/>
      <c r="AY146" s="265"/>
      <c r="AZ146" s="265"/>
      <c r="BA146" s="266"/>
      <c r="BB146" s="263"/>
      <c r="BC146" s="264"/>
      <c r="BD146" s="265"/>
      <c r="BE146" s="265"/>
      <c r="BF146" s="266"/>
      <c r="BG146" s="261"/>
      <c r="BH146" s="267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4">
        <f t="shared" si="59"/>
        <v>0</v>
      </c>
      <c r="BW146" s="345">
        <f t="shared" si="60"/>
        <v>6</v>
      </c>
      <c r="BX146" s="346">
        <f t="shared" si="61"/>
        <v>0</v>
      </c>
      <c r="BY146" s="358">
        <f t="shared" si="57"/>
        <v>0</v>
      </c>
      <c r="BZ146" s="346">
        <f t="shared" si="58"/>
        <v>0</v>
      </c>
      <c r="CA146" s="443" t="s">
        <v>582</v>
      </c>
      <c r="CB146" s="256" t="s">
        <v>538</v>
      </c>
      <c r="CC146" s="347">
        <f t="shared" si="67"/>
        <v>0</v>
      </c>
      <c r="CD146" s="347">
        <f t="shared" si="68"/>
        <v>0</v>
      </c>
      <c r="CE146" s="347">
        <f t="shared" si="69"/>
        <v>0</v>
      </c>
      <c r="CF146" s="347">
        <f t="shared" si="70"/>
        <v>0</v>
      </c>
      <c r="CG146" s="449" t="s">
        <v>540</v>
      </c>
      <c r="CH146" s="256" t="s">
        <v>100</v>
      </c>
    </row>
    <row r="147" spans="1:86" x14ac:dyDescent="0.25">
      <c r="A147" s="291" t="s">
        <v>99</v>
      </c>
      <c r="B147" s="292" t="s">
        <v>161</v>
      </c>
      <c r="C147" s="293" t="s">
        <v>179</v>
      </c>
      <c r="D147" s="293" t="s">
        <v>172</v>
      </c>
      <c r="E147" s="294" t="s">
        <v>114</v>
      </c>
      <c r="F147" s="295" t="s">
        <v>224</v>
      </c>
      <c r="G147" s="293" t="s">
        <v>236</v>
      </c>
      <c r="H147" s="293" t="s">
        <v>102</v>
      </c>
      <c r="I147" s="296" t="s">
        <v>103</v>
      </c>
      <c r="J147" s="297" t="s">
        <v>31</v>
      </c>
      <c r="K147" s="298">
        <v>5</v>
      </c>
      <c r="L147" s="430">
        <v>4</v>
      </c>
      <c r="M147" s="431" t="s">
        <v>543</v>
      </c>
      <c r="N147" s="293" t="s">
        <v>100</v>
      </c>
      <c r="O147" s="258"/>
      <c r="P147" s="259"/>
      <c r="Q147" s="259"/>
      <c r="R147" s="259"/>
      <c r="S147" s="260"/>
      <c r="T147" s="261"/>
      <c r="U147" s="259"/>
      <c r="V147" s="259">
        <v>1</v>
      </c>
      <c r="W147" s="262"/>
      <c r="X147" s="261"/>
      <c r="Y147" s="259"/>
      <c r="Z147" s="259">
        <v>1</v>
      </c>
      <c r="AA147" s="259"/>
      <c r="AB147" s="262"/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>
        <v>1</v>
      </c>
      <c r="AN147" s="264"/>
      <c r="AO147" s="265"/>
      <c r="AP147" s="265"/>
      <c r="AQ147" s="266"/>
      <c r="AR147" s="263"/>
      <c r="AS147" s="264"/>
      <c r="AT147" s="265">
        <v>1</v>
      </c>
      <c r="AU147" s="265"/>
      <c r="AV147" s="266"/>
      <c r="AW147" s="263"/>
      <c r="AX147" s="265"/>
      <c r="AY147" s="265"/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4">
        <f t="shared" si="59"/>
        <v>4</v>
      </c>
      <c r="BW147" s="345">
        <f t="shared" si="60"/>
        <v>0</v>
      </c>
      <c r="BX147" s="346">
        <f t="shared" si="61"/>
        <v>4</v>
      </c>
      <c r="BY147" s="358">
        <f t="shared" si="57"/>
        <v>2</v>
      </c>
      <c r="BZ147" s="346">
        <f t="shared" si="58"/>
        <v>2</v>
      </c>
      <c r="CA147" s="443" t="s">
        <v>583</v>
      </c>
      <c r="CB147" s="256" t="s">
        <v>521</v>
      </c>
      <c r="CC147" s="347">
        <f t="shared" si="67"/>
        <v>2</v>
      </c>
      <c r="CD147" s="347">
        <f t="shared" si="68"/>
        <v>1</v>
      </c>
      <c r="CE147" s="347">
        <f t="shared" si="69"/>
        <v>1</v>
      </c>
      <c r="CF147" s="347">
        <f t="shared" si="70"/>
        <v>0</v>
      </c>
      <c r="CG147" s="449" t="s">
        <v>540</v>
      </c>
      <c r="CH147" s="256" t="s">
        <v>100</v>
      </c>
    </row>
    <row r="148" spans="1:86" x14ac:dyDescent="0.25">
      <c r="A148" s="291" t="s">
        <v>99</v>
      </c>
      <c r="B148" s="292" t="s">
        <v>161</v>
      </c>
      <c r="C148" s="293" t="s">
        <v>179</v>
      </c>
      <c r="D148" s="293" t="s">
        <v>172</v>
      </c>
      <c r="E148" s="294" t="s">
        <v>114</v>
      </c>
      <c r="F148" s="295" t="s">
        <v>224</v>
      </c>
      <c r="G148" s="293" t="s">
        <v>236</v>
      </c>
      <c r="H148" s="293" t="s">
        <v>102</v>
      </c>
      <c r="I148" s="296" t="s">
        <v>103</v>
      </c>
      <c r="J148" s="297" t="s">
        <v>37</v>
      </c>
      <c r="K148" s="298">
        <v>5</v>
      </c>
      <c r="L148" s="430">
        <v>4</v>
      </c>
      <c r="M148" s="431" t="s">
        <v>544</v>
      </c>
      <c r="N148" s="293" t="s">
        <v>100</v>
      </c>
      <c r="O148" s="258"/>
      <c r="P148" s="259"/>
      <c r="Q148" s="259"/>
      <c r="R148" s="259"/>
      <c r="S148" s="260"/>
      <c r="T148" s="261"/>
      <c r="U148" s="259"/>
      <c r="V148" s="259">
        <v>1</v>
      </c>
      <c r="W148" s="262"/>
      <c r="X148" s="261"/>
      <c r="Y148" s="259"/>
      <c r="Z148" s="259">
        <v>1</v>
      </c>
      <c r="AA148" s="259"/>
      <c r="AB148" s="262"/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>
        <v>1</v>
      </c>
      <c r="AN148" s="264"/>
      <c r="AO148" s="265"/>
      <c r="AP148" s="265"/>
      <c r="AQ148" s="266"/>
      <c r="AR148" s="263"/>
      <c r="AS148" s="264"/>
      <c r="AT148" s="265">
        <v>1</v>
      </c>
      <c r="AU148" s="265"/>
      <c r="AV148" s="266"/>
      <c r="AW148" s="263"/>
      <c r="AX148" s="265"/>
      <c r="AY148" s="265"/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4">
        <f t="shared" si="59"/>
        <v>4</v>
      </c>
      <c r="BW148" s="345">
        <f t="shared" si="60"/>
        <v>0</v>
      </c>
      <c r="BX148" s="346">
        <f t="shared" si="61"/>
        <v>4</v>
      </c>
      <c r="BY148" s="358">
        <f t="shared" si="57"/>
        <v>2</v>
      </c>
      <c r="BZ148" s="346">
        <f t="shared" si="58"/>
        <v>2</v>
      </c>
      <c r="CA148" s="443" t="s">
        <v>583</v>
      </c>
      <c r="CB148" s="256" t="s">
        <v>521</v>
      </c>
      <c r="CC148" s="347">
        <f t="shared" si="67"/>
        <v>2</v>
      </c>
      <c r="CD148" s="347">
        <f t="shared" si="68"/>
        <v>1</v>
      </c>
      <c r="CE148" s="347">
        <f t="shared" si="69"/>
        <v>1</v>
      </c>
      <c r="CF148" s="347">
        <f t="shared" si="70"/>
        <v>0</v>
      </c>
      <c r="CG148" s="449" t="s">
        <v>540</v>
      </c>
      <c r="CH148" s="256" t="s">
        <v>100</v>
      </c>
    </row>
    <row r="149" spans="1:86" x14ac:dyDescent="0.25">
      <c r="A149" s="291" t="s">
        <v>99</v>
      </c>
      <c r="B149" s="292" t="s">
        <v>161</v>
      </c>
      <c r="C149" s="293" t="s">
        <v>179</v>
      </c>
      <c r="D149" s="293" t="s">
        <v>172</v>
      </c>
      <c r="E149" s="294" t="s">
        <v>114</v>
      </c>
      <c r="F149" s="295" t="s">
        <v>224</v>
      </c>
      <c r="G149" s="293" t="s">
        <v>236</v>
      </c>
      <c r="H149" s="293" t="s">
        <v>102</v>
      </c>
      <c r="I149" s="296" t="s">
        <v>103</v>
      </c>
      <c r="J149" s="297" t="s">
        <v>38</v>
      </c>
      <c r="K149" s="298">
        <v>5</v>
      </c>
      <c r="L149" s="430">
        <v>4</v>
      </c>
      <c r="M149" s="431" t="s">
        <v>550</v>
      </c>
      <c r="N149" s="293" t="s">
        <v>100</v>
      </c>
      <c r="O149" s="258"/>
      <c r="P149" s="259"/>
      <c r="Q149" s="259"/>
      <c r="R149" s="259"/>
      <c r="S149" s="260"/>
      <c r="T149" s="261"/>
      <c r="U149" s="259"/>
      <c r="V149" s="259">
        <v>1</v>
      </c>
      <c r="W149" s="262"/>
      <c r="X149" s="261"/>
      <c r="Y149" s="259"/>
      <c r="Z149" s="259">
        <v>1</v>
      </c>
      <c r="AA149" s="259"/>
      <c r="AB149" s="262"/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>
        <v>1</v>
      </c>
      <c r="AN149" s="264"/>
      <c r="AO149" s="265"/>
      <c r="AP149" s="265"/>
      <c r="AQ149" s="266"/>
      <c r="AR149" s="263"/>
      <c r="AS149" s="264"/>
      <c r="AT149" s="265">
        <v>1</v>
      </c>
      <c r="AU149" s="265"/>
      <c r="AV149" s="266"/>
      <c r="AW149" s="263"/>
      <c r="AX149" s="265"/>
      <c r="AY149" s="265"/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4">
        <f t="shared" si="59"/>
        <v>4</v>
      </c>
      <c r="BW149" s="345">
        <f t="shared" si="60"/>
        <v>0</v>
      </c>
      <c r="BX149" s="346">
        <f t="shared" si="61"/>
        <v>4</v>
      </c>
      <c r="BY149" s="358">
        <f t="shared" si="57"/>
        <v>2</v>
      </c>
      <c r="BZ149" s="346">
        <f t="shared" si="58"/>
        <v>2</v>
      </c>
      <c r="CA149" s="443" t="s">
        <v>583</v>
      </c>
      <c r="CB149" s="256" t="s">
        <v>521</v>
      </c>
      <c r="CC149" s="347">
        <f t="shared" si="67"/>
        <v>2</v>
      </c>
      <c r="CD149" s="347">
        <f t="shared" si="68"/>
        <v>1</v>
      </c>
      <c r="CE149" s="347">
        <f t="shared" si="69"/>
        <v>1</v>
      </c>
      <c r="CF149" s="347">
        <f t="shared" si="70"/>
        <v>0</v>
      </c>
      <c r="CG149" s="449" t="s">
        <v>540</v>
      </c>
      <c r="CH149" s="256" t="s">
        <v>100</v>
      </c>
    </row>
    <row r="150" spans="1:86" x14ac:dyDescent="0.25">
      <c r="A150" s="291" t="s">
        <v>99</v>
      </c>
      <c r="B150" s="292" t="s">
        <v>161</v>
      </c>
      <c r="C150" s="293" t="s">
        <v>179</v>
      </c>
      <c r="D150" s="293" t="s">
        <v>172</v>
      </c>
      <c r="E150" s="294" t="s">
        <v>114</v>
      </c>
      <c r="F150" s="295" t="s">
        <v>224</v>
      </c>
      <c r="G150" s="293" t="s">
        <v>236</v>
      </c>
      <c r="H150" s="293" t="s">
        <v>102</v>
      </c>
      <c r="I150" s="296" t="s">
        <v>103</v>
      </c>
      <c r="J150" s="297" t="s">
        <v>237</v>
      </c>
      <c r="K150" s="298">
        <v>4</v>
      </c>
      <c r="L150" s="430">
        <v>4</v>
      </c>
      <c r="M150" s="431" t="s">
        <v>251</v>
      </c>
      <c r="N150" s="293" t="s">
        <v>238</v>
      </c>
      <c r="O150" s="258"/>
      <c r="P150" s="259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/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4">
        <f t="shared" si="59"/>
        <v>0</v>
      </c>
      <c r="BW150" s="345">
        <f t="shared" si="60"/>
        <v>4</v>
      </c>
      <c r="BX150" s="346">
        <f t="shared" si="61"/>
        <v>0</v>
      </c>
      <c r="BY150" s="358">
        <f t="shared" si="57"/>
        <v>0</v>
      </c>
      <c r="BZ150" s="346">
        <f t="shared" si="58"/>
        <v>0</v>
      </c>
      <c r="CA150" s="443" t="s">
        <v>583</v>
      </c>
      <c r="CB150" s="256" t="s">
        <v>521</v>
      </c>
      <c r="CC150" s="347">
        <f t="shared" si="67"/>
        <v>0</v>
      </c>
      <c r="CD150" s="347">
        <f t="shared" si="68"/>
        <v>0</v>
      </c>
      <c r="CE150" s="347">
        <f t="shared" si="69"/>
        <v>0</v>
      </c>
      <c r="CF150" s="347">
        <f t="shared" si="70"/>
        <v>0</v>
      </c>
      <c r="CG150" s="449" t="s">
        <v>540</v>
      </c>
      <c r="CH150" s="256" t="s">
        <v>100</v>
      </c>
    </row>
    <row r="151" spans="1:86" x14ac:dyDescent="0.25">
      <c r="A151" s="291" t="s">
        <v>99</v>
      </c>
      <c r="B151" s="292" t="s">
        <v>161</v>
      </c>
      <c r="C151" s="293" t="s">
        <v>178</v>
      </c>
      <c r="D151" s="293" t="s">
        <v>172</v>
      </c>
      <c r="E151" s="294" t="s">
        <v>114</v>
      </c>
      <c r="F151" s="295" t="s">
        <v>223</v>
      </c>
      <c r="G151" s="293" t="s">
        <v>236</v>
      </c>
      <c r="H151" s="293" t="s">
        <v>102</v>
      </c>
      <c r="I151" s="296" t="s">
        <v>103</v>
      </c>
      <c r="J151" s="297" t="s">
        <v>31</v>
      </c>
      <c r="K151" s="298">
        <v>5</v>
      </c>
      <c r="L151" s="430">
        <v>5</v>
      </c>
      <c r="M151" s="431" t="s">
        <v>543</v>
      </c>
      <c r="N151" s="293" t="s">
        <v>100</v>
      </c>
      <c r="O151" s="258"/>
      <c r="P151" s="259"/>
      <c r="Q151" s="259"/>
      <c r="R151" s="259"/>
      <c r="S151" s="260"/>
      <c r="T151" s="261"/>
      <c r="U151" s="259"/>
      <c r="V151" s="259">
        <v>1</v>
      </c>
      <c r="W151" s="262"/>
      <c r="X151" s="261"/>
      <c r="Y151" s="259"/>
      <c r="Z151" s="259">
        <v>1</v>
      </c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/>
      <c r="AN151" s="264"/>
      <c r="AO151" s="265"/>
      <c r="AP151" s="265">
        <v>1</v>
      </c>
      <c r="AQ151" s="266"/>
      <c r="AR151" s="263"/>
      <c r="AS151" s="264"/>
      <c r="AT151" s="265">
        <v>1</v>
      </c>
      <c r="AU151" s="265">
        <v>1</v>
      </c>
      <c r="AV151" s="266"/>
      <c r="AW151" s="263"/>
      <c r="AX151" s="265"/>
      <c r="AY151" s="265"/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/>
      <c r="BT151" s="259"/>
      <c r="BU151" s="268"/>
      <c r="BV151" s="344">
        <f t="shared" si="59"/>
        <v>5</v>
      </c>
      <c r="BW151" s="345">
        <f t="shared" si="60"/>
        <v>0</v>
      </c>
      <c r="BX151" s="346">
        <f t="shared" si="61"/>
        <v>5</v>
      </c>
      <c r="BY151" s="358">
        <f t="shared" si="57"/>
        <v>2</v>
      </c>
      <c r="BZ151" s="346">
        <f t="shared" si="58"/>
        <v>3</v>
      </c>
      <c r="CA151" s="443" t="s">
        <v>583</v>
      </c>
      <c r="CB151" s="256" t="s">
        <v>521</v>
      </c>
      <c r="CC151" s="347">
        <f t="shared" si="67"/>
        <v>2</v>
      </c>
      <c r="CD151" s="347">
        <f t="shared" si="68"/>
        <v>1</v>
      </c>
      <c r="CE151" s="347">
        <f t="shared" si="69"/>
        <v>2</v>
      </c>
      <c r="CF151" s="347">
        <f t="shared" si="70"/>
        <v>0</v>
      </c>
      <c r="CG151" s="449" t="s">
        <v>540</v>
      </c>
      <c r="CH151" s="256" t="s">
        <v>100</v>
      </c>
    </row>
    <row r="152" spans="1:86" x14ac:dyDescent="0.25">
      <c r="A152" s="291" t="s">
        <v>99</v>
      </c>
      <c r="B152" s="292" t="s">
        <v>161</v>
      </c>
      <c r="C152" s="293" t="s">
        <v>178</v>
      </c>
      <c r="D152" s="293" t="s">
        <v>172</v>
      </c>
      <c r="E152" s="294" t="s">
        <v>114</v>
      </c>
      <c r="F152" s="295" t="s">
        <v>223</v>
      </c>
      <c r="G152" s="293" t="s">
        <v>236</v>
      </c>
      <c r="H152" s="293" t="s">
        <v>102</v>
      </c>
      <c r="I152" s="296" t="s">
        <v>103</v>
      </c>
      <c r="J152" s="297" t="s">
        <v>37</v>
      </c>
      <c r="K152" s="298">
        <v>5</v>
      </c>
      <c r="L152" s="430">
        <v>5</v>
      </c>
      <c r="M152" s="431" t="s">
        <v>544</v>
      </c>
      <c r="N152" s="293" t="s">
        <v>100</v>
      </c>
      <c r="O152" s="258"/>
      <c r="P152" s="259"/>
      <c r="Q152" s="259"/>
      <c r="R152" s="259"/>
      <c r="S152" s="260"/>
      <c r="T152" s="261"/>
      <c r="U152" s="259"/>
      <c r="V152" s="259">
        <v>1</v>
      </c>
      <c r="W152" s="262"/>
      <c r="X152" s="261"/>
      <c r="Y152" s="259"/>
      <c r="Z152" s="259">
        <v>1</v>
      </c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/>
      <c r="AN152" s="264"/>
      <c r="AO152" s="265"/>
      <c r="AP152" s="265">
        <v>1</v>
      </c>
      <c r="AQ152" s="266"/>
      <c r="AR152" s="263"/>
      <c r="AS152" s="264"/>
      <c r="AT152" s="265">
        <v>1</v>
      </c>
      <c r="AU152" s="265">
        <v>1</v>
      </c>
      <c r="AV152" s="266"/>
      <c r="AW152" s="263"/>
      <c r="AX152" s="265"/>
      <c r="AY152" s="265"/>
      <c r="AZ152" s="265"/>
      <c r="BA152" s="266"/>
      <c r="BB152" s="263"/>
      <c r="BC152" s="264"/>
      <c r="BD152" s="265"/>
      <c r="BE152" s="265"/>
      <c r="BF152" s="266"/>
      <c r="BG152" s="261"/>
      <c r="BH152" s="267"/>
      <c r="BI152" s="259"/>
      <c r="BJ152" s="259"/>
      <c r="BK152" s="262"/>
      <c r="BL152" s="261"/>
      <c r="BM152" s="259"/>
      <c r="BN152" s="259"/>
      <c r="BO152" s="259"/>
      <c r="BP152" s="262"/>
      <c r="BQ152" s="261"/>
      <c r="BR152" s="267"/>
      <c r="BS152" s="259"/>
      <c r="BT152" s="259"/>
      <c r="BU152" s="268"/>
      <c r="BV152" s="344">
        <f t="shared" si="59"/>
        <v>5</v>
      </c>
      <c r="BW152" s="345">
        <f t="shared" si="60"/>
        <v>0</v>
      </c>
      <c r="BX152" s="346">
        <f t="shared" si="61"/>
        <v>5</v>
      </c>
      <c r="BY152" s="358">
        <f t="shared" si="57"/>
        <v>2</v>
      </c>
      <c r="BZ152" s="346">
        <f t="shared" si="58"/>
        <v>3</v>
      </c>
      <c r="CA152" s="443" t="s">
        <v>583</v>
      </c>
      <c r="CB152" s="256" t="s">
        <v>521</v>
      </c>
      <c r="CC152" s="347">
        <f t="shared" si="67"/>
        <v>2</v>
      </c>
      <c r="CD152" s="347">
        <f t="shared" si="68"/>
        <v>1</v>
      </c>
      <c r="CE152" s="347">
        <f t="shared" si="69"/>
        <v>2</v>
      </c>
      <c r="CF152" s="347">
        <f t="shared" si="70"/>
        <v>0</v>
      </c>
      <c r="CG152" s="449" t="s">
        <v>540</v>
      </c>
      <c r="CH152" s="256" t="s">
        <v>100</v>
      </c>
    </row>
    <row r="153" spans="1:86" x14ac:dyDescent="0.25">
      <c r="A153" s="291" t="s">
        <v>99</v>
      </c>
      <c r="B153" s="292" t="s">
        <v>161</v>
      </c>
      <c r="C153" s="293" t="s">
        <v>178</v>
      </c>
      <c r="D153" s="293" t="s">
        <v>172</v>
      </c>
      <c r="E153" s="294" t="s">
        <v>114</v>
      </c>
      <c r="F153" s="295" t="s">
        <v>223</v>
      </c>
      <c r="G153" s="293" t="s">
        <v>236</v>
      </c>
      <c r="H153" s="293" t="s">
        <v>102</v>
      </c>
      <c r="I153" s="296" t="s">
        <v>103</v>
      </c>
      <c r="J153" s="297" t="s">
        <v>38</v>
      </c>
      <c r="K153" s="298">
        <v>5</v>
      </c>
      <c r="L153" s="430">
        <v>5</v>
      </c>
      <c r="M153" s="431" t="s">
        <v>550</v>
      </c>
      <c r="N153" s="293" t="s">
        <v>100</v>
      </c>
      <c r="O153" s="258"/>
      <c r="P153" s="259"/>
      <c r="Q153" s="259"/>
      <c r="R153" s="259"/>
      <c r="S153" s="260"/>
      <c r="T153" s="261"/>
      <c r="U153" s="259"/>
      <c r="V153" s="259">
        <v>1</v>
      </c>
      <c r="W153" s="262"/>
      <c r="X153" s="261"/>
      <c r="Y153" s="259"/>
      <c r="Z153" s="259">
        <v>1</v>
      </c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/>
      <c r="AN153" s="264"/>
      <c r="AO153" s="265"/>
      <c r="AP153" s="265">
        <v>1</v>
      </c>
      <c r="AQ153" s="266"/>
      <c r="AR153" s="263"/>
      <c r="AS153" s="264"/>
      <c r="AT153" s="265">
        <v>1</v>
      </c>
      <c r="AU153" s="265">
        <v>1</v>
      </c>
      <c r="AV153" s="266"/>
      <c r="AW153" s="263"/>
      <c r="AX153" s="265"/>
      <c r="AY153" s="265"/>
      <c r="AZ153" s="265"/>
      <c r="BA153" s="266"/>
      <c r="BB153" s="263"/>
      <c r="BC153" s="264"/>
      <c r="BD153" s="265"/>
      <c r="BE153" s="265"/>
      <c r="BF153" s="266"/>
      <c r="BG153" s="261"/>
      <c r="BH153" s="267"/>
      <c r="BI153" s="259"/>
      <c r="BJ153" s="259"/>
      <c r="BK153" s="262"/>
      <c r="BL153" s="261"/>
      <c r="BM153" s="259"/>
      <c r="BN153" s="259"/>
      <c r="BO153" s="259"/>
      <c r="BP153" s="262"/>
      <c r="BQ153" s="261"/>
      <c r="BR153" s="267"/>
      <c r="BS153" s="259"/>
      <c r="BT153" s="259"/>
      <c r="BU153" s="268"/>
      <c r="BV153" s="344">
        <f t="shared" si="59"/>
        <v>5</v>
      </c>
      <c r="BW153" s="345">
        <f t="shared" si="60"/>
        <v>0</v>
      </c>
      <c r="BX153" s="346">
        <f t="shared" si="61"/>
        <v>5</v>
      </c>
      <c r="BY153" s="358">
        <f t="shared" si="57"/>
        <v>2</v>
      </c>
      <c r="BZ153" s="346">
        <f t="shared" si="58"/>
        <v>3</v>
      </c>
      <c r="CA153" s="443" t="s">
        <v>583</v>
      </c>
      <c r="CB153" s="256" t="s">
        <v>521</v>
      </c>
      <c r="CC153" s="347">
        <f t="shared" si="67"/>
        <v>2</v>
      </c>
      <c r="CD153" s="347">
        <f t="shared" si="68"/>
        <v>1</v>
      </c>
      <c r="CE153" s="347">
        <f t="shared" si="69"/>
        <v>2</v>
      </c>
      <c r="CF153" s="347">
        <f t="shared" si="70"/>
        <v>0</v>
      </c>
      <c r="CG153" s="449" t="s">
        <v>540</v>
      </c>
      <c r="CH153" s="256" t="s">
        <v>100</v>
      </c>
    </row>
    <row r="154" spans="1:86" x14ac:dyDescent="0.25">
      <c r="A154" s="291" t="s">
        <v>99</v>
      </c>
      <c r="B154" s="292" t="s">
        <v>161</v>
      </c>
      <c r="C154" s="293" t="s">
        <v>178</v>
      </c>
      <c r="D154" s="293" t="s">
        <v>172</v>
      </c>
      <c r="E154" s="294" t="s">
        <v>114</v>
      </c>
      <c r="F154" s="295" t="s">
        <v>223</v>
      </c>
      <c r="G154" s="293" t="s">
        <v>236</v>
      </c>
      <c r="H154" s="293" t="s">
        <v>102</v>
      </c>
      <c r="I154" s="296" t="s">
        <v>103</v>
      </c>
      <c r="J154" s="297" t="s">
        <v>237</v>
      </c>
      <c r="K154" s="298">
        <v>4</v>
      </c>
      <c r="L154" s="430">
        <v>4</v>
      </c>
      <c r="M154" s="431" t="s">
        <v>251</v>
      </c>
      <c r="N154" s="293" t="s">
        <v>238</v>
      </c>
      <c r="O154" s="258"/>
      <c r="P154" s="259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/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/>
      <c r="AO154" s="265"/>
      <c r="AP154" s="265"/>
      <c r="AQ154" s="266"/>
      <c r="AR154" s="263"/>
      <c r="AS154" s="264"/>
      <c r="AT154" s="265"/>
      <c r="AU154" s="265"/>
      <c r="AV154" s="266"/>
      <c r="AW154" s="263"/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/>
      <c r="BT154" s="259"/>
      <c r="BU154" s="268"/>
      <c r="BV154" s="344">
        <f t="shared" si="59"/>
        <v>0</v>
      </c>
      <c r="BW154" s="345">
        <f t="shared" si="60"/>
        <v>4</v>
      </c>
      <c r="BX154" s="346">
        <f t="shared" si="61"/>
        <v>0</v>
      </c>
      <c r="BY154" s="358">
        <f t="shared" si="57"/>
        <v>0</v>
      </c>
      <c r="BZ154" s="346">
        <f t="shared" si="58"/>
        <v>0</v>
      </c>
      <c r="CA154" s="443" t="s">
        <v>583</v>
      </c>
      <c r="CB154" s="256" t="s">
        <v>521</v>
      </c>
      <c r="CC154" s="347">
        <f t="shared" si="67"/>
        <v>0</v>
      </c>
      <c r="CD154" s="347">
        <f t="shared" si="68"/>
        <v>0</v>
      </c>
      <c r="CE154" s="347">
        <f t="shared" si="69"/>
        <v>0</v>
      </c>
      <c r="CF154" s="347">
        <f t="shared" si="70"/>
        <v>0</v>
      </c>
      <c r="CG154" s="449" t="s">
        <v>540</v>
      </c>
      <c r="CH154" s="256" t="s">
        <v>100</v>
      </c>
    </row>
    <row r="155" spans="1:86" x14ac:dyDescent="0.25">
      <c r="A155" s="291" t="s">
        <v>99</v>
      </c>
      <c r="B155" s="292" t="s">
        <v>161</v>
      </c>
      <c r="C155" s="293" t="s">
        <v>177</v>
      </c>
      <c r="D155" s="293" t="s">
        <v>172</v>
      </c>
      <c r="E155" s="294" t="s">
        <v>114</v>
      </c>
      <c r="F155" s="295" t="s">
        <v>215</v>
      </c>
      <c r="G155" s="293" t="s">
        <v>236</v>
      </c>
      <c r="H155" s="293" t="s">
        <v>102</v>
      </c>
      <c r="I155" s="296" t="s">
        <v>103</v>
      </c>
      <c r="J155" s="297" t="s">
        <v>31</v>
      </c>
      <c r="K155" s="298">
        <v>5</v>
      </c>
      <c r="L155" s="430">
        <v>5</v>
      </c>
      <c r="M155" s="431" t="s">
        <v>240</v>
      </c>
      <c r="N155" s="293" t="s">
        <v>100</v>
      </c>
      <c r="O155" s="258"/>
      <c r="P155" s="259"/>
      <c r="Q155" s="259"/>
      <c r="R155" s="259"/>
      <c r="S155" s="260"/>
      <c r="T155" s="261"/>
      <c r="U155" s="259"/>
      <c r="V155" s="259">
        <v>1</v>
      </c>
      <c r="W155" s="262"/>
      <c r="X155" s="261"/>
      <c r="Y155" s="259">
        <v>1</v>
      </c>
      <c r="Z155" s="259">
        <v>1</v>
      </c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>
        <v>1</v>
      </c>
      <c r="AO155" s="265"/>
      <c r="AP155" s="265"/>
      <c r="AQ155" s="266"/>
      <c r="AR155" s="263"/>
      <c r="AS155" s="264"/>
      <c r="AT155" s="265">
        <v>1</v>
      </c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/>
      <c r="BT155" s="259"/>
      <c r="BU155" s="268"/>
      <c r="BV155" s="344">
        <f t="shared" si="59"/>
        <v>5</v>
      </c>
      <c r="BW155" s="345">
        <f t="shared" si="60"/>
        <v>0</v>
      </c>
      <c r="BX155" s="346">
        <f t="shared" si="61"/>
        <v>5</v>
      </c>
      <c r="BY155" s="358">
        <f t="shared" si="57"/>
        <v>3</v>
      </c>
      <c r="BZ155" s="346">
        <f t="shared" si="58"/>
        <v>2</v>
      </c>
      <c r="CA155" s="443" t="s">
        <v>583</v>
      </c>
      <c r="CB155" s="256" t="s">
        <v>521</v>
      </c>
      <c r="CC155" s="347">
        <f t="shared" si="67"/>
        <v>3</v>
      </c>
      <c r="CD155" s="347">
        <f t="shared" si="68"/>
        <v>1</v>
      </c>
      <c r="CE155" s="347">
        <f t="shared" si="69"/>
        <v>1</v>
      </c>
      <c r="CF155" s="347">
        <f t="shared" si="70"/>
        <v>0</v>
      </c>
      <c r="CG155" s="449" t="s">
        <v>540</v>
      </c>
      <c r="CH155" s="256" t="s">
        <v>100</v>
      </c>
    </row>
    <row r="156" spans="1:86" x14ac:dyDescent="0.25">
      <c r="A156" s="291" t="s">
        <v>99</v>
      </c>
      <c r="B156" s="292" t="s">
        <v>161</v>
      </c>
      <c r="C156" s="293" t="s">
        <v>177</v>
      </c>
      <c r="D156" s="293" t="s">
        <v>172</v>
      </c>
      <c r="E156" s="294" t="s">
        <v>114</v>
      </c>
      <c r="F156" s="295" t="s">
        <v>215</v>
      </c>
      <c r="G156" s="293" t="s">
        <v>236</v>
      </c>
      <c r="H156" s="293" t="s">
        <v>102</v>
      </c>
      <c r="I156" s="296" t="s">
        <v>103</v>
      </c>
      <c r="J156" s="297" t="s">
        <v>39</v>
      </c>
      <c r="K156" s="298">
        <v>5</v>
      </c>
      <c r="L156" s="430">
        <v>5</v>
      </c>
      <c r="M156" s="431" t="s">
        <v>241</v>
      </c>
      <c r="N156" s="293" t="s">
        <v>100</v>
      </c>
      <c r="O156" s="258"/>
      <c r="P156" s="259"/>
      <c r="Q156" s="259"/>
      <c r="R156" s="259"/>
      <c r="S156" s="260"/>
      <c r="T156" s="261"/>
      <c r="U156" s="259"/>
      <c r="V156" s="259">
        <v>1</v>
      </c>
      <c r="W156" s="262"/>
      <c r="X156" s="261"/>
      <c r="Y156" s="259">
        <v>1</v>
      </c>
      <c r="Z156" s="259">
        <v>1</v>
      </c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>
        <v>1</v>
      </c>
      <c r="AO156" s="265"/>
      <c r="AP156" s="265"/>
      <c r="AQ156" s="266"/>
      <c r="AR156" s="263"/>
      <c r="AS156" s="264"/>
      <c r="AT156" s="265">
        <v>1</v>
      </c>
      <c r="AU156" s="265"/>
      <c r="AV156" s="266"/>
      <c r="AW156" s="263"/>
      <c r="AX156" s="265"/>
      <c r="AY156" s="265"/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/>
      <c r="BT156" s="259"/>
      <c r="BU156" s="268"/>
      <c r="BV156" s="344">
        <f t="shared" si="59"/>
        <v>5</v>
      </c>
      <c r="BW156" s="345">
        <f t="shared" si="60"/>
        <v>0</v>
      </c>
      <c r="BX156" s="346">
        <f t="shared" si="61"/>
        <v>5</v>
      </c>
      <c r="BY156" s="358">
        <f t="shared" si="57"/>
        <v>3</v>
      </c>
      <c r="BZ156" s="346">
        <f t="shared" si="58"/>
        <v>2</v>
      </c>
      <c r="CA156" s="443" t="s">
        <v>583</v>
      </c>
      <c r="CB156" s="256" t="s">
        <v>521</v>
      </c>
      <c r="CC156" s="347">
        <f t="shared" si="67"/>
        <v>3</v>
      </c>
      <c r="CD156" s="347">
        <f t="shared" si="68"/>
        <v>1</v>
      </c>
      <c r="CE156" s="347">
        <f t="shared" si="69"/>
        <v>1</v>
      </c>
      <c r="CF156" s="347">
        <f t="shared" si="70"/>
        <v>0</v>
      </c>
      <c r="CG156" s="449" t="s">
        <v>540</v>
      </c>
      <c r="CH156" s="256" t="s">
        <v>100</v>
      </c>
    </row>
    <row r="157" spans="1:86" x14ac:dyDescent="0.25">
      <c r="A157" s="291" t="s">
        <v>99</v>
      </c>
      <c r="B157" s="292" t="s">
        <v>161</v>
      </c>
      <c r="C157" s="293" t="s">
        <v>177</v>
      </c>
      <c r="D157" s="293" t="s">
        <v>172</v>
      </c>
      <c r="E157" s="294" t="s">
        <v>114</v>
      </c>
      <c r="F157" s="295" t="s">
        <v>215</v>
      </c>
      <c r="G157" s="293" t="s">
        <v>236</v>
      </c>
      <c r="H157" s="293" t="s">
        <v>102</v>
      </c>
      <c r="I157" s="296" t="s">
        <v>103</v>
      </c>
      <c r="J157" s="297" t="s">
        <v>37</v>
      </c>
      <c r="K157" s="298">
        <v>5</v>
      </c>
      <c r="L157" s="430">
        <v>5</v>
      </c>
      <c r="M157" s="431" t="s">
        <v>242</v>
      </c>
      <c r="N157" s="293" t="s">
        <v>100</v>
      </c>
      <c r="O157" s="258"/>
      <c r="P157" s="259"/>
      <c r="Q157" s="259"/>
      <c r="R157" s="259"/>
      <c r="S157" s="260"/>
      <c r="T157" s="261"/>
      <c r="U157" s="259"/>
      <c r="V157" s="259">
        <v>1</v>
      </c>
      <c r="W157" s="262"/>
      <c r="X157" s="261"/>
      <c r="Y157" s="259">
        <v>1</v>
      </c>
      <c r="Z157" s="259">
        <v>1</v>
      </c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>
        <v>1</v>
      </c>
      <c r="AO157" s="265"/>
      <c r="AP157" s="265"/>
      <c r="AQ157" s="266"/>
      <c r="AR157" s="263"/>
      <c r="AS157" s="264"/>
      <c r="AT157" s="265">
        <v>1</v>
      </c>
      <c r="AU157" s="265"/>
      <c r="AV157" s="266"/>
      <c r="AW157" s="263"/>
      <c r="AX157" s="265"/>
      <c r="AY157" s="265"/>
      <c r="AZ157" s="265"/>
      <c r="BA157" s="266"/>
      <c r="BB157" s="263"/>
      <c r="BC157" s="264"/>
      <c r="BD157" s="265"/>
      <c r="BE157" s="265"/>
      <c r="BF157" s="266"/>
      <c r="BG157" s="261"/>
      <c r="BH157" s="267"/>
      <c r="BI157" s="259"/>
      <c r="BJ157" s="259"/>
      <c r="BK157" s="262"/>
      <c r="BL157" s="261"/>
      <c r="BM157" s="259"/>
      <c r="BN157" s="259"/>
      <c r="BO157" s="259"/>
      <c r="BP157" s="262"/>
      <c r="BQ157" s="261"/>
      <c r="BR157" s="267"/>
      <c r="BS157" s="259"/>
      <c r="BT157" s="259"/>
      <c r="BU157" s="268"/>
      <c r="BV157" s="344">
        <f t="shared" si="59"/>
        <v>5</v>
      </c>
      <c r="BW157" s="345">
        <f t="shared" si="60"/>
        <v>0</v>
      </c>
      <c r="BX157" s="346">
        <f t="shared" si="61"/>
        <v>5</v>
      </c>
      <c r="BY157" s="358">
        <f t="shared" si="57"/>
        <v>3</v>
      </c>
      <c r="BZ157" s="346">
        <f t="shared" si="58"/>
        <v>2</v>
      </c>
      <c r="CA157" s="443" t="s">
        <v>583</v>
      </c>
      <c r="CB157" s="256" t="s">
        <v>521</v>
      </c>
      <c r="CC157" s="347">
        <f t="shared" si="67"/>
        <v>3</v>
      </c>
      <c r="CD157" s="347">
        <f t="shared" si="68"/>
        <v>1</v>
      </c>
      <c r="CE157" s="347">
        <f t="shared" si="69"/>
        <v>1</v>
      </c>
      <c r="CF157" s="347">
        <f t="shared" si="70"/>
        <v>0</v>
      </c>
      <c r="CG157" s="449" t="s">
        <v>540</v>
      </c>
      <c r="CH157" s="256" t="s">
        <v>100</v>
      </c>
    </row>
    <row r="158" spans="1:86" x14ac:dyDescent="0.25">
      <c r="A158" s="291" t="s">
        <v>99</v>
      </c>
      <c r="B158" s="292" t="s">
        <v>161</v>
      </c>
      <c r="C158" s="293" t="s">
        <v>177</v>
      </c>
      <c r="D158" s="293" t="s">
        <v>172</v>
      </c>
      <c r="E158" s="294" t="s">
        <v>114</v>
      </c>
      <c r="F158" s="295" t="s">
        <v>215</v>
      </c>
      <c r="G158" s="293" t="s">
        <v>236</v>
      </c>
      <c r="H158" s="293" t="s">
        <v>102</v>
      </c>
      <c r="I158" s="296" t="s">
        <v>103</v>
      </c>
      <c r="J158" s="297" t="s">
        <v>38</v>
      </c>
      <c r="K158" s="298">
        <v>5</v>
      </c>
      <c r="L158" s="430">
        <v>4</v>
      </c>
      <c r="M158" s="431" t="s">
        <v>550</v>
      </c>
      <c r="N158" s="293" t="s">
        <v>100</v>
      </c>
      <c r="O158" s="258"/>
      <c r="P158" s="259"/>
      <c r="Q158" s="259"/>
      <c r="R158" s="259"/>
      <c r="S158" s="260"/>
      <c r="T158" s="261"/>
      <c r="U158" s="259"/>
      <c r="V158" s="259"/>
      <c r="W158" s="262"/>
      <c r="X158" s="261"/>
      <c r="Y158" s="259">
        <v>1</v>
      </c>
      <c r="Z158" s="259">
        <v>1</v>
      </c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>
        <v>1</v>
      </c>
      <c r="AO158" s="265"/>
      <c r="AP158" s="265"/>
      <c r="AQ158" s="266"/>
      <c r="AR158" s="263"/>
      <c r="AS158" s="264"/>
      <c r="AT158" s="265">
        <v>1</v>
      </c>
      <c r="AU158" s="265"/>
      <c r="AV158" s="266"/>
      <c r="AW158" s="263"/>
      <c r="AX158" s="265"/>
      <c r="AY158" s="265"/>
      <c r="AZ158" s="265"/>
      <c r="BA158" s="266"/>
      <c r="BB158" s="263"/>
      <c r="BC158" s="264"/>
      <c r="BD158" s="265"/>
      <c r="BE158" s="265"/>
      <c r="BF158" s="266"/>
      <c r="BG158" s="261"/>
      <c r="BH158" s="267"/>
      <c r="BI158" s="259"/>
      <c r="BJ158" s="259"/>
      <c r="BK158" s="262"/>
      <c r="BL158" s="261"/>
      <c r="BM158" s="259"/>
      <c r="BN158" s="259"/>
      <c r="BO158" s="259"/>
      <c r="BP158" s="262"/>
      <c r="BQ158" s="261"/>
      <c r="BR158" s="267"/>
      <c r="BS158" s="259"/>
      <c r="BT158" s="259"/>
      <c r="BU158" s="268"/>
      <c r="BV158" s="344">
        <f t="shared" si="59"/>
        <v>4</v>
      </c>
      <c r="BW158" s="345">
        <f t="shared" si="60"/>
        <v>0</v>
      </c>
      <c r="BX158" s="346">
        <f t="shared" si="61"/>
        <v>4</v>
      </c>
      <c r="BY158" s="358">
        <f t="shared" si="57"/>
        <v>2</v>
      </c>
      <c r="BZ158" s="346">
        <f t="shared" si="58"/>
        <v>2</v>
      </c>
      <c r="CA158" s="443" t="s">
        <v>583</v>
      </c>
      <c r="CB158" s="256" t="s">
        <v>521</v>
      </c>
      <c r="CC158" s="347">
        <f t="shared" si="67"/>
        <v>2</v>
      </c>
      <c r="CD158" s="347">
        <f t="shared" si="68"/>
        <v>1</v>
      </c>
      <c r="CE158" s="347">
        <f t="shared" si="69"/>
        <v>1</v>
      </c>
      <c r="CF158" s="347">
        <f t="shared" si="70"/>
        <v>0</v>
      </c>
      <c r="CG158" s="449" t="s">
        <v>540</v>
      </c>
      <c r="CH158" s="256" t="s">
        <v>100</v>
      </c>
    </row>
    <row r="159" spans="1:86" x14ac:dyDescent="0.25">
      <c r="A159" s="291" t="s">
        <v>99</v>
      </c>
      <c r="B159" s="292" t="s">
        <v>161</v>
      </c>
      <c r="C159" s="293" t="s">
        <v>177</v>
      </c>
      <c r="D159" s="293" t="s">
        <v>172</v>
      </c>
      <c r="E159" s="294" t="s">
        <v>114</v>
      </c>
      <c r="F159" s="295" t="s">
        <v>215</v>
      </c>
      <c r="G159" s="293" t="s">
        <v>236</v>
      </c>
      <c r="H159" s="293" t="s">
        <v>102</v>
      </c>
      <c r="I159" s="296" t="s">
        <v>103</v>
      </c>
      <c r="J159" s="297" t="s">
        <v>237</v>
      </c>
      <c r="K159" s="298">
        <v>4</v>
      </c>
      <c r="L159" s="430">
        <v>4</v>
      </c>
      <c r="M159" s="431" t="s">
        <v>251</v>
      </c>
      <c r="N159" s="293" t="s">
        <v>238</v>
      </c>
      <c r="O159" s="258"/>
      <c r="P159" s="259"/>
      <c r="Q159" s="259"/>
      <c r="R159" s="259"/>
      <c r="S159" s="260"/>
      <c r="T159" s="261"/>
      <c r="U159" s="259"/>
      <c r="V159" s="259"/>
      <c r="W159" s="262"/>
      <c r="X159" s="261"/>
      <c r="Y159" s="259"/>
      <c r="Z159" s="259"/>
      <c r="AA159" s="259"/>
      <c r="AB159" s="262"/>
      <c r="AC159" s="261"/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/>
      <c r="AO159" s="265"/>
      <c r="AP159" s="265"/>
      <c r="AQ159" s="266"/>
      <c r="AR159" s="263"/>
      <c r="AS159" s="264"/>
      <c r="AT159" s="265"/>
      <c r="AU159" s="265"/>
      <c r="AV159" s="266"/>
      <c r="AW159" s="263"/>
      <c r="AX159" s="265"/>
      <c r="AY159" s="265"/>
      <c r="AZ159" s="265"/>
      <c r="BA159" s="266"/>
      <c r="BB159" s="263"/>
      <c r="BC159" s="264"/>
      <c r="BD159" s="265"/>
      <c r="BE159" s="265"/>
      <c r="BF159" s="266"/>
      <c r="BG159" s="261"/>
      <c r="BH159" s="267"/>
      <c r="BI159" s="259"/>
      <c r="BJ159" s="259"/>
      <c r="BK159" s="262"/>
      <c r="BL159" s="261"/>
      <c r="BM159" s="259"/>
      <c r="BN159" s="259"/>
      <c r="BO159" s="259"/>
      <c r="BP159" s="262"/>
      <c r="BQ159" s="261"/>
      <c r="BR159" s="267"/>
      <c r="BS159" s="259"/>
      <c r="BT159" s="259"/>
      <c r="BU159" s="268"/>
      <c r="BV159" s="344">
        <f t="shared" si="59"/>
        <v>0</v>
      </c>
      <c r="BW159" s="345">
        <f t="shared" si="60"/>
        <v>4</v>
      </c>
      <c r="BX159" s="346">
        <f t="shared" si="61"/>
        <v>0</v>
      </c>
      <c r="BY159" s="358">
        <f t="shared" si="57"/>
        <v>0</v>
      </c>
      <c r="BZ159" s="346">
        <f t="shared" si="58"/>
        <v>0</v>
      </c>
      <c r="CA159" s="443" t="s">
        <v>583</v>
      </c>
      <c r="CB159" s="256" t="s">
        <v>521</v>
      </c>
      <c r="CC159" s="347">
        <f t="shared" si="67"/>
        <v>0</v>
      </c>
      <c r="CD159" s="347">
        <f t="shared" si="68"/>
        <v>0</v>
      </c>
      <c r="CE159" s="347">
        <f t="shared" si="69"/>
        <v>0</v>
      </c>
      <c r="CF159" s="347">
        <f t="shared" si="70"/>
        <v>0</v>
      </c>
      <c r="CG159" s="449" t="s">
        <v>540</v>
      </c>
      <c r="CH159" s="256" t="s">
        <v>100</v>
      </c>
    </row>
    <row r="160" spans="1:86" x14ac:dyDescent="0.25">
      <c r="A160" s="291" t="s">
        <v>104</v>
      </c>
      <c r="B160" s="292" t="s">
        <v>174</v>
      </c>
      <c r="C160" s="293" t="s">
        <v>175</v>
      </c>
      <c r="D160" s="293" t="s">
        <v>176</v>
      </c>
      <c r="E160" s="294" t="s">
        <v>114</v>
      </c>
      <c r="F160" s="295" t="s">
        <v>74</v>
      </c>
      <c r="G160" s="293"/>
      <c r="H160" s="293" t="s">
        <v>108</v>
      </c>
      <c r="I160" s="296" t="s">
        <v>101</v>
      </c>
      <c r="J160" s="297" t="s">
        <v>31</v>
      </c>
      <c r="K160" s="298">
        <v>12</v>
      </c>
      <c r="L160" s="430">
        <v>6</v>
      </c>
      <c r="M160" s="431" t="s">
        <v>569</v>
      </c>
      <c r="N160" s="293" t="s">
        <v>100</v>
      </c>
      <c r="O160" s="258"/>
      <c r="P160" s="259"/>
      <c r="Q160" s="259">
        <v>1</v>
      </c>
      <c r="R160" s="259"/>
      <c r="S160" s="260"/>
      <c r="T160" s="261"/>
      <c r="U160" s="259"/>
      <c r="V160" s="259"/>
      <c r="W160" s="262">
        <v>1</v>
      </c>
      <c r="X160" s="261"/>
      <c r="Y160" s="259">
        <v>1</v>
      </c>
      <c r="Z160" s="259"/>
      <c r="AA160" s="259"/>
      <c r="AB160" s="262"/>
      <c r="AC160" s="261"/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>
        <v>1</v>
      </c>
      <c r="AO160" s="265"/>
      <c r="AP160" s="265"/>
      <c r="AQ160" s="266">
        <v>1</v>
      </c>
      <c r="AR160" s="263"/>
      <c r="AS160" s="264"/>
      <c r="AT160" s="265"/>
      <c r="AU160" s="265"/>
      <c r="AV160" s="266">
        <v>1</v>
      </c>
      <c r="AW160" s="263"/>
      <c r="AX160" s="265"/>
      <c r="AY160" s="265"/>
      <c r="AZ160" s="265"/>
      <c r="BA160" s="266"/>
      <c r="BB160" s="263"/>
      <c r="BC160" s="264"/>
      <c r="BD160" s="265"/>
      <c r="BE160" s="265"/>
      <c r="BF160" s="266"/>
      <c r="BG160" s="261"/>
      <c r="BH160" s="267"/>
      <c r="BI160" s="259"/>
      <c r="BJ160" s="259"/>
      <c r="BK160" s="262"/>
      <c r="BL160" s="261"/>
      <c r="BM160" s="259"/>
      <c r="BN160" s="259"/>
      <c r="BO160" s="259"/>
      <c r="BP160" s="262"/>
      <c r="BQ160" s="261"/>
      <c r="BR160" s="267"/>
      <c r="BS160" s="259"/>
      <c r="BT160" s="259"/>
      <c r="BU160" s="268"/>
      <c r="BV160" s="344">
        <f t="shared" si="59"/>
        <v>6</v>
      </c>
      <c r="BW160" s="345">
        <f t="shared" si="60"/>
        <v>0</v>
      </c>
      <c r="BX160" s="346">
        <f t="shared" si="61"/>
        <v>6</v>
      </c>
      <c r="BY160" s="358">
        <f t="shared" si="57"/>
        <v>3</v>
      </c>
      <c r="BZ160" s="346">
        <f t="shared" si="58"/>
        <v>3</v>
      </c>
      <c r="CA160" s="443" t="s">
        <v>583</v>
      </c>
      <c r="CB160" s="256" t="s">
        <v>536</v>
      </c>
      <c r="CC160" s="347">
        <f t="shared" si="67"/>
        <v>3</v>
      </c>
      <c r="CD160" s="347">
        <f t="shared" si="68"/>
        <v>2</v>
      </c>
      <c r="CE160" s="347">
        <f t="shared" si="69"/>
        <v>1</v>
      </c>
      <c r="CF160" s="347">
        <f t="shared" si="70"/>
        <v>0</v>
      </c>
      <c r="CG160" s="449" t="s">
        <v>540</v>
      </c>
      <c r="CH160" s="256" t="s">
        <v>100</v>
      </c>
    </row>
    <row r="161" spans="1:86" x14ac:dyDescent="0.25">
      <c r="A161" s="291" t="s">
        <v>104</v>
      </c>
      <c r="B161" s="292" t="s">
        <v>174</v>
      </c>
      <c r="C161" s="293" t="s">
        <v>175</v>
      </c>
      <c r="D161" s="293" t="s">
        <v>176</v>
      </c>
      <c r="E161" s="294" t="s">
        <v>114</v>
      </c>
      <c r="F161" s="295" t="s">
        <v>74</v>
      </c>
      <c r="G161" s="293"/>
      <c r="H161" s="293" t="s">
        <v>108</v>
      </c>
      <c r="I161" s="296" t="s">
        <v>101</v>
      </c>
      <c r="J161" s="297" t="s">
        <v>306</v>
      </c>
      <c r="K161" s="298">
        <v>12</v>
      </c>
      <c r="L161" s="430">
        <v>6</v>
      </c>
      <c r="M161" s="431" t="s">
        <v>570</v>
      </c>
      <c r="N161" s="293" t="s">
        <v>100</v>
      </c>
      <c r="O161" s="258"/>
      <c r="P161" s="259"/>
      <c r="Q161" s="259">
        <v>1</v>
      </c>
      <c r="R161" s="259"/>
      <c r="S161" s="260"/>
      <c r="T161" s="261"/>
      <c r="U161" s="259"/>
      <c r="V161" s="259"/>
      <c r="W161" s="262">
        <v>1</v>
      </c>
      <c r="X161" s="261"/>
      <c r="Y161" s="259">
        <v>1</v>
      </c>
      <c r="Z161" s="259"/>
      <c r="AA161" s="259"/>
      <c r="AB161" s="262"/>
      <c r="AC161" s="261"/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>
        <v>1</v>
      </c>
      <c r="AO161" s="265"/>
      <c r="AP161" s="265"/>
      <c r="AQ161" s="266">
        <v>1</v>
      </c>
      <c r="AR161" s="263"/>
      <c r="AS161" s="264"/>
      <c r="AT161" s="265"/>
      <c r="AU161" s="265"/>
      <c r="AV161" s="266">
        <v>1</v>
      </c>
      <c r="AW161" s="263"/>
      <c r="AX161" s="265"/>
      <c r="AY161" s="265"/>
      <c r="AZ161" s="265"/>
      <c r="BA161" s="266"/>
      <c r="BB161" s="263"/>
      <c r="BC161" s="264"/>
      <c r="BD161" s="265"/>
      <c r="BE161" s="265"/>
      <c r="BF161" s="266"/>
      <c r="BG161" s="261"/>
      <c r="BH161" s="267"/>
      <c r="BI161" s="259"/>
      <c r="BJ161" s="259"/>
      <c r="BK161" s="262"/>
      <c r="BL161" s="261"/>
      <c r="BM161" s="259"/>
      <c r="BN161" s="259"/>
      <c r="BO161" s="259"/>
      <c r="BP161" s="262"/>
      <c r="BQ161" s="261"/>
      <c r="BR161" s="267"/>
      <c r="BS161" s="259"/>
      <c r="BT161" s="259"/>
      <c r="BU161" s="268"/>
      <c r="BV161" s="344">
        <f t="shared" si="59"/>
        <v>6</v>
      </c>
      <c r="BW161" s="345">
        <f t="shared" si="60"/>
        <v>0</v>
      </c>
      <c r="BX161" s="346">
        <f t="shared" si="61"/>
        <v>6</v>
      </c>
      <c r="BY161" s="358">
        <f t="shared" si="57"/>
        <v>3</v>
      </c>
      <c r="BZ161" s="346">
        <f t="shared" si="58"/>
        <v>3</v>
      </c>
      <c r="CA161" s="443" t="s">
        <v>583</v>
      </c>
      <c r="CB161" s="256" t="s">
        <v>536</v>
      </c>
      <c r="CC161" s="347">
        <f t="shared" si="67"/>
        <v>3</v>
      </c>
      <c r="CD161" s="347">
        <f t="shared" si="68"/>
        <v>2</v>
      </c>
      <c r="CE161" s="347">
        <f t="shared" si="69"/>
        <v>1</v>
      </c>
      <c r="CF161" s="347">
        <f t="shared" si="70"/>
        <v>0</v>
      </c>
      <c r="CG161" s="449" t="s">
        <v>540</v>
      </c>
      <c r="CH161" s="256" t="s">
        <v>100</v>
      </c>
    </row>
    <row r="162" spans="1:86" x14ac:dyDescent="0.25">
      <c r="A162" s="291" t="s">
        <v>104</v>
      </c>
      <c r="B162" s="292" t="s">
        <v>174</v>
      </c>
      <c r="C162" s="293" t="s">
        <v>175</v>
      </c>
      <c r="D162" s="293" t="s">
        <v>176</v>
      </c>
      <c r="E162" s="294" t="s">
        <v>114</v>
      </c>
      <c r="F162" s="295" t="s">
        <v>74</v>
      </c>
      <c r="G162" s="293"/>
      <c r="H162" s="293" t="s">
        <v>108</v>
      </c>
      <c r="I162" s="296" t="s">
        <v>101</v>
      </c>
      <c r="J162" s="297" t="s">
        <v>237</v>
      </c>
      <c r="K162" s="298">
        <v>6</v>
      </c>
      <c r="L162" s="430">
        <v>6</v>
      </c>
      <c r="M162" s="431" t="s">
        <v>252</v>
      </c>
      <c r="N162" s="300" t="s">
        <v>239</v>
      </c>
      <c r="O162" s="258"/>
      <c r="P162" s="259"/>
      <c r="Q162" s="259"/>
      <c r="R162" s="259"/>
      <c r="S162" s="260"/>
      <c r="T162" s="261"/>
      <c r="U162" s="259"/>
      <c r="V162" s="259"/>
      <c r="W162" s="262"/>
      <c r="X162" s="261"/>
      <c r="Y162" s="259"/>
      <c r="Z162" s="259"/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/>
      <c r="BD162" s="265"/>
      <c r="BE162" s="265"/>
      <c r="BF162" s="266"/>
      <c r="BG162" s="261"/>
      <c r="BH162" s="267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67"/>
      <c r="BS162" s="259"/>
      <c r="BT162" s="259"/>
      <c r="BU162" s="268"/>
      <c r="BV162" s="344">
        <f t="shared" si="59"/>
        <v>0</v>
      </c>
      <c r="BW162" s="345">
        <f t="shared" si="60"/>
        <v>6</v>
      </c>
      <c r="BX162" s="346">
        <f t="shared" si="61"/>
        <v>0</v>
      </c>
      <c r="BY162" s="358">
        <f t="shared" si="57"/>
        <v>0</v>
      </c>
      <c r="BZ162" s="346">
        <f t="shared" si="58"/>
        <v>0</v>
      </c>
      <c r="CA162" s="443" t="s">
        <v>583</v>
      </c>
      <c r="CB162" s="256" t="s">
        <v>536</v>
      </c>
      <c r="CC162" s="347">
        <f t="shared" si="67"/>
        <v>0</v>
      </c>
      <c r="CD162" s="347">
        <f t="shared" si="68"/>
        <v>0</v>
      </c>
      <c r="CE162" s="347">
        <f t="shared" si="69"/>
        <v>0</v>
      </c>
      <c r="CF162" s="347">
        <f t="shared" si="70"/>
        <v>0</v>
      </c>
      <c r="CG162" s="449" t="s">
        <v>540</v>
      </c>
      <c r="CH162" s="256" t="s">
        <v>100</v>
      </c>
    </row>
    <row r="163" spans="1:86" x14ac:dyDescent="0.25">
      <c r="A163" s="291" t="s">
        <v>99</v>
      </c>
      <c r="B163" s="292" t="s">
        <v>161</v>
      </c>
      <c r="C163" s="293" t="s">
        <v>173</v>
      </c>
      <c r="D163" s="293" t="s">
        <v>172</v>
      </c>
      <c r="E163" s="294" t="s">
        <v>114</v>
      </c>
      <c r="F163" s="295" t="s">
        <v>75</v>
      </c>
      <c r="G163" s="293"/>
      <c r="H163" s="293" t="s">
        <v>108</v>
      </c>
      <c r="I163" s="296" t="s">
        <v>101</v>
      </c>
      <c r="J163" s="297" t="s">
        <v>31</v>
      </c>
      <c r="K163" s="298">
        <v>5</v>
      </c>
      <c r="L163" s="430">
        <v>5</v>
      </c>
      <c r="M163" s="431" t="s">
        <v>240</v>
      </c>
      <c r="N163" s="293" t="s">
        <v>100</v>
      </c>
      <c r="O163" s="258"/>
      <c r="P163" s="259"/>
      <c r="Q163" s="259"/>
      <c r="R163" s="259"/>
      <c r="S163" s="260"/>
      <c r="T163" s="261"/>
      <c r="U163" s="259"/>
      <c r="V163" s="259">
        <v>1</v>
      </c>
      <c r="W163" s="262"/>
      <c r="X163" s="261"/>
      <c r="Y163" s="259"/>
      <c r="Z163" s="259">
        <v>1</v>
      </c>
      <c r="AA163" s="259"/>
      <c r="AB163" s="262"/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>
        <v>1</v>
      </c>
      <c r="AQ163" s="266"/>
      <c r="AR163" s="263"/>
      <c r="AS163" s="264"/>
      <c r="AT163" s="265">
        <v>1</v>
      </c>
      <c r="AU163" s="265">
        <v>1</v>
      </c>
      <c r="AV163" s="266"/>
      <c r="AW163" s="263"/>
      <c r="AX163" s="265"/>
      <c r="AY163" s="265"/>
      <c r="AZ163" s="265"/>
      <c r="BA163" s="266"/>
      <c r="BB163" s="263"/>
      <c r="BC163" s="264"/>
      <c r="BD163" s="265"/>
      <c r="BE163" s="265"/>
      <c r="BF163" s="266"/>
      <c r="BG163" s="261"/>
      <c r="BH163" s="267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67"/>
      <c r="BS163" s="259"/>
      <c r="BT163" s="259"/>
      <c r="BU163" s="268"/>
      <c r="BV163" s="344">
        <f t="shared" si="59"/>
        <v>5</v>
      </c>
      <c r="BW163" s="345">
        <f t="shared" si="60"/>
        <v>0</v>
      </c>
      <c r="BX163" s="346">
        <f t="shared" si="61"/>
        <v>5</v>
      </c>
      <c r="BY163" s="358">
        <f t="shared" si="57"/>
        <v>2</v>
      </c>
      <c r="BZ163" s="346">
        <f t="shared" si="58"/>
        <v>3</v>
      </c>
      <c r="CA163" s="443" t="s">
        <v>583</v>
      </c>
      <c r="CB163" s="256" t="s">
        <v>521</v>
      </c>
      <c r="CC163" s="347">
        <f t="shared" si="67"/>
        <v>2</v>
      </c>
      <c r="CD163" s="347">
        <f t="shared" si="68"/>
        <v>1</v>
      </c>
      <c r="CE163" s="347">
        <f t="shared" si="69"/>
        <v>2</v>
      </c>
      <c r="CF163" s="347">
        <f t="shared" si="70"/>
        <v>0</v>
      </c>
      <c r="CG163" s="449" t="s">
        <v>540</v>
      </c>
      <c r="CH163" s="256" t="s">
        <v>100</v>
      </c>
    </row>
    <row r="164" spans="1:86" x14ac:dyDescent="0.25">
      <c r="A164" s="291" t="s">
        <v>99</v>
      </c>
      <c r="B164" s="292" t="s">
        <v>161</v>
      </c>
      <c r="C164" s="293" t="s">
        <v>173</v>
      </c>
      <c r="D164" s="293" t="s">
        <v>172</v>
      </c>
      <c r="E164" s="294" t="s">
        <v>114</v>
      </c>
      <c r="F164" s="295" t="s">
        <v>75</v>
      </c>
      <c r="G164" s="293"/>
      <c r="H164" s="293" t="s">
        <v>108</v>
      </c>
      <c r="I164" s="296" t="s">
        <v>101</v>
      </c>
      <c r="J164" s="297" t="s">
        <v>306</v>
      </c>
      <c r="K164" s="298">
        <v>5</v>
      </c>
      <c r="L164" s="430">
        <v>5</v>
      </c>
      <c r="M164" s="431" t="s">
        <v>242</v>
      </c>
      <c r="N164" s="293" t="s">
        <v>100</v>
      </c>
      <c r="O164" s="258"/>
      <c r="P164" s="259"/>
      <c r="Q164" s="259"/>
      <c r="R164" s="259"/>
      <c r="S164" s="260"/>
      <c r="T164" s="261"/>
      <c r="U164" s="259"/>
      <c r="V164" s="259">
        <v>1</v>
      </c>
      <c r="W164" s="262"/>
      <c r="X164" s="261"/>
      <c r="Y164" s="259"/>
      <c r="Z164" s="259">
        <v>1</v>
      </c>
      <c r="AA164" s="259"/>
      <c r="AB164" s="262"/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/>
      <c r="AO164" s="265"/>
      <c r="AP164" s="265">
        <v>1</v>
      </c>
      <c r="AQ164" s="266"/>
      <c r="AR164" s="263"/>
      <c r="AS164" s="264"/>
      <c r="AT164" s="265">
        <v>1</v>
      </c>
      <c r="AU164" s="265">
        <v>1</v>
      </c>
      <c r="AV164" s="266"/>
      <c r="AW164" s="263"/>
      <c r="AX164" s="265"/>
      <c r="AY164" s="265"/>
      <c r="AZ164" s="265"/>
      <c r="BA164" s="266"/>
      <c r="BB164" s="263"/>
      <c r="BC164" s="264"/>
      <c r="BD164" s="265"/>
      <c r="BE164" s="265"/>
      <c r="BF164" s="266"/>
      <c r="BG164" s="261"/>
      <c r="BH164" s="267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67"/>
      <c r="BS164" s="259"/>
      <c r="BT164" s="259"/>
      <c r="BU164" s="268"/>
      <c r="BV164" s="344">
        <f t="shared" si="59"/>
        <v>5</v>
      </c>
      <c r="BW164" s="345">
        <f t="shared" si="60"/>
        <v>0</v>
      </c>
      <c r="BX164" s="346">
        <f t="shared" si="61"/>
        <v>5</v>
      </c>
      <c r="BY164" s="358">
        <f t="shared" si="57"/>
        <v>2</v>
      </c>
      <c r="BZ164" s="346">
        <f t="shared" si="58"/>
        <v>3</v>
      </c>
      <c r="CA164" s="443" t="s">
        <v>583</v>
      </c>
      <c r="CB164" s="256" t="s">
        <v>521</v>
      </c>
      <c r="CC164" s="347">
        <f t="shared" si="67"/>
        <v>2</v>
      </c>
      <c r="CD164" s="347">
        <f t="shared" si="68"/>
        <v>1</v>
      </c>
      <c r="CE164" s="347">
        <f t="shared" si="69"/>
        <v>2</v>
      </c>
      <c r="CF164" s="347">
        <f t="shared" si="70"/>
        <v>0</v>
      </c>
      <c r="CG164" s="449" t="s">
        <v>540</v>
      </c>
      <c r="CH164" s="256" t="s">
        <v>100</v>
      </c>
    </row>
    <row r="165" spans="1:86" x14ac:dyDescent="0.25">
      <c r="A165" s="291" t="s">
        <v>99</v>
      </c>
      <c r="B165" s="292" t="s">
        <v>161</v>
      </c>
      <c r="C165" s="293" t="s">
        <v>173</v>
      </c>
      <c r="D165" s="293" t="s">
        <v>172</v>
      </c>
      <c r="E165" s="294" t="s">
        <v>114</v>
      </c>
      <c r="F165" s="295" t="s">
        <v>75</v>
      </c>
      <c r="G165" s="293"/>
      <c r="H165" s="293" t="s">
        <v>108</v>
      </c>
      <c r="I165" s="296" t="s">
        <v>101</v>
      </c>
      <c r="J165" s="297" t="s">
        <v>237</v>
      </c>
      <c r="K165" s="298">
        <v>6</v>
      </c>
      <c r="L165" s="430">
        <v>6</v>
      </c>
      <c r="M165" s="431" t="s">
        <v>252</v>
      </c>
      <c r="N165" s="300" t="s">
        <v>239</v>
      </c>
      <c r="O165" s="258"/>
      <c r="P165" s="259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59"/>
      <c r="AB165" s="262"/>
      <c r="AC165" s="261"/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/>
      <c r="AO165" s="265"/>
      <c r="AP165" s="265"/>
      <c r="AQ165" s="266"/>
      <c r="AR165" s="263"/>
      <c r="AS165" s="264"/>
      <c r="AT165" s="265"/>
      <c r="AU165" s="265"/>
      <c r="AV165" s="266"/>
      <c r="AW165" s="263"/>
      <c r="AX165" s="265"/>
      <c r="AY165" s="265"/>
      <c r="AZ165" s="265"/>
      <c r="BA165" s="266"/>
      <c r="BB165" s="263"/>
      <c r="BC165" s="264"/>
      <c r="BD165" s="265"/>
      <c r="BE165" s="265"/>
      <c r="BF165" s="266"/>
      <c r="BG165" s="261"/>
      <c r="BH165" s="267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67"/>
      <c r="BS165" s="259"/>
      <c r="BT165" s="259"/>
      <c r="BU165" s="268"/>
      <c r="BV165" s="344">
        <f t="shared" si="59"/>
        <v>0</v>
      </c>
      <c r="BW165" s="345">
        <f t="shared" si="60"/>
        <v>6</v>
      </c>
      <c r="BX165" s="346">
        <f t="shared" si="61"/>
        <v>0</v>
      </c>
      <c r="BY165" s="358">
        <f t="shared" si="57"/>
        <v>0</v>
      </c>
      <c r="BZ165" s="346">
        <f t="shared" si="58"/>
        <v>0</v>
      </c>
      <c r="CA165" s="443" t="s">
        <v>583</v>
      </c>
      <c r="CB165" s="256" t="s">
        <v>521</v>
      </c>
      <c r="CC165" s="347">
        <f t="shared" si="67"/>
        <v>0</v>
      </c>
      <c r="CD165" s="347">
        <f t="shared" si="68"/>
        <v>0</v>
      </c>
      <c r="CE165" s="347">
        <f t="shared" si="69"/>
        <v>0</v>
      </c>
      <c r="CF165" s="347">
        <f t="shared" si="70"/>
        <v>0</v>
      </c>
      <c r="CG165" s="449" t="s">
        <v>540</v>
      </c>
      <c r="CH165" s="256" t="s">
        <v>100</v>
      </c>
    </row>
    <row r="166" spans="1:86" x14ac:dyDescent="0.25">
      <c r="A166" s="291" t="s">
        <v>99</v>
      </c>
      <c r="B166" s="292" t="s">
        <v>161</v>
      </c>
      <c r="C166" s="293" t="s">
        <v>171</v>
      </c>
      <c r="D166" s="293" t="s">
        <v>172</v>
      </c>
      <c r="E166" s="294" t="s">
        <v>114</v>
      </c>
      <c r="F166" s="295" t="s">
        <v>76</v>
      </c>
      <c r="G166" s="293"/>
      <c r="H166" s="293" t="s">
        <v>108</v>
      </c>
      <c r="I166" s="296" t="s">
        <v>101</v>
      </c>
      <c r="J166" s="297" t="s">
        <v>31</v>
      </c>
      <c r="K166" s="298">
        <v>12</v>
      </c>
      <c r="L166" s="430">
        <v>6</v>
      </c>
      <c r="M166" s="431" t="s">
        <v>571</v>
      </c>
      <c r="N166" s="293" t="s">
        <v>100</v>
      </c>
      <c r="O166" s="258"/>
      <c r="P166" s="259"/>
      <c r="Q166" s="259">
        <v>1</v>
      </c>
      <c r="R166" s="259"/>
      <c r="S166" s="260"/>
      <c r="T166" s="261"/>
      <c r="U166" s="259"/>
      <c r="V166" s="259"/>
      <c r="W166" s="262">
        <v>1</v>
      </c>
      <c r="X166" s="261"/>
      <c r="Y166" s="259">
        <v>1</v>
      </c>
      <c r="Z166" s="259"/>
      <c r="AA166" s="259"/>
      <c r="AB166" s="262"/>
      <c r="AC166" s="261"/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>
        <v>1</v>
      </c>
      <c r="AO166" s="265"/>
      <c r="AP166" s="265"/>
      <c r="AQ166" s="266">
        <v>1</v>
      </c>
      <c r="AR166" s="263"/>
      <c r="AS166" s="264"/>
      <c r="AT166" s="265"/>
      <c r="AU166" s="265"/>
      <c r="AV166" s="266">
        <v>1</v>
      </c>
      <c r="AW166" s="263"/>
      <c r="AX166" s="265"/>
      <c r="AY166" s="265"/>
      <c r="AZ166" s="265"/>
      <c r="BA166" s="266"/>
      <c r="BB166" s="263"/>
      <c r="BC166" s="264"/>
      <c r="BD166" s="265"/>
      <c r="BE166" s="265"/>
      <c r="BF166" s="266"/>
      <c r="BG166" s="261"/>
      <c r="BH166" s="267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67"/>
      <c r="BS166" s="259"/>
      <c r="BT166" s="259"/>
      <c r="BU166" s="268"/>
      <c r="BV166" s="344">
        <f t="shared" si="59"/>
        <v>6</v>
      </c>
      <c r="BW166" s="345">
        <f t="shared" si="60"/>
        <v>0</v>
      </c>
      <c r="BX166" s="346">
        <f t="shared" si="61"/>
        <v>6</v>
      </c>
      <c r="BY166" s="358">
        <f t="shared" si="57"/>
        <v>3</v>
      </c>
      <c r="BZ166" s="346">
        <f t="shared" si="58"/>
        <v>3</v>
      </c>
      <c r="CA166" s="443" t="s">
        <v>583</v>
      </c>
      <c r="CB166" s="256" t="s">
        <v>536</v>
      </c>
      <c r="CC166" s="347">
        <f t="shared" si="67"/>
        <v>3</v>
      </c>
      <c r="CD166" s="347">
        <f t="shared" si="68"/>
        <v>2</v>
      </c>
      <c r="CE166" s="347">
        <f t="shared" si="69"/>
        <v>1</v>
      </c>
      <c r="CF166" s="347">
        <f t="shared" si="70"/>
        <v>0</v>
      </c>
      <c r="CG166" s="449" t="s">
        <v>540</v>
      </c>
      <c r="CH166" s="256" t="s">
        <v>100</v>
      </c>
    </row>
    <row r="167" spans="1:86" x14ac:dyDescent="0.25">
      <c r="A167" s="291" t="s">
        <v>99</v>
      </c>
      <c r="B167" s="292" t="s">
        <v>161</v>
      </c>
      <c r="C167" s="293" t="s">
        <v>171</v>
      </c>
      <c r="D167" s="293" t="s">
        <v>172</v>
      </c>
      <c r="E167" s="294" t="s">
        <v>114</v>
      </c>
      <c r="F167" s="295" t="s">
        <v>76</v>
      </c>
      <c r="G167" s="293"/>
      <c r="H167" s="293" t="s">
        <v>108</v>
      </c>
      <c r="I167" s="296" t="s">
        <v>101</v>
      </c>
      <c r="J167" s="297" t="s">
        <v>306</v>
      </c>
      <c r="K167" s="298">
        <v>12</v>
      </c>
      <c r="L167" s="430">
        <v>6</v>
      </c>
      <c r="M167" s="431" t="s">
        <v>570</v>
      </c>
      <c r="N167" s="293" t="s">
        <v>100</v>
      </c>
      <c r="O167" s="258"/>
      <c r="P167" s="259"/>
      <c r="Q167" s="259">
        <v>1</v>
      </c>
      <c r="R167" s="259"/>
      <c r="S167" s="260"/>
      <c r="T167" s="261"/>
      <c r="U167" s="259"/>
      <c r="V167" s="259"/>
      <c r="W167" s="262">
        <v>1</v>
      </c>
      <c r="X167" s="261"/>
      <c r="Y167" s="259">
        <v>1</v>
      </c>
      <c r="Z167" s="259"/>
      <c r="AA167" s="259"/>
      <c r="AB167" s="262"/>
      <c r="AC167" s="261"/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>
        <v>1</v>
      </c>
      <c r="AO167" s="265"/>
      <c r="AP167" s="265"/>
      <c r="AQ167" s="266">
        <v>1</v>
      </c>
      <c r="AR167" s="263"/>
      <c r="AS167" s="264"/>
      <c r="AT167" s="265"/>
      <c r="AU167" s="265"/>
      <c r="AV167" s="266">
        <v>1</v>
      </c>
      <c r="AW167" s="263"/>
      <c r="AX167" s="265"/>
      <c r="AY167" s="265"/>
      <c r="AZ167" s="265"/>
      <c r="BA167" s="266"/>
      <c r="BB167" s="263"/>
      <c r="BC167" s="264"/>
      <c r="BD167" s="265"/>
      <c r="BE167" s="265"/>
      <c r="BF167" s="266"/>
      <c r="BG167" s="261"/>
      <c r="BH167" s="267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67"/>
      <c r="BS167" s="259"/>
      <c r="BT167" s="259"/>
      <c r="BU167" s="268"/>
      <c r="BV167" s="344">
        <f t="shared" si="59"/>
        <v>6</v>
      </c>
      <c r="BW167" s="345">
        <f t="shared" si="60"/>
        <v>0</v>
      </c>
      <c r="BX167" s="346">
        <f t="shared" si="61"/>
        <v>6</v>
      </c>
      <c r="BY167" s="358">
        <f t="shared" ref="BY167:BY230" si="71">COUNT(O167:AG167,BG167:BU167)</f>
        <v>3</v>
      </c>
      <c r="BZ167" s="346">
        <f t="shared" ref="BZ167:BZ230" si="72">COUNT(AH167:BF167)</f>
        <v>3</v>
      </c>
      <c r="CA167" s="443" t="s">
        <v>583</v>
      </c>
      <c r="CB167" s="256" t="s">
        <v>536</v>
      </c>
      <c r="CC167" s="347">
        <f t="shared" si="67"/>
        <v>3</v>
      </c>
      <c r="CD167" s="347">
        <f t="shared" si="68"/>
        <v>2</v>
      </c>
      <c r="CE167" s="347">
        <f t="shared" si="69"/>
        <v>1</v>
      </c>
      <c r="CF167" s="347">
        <f t="shared" si="70"/>
        <v>0</v>
      </c>
      <c r="CG167" s="449" t="s">
        <v>540</v>
      </c>
      <c r="CH167" s="256" t="s">
        <v>100</v>
      </c>
    </row>
    <row r="168" spans="1:86" x14ac:dyDescent="0.25">
      <c r="A168" s="291" t="s">
        <v>99</v>
      </c>
      <c r="B168" s="292" t="s">
        <v>161</v>
      </c>
      <c r="C168" s="293" t="s">
        <v>171</v>
      </c>
      <c r="D168" s="293" t="s">
        <v>172</v>
      </c>
      <c r="E168" s="294" t="s">
        <v>114</v>
      </c>
      <c r="F168" s="295" t="s">
        <v>76</v>
      </c>
      <c r="G168" s="293"/>
      <c r="H168" s="293" t="s">
        <v>108</v>
      </c>
      <c r="I168" s="296" t="s">
        <v>101</v>
      </c>
      <c r="J168" s="297" t="s">
        <v>237</v>
      </c>
      <c r="K168" s="298">
        <v>6</v>
      </c>
      <c r="L168" s="430">
        <v>6</v>
      </c>
      <c r="M168" s="431" t="s">
        <v>252</v>
      </c>
      <c r="N168" s="300" t="s">
        <v>239</v>
      </c>
      <c r="O168" s="258"/>
      <c r="P168" s="259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59"/>
      <c r="AB168" s="262"/>
      <c r="AC168" s="261"/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/>
      <c r="AW168" s="263"/>
      <c r="AX168" s="265"/>
      <c r="AY168" s="265"/>
      <c r="AZ168" s="265"/>
      <c r="BA168" s="266"/>
      <c r="BB168" s="263"/>
      <c r="BC168" s="264"/>
      <c r="BD168" s="265"/>
      <c r="BE168" s="265"/>
      <c r="BF168" s="266"/>
      <c r="BG168" s="261"/>
      <c r="BH168" s="267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67"/>
      <c r="BS168" s="259"/>
      <c r="BT168" s="259"/>
      <c r="BU168" s="268"/>
      <c r="BV168" s="344">
        <f t="shared" ref="BV168:BV231" si="73">SUM(O168:BU168)</f>
        <v>0</v>
      </c>
      <c r="BW168" s="345">
        <f t="shared" ref="BW168:BW231" si="74">IF(J168="Pictures",(IF(SUM(O168:BU168)&gt;L168,0,L168-BV168)),L168-BV168)</f>
        <v>6</v>
      </c>
      <c r="BX168" s="346">
        <f t="shared" si="61"/>
        <v>0</v>
      </c>
      <c r="BY168" s="358">
        <f t="shared" si="71"/>
        <v>0</v>
      </c>
      <c r="BZ168" s="346">
        <f t="shared" si="72"/>
        <v>0</v>
      </c>
      <c r="CA168" s="443" t="s">
        <v>583</v>
      </c>
      <c r="CB168" s="256" t="s">
        <v>536</v>
      </c>
      <c r="CC168" s="347">
        <f t="shared" si="67"/>
        <v>0</v>
      </c>
      <c r="CD168" s="347">
        <f t="shared" si="68"/>
        <v>0</v>
      </c>
      <c r="CE168" s="347">
        <f t="shared" si="69"/>
        <v>0</v>
      </c>
      <c r="CF168" s="347">
        <f t="shared" si="70"/>
        <v>0</v>
      </c>
      <c r="CG168" s="449" t="s">
        <v>540</v>
      </c>
      <c r="CH168" s="256" t="s">
        <v>100</v>
      </c>
    </row>
    <row r="169" spans="1:86" x14ac:dyDescent="0.25">
      <c r="A169" s="291" t="s">
        <v>106</v>
      </c>
      <c r="B169" s="292" t="s">
        <v>145</v>
      </c>
      <c r="C169" s="293" t="s">
        <v>169</v>
      </c>
      <c r="D169" s="293" t="s">
        <v>170</v>
      </c>
      <c r="E169" s="294" t="s">
        <v>114</v>
      </c>
      <c r="F169" s="295" t="s">
        <v>218</v>
      </c>
      <c r="G169" s="293" t="s">
        <v>236</v>
      </c>
      <c r="H169" s="293" t="s">
        <v>102</v>
      </c>
      <c r="I169" s="296" t="s">
        <v>103</v>
      </c>
      <c r="J169" s="297" t="s">
        <v>37</v>
      </c>
      <c r="K169" s="298">
        <v>5</v>
      </c>
      <c r="L169" s="430">
        <v>2</v>
      </c>
      <c r="M169" s="431" t="s">
        <v>532</v>
      </c>
      <c r="N169" s="293" t="s">
        <v>100</v>
      </c>
      <c r="O169" s="258"/>
      <c r="P169" s="259"/>
      <c r="Q169" s="259"/>
      <c r="R169" s="259"/>
      <c r="S169" s="260"/>
      <c r="T169" s="261"/>
      <c r="U169" s="259"/>
      <c r="V169" s="259">
        <v>1</v>
      </c>
      <c r="W169" s="262"/>
      <c r="X169" s="261"/>
      <c r="Y169" s="259"/>
      <c r="Z169" s="259">
        <v>1</v>
      </c>
      <c r="AA169" s="259"/>
      <c r="AB169" s="262"/>
      <c r="AC169" s="261"/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/>
      <c r="AW169" s="263"/>
      <c r="AX169" s="265"/>
      <c r="AY169" s="265"/>
      <c r="AZ169" s="265"/>
      <c r="BA169" s="266"/>
      <c r="BB169" s="263"/>
      <c r="BC169" s="264"/>
      <c r="BD169" s="265"/>
      <c r="BE169" s="265"/>
      <c r="BF169" s="266"/>
      <c r="BG169" s="261"/>
      <c r="BH169" s="267"/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67"/>
      <c r="BS169" s="259"/>
      <c r="BT169" s="259"/>
      <c r="BU169" s="268"/>
      <c r="BV169" s="344">
        <f t="shared" si="73"/>
        <v>2</v>
      </c>
      <c r="BW169" s="345">
        <f t="shared" si="74"/>
        <v>0</v>
      </c>
      <c r="BX169" s="346">
        <f t="shared" si="61"/>
        <v>2</v>
      </c>
      <c r="BY169" s="358">
        <f t="shared" si="71"/>
        <v>2</v>
      </c>
      <c r="BZ169" s="346">
        <f t="shared" si="72"/>
        <v>0</v>
      </c>
      <c r="CA169" s="443" t="s">
        <v>583</v>
      </c>
      <c r="CB169" s="256" t="s">
        <v>523</v>
      </c>
      <c r="CC169" s="347">
        <f t="shared" si="67"/>
        <v>2</v>
      </c>
      <c r="CD169" s="347">
        <f t="shared" si="68"/>
        <v>0</v>
      </c>
      <c r="CE169" s="347">
        <f t="shared" si="69"/>
        <v>0</v>
      </c>
      <c r="CF169" s="347">
        <f t="shared" si="70"/>
        <v>0</v>
      </c>
      <c r="CG169" s="448" t="s">
        <v>532</v>
      </c>
      <c r="CH169" s="256" t="s">
        <v>552</v>
      </c>
    </row>
    <row r="170" spans="1:86" x14ac:dyDescent="0.25">
      <c r="A170" s="291" t="s">
        <v>106</v>
      </c>
      <c r="B170" s="292" t="s">
        <v>145</v>
      </c>
      <c r="C170" s="293" t="s">
        <v>169</v>
      </c>
      <c r="D170" s="293" t="s">
        <v>170</v>
      </c>
      <c r="E170" s="294" t="s">
        <v>114</v>
      </c>
      <c r="F170" s="295" t="s">
        <v>218</v>
      </c>
      <c r="G170" s="293" t="s">
        <v>236</v>
      </c>
      <c r="H170" s="293" t="s">
        <v>102</v>
      </c>
      <c r="I170" s="296" t="s">
        <v>103</v>
      </c>
      <c r="J170" s="297" t="s">
        <v>38</v>
      </c>
      <c r="K170" s="298">
        <v>5</v>
      </c>
      <c r="L170" s="430">
        <v>2</v>
      </c>
      <c r="M170" s="431" t="s">
        <v>532</v>
      </c>
      <c r="N170" s="293" t="s">
        <v>100</v>
      </c>
      <c r="O170" s="258"/>
      <c r="P170" s="259"/>
      <c r="Q170" s="259"/>
      <c r="R170" s="259"/>
      <c r="S170" s="260"/>
      <c r="T170" s="261"/>
      <c r="U170" s="259"/>
      <c r="V170" s="259">
        <v>1</v>
      </c>
      <c r="W170" s="262"/>
      <c r="X170" s="261"/>
      <c r="Y170" s="259"/>
      <c r="Z170" s="259">
        <v>1</v>
      </c>
      <c r="AA170" s="259"/>
      <c r="AB170" s="262"/>
      <c r="AC170" s="261"/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/>
      <c r="BA170" s="266"/>
      <c r="BB170" s="263"/>
      <c r="BC170" s="264"/>
      <c r="BD170" s="265"/>
      <c r="BE170" s="265"/>
      <c r="BF170" s="266"/>
      <c r="BG170" s="261"/>
      <c r="BH170" s="267"/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67"/>
      <c r="BS170" s="259"/>
      <c r="BT170" s="259"/>
      <c r="BU170" s="268"/>
      <c r="BV170" s="344">
        <f t="shared" si="73"/>
        <v>2</v>
      </c>
      <c r="BW170" s="345">
        <f t="shared" si="74"/>
        <v>0</v>
      </c>
      <c r="BX170" s="346">
        <f t="shared" si="61"/>
        <v>2</v>
      </c>
      <c r="BY170" s="358">
        <f t="shared" si="71"/>
        <v>2</v>
      </c>
      <c r="BZ170" s="346">
        <f t="shared" si="72"/>
        <v>0</v>
      </c>
      <c r="CA170" s="443" t="s">
        <v>583</v>
      </c>
      <c r="CB170" s="256" t="s">
        <v>523</v>
      </c>
      <c r="CC170" s="347">
        <f t="shared" si="67"/>
        <v>2</v>
      </c>
      <c r="CD170" s="347">
        <f t="shared" si="68"/>
        <v>0</v>
      </c>
      <c r="CE170" s="347">
        <f t="shared" si="69"/>
        <v>0</v>
      </c>
      <c r="CF170" s="347">
        <f t="shared" si="70"/>
        <v>0</v>
      </c>
      <c r="CG170" s="448" t="s">
        <v>532</v>
      </c>
      <c r="CH170" s="256" t="s">
        <v>552</v>
      </c>
    </row>
    <row r="171" spans="1:86" x14ac:dyDescent="0.25">
      <c r="A171" s="291" t="s">
        <v>106</v>
      </c>
      <c r="B171" s="292" t="s">
        <v>145</v>
      </c>
      <c r="C171" s="293" t="s">
        <v>169</v>
      </c>
      <c r="D171" s="293" t="s">
        <v>170</v>
      </c>
      <c r="E171" s="294" t="s">
        <v>114</v>
      </c>
      <c r="F171" s="295" t="s">
        <v>218</v>
      </c>
      <c r="G171" s="293" t="s">
        <v>236</v>
      </c>
      <c r="H171" s="293" t="s">
        <v>102</v>
      </c>
      <c r="I171" s="296" t="s">
        <v>103</v>
      </c>
      <c r="J171" s="297" t="s">
        <v>237</v>
      </c>
      <c r="K171" s="298">
        <v>4</v>
      </c>
      <c r="L171" s="430">
        <v>0</v>
      </c>
      <c r="M171" s="431" t="s">
        <v>532</v>
      </c>
      <c r="N171" s="293" t="s">
        <v>100</v>
      </c>
      <c r="O171" s="258"/>
      <c r="P171" s="259"/>
      <c r="Q171" s="259"/>
      <c r="R171" s="259"/>
      <c r="S171" s="260"/>
      <c r="T171" s="261"/>
      <c r="U171" s="259"/>
      <c r="V171" s="259"/>
      <c r="W171" s="262"/>
      <c r="X171" s="261"/>
      <c r="Y171" s="259"/>
      <c r="Z171" s="259"/>
      <c r="AA171" s="259"/>
      <c r="AB171" s="262"/>
      <c r="AC171" s="261"/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/>
      <c r="AT171" s="265"/>
      <c r="AU171" s="265"/>
      <c r="AV171" s="266"/>
      <c r="AW171" s="263"/>
      <c r="AX171" s="265"/>
      <c r="AY171" s="265"/>
      <c r="AZ171" s="265"/>
      <c r="BA171" s="266"/>
      <c r="BB171" s="263"/>
      <c r="BC171" s="264"/>
      <c r="BD171" s="265"/>
      <c r="BE171" s="265"/>
      <c r="BF171" s="266"/>
      <c r="BG171" s="261"/>
      <c r="BH171" s="267"/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67"/>
      <c r="BS171" s="259"/>
      <c r="BT171" s="259"/>
      <c r="BU171" s="268"/>
      <c r="BV171" s="344">
        <f t="shared" si="73"/>
        <v>0</v>
      </c>
      <c r="BW171" s="345">
        <f t="shared" si="74"/>
        <v>0</v>
      </c>
      <c r="BX171" s="346">
        <f t="shared" si="61"/>
        <v>0</v>
      </c>
      <c r="BY171" s="358">
        <f t="shared" si="71"/>
        <v>0</v>
      </c>
      <c r="BZ171" s="346">
        <f t="shared" si="72"/>
        <v>0</v>
      </c>
      <c r="CA171" s="443" t="s">
        <v>583</v>
      </c>
      <c r="CB171" s="256" t="s">
        <v>523</v>
      </c>
      <c r="CC171" s="347">
        <f t="shared" si="67"/>
        <v>0</v>
      </c>
      <c r="CD171" s="347">
        <f t="shared" si="68"/>
        <v>0</v>
      </c>
      <c r="CE171" s="347">
        <f t="shared" si="69"/>
        <v>0</v>
      </c>
      <c r="CF171" s="347">
        <f t="shared" si="70"/>
        <v>0</v>
      </c>
      <c r="CG171" s="448" t="s">
        <v>532</v>
      </c>
      <c r="CH171" s="256" t="s">
        <v>552</v>
      </c>
    </row>
    <row r="172" spans="1:86" x14ac:dyDescent="0.25">
      <c r="A172" s="291" t="s">
        <v>110</v>
      </c>
      <c r="B172" s="292" t="s">
        <v>111</v>
      </c>
      <c r="C172" s="293" t="s">
        <v>168</v>
      </c>
      <c r="D172" s="293" t="s">
        <v>136</v>
      </c>
      <c r="E172" s="294" t="s">
        <v>114</v>
      </c>
      <c r="F172" s="295" t="s">
        <v>219</v>
      </c>
      <c r="G172" s="293" t="s">
        <v>236</v>
      </c>
      <c r="H172" s="293" t="s">
        <v>102</v>
      </c>
      <c r="I172" s="296" t="s">
        <v>103</v>
      </c>
      <c r="J172" s="297" t="s">
        <v>31</v>
      </c>
      <c r="K172" s="298">
        <v>4</v>
      </c>
      <c r="L172" s="430">
        <v>0</v>
      </c>
      <c r="M172" s="431" t="s">
        <v>532</v>
      </c>
      <c r="N172" s="293" t="s">
        <v>100</v>
      </c>
      <c r="O172" s="258"/>
      <c r="P172" s="259"/>
      <c r="Q172" s="259"/>
      <c r="R172" s="259"/>
      <c r="S172" s="260"/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/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/>
      <c r="BA172" s="266"/>
      <c r="BB172" s="263"/>
      <c r="BC172" s="264"/>
      <c r="BD172" s="265"/>
      <c r="BE172" s="265"/>
      <c r="BF172" s="266"/>
      <c r="BG172" s="261"/>
      <c r="BH172" s="267"/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67"/>
      <c r="BS172" s="259"/>
      <c r="BT172" s="259"/>
      <c r="BU172" s="268"/>
      <c r="BV172" s="344">
        <f t="shared" si="73"/>
        <v>0</v>
      </c>
      <c r="BW172" s="345">
        <f t="shared" si="74"/>
        <v>0</v>
      </c>
      <c r="BX172" s="346">
        <f t="shared" si="61"/>
        <v>0</v>
      </c>
      <c r="BY172" s="358">
        <f t="shared" si="71"/>
        <v>0</v>
      </c>
      <c r="BZ172" s="346">
        <f t="shared" si="72"/>
        <v>0</v>
      </c>
      <c r="CA172" s="443" t="s">
        <v>583</v>
      </c>
      <c r="CB172" s="256" t="s">
        <v>535</v>
      </c>
      <c r="CC172" s="347">
        <f t="shared" si="67"/>
        <v>0</v>
      </c>
      <c r="CD172" s="347">
        <f t="shared" si="68"/>
        <v>0</v>
      </c>
      <c r="CE172" s="347">
        <f t="shared" si="69"/>
        <v>0</v>
      </c>
      <c r="CF172" s="347">
        <f t="shared" si="70"/>
        <v>0</v>
      </c>
      <c r="CG172" s="448" t="s">
        <v>532</v>
      </c>
      <c r="CH172" s="256" t="s">
        <v>552</v>
      </c>
    </row>
    <row r="173" spans="1:86" x14ac:dyDescent="0.25">
      <c r="A173" s="291" t="s">
        <v>110</v>
      </c>
      <c r="B173" s="292" t="s">
        <v>111</v>
      </c>
      <c r="C173" s="293" t="s">
        <v>168</v>
      </c>
      <c r="D173" s="293" t="s">
        <v>136</v>
      </c>
      <c r="E173" s="294" t="s">
        <v>114</v>
      </c>
      <c r="F173" s="295" t="s">
        <v>219</v>
      </c>
      <c r="G173" s="293" t="s">
        <v>236</v>
      </c>
      <c r="H173" s="293" t="s">
        <v>102</v>
      </c>
      <c r="I173" s="296" t="s">
        <v>103</v>
      </c>
      <c r="J173" s="297" t="s">
        <v>39</v>
      </c>
      <c r="K173" s="298">
        <v>4</v>
      </c>
      <c r="L173" s="430">
        <v>0</v>
      </c>
      <c r="M173" s="431" t="s">
        <v>532</v>
      </c>
      <c r="N173" s="293" t="s">
        <v>100</v>
      </c>
      <c r="O173" s="258"/>
      <c r="P173" s="259"/>
      <c r="Q173" s="259"/>
      <c r="R173" s="259"/>
      <c r="S173" s="260"/>
      <c r="T173" s="261"/>
      <c r="U173" s="259"/>
      <c r="V173" s="259"/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/>
      <c r="BS173" s="259"/>
      <c r="BT173" s="259"/>
      <c r="BU173" s="268"/>
      <c r="BV173" s="344">
        <f t="shared" si="73"/>
        <v>0</v>
      </c>
      <c r="BW173" s="345">
        <f t="shared" si="74"/>
        <v>0</v>
      </c>
      <c r="BX173" s="346">
        <f t="shared" si="61"/>
        <v>0</v>
      </c>
      <c r="BY173" s="358">
        <f t="shared" si="71"/>
        <v>0</v>
      </c>
      <c r="BZ173" s="346">
        <f t="shared" si="72"/>
        <v>0</v>
      </c>
      <c r="CA173" s="443" t="s">
        <v>583</v>
      </c>
      <c r="CB173" s="256" t="s">
        <v>535</v>
      </c>
      <c r="CC173" s="347">
        <f t="shared" si="67"/>
        <v>0</v>
      </c>
      <c r="CD173" s="347">
        <f t="shared" si="68"/>
        <v>0</v>
      </c>
      <c r="CE173" s="347">
        <f t="shared" si="69"/>
        <v>0</v>
      </c>
      <c r="CF173" s="347">
        <f t="shared" si="70"/>
        <v>0</v>
      </c>
      <c r="CG173" s="448" t="s">
        <v>532</v>
      </c>
      <c r="CH173" s="256" t="s">
        <v>552</v>
      </c>
    </row>
    <row r="174" spans="1:86" x14ac:dyDescent="0.25">
      <c r="A174" s="291" t="s">
        <v>110</v>
      </c>
      <c r="B174" s="292" t="s">
        <v>111</v>
      </c>
      <c r="C174" s="293" t="s">
        <v>168</v>
      </c>
      <c r="D174" s="293" t="s">
        <v>136</v>
      </c>
      <c r="E174" s="294" t="s">
        <v>114</v>
      </c>
      <c r="F174" s="295" t="s">
        <v>219</v>
      </c>
      <c r="G174" s="293" t="s">
        <v>236</v>
      </c>
      <c r="H174" s="293" t="s">
        <v>102</v>
      </c>
      <c r="I174" s="296" t="s">
        <v>103</v>
      </c>
      <c r="J174" s="297" t="s">
        <v>37</v>
      </c>
      <c r="K174" s="298">
        <v>4</v>
      </c>
      <c r="L174" s="430">
        <v>0</v>
      </c>
      <c r="M174" s="431" t="s">
        <v>532</v>
      </c>
      <c r="N174" s="293" t="s">
        <v>100</v>
      </c>
      <c r="O174" s="258"/>
      <c r="P174" s="259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59"/>
      <c r="AB174" s="262"/>
      <c r="AC174" s="261"/>
      <c r="AD174" s="259"/>
      <c r="AE174" s="259"/>
      <c r="AF174" s="259"/>
      <c r="AG174" s="262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/>
      <c r="AT174" s="265"/>
      <c r="AU174" s="265"/>
      <c r="AV174" s="266"/>
      <c r="AW174" s="263"/>
      <c r="AX174" s="265"/>
      <c r="AY174" s="265"/>
      <c r="AZ174" s="265"/>
      <c r="BA174" s="266"/>
      <c r="BB174" s="263"/>
      <c r="BC174" s="264"/>
      <c r="BD174" s="265"/>
      <c r="BE174" s="265"/>
      <c r="BF174" s="266"/>
      <c r="BG174" s="261"/>
      <c r="BH174" s="267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67"/>
      <c r="BS174" s="259"/>
      <c r="BT174" s="259"/>
      <c r="BU174" s="268"/>
      <c r="BV174" s="344">
        <f t="shared" si="73"/>
        <v>0</v>
      </c>
      <c r="BW174" s="345">
        <f t="shared" si="74"/>
        <v>0</v>
      </c>
      <c r="BX174" s="346">
        <f t="shared" ref="BX174:BX237" si="75">COUNT(O174:BU174)</f>
        <v>0</v>
      </c>
      <c r="BY174" s="358">
        <f t="shared" si="71"/>
        <v>0</v>
      </c>
      <c r="BZ174" s="346">
        <f t="shared" si="72"/>
        <v>0</v>
      </c>
      <c r="CA174" s="443" t="s">
        <v>583</v>
      </c>
      <c r="CB174" s="256" t="s">
        <v>535</v>
      </c>
      <c r="CC174" s="347">
        <f t="shared" si="67"/>
        <v>0</v>
      </c>
      <c r="CD174" s="347">
        <f t="shared" si="68"/>
        <v>0</v>
      </c>
      <c r="CE174" s="347">
        <f t="shared" si="69"/>
        <v>0</v>
      </c>
      <c r="CF174" s="347">
        <f t="shared" si="70"/>
        <v>0</v>
      </c>
      <c r="CG174" s="448" t="s">
        <v>532</v>
      </c>
      <c r="CH174" s="256" t="s">
        <v>552</v>
      </c>
    </row>
    <row r="175" spans="1:86" x14ac:dyDescent="0.25">
      <c r="A175" s="291" t="s">
        <v>110</v>
      </c>
      <c r="B175" s="292" t="s">
        <v>111</v>
      </c>
      <c r="C175" s="293" t="s">
        <v>168</v>
      </c>
      <c r="D175" s="293" t="s">
        <v>136</v>
      </c>
      <c r="E175" s="294" t="s">
        <v>114</v>
      </c>
      <c r="F175" s="295" t="s">
        <v>219</v>
      </c>
      <c r="G175" s="293" t="s">
        <v>236</v>
      </c>
      <c r="H175" s="293" t="s">
        <v>102</v>
      </c>
      <c r="I175" s="296" t="s">
        <v>103</v>
      </c>
      <c r="J175" s="297" t="s">
        <v>237</v>
      </c>
      <c r="K175" s="298">
        <v>4</v>
      </c>
      <c r="L175" s="430">
        <v>0</v>
      </c>
      <c r="M175" s="431" t="s">
        <v>532</v>
      </c>
      <c r="N175" s="293" t="s">
        <v>100</v>
      </c>
      <c r="O175" s="258"/>
      <c r="P175" s="259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59"/>
      <c r="AB175" s="262"/>
      <c r="AC175" s="261"/>
      <c r="AD175" s="259"/>
      <c r="AE175" s="259"/>
      <c r="AF175" s="259"/>
      <c r="AG175" s="262"/>
      <c r="AH175" s="263"/>
      <c r="AI175" s="264"/>
      <c r="AJ175" s="265"/>
      <c r="AK175" s="265"/>
      <c r="AL175" s="266"/>
      <c r="AM175" s="263"/>
      <c r="AN175" s="264"/>
      <c r="AO175" s="265"/>
      <c r="AP175" s="265"/>
      <c r="AQ175" s="266"/>
      <c r="AR175" s="263"/>
      <c r="AS175" s="264"/>
      <c r="AT175" s="265"/>
      <c r="AU175" s="265"/>
      <c r="AV175" s="266"/>
      <c r="AW175" s="263"/>
      <c r="AX175" s="265"/>
      <c r="AY175" s="265"/>
      <c r="AZ175" s="265"/>
      <c r="BA175" s="266"/>
      <c r="BB175" s="263"/>
      <c r="BC175" s="264"/>
      <c r="BD175" s="265"/>
      <c r="BE175" s="265"/>
      <c r="BF175" s="266"/>
      <c r="BG175" s="261"/>
      <c r="BH175" s="267"/>
      <c r="BI175" s="259"/>
      <c r="BJ175" s="259"/>
      <c r="BK175" s="262"/>
      <c r="BL175" s="261"/>
      <c r="BM175" s="259"/>
      <c r="BN175" s="259"/>
      <c r="BO175" s="259"/>
      <c r="BP175" s="262"/>
      <c r="BQ175" s="261"/>
      <c r="BR175" s="267"/>
      <c r="BS175" s="259"/>
      <c r="BT175" s="259"/>
      <c r="BU175" s="268"/>
      <c r="BV175" s="344">
        <f t="shared" si="73"/>
        <v>0</v>
      </c>
      <c r="BW175" s="345">
        <f t="shared" si="74"/>
        <v>0</v>
      </c>
      <c r="BX175" s="346">
        <f t="shared" si="75"/>
        <v>0</v>
      </c>
      <c r="BY175" s="358">
        <f t="shared" si="71"/>
        <v>0</v>
      </c>
      <c r="BZ175" s="346">
        <f t="shared" si="72"/>
        <v>0</v>
      </c>
      <c r="CA175" s="443" t="s">
        <v>583</v>
      </c>
      <c r="CB175" s="256" t="s">
        <v>535</v>
      </c>
      <c r="CC175" s="347">
        <f t="shared" si="67"/>
        <v>0</v>
      </c>
      <c r="CD175" s="347">
        <f t="shared" si="68"/>
        <v>0</v>
      </c>
      <c r="CE175" s="347">
        <f t="shared" si="69"/>
        <v>0</v>
      </c>
      <c r="CF175" s="347">
        <f t="shared" si="70"/>
        <v>0</v>
      </c>
      <c r="CG175" s="448" t="s">
        <v>532</v>
      </c>
      <c r="CH175" s="256" t="s">
        <v>552</v>
      </c>
    </row>
    <row r="176" spans="1:86" x14ac:dyDescent="0.25">
      <c r="A176" s="291" t="s">
        <v>110</v>
      </c>
      <c r="B176" s="292" t="s">
        <v>111</v>
      </c>
      <c r="C176" s="293" t="s">
        <v>166</v>
      </c>
      <c r="D176" s="293" t="s">
        <v>113</v>
      </c>
      <c r="E176" s="294" t="s">
        <v>114</v>
      </c>
      <c r="F176" s="295" t="s">
        <v>231</v>
      </c>
      <c r="G176" s="293" t="s">
        <v>167</v>
      </c>
      <c r="H176" s="293" t="s">
        <v>102</v>
      </c>
      <c r="I176" s="296" t="s">
        <v>103</v>
      </c>
      <c r="J176" s="297" t="s">
        <v>31</v>
      </c>
      <c r="K176" s="298">
        <v>3</v>
      </c>
      <c r="L176" s="430">
        <v>0</v>
      </c>
      <c r="M176" s="431" t="s">
        <v>532</v>
      </c>
      <c r="N176" s="293" t="s">
        <v>100</v>
      </c>
      <c r="O176" s="258"/>
      <c r="P176" s="259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59"/>
      <c r="AB176" s="262"/>
      <c r="AC176" s="261"/>
      <c r="AD176" s="259"/>
      <c r="AE176" s="259"/>
      <c r="AF176" s="259"/>
      <c r="AG176" s="262"/>
      <c r="AH176" s="263"/>
      <c r="AI176" s="264"/>
      <c r="AJ176" s="265"/>
      <c r="AK176" s="265"/>
      <c r="AL176" s="266"/>
      <c r="AM176" s="263"/>
      <c r="AN176" s="264"/>
      <c r="AO176" s="265"/>
      <c r="AP176" s="265"/>
      <c r="AQ176" s="266"/>
      <c r="AR176" s="263"/>
      <c r="AS176" s="264"/>
      <c r="AT176" s="265"/>
      <c r="AU176" s="265"/>
      <c r="AV176" s="266"/>
      <c r="AW176" s="263"/>
      <c r="AX176" s="265"/>
      <c r="AY176" s="265"/>
      <c r="AZ176" s="265"/>
      <c r="BA176" s="266"/>
      <c r="BB176" s="263"/>
      <c r="BC176" s="264"/>
      <c r="BD176" s="265"/>
      <c r="BE176" s="265"/>
      <c r="BF176" s="266"/>
      <c r="BG176" s="261"/>
      <c r="BH176" s="267"/>
      <c r="BI176" s="259"/>
      <c r="BJ176" s="259"/>
      <c r="BK176" s="262"/>
      <c r="BL176" s="261"/>
      <c r="BM176" s="259"/>
      <c r="BN176" s="259"/>
      <c r="BO176" s="259"/>
      <c r="BP176" s="262"/>
      <c r="BQ176" s="261"/>
      <c r="BR176" s="267"/>
      <c r="BS176" s="259"/>
      <c r="BT176" s="259"/>
      <c r="BU176" s="268"/>
      <c r="BV176" s="344">
        <f t="shared" si="73"/>
        <v>0</v>
      </c>
      <c r="BW176" s="345">
        <f t="shared" si="74"/>
        <v>0</v>
      </c>
      <c r="BX176" s="346">
        <f t="shared" si="75"/>
        <v>0</v>
      </c>
      <c r="BY176" s="358">
        <f t="shared" si="71"/>
        <v>0</v>
      </c>
      <c r="BZ176" s="346">
        <f t="shared" si="72"/>
        <v>0</v>
      </c>
      <c r="CA176" s="443" t="s">
        <v>583</v>
      </c>
      <c r="CB176" s="256" t="s">
        <v>515</v>
      </c>
      <c r="CC176" s="347">
        <f t="shared" si="67"/>
        <v>0</v>
      </c>
      <c r="CD176" s="347">
        <f t="shared" si="68"/>
        <v>0</v>
      </c>
      <c r="CE176" s="347">
        <f t="shared" si="69"/>
        <v>0</v>
      </c>
      <c r="CF176" s="347">
        <f t="shared" si="70"/>
        <v>0</v>
      </c>
      <c r="CG176" s="448" t="s">
        <v>532</v>
      </c>
      <c r="CH176" s="256" t="s">
        <v>552</v>
      </c>
    </row>
    <row r="177" spans="1:86" x14ac:dyDescent="0.25">
      <c r="A177" s="291" t="s">
        <v>110</v>
      </c>
      <c r="B177" s="292" t="s">
        <v>111</v>
      </c>
      <c r="C177" s="293" t="s">
        <v>166</v>
      </c>
      <c r="D177" s="293" t="s">
        <v>113</v>
      </c>
      <c r="E177" s="294" t="s">
        <v>114</v>
      </c>
      <c r="F177" s="295" t="s">
        <v>231</v>
      </c>
      <c r="G177" s="293" t="s">
        <v>167</v>
      </c>
      <c r="H177" s="293" t="s">
        <v>102</v>
      </c>
      <c r="I177" s="296" t="s">
        <v>103</v>
      </c>
      <c r="J177" s="297" t="s">
        <v>39</v>
      </c>
      <c r="K177" s="298">
        <v>3</v>
      </c>
      <c r="L177" s="430">
        <v>0</v>
      </c>
      <c r="M177" s="431" t="s">
        <v>532</v>
      </c>
      <c r="N177" s="293" t="s">
        <v>100</v>
      </c>
      <c r="O177" s="258"/>
      <c r="P177" s="259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59"/>
      <c r="AB177" s="262"/>
      <c r="AC177" s="261"/>
      <c r="AD177" s="259"/>
      <c r="AE177" s="259"/>
      <c r="AF177" s="259"/>
      <c r="AG177" s="262"/>
      <c r="AH177" s="263"/>
      <c r="AI177" s="264"/>
      <c r="AJ177" s="265"/>
      <c r="AK177" s="265"/>
      <c r="AL177" s="266"/>
      <c r="AM177" s="263"/>
      <c r="AN177" s="264"/>
      <c r="AO177" s="265"/>
      <c r="AP177" s="265"/>
      <c r="AQ177" s="266"/>
      <c r="AR177" s="263"/>
      <c r="AS177" s="264"/>
      <c r="AT177" s="265"/>
      <c r="AU177" s="265"/>
      <c r="AV177" s="266"/>
      <c r="AW177" s="263"/>
      <c r="AX177" s="265"/>
      <c r="AY177" s="265"/>
      <c r="AZ177" s="265"/>
      <c r="BA177" s="266"/>
      <c r="BB177" s="263"/>
      <c r="BC177" s="264"/>
      <c r="BD177" s="265"/>
      <c r="BE177" s="265"/>
      <c r="BF177" s="266"/>
      <c r="BG177" s="261"/>
      <c r="BH177" s="267"/>
      <c r="BI177" s="259"/>
      <c r="BJ177" s="259"/>
      <c r="BK177" s="262"/>
      <c r="BL177" s="261"/>
      <c r="BM177" s="259"/>
      <c r="BN177" s="259"/>
      <c r="BO177" s="259"/>
      <c r="BP177" s="262"/>
      <c r="BQ177" s="261"/>
      <c r="BR177" s="267"/>
      <c r="BS177" s="259"/>
      <c r="BT177" s="259"/>
      <c r="BU177" s="268"/>
      <c r="BV177" s="344">
        <f t="shared" si="73"/>
        <v>0</v>
      </c>
      <c r="BW177" s="345">
        <f t="shared" si="74"/>
        <v>0</v>
      </c>
      <c r="BX177" s="346">
        <f t="shared" si="75"/>
        <v>0</v>
      </c>
      <c r="BY177" s="358">
        <f t="shared" si="71"/>
        <v>0</v>
      </c>
      <c r="BZ177" s="346">
        <f t="shared" si="72"/>
        <v>0</v>
      </c>
      <c r="CA177" s="443" t="s">
        <v>583</v>
      </c>
      <c r="CB177" s="256" t="s">
        <v>515</v>
      </c>
      <c r="CC177" s="347">
        <f t="shared" si="67"/>
        <v>0</v>
      </c>
      <c r="CD177" s="347">
        <f t="shared" si="68"/>
        <v>0</v>
      </c>
      <c r="CE177" s="347">
        <f t="shared" si="69"/>
        <v>0</v>
      </c>
      <c r="CF177" s="347">
        <f t="shared" si="70"/>
        <v>0</v>
      </c>
      <c r="CG177" s="448" t="s">
        <v>532</v>
      </c>
      <c r="CH177" s="256" t="s">
        <v>552</v>
      </c>
    </row>
    <row r="178" spans="1:86" x14ac:dyDescent="0.25">
      <c r="A178" s="291" t="s">
        <v>110</v>
      </c>
      <c r="B178" s="292" t="s">
        <v>111</v>
      </c>
      <c r="C178" s="293" t="s">
        <v>166</v>
      </c>
      <c r="D178" s="293" t="s">
        <v>113</v>
      </c>
      <c r="E178" s="294" t="s">
        <v>114</v>
      </c>
      <c r="F178" s="295" t="s">
        <v>231</v>
      </c>
      <c r="G178" s="293" t="s">
        <v>167</v>
      </c>
      <c r="H178" s="293" t="s">
        <v>102</v>
      </c>
      <c r="I178" s="296" t="s">
        <v>103</v>
      </c>
      <c r="J178" s="297" t="s">
        <v>237</v>
      </c>
      <c r="K178" s="298">
        <v>4</v>
      </c>
      <c r="L178" s="430">
        <v>0</v>
      </c>
      <c r="M178" s="431" t="s">
        <v>532</v>
      </c>
      <c r="N178" s="293" t="s">
        <v>100</v>
      </c>
      <c r="O178" s="258"/>
      <c r="P178" s="259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59"/>
      <c r="AB178" s="262"/>
      <c r="AC178" s="261"/>
      <c r="AD178" s="259"/>
      <c r="AE178" s="259"/>
      <c r="AF178" s="259"/>
      <c r="AG178" s="262"/>
      <c r="AH178" s="263"/>
      <c r="AI178" s="264"/>
      <c r="AJ178" s="265"/>
      <c r="AK178" s="265"/>
      <c r="AL178" s="266"/>
      <c r="AM178" s="263"/>
      <c r="AN178" s="264"/>
      <c r="AO178" s="265"/>
      <c r="AP178" s="265"/>
      <c r="AQ178" s="266"/>
      <c r="AR178" s="263"/>
      <c r="AS178" s="264"/>
      <c r="AT178" s="265"/>
      <c r="AU178" s="265"/>
      <c r="AV178" s="266"/>
      <c r="AW178" s="263"/>
      <c r="AX178" s="265"/>
      <c r="AY178" s="265"/>
      <c r="AZ178" s="265"/>
      <c r="BA178" s="266"/>
      <c r="BB178" s="263"/>
      <c r="BC178" s="264"/>
      <c r="BD178" s="265"/>
      <c r="BE178" s="265"/>
      <c r="BF178" s="266"/>
      <c r="BG178" s="261"/>
      <c r="BH178" s="267"/>
      <c r="BI178" s="259"/>
      <c r="BJ178" s="259"/>
      <c r="BK178" s="262"/>
      <c r="BL178" s="261"/>
      <c r="BM178" s="259"/>
      <c r="BN178" s="259"/>
      <c r="BO178" s="259"/>
      <c r="BP178" s="262"/>
      <c r="BQ178" s="261"/>
      <c r="BR178" s="267"/>
      <c r="BS178" s="259"/>
      <c r="BT178" s="259"/>
      <c r="BU178" s="268"/>
      <c r="BV178" s="344">
        <f t="shared" si="73"/>
        <v>0</v>
      </c>
      <c r="BW178" s="345">
        <f t="shared" si="74"/>
        <v>0</v>
      </c>
      <c r="BX178" s="346">
        <f t="shared" si="75"/>
        <v>0</v>
      </c>
      <c r="BY178" s="358">
        <f t="shared" si="71"/>
        <v>0</v>
      </c>
      <c r="BZ178" s="346">
        <f t="shared" si="72"/>
        <v>0</v>
      </c>
      <c r="CA178" s="443" t="s">
        <v>583</v>
      </c>
      <c r="CB178" s="256" t="s">
        <v>515</v>
      </c>
      <c r="CC178" s="347">
        <f t="shared" si="67"/>
        <v>0</v>
      </c>
      <c r="CD178" s="347">
        <f t="shared" si="68"/>
        <v>0</v>
      </c>
      <c r="CE178" s="347">
        <f t="shared" si="69"/>
        <v>0</v>
      </c>
      <c r="CF178" s="347">
        <f t="shared" si="70"/>
        <v>0</v>
      </c>
      <c r="CG178" s="448" t="s">
        <v>532</v>
      </c>
      <c r="CH178" s="256" t="s">
        <v>552</v>
      </c>
    </row>
    <row r="179" spans="1:86" x14ac:dyDescent="0.25">
      <c r="A179" s="291" t="s">
        <v>110</v>
      </c>
      <c r="B179" s="292" t="s">
        <v>111</v>
      </c>
      <c r="C179" s="293" t="s">
        <v>164</v>
      </c>
      <c r="D179" s="293" t="s">
        <v>136</v>
      </c>
      <c r="E179" s="294" t="s">
        <v>114</v>
      </c>
      <c r="F179" s="295" t="s">
        <v>235</v>
      </c>
      <c r="G179" s="293" t="s">
        <v>165</v>
      </c>
      <c r="H179" s="293" t="s">
        <v>102</v>
      </c>
      <c r="I179" s="296" t="s">
        <v>103</v>
      </c>
      <c r="J179" s="297" t="s">
        <v>31</v>
      </c>
      <c r="K179" s="298">
        <v>5</v>
      </c>
      <c r="L179" s="430">
        <v>0</v>
      </c>
      <c r="M179" s="431" t="s">
        <v>532</v>
      </c>
      <c r="N179" s="293" t="s">
        <v>100</v>
      </c>
      <c r="O179" s="258"/>
      <c r="P179" s="259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/>
      <c r="AT179" s="265"/>
      <c r="AU179" s="265"/>
      <c r="AV179" s="266"/>
      <c r="AW179" s="263"/>
      <c r="AX179" s="265"/>
      <c r="AY179" s="265"/>
      <c r="AZ179" s="265"/>
      <c r="BA179" s="266"/>
      <c r="BB179" s="263"/>
      <c r="BC179" s="264"/>
      <c r="BD179" s="265"/>
      <c r="BE179" s="265"/>
      <c r="BF179" s="266"/>
      <c r="BG179" s="261"/>
      <c r="BH179" s="267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67"/>
      <c r="BS179" s="259"/>
      <c r="BT179" s="259"/>
      <c r="BU179" s="268"/>
      <c r="BV179" s="344">
        <f t="shared" si="73"/>
        <v>0</v>
      </c>
      <c r="BW179" s="345">
        <f t="shared" si="74"/>
        <v>0</v>
      </c>
      <c r="BX179" s="346">
        <f t="shared" si="75"/>
        <v>0</v>
      </c>
      <c r="BY179" s="358">
        <f t="shared" si="71"/>
        <v>0</v>
      </c>
      <c r="BZ179" s="346">
        <f t="shared" si="72"/>
        <v>0</v>
      </c>
      <c r="CA179" s="443" t="s">
        <v>583</v>
      </c>
      <c r="CB179" s="256" t="s">
        <v>535</v>
      </c>
      <c r="CC179" s="347">
        <f t="shared" si="67"/>
        <v>0</v>
      </c>
      <c r="CD179" s="347">
        <f t="shared" si="68"/>
        <v>0</v>
      </c>
      <c r="CE179" s="347">
        <f t="shared" si="69"/>
        <v>0</v>
      </c>
      <c r="CF179" s="347">
        <f t="shared" si="70"/>
        <v>0</v>
      </c>
      <c r="CG179" s="448" t="s">
        <v>532</v>
      </c>
      <c r="CH179" s="256" t="s">
        <v>552</v>
      </c>
    </row>
    <row r="180" spans="1:86" x14ac:dyDescent="0.25">
      <c r="A180" s="291" t="s">
        <v>110</v>
      </c>
      <c r="B180" s="292" t="s">
        <v>111</v>
      </c>
      <c r="C180" s="293" t="s">
        <v>164</v>
      </c>
      <c r="D180" s="293" t="s">
        <v>136</v>
      </c>
      <c r="E180" s="294" t="s">
        <v>114</v>
      </c>
      <c r="F180" s="295" t="s">
        <v>235</v>
      </c>
      <c r="G180" s="293" t="s">
        <v>165</v>
      </c>
      <c r="H180" s="293" t="s">
        <v>102</v>
      </c>
      <c r="I180" s="296" t="s">
        <v>103</v>
      </c>
      <c r="J180" s="297" t="s">
        <v>39</v>
      </c>
      <c r="K180" s="298">
        <v>5</v>
      </c>
      <c r="L180" s="430">
        <v>0</v>
      </c>
      <c r="M180" s="431" t="s">
        <v>532</v>
      </c>
      <c r="N180" s="293" t="s">
        <v>100</v>
      </c>
      <c r="O180" s="258"/>
      <c r="P180" s="259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/>
      <c r="AO180" s="265"/>
      <c r="AP180" s="265"/>
      <c r="AQ180" s="266"/>
      <c r="AR180" s="263"/>
      <c r="AS180" s="264"/>
      <c r="AT180" s="265"/>
      <c r="AU180" s="265"/>
      <c r="AV180" s="266"/>
      <c r="AW180" s="263"/>
      <c r="AX180" s="265"/>
      <c r="AY180" s="265"/>
      <c r="AZ180" s="265"/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/>
      <c r="BK180" s="262"/>
      <c r="BL180" s="261"/>
      <c r="BM180" s="259"/>
      <c r="BN180" s="259"/>
      <c r="BO180" s="259"/>
      <c r="BP180" s="262"/>
      <c r="BQ180" s="261"/>
      <c r="BR180" s="267"/>
      <c r="BS180" s="259"/>
      <c r="BT180" s="259"/>
      <c r="BU180" s="268"/>
      <c r="BV180" s="344">
        <f t="shared" si="73"/>
        <v>0</v>
      </c>
      <c r="BW180" s="345">
        <f t="shared" si="74"/>
        <v>0</v>
      </c>
      <c r="BX180" s="346">
        <f t="shared" si="75"/>
        <v>0</v>
      </c>
      <c r="BY180" s="358">
        <f t="shared" si="71"/>
        <v>0</v>
      </c>
      <c r="BZ180" s="346">
        <f t="shared" si="72"/>
        <v>0</v>
      </c>
      <c r="CA180" s="443" t="s">
        <v>583</v>
      </c>
      <c r="CB180" s="256" t="s">
        <v>535</v>
      </c>
      <c r="CC180" s="347">
        <f t="shared" si="67"/>
        <v>0</v>
      </c>
      <c r="CD180" s="347">
        <f t="shared" si="68"/>
        <v>0</v>
      </c>
      <c r="CE180" s="347">
        <f t="shared" si="69"/>
        <v>0</v>
      </c>
      <c r="CF180" s="347">
        <f t="shared" si="70"/>
        <v>0</v>
      </c>
      <c r="CG180" s="448" t="s">
        <v>532</v>
      </c>
      <c r="CH180" s="256" t="s">
        <v>552</v>
      </c>
    </row>
    <row r="181" spans="1:86" x14ac:dyDescent="0.25">
      <c r="A181" s="291" t="s">
        <v>110</v>
      </c>
      <c r="B181" s="292" t="s">
        <v>111</v>
      </c>
      <c r="C181" s="293" t="s">
        <v>164</v>
      </c>
      <c r="D181" s="293" t="s">
        <v>136</v>
      </c>
      <c r="E181" s="294" t="s">
        <v>114</v>
      </c>
      <c r="F181" s="295" t="s">
        <v>235</v>
      </c>
      <c r="G181" s="293" t="s">
        <v>165</v>
      </c>
      <c r="H181" s="293" t="s">
        <v>102</v>
      </c>
      <c r="I181" s="296" t="s">
        <v>103</v>
      </c>
      <c r="J181" s="297" t="s">
        <v>37</v>
      </c>
      <c r="K181" s="298">
        <v>5</v>
      </c>
      <c r="L181" s="430">
        <v>0</v>
      </c>
      <c r="M181" s="431" t="s">
        <v>532</v>
      </c>
      <c r="N181" s="293" t="s">
        <v>100</v>
      </c>
      <c r="O181" s="258"/>
      <c r="P181" s="259"/>
      <c r="Q181" s="259"/>
      <c r="R181" s="259"/>
      <c r="S181" s="260"/>
      <c r="T181" s="261"/>
      <c r="U181" s="259"/>
      <c r="V181" s="259"/>
      <c r="W181" s="262"/>
      <c r="X181" s="261"/>
      <c r="Y181" s="259"/>
      <c r="Z181" s="259"/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/>
      <c r="AO181" s="265"/>
      <c r="AP181" s="265"/>
      <c r="AQ181" s="266"/>
      <c r="AR181" s="263"/>
      <c r="AS181" s="264"/>
      <c r="AT181" s="265"/>
      <c r="AU181" s="265"/>
      <c r="AV181" s="266"/>
      <c r="AW181" s="263"/>
      <c r="AX181" s="265"/>
      <c r="AY181" s="265"/>
      <c r="AZ181" s="265"/>
      <c r="BA181" s="266"/>
      <c r="BB181" s="263"/>
      <c r="BC181" s="264"/>
      <c r="BD181" s="265"/>
      <c r="BE181" s="265"/>
      <c r="BF181" s="266"/>
      <c r="BG181" s="261"/>
      <c r="BH181" s="267"/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4">
        <f t="shared" si="73"/>
        <v>0</v>
      </c>
      <c r="BW181" s="345">
        <f t="shared" si="74"/>
        <v>0</v>
      </c>
      <c r="BX181" s="346">
        <f t="shared" si="75"/>
        <v>0</v>
      </c>
      <c r="BY181" s="358">
        <f t="shared" si="71"/>
        <v>0</v>
      </c>
      <c r="BZ181" s="346">
        <f t="shared" si="72"/>
        <v>0</v>
      </c>
      <c r="CA181" s="443" t="s">
        <v>583</v>
      </c>
      <c r="CB181" s="256" t="s">
        <v>535</v>
      </c>
      <c r="CC181" s="347">
        <f t="shared" si="67"/>
        <v>0</v>
      </c>
      <c r="CD181" s="347">
        <f t="shared" si="68"/>
        <v>0</v>
      </c>
      <c r="CE181" s="347">
        <f t="shared" si="69"/>
        <v>0</v>
      </c>
      <c r="CF181" s="347">
        <f t="shared" si="70"/>
        <v>0</v>
      </c>
      <c r="CG181" s="448" t="s">
        <v>532</v>
      </c>
      <c r="CH181" s="256" t="s">
        <v>552</v>
      </c>
    </row>
    <row r="182" spans="1:86" x14ac:dyDescent="0.25">
      <c r="A182" s="291" t="s">
        <v>110</v>
      </c>
      <c r="B182" s="292" t="s">
        <v>111</v>
      </c>
      <c r="C182" s="293" t="s">
        <v>164</v>
      </c>
      <c r="D182" s="293" t="s">
        <v>136</v>
      </c>
      <c r="E182" s="294" t="s">
        <v>114</v>
      </c>
      <c r="F182" s="295" t="s">
        <v>235</v>
      </c>
      <c r="G182" s="293" t="s">
        <v>165</v>
      </c>
      <c r="H182" s="293" t="s">
        <v>102</v>
      </c>
      <c r="I182" s="296" t="s">
        <v>103</v>
      </c>
      <c r="J182" s="297" t="s">
        <v>237</v>
      </c>
      <c r="K182" s="298">
        <v>4</v>
      </c>
      <c r="L182" s="430">
        <v>0</v>
      </c>
      <c r="M182" s="431" t="s">
        <v>532</v>
      </c>
      <c r="N182" s="293" t="s">
        <v>100</v>
      </c>
      <c r="O182" s="258"/>
      <c r="P182" s="259"/>
      <c r="Q182" s="259"/>
      <c r="R182" s="259"/>
      <c r="S182" s="260"/>
      <c r="T182" s="261"/>
      <c r="U182" s="259"/>
      <c r="V182" s="259"/>
      <c r="W182" s="262"/>
      <c r="X182" s="261"/>
      <c r="Y182" s="259"/>
      <c r="Z182" s="259"/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/>
      <c r="AO182" s="265"/>
      <c r="AP182" s="265"/>
      <c r="AQ182" s="266"/>
      <c r="AR182" s="263"/>
      <c r="AS182" s="264"/>
      <c r="AT182" s="265"/>
      <c r="AU182" s="265"/>
      <c r="AV182" s="266"/>
      <c r="AW182" s="263"/>
      <c r="AX182" s="265"/>
      <c r="AY182" s="265"/>
      <c r="AZ182" s="265"/>
      <c r="BA182" s="266"/>
      <c r="BB182" s="263"/>
      <c r="BC182" s="264"/>
      <c r="BD182" s="265"/>
      <c r="BE182" s="265"/>
      <c r="BF182" s="266"/>
      <c r="BG182" s="261"/>
      <c r="BH182" s="267"/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4">
        <f t="shared" si="73"/>
        <v>0</v>
      </c>
      <c r="BW182" s="345">
        <f t="shared" si="74"/>
        <v>0</v>
      </c>
      <c r="BX182" s="346">
        <f t="shared" si="75"/>
        <v>0</v>
      </c>
      <c r="BY182" s="358">
        <f t="shared" si="71"/>
        <v>0</v>
      </c>
      <c r="BZ182" s="346">
        <f t="shared" si="72"/>
        <v>0</v>
      </c>
      <c r="CA182" s="443" t="s">
        <v>583</v>
      </c>
      <c r="CB182" s="256" t="s">
        <v>535</v>
      </c>
      <c r="CC182" s="347">
        <f t="shared" si="67"/>
        <v>0</v>
      </c>
      <c r="CD182" s="347">
        <f t="shared" si="68"/>
        <v>0</v>
      </c>
      <c r="CE182" s="347">
        <f t="shared" si="69"/>
        <v>0</v>
      </c>
      <c r="CF182" s="347">
        <f t="shared" si="70"/>
        <v>0</v>
      </c>
      <c r="CG182" s="448" t="s">
        <v>532</v>
      </c>
      <c r="CH182" s="256" t="s">
        <v>552</v>
      </c>
    </row>
    <row r="183" spans="1:86" x14ac:dyDescent="0.25">
      <c r="A183" s="291" t="s">
        <v>110</v>
      </c>
      <c r="B183" s="292" t="s">
        <v>111</v>
      </c>
      <c r="C183" s="293" t="s">
        <v>163</v>
      </c>
      <c r="D183" s="293" t="s">
        <v>113</v>
      </c>
      <c r="E183" s="294" t="s">
        <v>114</v>
      </c>
      <c r="F183" s="295" t="s">
        <v>222</v>
      </c>
      <c r="G183" s="293" t="s">
        <v>236</v>
      </c>
      <c r="H183" s="293" t="s">
        <v>102</v>
      </c>
      <c r="I183" s="296" t="s">
        <v>103</v>
      </c>
      <c r="J183" s="297" t="s">
        <v>31</v>
      </c>
      <c r="K183" s="298">
        <v>5</v>
      </c>
      <c r="L183" s="430">
        <v>0</v>
      </c>
      <c r="M183" s="431" t="s">
        <v>532</v>
      </c>
      <c r="N183" s="293" t="s">
        <v>100</v>
      </c>
      <c r="O183" s="258"/>
      <c r="P183" s="259"/>
      <c r="Q183" s="259"/>
      <c r="R183" s="259"/>
      <c r="S183" s="260"/>
      <c r="T183" s="261"/>
      <c r="U183" s="259"/>
      <c r="V183" s="259"/>
      <c r="W183" s="262"/>
      <c r="X183" s="261"/>
      <c r="Y183" s="259"/>
      <c r="Z183" s="259"/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/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/>
      <c r="BA183" s="266"/>
      <c r="BB183" s="263"/>
      <c r="BC183" s="264"/>
      <c r="BD183" s="265"/>
      <c r="BE183" s="265"/>
      <c r="BF183" s="266"/>
      <c r="BG183" s="261"/>
      <c r="BH183" s="267"/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4">
        <f t="shared" si="73"/>
        <v>0</v>
      </c>
      <c r="BW183" s="345">
        <f t="shared" si="74"/>
        <v>0</v>
      </c>
      <c r="BX183" s="346">
        <f t="shared" si="75"/>
        <v>0</v>
      </c>
      <c r="BY183" s="358">
        <f t="shared" si="71"/>
        <v>0</v>
      </c>
      <c r="BZ183" s="346">
        <f t="shared" si="72"/>
        <v>0</v>
      </c>
      <c r="CA183" s="443" t="s">
        <v>583</v>
      </c>
      <c r="CB183" s="256" t="s">
        <v>535</v>
      </c>
      <c r="CC183" s="347">
        <f t="shared" si="67"/>
        <v>0</v>
      </c>
      <c r="CD183" s="347">
        <f t="shared" si="68"/>
        <v>0</v>
      </c>
      <c r="CE183" s="347">
        <f t="shared" si="69"/>
        <v>0</v>
      </c>
      <c r="CF183" s="347">
        <f t="shared" si="70"/>
        <v>0</v>
      </c>
      <c r="CG183" s="448" t="s">
        <v>532</v>
      </c>
      <c r="CH183" s="256" t="s">
        <v>552</v>
      </c>
    </row>
    <row r="184" spans="1:86" x14ac:dyDescent="0.25">
      <c r="A184" s="291" t="s">
        <v>110</v>
      </c>
      <c r="B184" s="292" t="s">
        <v>111</v>
      </c>
      <c r="C184" s="293" t="s">
        <v>163</v>
      </c>
      <c r="D184" s="293" t="s">
        <v>113</v>
      </c>
      <c r="E184" s="294" t="s">
        <v>114</v>
      </c>
      <c r="F184" s="295" t="s">
        <v>222</v>
      </c>
      <c r="G184" s="293" t="s">
        <v>236</v>
      </c>
      <c r="H184" s="293" t="s">
        <v>102</v>
      </c>
      <c r="I184" s="296" t="s">
        <v>103</v>
      </c>
      <c r="J184" s="297" t="s">
        <v>37</v>
      </c>
      <c r="K184" s="298">
        <v>6</v>
      </c>
      <c r="L184" s="430">
        <v>0</v>
      </c>
      <c r="M184" s="431" t="s">
        <v>532</v>
      </c>
      <c r="N184" s="293" t="s">
        <v>100</v>
      </c>
      <c r="O184" s="258"/>
      <c r="P184" s="259"/>
      <c r="Q184" s="259"/>
      <c r="R184" s="259"/>
      <c r="S184" s="260"/>
      <c r="T184" s="261"/>
      <c r="U184" s="259"/>
      <c r="V184" s="259"/>
      <c r="W184" s="262"/>
      <c r="X184" s="261"/>
      <c r="Y184" s="259"/>
      <c r="Z184" s="259"/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/>
      <c r="AQ184" s="266"/>
      <c r="AR184" s="263"/>
      <c r="AS184" s="264"/>
      <c r="AT184" s="265"/>
      <c r="AU184" s="265"/>
      <c r="AV184" s="266"/>
      <c r="AW184" s="263"/>
      <c r="AX184" s="265"/>
      <c r="AY184" s="265"/>
      <c r="AZ184" s="265"/>
      <c r="BA184" s="266"/>
      <c r="BB184" s="263"/>
      <c r="BC184" s="264"/>
      <c r="BD184" s="265"/>
      <c r="BE184" s="265"/>
      <c r="BF184" s="266"/>
      <c r="BG184" s="261"/>
      <c r="BH184" s="267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4">
        <f t="shared" si="73"/>
        <v>0</v>
      </c>
      <c r="BW184" s="345">
        <f t="shared" si="74"/>
        <v>0</v>
      </c>
      <c r="BX184" s="346">
        <f t="shared" si="75"/>
        <v>0</v>
      </c>
      <c r="BY184" s="358">
        <f t="shared" si="71"/>
        <v>0</v>
      </c>
      <c r="BZ184" s="346">
        <f t="shared" si="72"/>
        <v>0</v>
      </c>
      <c r="CA184" s="443" t="s">
        <v>583</v>
      </c>
      <c r="CB184" s="256" t="s">
        <v>535</v>
      </c>
      <c r="CC184" s="347">
        <f t="shared" si="67"/>
        <v>0</v>
      </c>
      <c r="CD184" s="347">
        <f t="shared" si="68"/>
        <v>0</v>
      </c>
      <c r="CE184" s="347">
        <f t="shared" si="69"/>
        <v>0</v>
      </c>
      <c r="CF184" s="347">
        <f t="shared" si="70"/>
        <v>0</v>
      </c>
      <c r="CG184" s="448" t="s">
        <v>532</v>
      </c>
      <c r="CH184" s="256" t="s">
        <v>552</v>
      </c>
    </row>
    <row r="185" spans="1:86" x14ac:dyDescent="0.25">
      <c r="A185" s="291" t="s">
        <v>110</v>
      </c>
      <c r="B185" s="292" t="s">
        <v>111</v>
      </c>
      <c r="C185" s="293" t="s">
        <v>163</v>
      </c>
      <c r="D185" s="293" t="s">
        <v>113</v>
      </c>
      <c r="E185" s="294" t="s">
        <v>114</v>
      </c>
      <c r="F185" s="295" t="s">
        <v>222</v>
      </c>
      <c r="G185" s="293" t="s">
        <v>236</v>
      </c>
      <c r="H185" s="293" t="s">
        <v>102</v>
      </c>
      <c r="I185" s="296" t="s">
        <v>103</v>
      </c>
      <c r="J185" s="297" t="s">
        <v>237</v>
      </c>
      <c r="K185" s="298">
        <v>4</v>
      </c>
      <c r="L185" s="430">
        <v>0</v>
      </c>
      <c r="M185" s="431" t="s">
        <v>532</v>
      </c>
      <c r="N185" s="293" t="s">
        <v>100</v>
      </c>
      <c r="O185" s="258"/>
      <c r="P185" s="259"/>
      <c r="Q185" s="259"/>
      <c r="R185" s="259"/>
      <c r="S185" s="260"/>
      <c r="T185" s="261"/>
      <c r="U185" s="259"/>
      <c r="V185" s="259"/>
      <c r="W185" s="262"/>
      <c r="X185" s="261"/>
      <c r="Y185" s="259"/>
      <c r="Z185" s="259"/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/>
      <c r="AQ185" s="266"/>
      <c r="AR185" s="263"/>
      <c r="AS185" s="264"/>
      <c r="AT185" s="265"/>
      <c r="AU185" s="265"/>
      <c r="AV185" s="266"/>
      <c r="AW185" s="263"/>
      <c r="AX185" s="265"/>
      <c r="AY185" s="265"/>
      <c r="AZ185" s="265"/>
      <c r="BA185" s="266"/>
      <c r="BB185" s="263"/>
      <c r="BC185" s="264"/>
      <c r="BD185" s="265"/>
      <c r="BE185" s="265"/>
      <c r="BF185" s="266"/>
      <c r="BG185" s="261"/>
      <c r="BH185" s="267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4">
        <f t="shared" si="73"/>
        <v>0</v>
      </c>
      <c r="BW185" s="345">
        <f t="shared" si="74"/>
        <v>0</v>
      </c>
      <c r="BX185" s="346">
        <f t="shared" si="75"/>
        <v>0</v>
      </c>
      <c r="BY185" s="358">
        <f t="shared" si="71"/>
        <v>0</v>
      </c>
      <c r="BZ185" s="346">
        <f t="shared" si="72"/>
        <v>0</v>
      </c>
      <c r="CA185" s="443" t="s">
        <v>583</v>
      </c>
      <c r="CB185" s="256" t="s">
        <v>535</v>
      </c>
      <c r="CC185" s="347">
        <f t="shared" si="67"/>
        <v>0</v>
      </c>
      <c r="CD185" s="347">
        <f t="shared" si="68"/>
        <v>0</v>
      </c>
      <c r="CE185" s="347">
        <f t="shared" si="69"/>
        <v>0</v>
      </c>
      <c r="CF185" s="347">
        <f t="shared" si="70"/>
        <v>0</v>
      </c>
      <c r="CG185" s="448" t="s">
        <v>532</v>
      </c>
      <c r="CH185" s="256" t="s">
        <v>552</v>
      </c>
    </row>
    <row r="186" spans="1:86" x14ac:dyDescent="0.25">
      <c r="A186" s="291" t="s">
        <v>99</v>
      </c>
      <c r="B186" s="292" t="s">
        <v>161</v>
      </c>
      <c r="C186" s="293" t="s">
        <v>162</v>
      </c>
      <c r="D186" s="293" t="s">
        <v>147</v>
      </c>
      <c r="E186" s="294" t="s">
        <v>114</v>
      </c>
      <c r="F186" s="295" t="s">
        <v>225</v>
      </c>
      <c r="G186" s="293" t="s">
        <v>236</v>
      </c>
      <c r="H186" s="293" t="s">
        <v>102</v>
      </c>
      <c r="I186" s="296" t="s">
        <v>103</v>
      </c>
      <c r="J186" s="297" t="s">
        <v>31</v>
      </c>
      <c r="K186" s="298">
        <v>5</v>
      </c>
      <c r="L186" s="430">
        <v>2</v>
      </c>
      <c r="M186" s="431" t="s">
        <v>532</v>
      </c>
      <c r="N186" s="293" t="s">
        <v>100</v>
      </c>
      <c r="O186" s="258"/>
      <c r="P186" s="259"/>
      <c r="Q186" s="259"/>
      <c r="R186" s="259"/>
      <c r="S186" s="260"/>
      <c r="T186" s="261"/>
      <c r="U186" s="259"/>
      <c r="V186" s="259">
        <v>1</v>
      </c>
      <c r="W186" s="262"/>
      <c r="X186" s="261"/>
      <c r="Y186" s="259"/>
      <c r="Z186" s="259">
        <v>1</v>
      </c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/>
      <c r="AN186" s="264"/>
      <c r="AO186" s="265"/>
      <c r="AP186" s="265"/>
      <c r="AQ186" s="266"/>
      <c r="AR186" s="263"/>
      <c r="AS186" s="264"/>
      <c r="AT186" s="265"/>
      <c r="AU186" s="265"/>
      <c r="AV186" s="266"/>
      <c r="AW186" s="263"/>
      <c r="AX186" s="265"/>
      <c r="AY186" s="265"/>
      <c r="AZ186" s="265"/>
      <c r="BA186" s="266"/>
      <c r="BB186" s="263"/>
      <c r="BC186" s="264"/>
      <c r="BD186" s="265"/>
      <c r="BE186" s="265"/>
      <c r="BF186" s="266"/>
      <c r="BG186" s="261"/>
      <c r="BH186" s="267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4">
        <f t="shared" si="73"/>
        <v>2</v>
      </c>
      <c r="BW186" s="345">
        <f t="shared" si="74"/>
        <v>0</v>
      </c>
      <c r="BX186" s="346">
        <f t="shared" si="75"/>
        <v>2</v>
      </c>
      <c r="BY186" s="358">
        <f t="shared" si="71"/>
        <v>2</v>
      </c>
      <c r="BZ186" s="346">
        <f t="shared" si="72"/>
        <v>0</v>
      </c>
      <c r="CA186" s="443" t="s">
        <v>583</v>
      </c>
      <c r="CB186" s="256" t="s">
        <v>523</v>
      </c>
      <c r="CC186" s="347">
        <f t="shared" si="67"/>
        <v>2</v>
      </c>
      <c r="CD186" s="347">
        <f t="shared" si="68"/>
        <v>0</v>
      </c>
      <c r="CE186" s="347">
        <f t="shared" si="69"/>
        <v>0</v>
      </c>
      <c r="CF186" s="347">
        <f t="shared" si="70"/>
        <v>0</v>
      </c>
      <c r="CG186" s="448" t="s">
        <v>532</v>
      </c>
      <c r="CH186" s="256" t="s">
        <v>552</v>
      </c>
    </row>
    <row r="187" spans="1:86" x14ac:dyDescent="0.25">
      <c r="A187" s="291" t="s">
        <v>99</v>
      </c>
      <c r="B187" s="292" t="s">
        <v>161</v>
      </c>
      <c r="C187" s="293" t="s">
        <v>162</v>
      </c>
      <c r="D187" s="293" t="s">
        <v>147</v>
      </c>
      <c r="E187" s="294" t="s">
        <v>114</v>
      </c>
      <c r="F187" s="295" t="s">
        <v>225</v>
      </c>
      <c r="G187" s="293" t="s">
        <v>236</v>
      </c>
      <c r="H187" s="293" t="s">
        <v>102</v>
      </c>
      <c r="I187" s="296" t="s">
        <v>103</v>
      </c>
      <c r="J187" s="297" t="s">
        <v>37</v>
      </c>
      <c r="K187" s="298">
        <v>5</v>
      </c>
      <c r="L187" s="430">
        <v>2</v>
      </c>
      <c r="M187" s="431" t="s">
        <v>532</v>
      </c>
      <c r="N187" s="293" t="s">
        <v>100</v>
      </c>
      <c r="O187" s="258"/>
      <c r="P187" s="259"/>
      <c r="Q187" s="259"/>
      <c r="R187" s="259"/>
      <c r="S187" s="260"/>
      <c r="T187" s="261"/>
      <c r="U187" s="259"/>
      <c r="V187" s="259">
        <v>1</v>
      </c>
      <c r="W187" s="262"/>
      <c r="X187" s="261"/>
      <c r="Y187" s="259"/>
      <c r="Z187" s="259">
        <v>1</v>
      </c>
      <c r="AA187" s="259"/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/>
      <c r="AN187" s="264"/>
      <c r="AO187" s="265"/>
      <c r="AP187" s="265"/>
      <c r="AQ187" s="266"/>
      <c r="AR187" s="263"/>
      <c r="AS187" s="264"/>
      <c r="AT187" s="265"/>
      <c r="AU187" s="265"/>
      <c r="AV187" s="266"/>
      <c r="AW187" s="263"/>
      <c r="AX187" s="265"/>
      <c r="AY187" s="265"/>
      <c r="AZ187" s="265"/>
      <c r="BA187" s="266"/>
      <c r="BB187" s="263"/>
      <c r="BC187" s="264"/>
      <c r="BD187" s="265"/>
      <c r="BE187" s="265"/>
      <c r="BF187" s="266"/>
      <c r="BG187" s="261"/>
      <c r="BH187" s="267"/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4">
        <f t="shared" si="73"/>
        <v>2</v>
      </c>
      <c r="BW187" s="345">
        <f t="shared" si="74"/>
        <v>0</v>
      </c>
      <c r="BX187" s="346">
        <f t="shared" si="75"/>
        <v>2</v>
      </c>
      <c r="BY187" s="358">
        <f t="shared" si="71"/>
        <v>2</v>
      </c>
      <c r="BZ187" s="346">
        <f t="shared" si="72"/>
        <v>0</v>
      </c>
      <c r="CA187" s="443" t="s">
        <v>583</v>
      </c>
      <c r="CB187" s="256" t="s">
        <v>523</v>
      </c>
      <c r="CC187" s="347">
        <f t="shared" si="67"/>
        <v>2</v>
      </c>
      <c r="CD187" s="347">
        <f t="shared" si="68"/>
        <v>0</v>
      </c>
      <c r="CE187" s="347">
        <f t="shared" si="69"/>
        <v>0</v>
      </c>
      <c r="CF187" s="347">
        <f t="shared" si="70"/>
        <v>0</v>
      </c>
      <c r="CG187" s="448" t="s">
        <v>532</v>
      </c>
      <c r="CH187" s="256" t="s">
        <v>552</v>
      </c>
    </row>
    <row r="188" spans="1:86" x14ac:dyDescent="0.25">
      <c r="A188" s="291" t="s">
        <v>99</v>
      </c>
      <c r="B188" s="292" t="s">
        <v>161</v>
      </c>
      <c r="C188" s="293" t="s">
        <v>162</v>
      </c>
      <c r="D188" s="293" t="s">
        <v>147</v>
      </c>
      <c r="E188" s="294" t="s">
        <v>114</v>
      </c>
      <c r="F188" s="295" t="s">
        <v>225</v>
      </c>
      <c r="G188" s="293" t="s">
        <v>236</v>
      </c>
      <c r="H188" s="293" t="s">
        <v>102</v>
      </c>
      <c r="I188" s="296" t="s">
        <v>103</v>
      </c>
      <c r="J188" s="297" t="s">
        <v>38</v>
      </c>
      <c r="K188" s="298">
        <v>5</v>
      </c>
      <c r="L188" s="430">
        <v>2</v>
      </c>
      <c r="M188" s="431" t="s">
        <v>532</v>
      </c>
      <c r="N188" s="293" t="s">
        <v>100</v>
      </c>
      <c r="O188" s="258"/>
      <c r="P188" s="259"/>
      <c r="Q188" s="259"/>
      <c r="R188" s="259"/>
      <c r="S188" s="260"/>
      <c r="T188" s="261"/>
      <c r="U188" s="259"/>
      <c r="V188" s="259">
        <v>1</v>
      </c>
      <c r="W188" s="262"/>
      <c r="X188" s="261"/>
      <c r="Y188" s="259"/>
      <c r="Z188" s="259">
        <v>1</v>
      </c>
      <c r="AA188" s="259"/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/>
      <c r="AP188" s="265"/>
      <c r="AQ188" s="266"/>
      <c r="AR188" s="263"/>
      <c r="AS188" s="264"/>
      <c r="AT188" s="265"/>
      <c r="AU188" s="265"/>
      <c r="AV188" s="266"/>
      <c r="AW188" s="263"/>
      <c r="AX188" s="265"/>
      <c r="AY188" s="265"/>
      <c r="AZ188" s="265"/>
      <c r="BA188" s="266"/>
      <c r="BB188" s="263"/>
      <c r="BC188" s="264"/>
      <c r="BD188" s="265"/>
      <c r="BE188" s="265"/>
      <c r="BF188" s="266"/>
      <c r="BG188" s="261"/>
      <c r="BH188" s="267"/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4">
        <f t="shared" si="73"/>
        <v>2</v>
      </c>
      <c r="BW188" s="345">
        <f t="shared" si="74"/>
        <v>0</v>
      </c>
      <c r="BX188" s="346">
        <f t="shared" si="75"/>
        <v>2</v>
      </c>
      <c r="BY188" s="358">
        <f t="shared" si="71"/>
        <v>2</v>
      </c>
      <c r="BZ188" s="346">
        <f t="shared" si="72"/>
        <v>0</v>
      </c>
      <c r="CA188" s="443" t="s">
        <v>583</v>
      </c>
      <c r="CB188" s="256" t="s">
        <v>523</v>
      </c>
      <c r="CC188" s="347">
        <f t="shared" si="67"/>
        <v>2</v>
      </c>
      <c r="CD188" s="347">
        <f t="shared" si="68"/>
        <v>0</v>
      </c>
      <c r="CE188" s="347">
        <f t="shared" si="69"/>
        <v>0</v>
      </c>
      <c r="CF188" s="347">
        <f t="shared" si="70"/>
        <v>0</v>
      </c>
      <c r="CG188" s="448" t="s">
        <v>532</v>
      </c>
      <c r="CH188" s="256" t="s">
        <v>552</v>
      </c>
    </row>
    <row r="189" spans="1:86" x14ac:dyDescent="0.25">
      <c r="A189" s="291" t="s">
        <v>99</v>
      </c>
      <c r="B189" s="292" t="s">
        <v>161</v>
      </c>
      <c r="C189" s="293" t="s">
        <v>162</v>
      </c>
      <c r="D189" s="293" t="s">
        <v>147</v>
      </c>
      <c r="E189" s="294" t="s">
        <v>114</v>
      </c>
      <c r="F189" s="295" t="s">
        <v>225</v>
      </c>
      <c r="G189" s="293" t="s">
        <v>236</v>
      </c>
      <c r="H189" s="293" t="s">
        <v>102</v>
      </c>
      <c r="I189" s="296" t="s">
        <v>103</v>
      </c>
      <c r="J189" s="297" t="s">
        <v>237</v>
      </c>
      <c r="K189" s="298">
        <v>4</v>
      </c>
      <c r="L189" s="430">
        <v>0</v>
      </c>
      <c r="M189" s="431" t="s">
        <v>532</v>
      </c>
      <c r="N189" s="293" t="s">
        <v>100</v>
      </c>
      <c r="O189" s="258"/>
      <c r="P189" s="259"/>
      <c r="Q189" s="259"/>
      <c r="R189" s="259"/>
      <c r="S189" s="260"/>
      <c r="T189" s="261"/>
      <c r="U189" s="259"/>
      <c r="V189" s="259"/>
      <c r="W189" s="262"/>
      <c r="X189" s="261"/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/>
      <c r="AP189" s="265"/>
      <c r="AQ189" s="266"/>
      <c r="AR189" s="263"/>
      <c r="AS189" s="264"/>
      <c r="AT189" s="265"/>
      <c r="AU189" s="265"/>
      <c r="AV189" s="266"/>
      <c r="AW189" s="263"/>
      <c r="AX189" s="265"/>
      <c r="AY189" s="265"/>
      <c r="AZ189" s="265"/>
      <c r="BA189" s="266"/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4">
        <f t="shared" si="73"/>
        <v>0</v>
      </c>
      <c r="BW189" s="345">
        <f t="shared" si="74"/>
        <v>0</v>
      </c>
      <c r="BX189" s="346">
        <f t="shared" si="75"/>
        <v>0</v>
      </c>
      <c r="BY189" s="358">
        <f t="shared" si="71"/>
        <v>0</v>
      </c>
      <c r="BZ189" s="346">
        <f t="shared" si="72"/>
        <v>0</v>
      </c>
      <c r="CA189" s="443" t="s">
        <v>583</v>
      </c>
      <c r="CB189" s="256" t="s">
        <v>523</v>
      </c>
      <c r="CC189" s="347">
        <f t="shared" si="67"/>
        <v>0</v>
      </c>
      <c r="CD189" s="347">
        <f t="shared" si="68"/>
        <v>0</v>
      </c>
      <c r="CE189" s="347">
        <f t="shared" si="69"/>
        <v>0</v>
      </c>
      <c r="CF189" s="347">
        <f t="shared" si="70"/>
        <v>0</v>
      </c>
      <c r="CG189" s="448" t="s">
        <v>532</v>
      </c>
      <c r="CH189" s="256" t="s">
        <v>552</v>
      </c>
    </row>
    <row r="190" spans="1:86" x14ac:dyDescent="0.25">
      <c r="A190" s="291" t="s">
        <v>106</v>
      </c>
      <c r="B190" s="292" t="s">
        <v>145</v>
      </c>
      <c r="C190" s="293" t="s">
        <v>159</v>
      </c>
      <c r="D190" s="293" t="s">
        <v>147</v>
      </c>
      <c r="E190" s="294" t="s">
        <v>114</v>
      </c>
      <c r="F190" s="295" t="s">
        <v>77</v>
      </c>
      <c r="G190" s="293"/>
      <c r="H190" s="293" t="s">
        <v>108</v>
      </c>
      <c r="I190" s="296" t="s">
        <v>101</v>
      </c>
      <c r="J190" s="297" t="s">
        <v>31</v>
      </c>
      <c r="K190" s="298">
        <v>2</v>
      </c>
      <c r="L190" s="430">
        <v>1</v>
      </c>
      <c r="M190" s="431" t="s">
        <v>532</v>
      </c>
      <c r="N190" s="293" t="s">
        <v>100</v>
      </c>
      <c r="O190" s="258"/>
      <c r="P190" s="259"/>
      <c r="Q190" s="259"/>
      <c r="R190" s="259"/>
      <c r="S190" s="260"/>
      <c r="T190" s="261">
        <v>1</v>
      </c>
      <c r="U190" s="259"/>
      <c r="V190" s="259"/>
      <c r="W190" s="262"/>
      <c r="X190" s="261"/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/>
      <c r="AP190" s="265"/>
      <c r="AQ190" s="266"/>
      <c r="AR190" s="263"/>
      <c r="AS190" s="264"/>
      <c r="AT190" s="265"/>
      <c r="AU190" s="265"/>
      <c r="AV190" s="266"/>
      <c r="AW190" s="263"/>
      <c r="AX190" s="265"/>
      <c r="AY190" s="265"/>
      <c r="AZ190" s="265"/>
      <c r="BA190" s="266"/>
      <c r="BB190" s="263"/>
      <c r="BC190" s="264"/>
      <c r="BD190" s="265"/>
      <c r="BE190" s="265"/>
      <c r="BF190" s="266"/>
      <c r="BG190" s="261"/>
      <c r="BH190" s="267"/>
      <c r="BI190" s="259"/>
      <c r="BJ190" s="259"/>
      <c r="BK190" s="262"/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4">
        <f t="shared" si="73"/>
        <v>1</v>
      </c>
      <c r="BW190" s="345">
        <f t="shared" si="74"/>
        <v>0</v>
      </c>
      <c r="BX190" s="346">
        <f t="shared" si="75"/>
        <v>1</v>
      </c>
      <c r="BY190" s="358">
        <f t="shared" si="71"/>
        <v>1</v>
      </c>
      <c r="BZ190" s="346">
        <f t="shared" si="72"/>
        <v>0</v>
      </c>
      <c r="CA190" s="443" t="s">
        <v>583</v>
      </c>
      <c r="CB190" s="256" t="s">
        <v>147</v>
      </c>
      <c r="CC190" s="347">
        <f t="shared" si="67"/>
        <v>1</v>
      </c>
      <c r="CD190" s="347">
        <f t="shared" si="68"/>
        <v>0</v>
      </c>
      <c r="CE190" s="347">
        <f t="shared" si="69"/>
        <v>0</v>
      </c>
      <c r="CF190" s="347">
        <f t="shared" si="70"/>
        <v>0</v>
      </c>
      <c r="CG190" s="448" t="s">
        <v>532</v>
      </c>
      <c r="CH190" s="256" t="s">
        <v>552</v>
      </c>
    </row>
    <row r="191" spans="1:86" x14ac:dyDescent="0.25">
      <c r="A191" s="291" t="s">
        <v>106</v>
      </c>
      <c r="B191" s="292" t="s">
        <v>145</v>
      </c>
      <c r="C191" s="293" t="s">
        <v>159</v>
      </c>
      <c r="D191" s="293" t="s">
        <v>147</v>
      </c>
      <c r="E191" s="294" t="s">
        <v>114</v>
      </c>
      <c r="F191" s="295" t="s">
        <v>77</v>
      </c>
      <c r="G191" s="293"/>
      <c r="H191" s="293" t="s">
        <v>108</v>
      </c>
      <c r="I191" s="296" t="s">
        <v>101</v>
      </c>
      <c r="J191" s="297" t="s">
        <v>39</v>
      </c>
      <c r="K191" s="298">
        <v>2</v>
      </c>
      <c r="L191" s="430">
        <v>1</v>
      </c>
      <c r="M191" s="431" t="s">
        <v>532</v>
      </c>
      <c r="N191" s="293" t="s">
        <v>100</v>
      </c>
      <c r="O191" s="258"/>
      <c r="P191" s="259"/>
      <c r="Q191" s="259"/>
      <c r="R191" s="259"/>
      <c r="S191" s="260"/>
      <c r="T191" s="261">
        <v>1</v>
      </c>
      <c r="U191" s="259"/>
      <c r="V191" s="259"/>
      <c r="W191" s="262"/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/>
      <c r="AO191" s="265"/>
      <c r="AP191" s="265"/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/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4">
        <f t="shared" si="73"/>
        <v>1</v>
      </c>
      <c r="BW191" s="345">
        <f t="shared" si="74"/>
        <v>0</v>
      </c>
      <c r="BX191" s="346">
        <f t="shared" si="75"/>
        <v>1</v>
      </c>
      <c r="BY191" s="358">
        <f t="shared" si="71"/>
        <v>1</v>
      </c>
      <c r="BZ191" s="346">
        <f t="shared" si="72"/>
        <v>0</v>
      </c>
      <c r="CA191" s="443" t="s">
        <v>583</v>
      </c>
      <c r="CB191" s="256" t="s">
        <v>147</v>
      </c>
      <c r="CC191" s="347">
        <f t="shared" si="67"/>
        <v>1</v>
      </c>
      <c r="CD191" s="347">
        <f t="shared" si="68"/>
        <v>0</v>
      </c>
      <c r="CE191" s="347">
        <f t="shared" si="69"/>
        <v>0</v>
      </c>
      <c r="CF191" s="347">
        <f t="shared" si="70"/>
        <v>0</v>
      </c>
      <c r="CG191" s="448" t="s">
        <v>532</v>
      </c>
      <c r="CH191" s="256" t="s">
        <v>552</v>
      </c>
    </row>
    <row r="192" spans="1:86" x14ac:dyDescent="0.25">
      <c r="A192" s="291" t="s">
        <v>106</v>
      </c>
      <c r="B192" s="292" t="s">
        <v>145</v>
      </c>
      <c r="C192" s="293" t="s">
        <v>159</v>
      </c>
      <c r="D192" s="293" t="s">
        <v>147</v>
      </c>
      <c r="E192" s="294" t="s">
        <v>114</v>
      </c>
      <c r="F192" s="295" t="s">
        <v>77</v>
      </c>
      <c r="G192" s="293"/>
      <c r="H192" s="293" t="s">
        <v>108</v>
      </c>
      <c r="I192" s="296" t="s">
        <v>101</v>
      </c>
      <c r="J192" s="297" t="s">
        <v>306</v>
      </c>
      <c r="K192" s="298">
        <v>2</v>
      </c>
      <c r="L192" s="430">
        <v>1</v>
      </c>
      <c r="M192" s="431" t="s">
        <v>532</v>
      </c>
      <c r="N192" s="293" t="s">
        <v>100</v>
      </c>
      <c r="O192" s="258"/>
      <c r="P192" s="259"/>
      <c r="Q192" s="259"/>
      <c r="R192" s="259"/>
      <c r="S192" s="260"/>
      <c r="T192" s="261">
        <v>1</v>
      </c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/>
      <c r="AT192" s="265"/>
      <c r="AU192" s="265"/>
      <c r="AV192" s="266"/>
      <c r="AW192" s="263"/>
      <c r="AX192" s="265"/>
      <c r="AY192" s="265"/>
      <c r="AZ192" s="265"/>
      <c r="BA192" s="266"/>
      <c r="BB192" s="263"/>
      <c r="BC192" s="264"/>
      <c r="BD192" s="265"/>
      <c r="BE192" s="265"/>
      <c r="BF192" s="266"/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/>
      <c r="BT192" s="259"/>
      <c r="BU192" s="268"/>
      <c r="BV192" s="344">
        <f t="shared" si="73"/>
        <v>1</v>
      </c>
      <c r="BW192" s="345">
        <f t="shared" si="74"/>
        <v>0</v>
      </c>
      <c r="BX192" s="346">
        <f t="shared" si="75"/>
        <v>1</v>
      </c>
      <c r="BY192" s="358">
        <f t="shared" si="71"/>
        <v>1</v>
      </c>
      <c r="BZ192" s="346">
        <f t="shared" si="72"/>
        <v>0</v>
      </c>
      <c r="CA192" s="443" t="s">
        <v>583</v>
      </c>
      <c r="CB192" s="256" t="s">
        <v>147</v>
      </c>
      <c r="CC192" s="347">
        <f t="shared" si="67"/>
        <v>1</v>
      </c>
      <c r="CD192" s="347">
        <f t="shared" si="68"/>
        <v>0</v>
      </c>
      <c r="CE192" s="347">
        <f t="shared" si="69"/>
        <v>0</v>
      </c>
      <c r="CF192" s="347">
        <f t="shared" si="70"/>
        <v>0</v>
      </c>
      <c r="CG192" s="448" t="s">
        <v>532</v>
      </c>
      <c r="CH192" s="256" t="s">
        <v>552</v>
      </c>
    </row>
    <row r="193" spans="1:86" x14ac:dyDescent="0.25">
      <c r="A193" s="291" t="s">
        <v>106</v>
      </c>
      <c r="B193" s="292" t="s">
        <v>145</v>
      </c>
      <c r="C193" s="293" t="s">
        <v>159</v>
      </c>
      <c r="D193" s="293" t="s">
        <v>147</v>
      </c>
      <c r="E193" s="294" t="s">
        <v>114</v>
      </c>
      <c r="F193" s="295" t="s">
        <v>77</v>
      </c>
      <c r="G193" s="293"/>
      <c r="H193" s="293" t="s">
        <v>108</v>
      </c>
      <c r="I193" s="296" t="s">
        <v>101</v>
      </c>
      <c r="J193" s="297" t="s">
        <v>237</v>
      </c>
      <c r="K193" s="298">
        <v>6</v>
      </c>
      <c r="L193" s="430">
        <v>0</v>
      </c>
      <c r="M193" s="431" t="s">
        <v>532</v>
      </c>
      <c r="N193" s="293" t="s">
        <v>100</v>
      </c>
      <c r="O193" s="258"/>
      <c r="P193" s="259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/>
      <c r="AT193" s="265"/>
      <c r="AU193" s="265"/>
      <c r="AV193" s="266"/>
      <c r="AW193" s="263"/>
      <c r="AX193" s="265"/>
      <c r="AY193" s="265"/>
      <c r="AZ193" s="265"/>
      <c r="BA193" s="266"/>
      <c r="BB193" s="263"/>
      <c r="BC193" s="264"/>
      <c r="BD193" s="265"/>
      <c r="BE193" s="265"/>
      <c r="BF193" s="266"/>
      <c r="BG193" s="261"/>
      <c r="BH193" s="267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67"/>
      <c r="BS193" s="259"/>
      <c r="BT193" s="259"/>
      <c r="BU193" s="268"/>
      <c r="BV193" s="344">
        <f t="shared" si="73"/>
        <v>0</v>
      </c>
      <c r="BW193" s="345">
        <f t="shared" si="74"/>
        <v>0</v>
      </c>
      <c r="BX193" s="346">
        <f t="shared" si="75"/>
        <v>0</v>
      </c>
      <c r="BY193" s="358">
        <f t="shared" si="71"/>
        <v>0</v>
      </c>
      <c r="BZ193" s="346">
        <f t="shared" si="72"/>
        <v>0</v>
      </c>
      <c r="CA193" s="443" t="s">
        <v>583</v>
      </c>
      <c r="CB193" s="256" t="s">
        <v>147</v>
      </c>
      <c r="CC193" s="347">
        <f t="shared" ref="CC193:CC256" si="76">SUM(O193:AB193)</f>
        <v>0</v>
      </c>
      <c r="CD193" s="347">
        <f t="shared" ref="CD193:CD256" si="77">SUM(AC193:AQ193)</f>
        <v>0</v>
      </c>
      <c r="CE193" s="347">
        <f t="shared" ref="CE193:CE256" si="78">SUM(AR193:BF193)</f>
        <v>0</v>
      </c>
      <c r="CF193" s="347">
        <f t="shared" ref="CF193:CF256" si="79">SUM(BG193:BU193)</f>
        <v>0</v>
      </c>
      <c r="CG193" s="448" t="s">
        <v>532</v>
      </c>
      <c r="CH193" s="256" t="s">
        <v>552</v>
      </c>
    </row>
    <row r="194" spans="1:86" x14ac:dyDescent="0.25">
      <c r="A194" s="291" t="s">
        <v>106</v>
      </c>
      <c r="B194" s="292" t="s">
        <v>145</v>
      </c>
      <c r="C194" s="293" t="s">
        <v>158</v>
      </c>
      <c r="D194" s="293" t="s">
        <v>147</v>
      </c>
      <c r="E194" s="294" t="s">
        <v>114</v>
      </c>
      <c r="F194" s="295" t="s">
        <v>78</v>
      </c>
      <c r="G194" s="293"/>
      <c r="H194" s="293" t="s">
        <v>108</v>
      </c>
      <c r="I194" s="296" t="s">
        <v>125</v>
      </c>
      <c r="J194" s="297" t="s">
        <v>31</v>
      </c>
      <c r="K194" s="298">
        <v>5</v>
      </c>
      <c r="L194" s="430">
        <v>1</v>
      </c>
      <c r="M194" s="431" t="s">
        <v>532</v>
      </c>
      <c r="N194" s="293" t="s">
        <v>100</v>
      </c>
      <c r="O194" s="258"/>
      <c r="P194" s="259"/>
      <c r="Q194" s="259"/>
      <c r="R194" s="259"/>
      <c r="S194" s="260"/>
      <c r="T194" s="261">
        <v>1</v>
      </c>
      <c r="U194" s="259"/>
      <c r="V194" s="259"/>
      <c r="W194" s="262"/>
      <c r="X194" s="261"/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/>
      <c r="AT194" s="265"/>
      <c r="AU194" s="265"/>
      <c r="AV194" s="266"/>
      <c r="AW194" s="263"/>
      <c r="AX194" s="265"/>
      <c r="AY194" s="265"/>
      <c r="AZ194" s="265"/>
      <c r="BA194" s="266"/>
      <c r="BB194" s="263"/>
      <c r="BC194" s="264"/>
      <c r="BD194" s="265"/>
      <c r="BE194" s="265"/>
      <c r="BF194" s="266"/>
      <c r="BG194" s="261"/>
      <c r="BH194" s="267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67"/>
      <c r="BS194" s="259"/>
      <c r="BT194" s="259"/>
      <c r="BU194" s="268"/>
      <c r="BV194" s="344">
        <f t="shared" si="73"/>
        <v>1</v>
      </c>
      <c r="BW194" s="345">
        <f t="shared" si="74"/>
        <v>0</v>
      </c>
      <c r="BX194" s="346">
        <f t="shared" si="75"/>
        <v>1</v>
      </c>
      <c r="BY194" s="358">
        <f t="shared" si="71"/>
        <v>1</v>
      </c>
      <c r="BZ194" s="346">
        <f t="shared" si="72"/>
        <v>0</v>
      </c>
      <c r="CA194" s="443" t="s">
        <v>583</v>
      </c>
      <c r="CB194" s="256" t="s">
        <v>147</v>
      </c>
      <c r="CC194" s="347">
        <f t="shared" si="76"/>
        <v>1</v>
      </c>
      <c r="CD194" s="347">
        <f t="shared" si="77"/>
        <v>0</v>
      </c>
      <c r="CE194" s="347">
        <f t="shared" si="78"/>
        <v>0</v>
      </c>
      <c r="CF194" s="347">
        <f t="shared" si="79"/>
        <v>0</v>
      </c>
      <c r="CG194" s="448" t="s">
        <v>532</v>
      </c>
      <c r="CH194" s="256" t="s">
        <v>552</v>
      </c>
    </row>
    <row r="195" spans="1:86" x14ac:dyDescent="0.25">
      <c r="A195" s="291" t="s">
        <v>106</v>
      </c>
      <c r="B195" s="292" t="s">
        <v>145</v>
      </c>
      <c r="C195" s="293" t="s">
        <v>158</v>
      </c>
      <c r="D195" s="293" t="s">
        <v>147</v>
      </c>
      <c r="E195" s="294" t="s">
        <v>114</v>
      </c>
      <c r="F195" s="295" t="s">
        <v>78</v>
      </c>
      <c r="G195" s="293"/>
      <c r="H195" s="293" t="s">
        <v>108</v>
      </c>
      <c r="I195" s="296" t="s">
        <v>125</v>
      </c>
      <c r="J195" s="297" t="s">
        <v>39</v>
      </c>
      <c r="K195" s="298">
        <v>5</v>
      </c>
      <c r="L195" s="430">
        <v>1</v>
      </c>
      <c r="M195" s="431" t="s">
        <v>532</v>
      </c>
      <c r="N195" s="293" t="s">
        <v>100</v>
      </c>
      <c r="O195" s="258"/>
      <c r="P195" s="259"/>
      <c r="Q195" s="259"/>
      <c r="R195" s="259"/>
      <c r="S195" s="260"/>
      <c r="T195" s="261">
        <v>1</v>
      </c>
      <c r="U195" s="259"/>
      <c r="V195" s="259"/>
      <c r="W195" s="262"/>
      <c r="X195" s="261"/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/>
      <c r="AQ195" s="266"/>
      <c r="AR195" s="263"/>
      <c r="AS195" s="264"/>
      <c r="AT195" s="265"/>
      <c r="AU195" s="265"/>
      <c r="AV195" s="266"/>
      <c r="AW195" s="263"/>
      <c r="AX195" s="265"/>
      <c r="AY195" s="265"/>
      <c r="AZ195" s="265"/>
      <c r="BA195" s="266"/>
      <c r="BB195" s="263"/>
      <c r="BC195" s="264"/>
      <c r="BD195" s="265"/>
      <c r="BE195" s="265"/>
      <c r="BF195" s="266"/>
      <c r="BG195" s="261"/>
      <c r="BH195" s="267"/>
      <c r="BI195" s="259"/>
      <c r="BJ195" s="259"/>
      <c r="BK195" s="262"/>
      <c r="BL195" s="261"/>
      <c r="BM195" s="259"/>
      <c r="BN195" s="259"/>
      <c r="BO195" s="259"/>
      <c r="BP195" s="262"/>
      <c r="BQ195" s="261"/>
      <c r="BR195" s="267"/>
      <c r="BS195" s="259"/>
      <c r="BT195" s="259"/>
      <c r="BU195" s="268"/>
      <c r="BV195" s="344">
        <f t="shared" si="73"/>
        <v>1</v>
      </c>
      <c r="BW195" s="345">
        <f t="shared" si="74"/>
        <v>0</v>
      </c>
      <c r="BX195" s="346">
        <f t="shared" si="75"/>
        <v>1</v>
      </c>
      <c r="BY195" s="358">
        <f t="shared" si="71"/>
        <v>1</v>
      </c>
      <c r="BZ195" s="346">
        <f t="shared" si="72"/>
        <v>0</v>
      </c>
      <c r="CA195" s="443" t="s">
        <v>583</v>
      </c>
      <c r="CB195" s="256" t="s">
        <v>147</v>
      </c>
      <c r="CC195" s="347">
        <f t="shared" si="76"/>
        <v>1</v>
      </c>
      <c r="CD195" s="347">
        <f t="shared" si="77"/>
        <v>0</v>
      </c>
      <c r="CE195" s="347">
        <f t="shared" si="78"/>
        <v>0</v>
      </c>
      <c r="CF195" s="347">
        <f t="shared" si="79"/>
        <v>0</v>
      </c>
      <c r="CG195" s="448" t="s">
        <v>532</v>
      </c>
      <c r="CH195" s="256" t="s">
        <v>552</v>
      </c>
    </row>
    <row r="196" spans="1:86" x14ac:dyDescent="0.25">
      <c r="A196" s="291" t="s">
        <v>106</v>
      </c>
      <c r="B196" s="292" t="s">
        <v>145</v>
      </c>
      <c r="C196" s="293" t="s">
        <v>158</v>
      </c>
      <c r="D196" s="293" t="s">
        <v>147</v>
      </c>
      <c r="E196" s="294" t="s">
        <v>114</v>
      </c>
      <c r="F196" s="295" t="s">
        <v>78</v>
      </c>
      <c r="G196" s="293"/>
      <c r="H196" s="293" t="s">
        <v>108</v>
      </c>
      <c r="I196" s="296" t="s">
        <v>125</v>
      </c>
      <c r="J196" s="297" t="s">
        <v>306</v>
      </c>
      <c r="K196" s="298">
        <v>5</v>
      </c>
      <c r="L196" s="430">
        <v>1</v>
      </c>
      <c r="M196" s="431" t="s">
        <v>532</v>
      </c>
      <c r="N196" s="293" t="s">
        <v>100</v>
      </c>
      <c r="O196" s="258"/>
      <c r="P196" s="259"/>
      <c r="Q196" s="259"/>
      <c r="R196" s="259"/>
      <c r="S196" s="260"/>
      <c r="T196" s="261">
        <v>1</v>
      </c>
      <c r="U196" s="259"/>
      <c r="V196" s="259"/>
      <c r="W196" s="262"/>
      <c r="X196" s="261"/>
      <c r="Y196" s="259"/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/>
      <c r="AQ196" s="266"/>
      <c r="AR196" s="263"/>
      <c r="AS196" s="264"/>
      <c r="AT196" s="265"/>
      <c r="AU196" s="265"/>
      <c r="AV196" s="266"/>
      <c r="AW196" s="263"/>
      <c r="AX196" s="265"/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/>
      <c r="BL196" s="261"/>
      <c r="BM196" s="259"/>
      <c r="BN196" s="259"/>
      <c r="BO196" s="259"/>
      <c r="BP196" s="262"/>
      <c r="BQ196" s="261"/>
      <c r="BR196" s="267"/>
      <c r="BS196" s="259"/>
      <c r="BT196" s="259"/>
      <c r="BU196" s="268"/>
      <c r="BV196" s="344">
        <f t="shared" si="73"/>
        <v>1</v>
      </c>
      <c r="BW196" s="345">
        <f t="shared" si="74"/>
        <v>0</v>
      </c>
      <c r="BX196" s="346">
        <f t="shared" si="75"/>
        <v>1</v>
      </c>
      <c r="BY196" s="358">
        <f t="shared" si="71"/>
        <v>1</v>
      </c>
      <c r="BZ196" s="346">
        <f t="shared" si="72"/>
        <v>0</v>
      </c>
      <c r="CA196" s="443" t="s">
        <v>583</v>
      </c>
      <c r="CB196" s="256" t="s">
        <v>147</v>
      </c>
      <c r="CC196" s="347">
        <f t="shared" si="76"/>
        <v>1</v>
      </c>
      <c r="CD196" s="347">
        <f t="shared" si="77"/>
        <v>0</v>
      </c>
      <c r="CE196" s="347">
        <f t="shared" si="78"/>
        <v>0</v>
      </c>
      <c r="CF196" s="347">
        <f t="shared" si="79"/>
        <v>0</v>
      </c>
      <c r="CG196" s="448" t="s">
        <v>532</v>
      </c>
      <c r="CH196" s="256" t="s">
        <v>552</v>
      </c>
    </row>
    <row r="197" spans="1:86" x14ac:dyDescent="0.25">
      <c r="A197" s="291" t="s">
        <v>106</v>
      </c>
      <c r="B197" s="292" t="s">
        <v>145</v>
      </c>
      <c r="C197" s="293" t="s">
        <v>158</v>
      </c>
      <c r="D197" s="293" t="s">
        <v>147</v>
      </c>
      <c r="E197" s="294" t="s">
        <v>114</v>
      </c>
      <c r="F197" s="295" t="s">
        <v>78</v>
      </c>
      <c r="G197" s="293"/>
      <c r="H197" s="293" t="s">
        <v>108</v>
      </c>
      <c r="I197" s="296" t="s">
        <v>125</v>
      </c>
      <c r="J197" s="297" t="s">
        <v>237</v>
      </c>
      <c r="K197" s="298">
        <v>6</v>
      </c>
      <c r="L197" s="430">
        <v>0</v>
      </c>
      <c r="M197" s="431" t="s">
        <v>532</v>
      </c>
      <c r="N197" s="293" t="s">
        <v>100</v>
      </c>
      <c r="O197" s="258"/>
      <c r="P197" s="259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/>
      <c r="AO197" s="265"/>
      <c r="AP197" s="265"/>
      <c r="AQ197" s="266"/>
      <c r="AR197" s="263"/>
      <c r="AS197" s="264"/>
      <c r="AT197" s="265"/>
      <c r="AU197" s="265"/>
      <c r="AV197" s="266"/>
      <c r="AW197" s="263"/>
      <c r="AX197" s="265"/>
      <c r="AY197" s="265"/>
      <c r="AZ197" s="265"/>
      <c r="BA197" s="266"/>
      <c r="BB197" s="263"/>
      <c r="BC197" s="264"/>
      <c r="BD197" s="265"/>
      <c r="BE197" s="265"/>
      <c r="BF197" s="266"/>
      <c r="BG197" s="261"/>
      <c r="BH197" s="267"/>
      <c r="BI197" s="259"/>
      <c r="BJ197" s="259"/>
      <c r="BK197" s="262"/>
      <c r="BL197" s="261"/>
      <c r="BM197" s="259"/>
      <c r="BN197" s="259"/>
      <c r="BO197" s="259"/>
      <c r="BP197" s="262"/>
      <c r="BQ197" s="261"/>
      <c r="BR197" s="267"/>
      <c r="BS197" s="259"/>
      <c r="BT197" s="259"/>
      <c r="BU197" s="268"/>
      <c r="BV197" s="344">
        <f t="shared" si="73"/>
        <v>0</v>
      </c>
      <c r="BW197" s="345">
        <f t="shared" si="74"/>
        <v>0</v>
      </c>
      <c r="BX197" s="346">
        <f t="shared" si="75"/>
        <v>0</v>
      </c>
      <c r="BY197" s="358">
        <f t="shared" si="71"/>
        <v>0</v>
      </c>
      <c r="BZ197" s="346">
        <f t="shared" si="72"/>
        <v>0</v>
      </c>
      <c r="CA197" s="443" t="s">
        <v>583</v>
      </c>
      <c r="CB197" s="256" t="s">
        <v>147</v>
      </c>
      <c r="CC197" s="347">
        <f t="shared" si="76"/>
        <v>0</v>
      </c>
      <c r="CD197" s="347">
        <f t="shared" si="77"/>
        <v>0</v>
      </c>
      <c r="CE197" s="347">
        <f t="shared" si="78"/>
        <v>0</v>
      </c>
      <c r="CF197" s="347">
        <f t="shared" si="79"/>
        <v>0</v>
      </c>
      <c r="CG197" s="448" t="s">
        <v>532</v>
      </c>
      <c r="CH197" s="256" t="s">
        <v>552</v>
      </c>
    </row>
    <row r="198" spans="1:86" x14ac:dyDescent="0.25">
      <c r="A198" s="291" t="s">
        <v>107</v>
      </c>
      <c r="B198" s="292" t="s">
        <v>122</v>
      </c>
      <c r="C198" s="293" t="s">
        <v>157</v>
      </c>
      <c r="D198" s="293" t="s">
        <v>147</v>
      </c>
      <c r="E198" s="294" t="s">
        <v>114</v>
      </c>
      <c r="F198" s="295" t="s">
        <v>79</v>
      </c>
      <c r="G198" s="293"/>
      <c r="H198" s="293" t="s">
        <v>108</v>
      </c>
      <c r="I198" s="296" t="s">
        <v>101</v>
      </c>
      <c r="J198" s="297" t="s">
        <v>31</v>
      </c>
      <c r="K198" s="298">
        <v>5</v>
      </c>
      <c r="L198" s="430">
        <v>2</v>
      </c>
      <c r="M198" s="431" t="s">
        <v>532</v>
      </c>
      <c r="N198" s="293" t="s">
        <v>100</v>
      </c>
      <c r="O198" s="258"/>
      <c r="P198" s="259"/>
      <c r="Q198" s="259"/>
      <c r="R198" s="259"/>
      <c r="S198" s="260">
        <v>1</v>
      </c>
      <c r="T198" s="261"/>
      <c r="U198" s="259"/>
      <c r="V198" s="259"/>
      <c r="W198" s="262"/>
      <c r="X198" s="261"/>
      <c r="Y198" s="259">
        <v>1</v>
      </c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/>
      <c r="AO198" s="265"/>
      <c r="AP198" s="265"/>
      <c r="AQ198" s="266"/>
      <c r="AR198" s="263"/>
      <c r="AS198" s="264"/>
      <c r="AT198" s="265"/>
      <c r="AU198" s="265"/>
      <c r="AV198" s="266"/>
      <c r="AW198" s="263"/>
      <c r="AX198" s="265"/>
      <c r="AY198" s="265"/>
      <c r="AZ198" s="265"/>
      <c r="BA198" s="266"/>
      <c r="BB198" s="263"/>
      <c r="BC198" s="264"/>
      <c r="BD198" s="265"/>
      <c r="BE198" s="265"/>
      <c r="BF198" s="266"/>
      <c r="BG198" s="261"/>
      <c r="BH198" s="267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67"/>
      <c r="BS198" s="259"/>
      <c r="BT198" s="259"/>
      <c r="BU198" s="268"/>
      <c r="BV198" s="344">
        <f t="shared" si="73"/>
        <v>2</v>
      </c>
      <c r="BW198" s="345">
        <f t="shared" si="74"/>
        <v>0</v>
      </c>
      <c r="BX198" s="346">
        <f t="shared" si="75"/>
        <v>2</v>
      </c>
      <c r="BY198" s="358">
        <f t="shared" si="71"/>
        <v>2</v>
      </c>
      <c r="BZ198" s="346">
        <f t="shared" si="72"/>
        <v>0</v>
      </c>
      <c r="CA198" s="443" t="s">
        <v>583</v>
      </c>
      <c r="CB198" s="256" t="s">
        <v>160</v>
      </c>
      <c r="CC198" s="347">
        <f t="shared" si="76"/>
        <v>2</v>
      </c>
      <c r="CD198" s="347">
        <f t="shared" si="77"/>
        <v>0</v>
      </c>
      <c r="CE198" s="347">
        <f t="shared" si="78"/>
        <v>0</v>
      </c>
      <c r="CF198" s="347">
        <f t="shared" si="79"/>
        <v>0</v>
      </c>
      <c r="CG198" s="448" t="s">
        <v>532</v>
      </c>
      <c r="CH198" s="256" t="s">
        <v>552</v>
      </c>
    </row>
    <row r="199" spans="1:86" x14ac:dyDescent="0.25">
      <c r="A199" s="291" t="s">
        <v>107</v>
      </c>
      <c r="B199" s="292" t="s">
        <v>122</v>
      </c>
      <c r="C199" s="293" t="s">
        <v>157</v>
      </c>
      <c r="D199" s="293" t="s">
        <v>147</v>
      </c>
      <c r="E199" s="294" t="s">
        <v>114</v>
      </c>
      <c r="F199" s="295" t="s">
        <v>79</v>
      </c>
      <c r="G199" s="293"/>
      <c r="H199" s="293" t="s">
        <v>108</v>
      </c>
      <c r="I199" s="296" t="s">
        <v>101</v>
      </c>
      <c r="J199" s="297" t="s">
        <v>306</v>
      </c>
      <c r="K199" s="298">
        <v>10</v>
      </c>
      <c r="L199" s="430">
        <v>4</v>
      </c>
      <c r="M199" s="431" t="s">
        <v>532</v>
      </c>
      <c r="N199" s="293" t="s">
        <v>100</v>
      </c>
      <c r="O199" s="258"/>
      <c r="P199" s="259"/>
      <c r="Q199" s="259"/>
      <c r="R199" s="259"/>
      <c r="S199" s="260">
        <v>2</v>
      </c>
      <c r="T199" s="261"/>
      <c r="U199" s="259"/>
      <c r="V199" s="259"/>
      <c r="W199" s="262"/>
      <c r="X199" s="261"/>
      <c r="Y199" s="259">
        <v>2</v>
      </c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4">
        <f t="shared" si="73"/>
        <v>4</v>
      </c>
      <c r="BW199" s="345">
        <f t="shared" si="74"/>
        <v>0</v>
      </c>
      <c r="BX199" s="346">
        <f t="shared" si="75"/>
        <v>2</v>
      </c>
      <c r="BY199" s="358">
        <f t="shared" si="71"/>
        <v>2</v>
      </c>
      <c r="BZ199" s="346">
        <f t="shared" si="72"/>
        <v>0</v>
      </c>
      <c r="CA199" s="443" t="s">
        <v>583</v>
      </c>
      <c r="CB199" s="256" t="s">
        <v>160</v>
      </c>
      <c r="CC199" s="347">
        <f t="shared" si="76"/>
        <v>4</v>
      </c>
      <c r="CD199" s="347">
        <f t="shared" si="77"/>
        <v>0</v>
      </c>
      <c r="CE199" s="347">
        <f t="shared" si="78"/>
        <v>0</v>
      </c>
      <c r="CF199" s="347">
        <f t="shared" si="79"/>
        <v>0</v>
      </c>
      <c r="CG199" s="448" t="s">
        <v>532</v>
      </c>
      <c r="CH199" s="256" t="s">
        <v>552</v>
      </c>
    </row>
    <row r="200" spans="1:86" x14ac:dyDescent="0.25">
      <c r="A200" s="291" t="s">
        <v>107</v>
      </c>
      <c r="B200" s="292" t="s">
        <v>122</v>
      </c>
      <c r="C200" s="293" t="s">
        <v>157</v>
      </c>
      <c r="D200" s="293" t="s">
        <v>147</v>
      </c>
      <c r="E200" s="294" t="s">
        <v>114</v>
      </c>
      <c r="F200" s="295" t="s">
        <v>79</v>
      </c>
      <c r="G200" s="293"/>
      <c r="H200" s="293" t="s">
        <v>108</v>
      </c>
      <c r="I200" s="296" t="s">
        <v>101</v>
      </c>
      <c r="J200" s="297" t="s">
        <v>237</v>
      </c>
      <c r="K200" s="298">
        <v>6</v>
      </c>
      <c r="L200" s="430">
        <v>0</v>
      </c>
      <c r="M200" s="431" t="s">
        <v>532</v>
      </c>
      <c r="N200" s="293" t="s">
        <v>100</v>
      </c>
      <c r="O200" s="258"/>
      <c r="P200" s="259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/>
      <c r="AO200" s="265"/>
      <c r="AP200" s="265"/>
      <c r="AQ200" s="266"/>
      <c r="AR200" s="263"/>
      <c r="AS200" s="264"/>
      <c r="AT200" s="265"/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4">
        <f t="shared" si="73"/>
        <v>0</v>
      </c>
      <c r="BW200" s="345">
        <f t="shared" si="74"/>
        <v>0</v>
      </c>
      <c r="BX200" s="346">
        <f t="shared" si="75"/>
        <v>0</v>
      </c>
      <c r="BY200" s="358">
        <f t="shared" si="71"/>
        <v>0</v>
      </c>
      <c r="BZ200" s="346">
        <f t="shared" si="72"/>
        <v>0</v>
      </c>
      <c r="CA200" s="443" t="s">
        <v>583</v>
      </c>
      <c r="CB200" s="256" t="s">
        <v>160</v>
      </c>
      <c r="CC200" s="347">
        <f t="shared" si="76"/>
        <v>0</v>
      </c>
      <c r="CD200" s="347">
        <f t="shared" si="77"/>
        <v>0</v>
      </c>
      <c r="CE200" s="347">
        <f t="shared" si="78"/>
        <v>0</v>
      </c>
      <c r="CF200" s="347">
        <f t="shared" si="79"/>
        <v>0</v>
      </c>
      <c r="CG200" s="448" t="s">
        <v>532</v>
      </c>
      <c r="CH200" s="256" t="s">
        <v>552</v>
      </c>
    </row>
    <row r="201" spans="1:86" x14ac:dyDescent="0.25">
      <c r="A201" s="291" t="s">
        <v>106</v>
      </c>
      <c r="B201" s="292" t="s">
        <v>145</v>
      </c>
      <c r="C201" s="293" t="s">
        <v>156</v>
      </c>
      <c r="D201" s="293" t="s">
        <v>147</v>
      </c>
      <c r="E201" s="294" t="s">
        <v>114</v>
      </c>
      <c r="F201" s="295" t="s">
        <v>80</v>
      </c>
      <c r="G201" s="293"/>
      <c r="H201" s="293" t="s">
        <v>105</v>
      </c>
      <c r="I201" s="296" t="s">
        <v>101</v>
      </c>
      <c r="J201" s="297" t="s">
        <v>31</v>
      </c>
      <c r="K201" s="298">
        <v>5</v>
      </c>
      <c r="L201" s="430">
        <v>1</v>
      </c>
      <c r="M201" s="431" t="s">
        <v>532</v>
      </c>
      <c r="N201" s="293" t="s">
        <v>100</v>
      </c>
      <c r="O201" s="258"/>
      <c r="P201" s="259"/>
      <c r="Q201" s="259"/>
      <c r="R201" s="259"/>
      <c r="S201" s="260"/>
      <c r="T201" s="261">
        <v>1</v>
      </c>
      <c r="U201" s="259"/>
      <c r="V201" s="259"/>
      <c r="W201" s="262"/>
      <c r="X201" s="261"/>
      <c r="Y201" s="259"/>
      <c r="Z201" s="259"/>
      <c r="AA201" s="259"/>
      <c r="AB201" s="262"/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/>
      <c r="AO201" s="265"/>
      <c r="AP201" s="265"/>
      <c r="AQ201" s="266"/>
      <c r="AR201" s="263"/>
      <c r="AS201" s="264"/>
      <c r="AT201" s="265"/>
      <c r="AU201" s="265"/>
      <c r="AV201" s="266"/>
      <c r="AW201" s="263"/>
      <c r="AX201" s="265"/>
      <c r="AY201" s="265"/>
      <c r="AZ201" s="265"/>
      <c r="BA201" s="266"/>
      <c r="BB201" s="263"/>
      <c r="BC201" s="264"/>
      <c r="BD201" s="265"/>
      <c r="BE201" s="265"/>
      <c r="BF201" s="266"/>
      <c r="BG201" s="261"/>
      <c r="BH201" s="267"/>
      <c r="BI201" s="259"/>
      <c r="BJ201" s="259"/>
      <c r="BK201" s="262"/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4">
        <f t="shared" si="73"/>
        <v>1</v>
      </c>
      <c r="BW201" s="345">
        <f t="shared" si="74"/>
        <v>0</v>
      </c>
      <c r="BX201" s="346">
        <f t="shared" si="75"/>
        <v>1</v>
      </c>
      <c r="BY201" s="358">
        <f t="shared" si="71"/>
        <v>1</v>
      </c>
      <c r="BZ201" s="346">
        <f t="shared" si="72"/>
        <v>0</v>
      </c>
      <c r="CA201" s="443" t="s">
        <v>583</v>
      </c>
      <c r="CB201" s="256" t="s">
        <v>147</v>
      </c>
      <c r="CC201" s="347">
        <f t="shared" si="76"/>
        <v>1</v>
      </c>
      <c r="CD201" s="347">
        <f t="shared" si="77"/>
        <v>0</v>
      </c>
      <c r="CE201" s="347">
        <f t="shared" si="78"/>
        <v>0</v>
      </c>
      <c r="CF201" s="347">
        <f t="shared" si="79"/>
        <v>0</v>
      </c>
      <c r="CG201" s="448" t="s">
        <v>532</v>
      </c>
      <c r="CH201" s="256" t="s">
        <v>552</v>
      </c>
    </row>
    <row r="202" spans="1:86" x14ac:dyDescent="0.25">
      <c r="A202" s="291" t="s">
        <v>106</v>
      </c>
      <c r="B202" s="292" t="s">
        <v>145</v>
      </c>
      <c r="C202" s="293" t="s">
        <v>156</v>
      </c>
      <c r="D202" s="293" t="s">
        <v>147</v>
      </c>
      <c r="E202" s="294" t="s">
        <v>114</v>
      </c>
      <c r="F202" s="295" t="s">
        <v>80</v>
      </c>
      <c r="G202" s="293"/>
      <c r="H202" s="293" t="s">
        <v>105</v>
      </c>
      <c r="I202" s="296" t="s">
        <v>101</v>
      </c>
      <c r="J202" s="297" t="s">
        <v>237</v>
      </c>
      <c r="K202" s="298">
        <v>4</v>
      </c>
      <c r="L202" s="430">
        <v>0</v>
      </c>
      <c r="M202" s="431" t="s">
        <v>532</v>
      </c>
      <c r="N202" s="293" t="s">
        <v>100</v>
      </c>
      <c r="O202" s="258"/>
      <c r="P202" s="259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59"/>
      <c r="AB202" s="262"/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/>
      <c r="AO202" s="265"/>
      <c r="AP202" s="265"/>
      <c r="AQ202" s="266"/>
      <c r="AR202" s="263"/>
      <c r="AS202" s="264"/>
      <c r="AT202" s="265"/>
      <c r="AU202" s="265"/>
      <c r="AV202" s="266"/>
      <c r="AW202" s="263"/>
      <c r="AX202" s="265"/>
      <c r="AY202" s="265"/>
      <c r="AZ202" s="265"/>
      <c r="BA202" s="266"/>
      <c r="BB202" s="263"/>
      <c r="BC202" s="264"/>
      <c r="BD202" s="265"/>
      <c r="BE202" s="265"/>
      <c r="BF202" s="266"/>
      <c r="BG202" s="261"/>
      <c r="BH202" s="267"/>
      <c r="BI202" s="259"/>
      <c r="BJ202" s="259"/>
      <c r="BK202" s="262"/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4">
        <f t="shared" si="73"/>
        <v>0</v>
      </c>
      <c r="BW202" s="345">
        <f t="shared" si="74"/>
        <v>0</v>
      </c>
      <c r="BX202" s="346">
        <f t="shared" si="75"/>
        <v>0</v>
      </c>
      <c r="BY202" s="358">
        <f t="shared" si="71"/>
        <v>0</v>
      </c>
      <c r="BZ202" s="346">
        <f t="shared" si="72"/>
        <v>0</v>
      </c>
      <c r="CA202" s="443" t="s">
        <v>583</v>
      </c>
      <c r="CB202" s="256" t="s">
        <v>147</v>
      </c>
      <c r="CC202" s="347">
        <f t="shared" si="76"/>
        <v>0</v>
      </c>
      <c r="CD202" s="347">
        <f t="shared" si="77"/>
        <v>0</v>
      </c>
      <c r="CE202" s="347">
        <f t="shared" si="78"/>
        <v>0</v>
      </c>
      <c r="CF202" s="347">
        <f t="shared" si="79"/>
        <v>0</v>
      </c>
      <c r="CG202" s="448" t="s">
        <v>532</v>
      </c>
      <c r="CH202" s="256" t="s">
        <v>552</v>
      </c>
    </row>
    <row r="203" spans="1:86" x14ac:dyDescent="0.25">
      <c r="A203" s="291" t="s">
        <v>106</v>
      </c>
      <c r="B203" s="292" t="s">
        <v>145</v>
      </c>
      <c r="C203" s="293" t="s">
        <v>155</v>
      </c>
      <c r="D203" s="293" t="s">
        <v>147</v>
      </c>
      <c r="E203" s="294" t="s">
        <v>114</v>
      </c>
      <c r="F203" s="295" t="s">
        <v>81</v>
      </c>
      <c r="G203" s="293"/>
      <c r="H203" s="293" t="s">
        <v>105</v>
      </c>
      <c r="I203" s="296" t="s">
        <v>125</v>
      </c>
      <c r="J203" s="297" t="s">
        <v>31</v>
      </c>
      <c r="K203" s="298">
        <v>6</v>
      </c>
      <c r="L203" s="430">
        <v>1</v>
      </c>
      <c r="M203" s="431" t="s">
        <v>532</v>
      </c>
      <c r="N203" s="293" t="s">
        <v>100</v>
      </c>
      <c r="O203" s="258"/>
      <c r="P203" s="259"/>
      <c r="Q203" s="259"/>
      <c r="R203" s="259"/>
      <c r="S203" s="260"/>
      <c r="T203" s="261">
        <v>1</v>
      </c>
      <c r="U203" s="259"/>
      <c r="V203" s="259"/>
      <c r="W203" s="262"/>
      <c r="X203" s="261"/>
      <c r="Y203" s="259"/>
      <c r="Z203" s="259"/>
      <c r="AA203" s="259"/>
      <c r="AB203" s="262"/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/>
      <c r="AO203" s="265"/>
      <c r="AP203" s="265"/>
      <c r="AQ203" s="266"/>
      <c r="AR203" s="263"/>
      <c r="AS203" s="264"/>
      <c r="AT203" s="265"/>
      <c r="AU203" s="265"/>
      <c r="AV203" s="266"/>
      <c r="AW203" s="263"/>
      <c r="AX203" s="265"/>
      <c r="AY203" s="265"/>
      <c r="AZ203" s="265"/>
      <c r="BA203" s="266"/>
      <c r="BB203" s="263"/>
      <c r="BC203" s="264"/>
      <c r="BD203" s="265"/>
      <c r="BE203" s="265"/>
      <c r="BF203" s="266"/>
      <c r="BG203" s="261"/>
      <c r="BH203" s="267"/>
      <c r="BI203" s="259"/>
      <c r="BJ203" s="259"/>
      <c r="BK203" s="262"/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4">
        <f t="shared" si="73"/>
        <v>1</v>
      </c>
      <c r="BW203" s="345">
        <f t="shared" si="74"/>
        <v>0</v>
      </c>
      <c r="BX203" s="346">
        <f t="shared" si="75"/>
        <v>1</v>
      </c>
      <c r="BY203" s="358">
        <f t="shared" si="71"/>
        <v>1</v>
      </c>
      <c r="BZ203" s="346">
        <f t="shared" si="72"/>
        <v>0</v>
      </c>
      <c r="CA203" s="443" t="s">
        <v>583</v>
      </c>
      <c r="CB203" s="256" t="s">
        <v>147</v>
      </c>
      <c r="CC203" s="347">
        <f t="shared" si="76"/>
        <v>1</v>
      </c>
      <c r="CD203" s="347">
        <f t="shared" si="77"/>
        <v>0</v>
      </c>
      <c r="CE203" s="347">
        <f t="shared" si="78"/>
        <v>0</v>
      </c>
      <c r="CF203" s="347">
        <f t="shared" si="79"/>
        <v>0</v>
      </c>
      <c r="CG203" s="448" t="s">
        <v>532</v>
      </c>
      <c r="CH203" s="256" t="s">
        <v>552</v>
      </c>
    </row>
    <row r="204" spans="1:86" x14ac:dyDescent="0.25">
      <c r="A204" s="291" t="s">
        <v>106</v>
      </c>
      <c r="B204" s="292" t="s">
        <v>145</v>
      </c>
      <c r="C204" s="293" t="s">
        <v>155</v>
      </c>
      <c r="D204" s="293" t="s">
        <v>147</v>
      </c>
      <c r="E204" s="294" t="s">
        <v>114</v>
      </c>
      <c r="F204" s="295" t="s">
        <v>81</v>
      </c>
      <c r="G204" s="293"/>
      <c r="H204" s="293" t="s">
        <v>105</v>
      </c>
      <c r="I204" s="296" t="s">
        <v>125</v>
      </c>
      <c r="J204" s="297" t="s">
        <v>306</v>
      </c>
      <c r="K204" s="298">
        <v>6</v>
      </c>
      <c r="L204" s="430">
        <v>1</v>
      </c>
      <c r="M204" s="431" t="s">
        <v>532</v>
      </c>
      <c r="N204" s="293" t="s">
        <v>100</v>
      </c>
      <c r="O204" s="258"/>
      <c r="P204" s="259"/>
      <c r="Q204" s="259"/>
      <c r="R204" s="259"/>
      <c r="S204" s="260"/>
      <c r="T204" s="261">
        <v>1</v>
      </c>
      <c r="U204" s="259"/>
      <c r="V204" s="259"/>
      <c r="W204" s="262"/>
      <c r="X204" s="261"/>
      <c r="Y204" s="259"/>
      <c r="Z204" s="259"/>
      <c r="AA204" s="259"/>
      <c r="AB204" s="262"/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/>
      <c r="AW204" s="263"/>
      <c r="AX204" s="265"/>
      <c r="AY204" s="265"/>
      <c r="AZ204" s="265"/>
      <c r="BA204" s="266"/>
      <c r="BB204" s="263"/>
      <c r="BC204" s="264"/>
      <c r="BD204" s="265"/>
      <c r="BE204" s="265"/>
      <c r="BF204" s="266"/>
      <c r="BG204" s="261"/>
      <c r="BH204" s="267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4">
        <f t="shared" si="73"/>
        <v>1</v>
      </c>
      <c r="BW204" s="345">
        <f t="shared" si="74"/>
        <v>0</v>
      </c>
      <c r="BX204" s="346">
        <f t="shared" si="75"/>
        <v>1</v>
      </c>
      <c r="BY204" s="358">
        <f t="shared" si="71"/>
        <v>1</v>
      </c>
      <c r="BZ204" s="346">
        <f t="shared" si="72"/>
        <v>0</v>
      </c>
      <c r="CA204" s="443" t="s">
        <v>583</v>
      </c>
      <c r="CB204" s="256" t="s">
        <v>147</v>
      </c>
      <c r="CC204" s="347">
        <f t="shared" si="76"/>
        <v>1</v>
      </c>
      <c r="CD204" s="347">
        <f t="shared" si="77"/>
        <v>0</v>
      </c>
      <c r="CE204" s="347">
        <f t="shared" si="78"/>
        <v>0</v>
      </c>
      <c r="CF204" s="347">
        <f t="shared" si="79"/>
        <v>0</v>
      </c>
      <c r="CG204" s="448" t="s">
        <v>532</v>
      </c>
      <c r="CH204" s="256" t="s">
        <v>552</v>
      </c>
    </row>
    <row r="205" spans="1:86" x14ac:dyDescent="0.25">
      <c r="A205" s="291" t="s">
        <v>106</v>
      </c>
      <c r="B205" s="292" t="s">
        <v>145</v>
      </c>
      <c r="C205" s="293" t="s">
        <v>155</v>
      </c>
      <c r="D205" s="293" t="s">
        <v>147</v>
      </c>
      <c r="E205" s="294" t="s">
        <v>114</v>
      </c>
      <c r="F205" s="295" t="s">
        <v>81</v>
      </c>
      <c r="G205" s="293"/>
      <c r="H205" s="293" t="s">
        <v>105</v>
      </c>
      <c r="I205" s="296" t="s">
        <v>125</v>
      </c>
      <c r="J205" s="297" t="s">
        <v>237</v>
      </c>
      <c r="K205" s="298">
        <v>4</v>
      </c>
      <c r="L205" s="430">
        <v>0</v>
      </c>
      <c r="M205" s="431" t="s">
        <v>532</v>
      </c>
      <c r="N205" s="293" t="s">
        <v>100</v>
      </c>
      <c r="O205" s="258"/>
      <c r="P205" s="259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/>
      <c r="AU205" s="265"/>
      <c r="AV205" s="266"/>
      <c r="AW205" s="263"/>
      <c r="AX205" s="265"/>
      <c r="AY205" s="265"/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/>
      <c r="BT205" s="259"/>
      <c r="BU205" s="268"/>
      <c r="BV205" s="344">
        <f t="shared" si="73"/>
        <v>0</v>
      </c>
      <c r="BW205" s="345">
        <f t="shared" si="74"/>
        <v>0</v>
      </c>
      <c r="BX205" s="346">
        <f t="shared" si="75"/>
        <v>0</v>
      </c>
      <c r="BY205" s="358">
        <f t="shared" si="71"/>
        <v>0</v>
      </c>
      <c r="BZ205" s="346">
        <f t="shared" si="72"/>
        <v>0</v>
      </c>
      <c r="CA205" s="443" t="s">
        <v>583</v>
      </c>
      <c r="CB205" s="256" t="s">
        <v>147</v>
      </c>
      <c r="CC205" s="347">
        <f t="shared" si="76"/>
        <v>0</v>
      </c>
      <c r="CD205" s="347">
        <f t="shared" si="77"/>
        <v>0</v>
      </c>
      <c r="CE205" s="347">
        <f t="shared" si="78"/>
        <v>0</v>
      </c>
      <c r="CF205" s="347">
        <f t="shared" si="79"/>
        <v>0</v>
      </c>
      <c r="CG205" s="448" t="s">
        <v>532</v>
      </c>
      <c r="CH205" s="256" t="s">
        <v>552</v>
      </c>
    </row>
    <row r="206" spans="1:86" x14ac:dyDescent="0.25">
      <c r="A206" s="291" t="s">
        <v>106</v>
      </c>
      <c r="B206" s="292" t="s">
        <v>145</v>
      </c>
      <c r="C206" s="293" t="s">
        <v>154</v>
      </c>
      <c r="D206" s="293" t="s">
        <v>147</v>
      </c>
      <c r="E206" s="294" t="s">
        <v>114</v>
      </c>
      <c r="F206" s="295" t="s">
        <v>82</v>
      </c>
      <c r="G206" s="293"/>
      <c r="H206" s="293" t="s">
        <v>105</v>
      </c>
      <c r="I206" s="296" t="s">
        <v>101</v>
      </c>
      <c r="J206" s="297" t="s">
        <v>31</v>
      </c>
      <c r="K206" s="298">
        <v>5</v>
      </c>
      <c r="L206" s="430">
        <v>1</v>
      </c>
      <c r="M206" s="431" t="s">
        <v>532</v>
      </c>
      <c r="N206" s="293" t="s">
        <v>100</v>
      </c>
      <c r="O206" s="258"/>
      <c r="P206" s="259"/>
      <c r="Q206" s="259"/>
      <c r="R206" s="259"/>
      <c r="S206" s="260"/>
      <c r="T206" s="261">
        <v>1</v>
      </c>
      <c r="U206" s="259"/>
      <c r="V206" s="259"/>
      <c r="W206" s="262"/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/>
      <c r="AU206" s="265"/>
      <c r="AV206" s="266"/>
      <c r="AW206" s="263"/>
      <c r="AX206" s="265"/>
      <c r="AY206" s="265"/>
      <c r="AZ206" s="265"/>
      <c r="BA206" s="266"/>
      <c r="BB206" s="263"/>
      <c r="BC206" s="264"/>
      <c r="BD206" s="265"/>
      <c r="BE206" s="265"/>
      <c r="BF206" s="266"/>
      <c r="BG206" s="261"/>
      <c r="BH206" s="267"/>
      <c r="BI206" s="259"/>
      <c r="BJ206" s="259"/>
      <c r="BK206" s="262"/>
      <c r="BL206" s="261"/>
      <c r="BM206" s="259"/>
      <c r="BN206" s="259"/>
      <c r="BO206" s="259"/>
      <c r="BP206" s="262"/>
      <c r="BQ206" s="261"/>
      <c r="BR206" s="267"/>
      <c r="BS206" s="259"/>
      <c r="BT206" s="259"/>
      <c r="BU206" s="268"/>
      <c r="BV206" s="344">
        <f t="shared" si="73"/>
        <v>1</v>
      </c>
      <c r="BW206" s="345">
        <f t="shared" si="74"/>
        <v>0</v>
      </c>
      <c r="BX206" s="346">
        <f t="shared" si="75"/>
        <v>1</v>
      </c>
      <c r="BY206" s="358">
        <f t="shared" si="71"/>
        <v>1</v>
      </c>
      <c r="BZ206" s="346">
        <f t="shared" si="72"/>
        <v>0</v>
      </c>
      <c r="CA206" s="443" t="s">
        <v>583</v>
      </c>
      <c r="CB206" s="256" t="s">
        <v>147</v>
      </c>
      <c r="CC206" s="347">
        <f t="shared" si="76"/>
        <v>1</v>
      </c>
      <c r="CD206" s="347">
        <f t="shared" si="77"/>
        <v>0</v>
      </c>
      <c r="CE206" s="347">
        <f t="shared" si="78"/>
        <v>0</v>
      </c>
      <c r="CF206" s="347">
        <f t="shared" si="79"/>
        <v>0</v>
      </c>
      <c r="CG206" s="448" t="s">
        <v>532</v>
      </c>
      <c r="CH206" s="256" t="s">
        <v>552</v>
      </c>
    </row>
    <row r="207" spans="1:86" x14ac:dyDescent="0.25">
      <c r="A207" s="291" t="s">
        <v>106</v>
      </c>
      <c r="B207" s="292" t="s">
        <v>145</v>
      </c>
      <c r="C207" s="293" t="s">
        <v>154</v>
      </c>
      <c r="D207" s="293" t="s">
        <v>147</v>
      </c>
      <c r="E207" s="294" t="s">
        <v>114</v>
      </c>
      <c r="F207" s="295" t="s">
        <v>82</v>
      </c>
      <c r="G207" s="293"/>
      <c r="H207" s="293" t="s">
        <v>105</v>
      </c>
      <c r="I207" s="296" t="s">
        <v>101</v>
      </c>
      <c r="J207" s="297" t="s">
        <v>306</v>
      </c>
      <c r="K207" s="298">
        <v>10</v>
      </c>
      <c r="L207" s="430">
        <v>2</v>
      </c>
      <c r="M207" s="431" t="s">
        <v>532</v>
      </c>
      <c r="N207" s="293" t="s">
        <v>100</v>
      </c>
      <c r="O207" s="258"/>
      <c r="P207" s="259"/>
      <c r="Q207" s="259"/>
      <c r="R207" s="259"/>
      <c r="S207" s="260"/>
      <c r="T207" s="261">
        <v>2</v>
      </c>
      <c r="U207" s="259"/>
      <c r="V207" s="259"/>
      <c r="W207" s="262"/>
      <c r="X207" s="261"/>
      <c r="Y207" s="259"/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/>
      <c r="AU207" s="265"/>
      <c r="AV207" s="266"/>
      <c r="AW207" s="263"/>
      <c r="AX207" s="265"/>
      <c r="AY207" s="265"/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/>
      <c r="BT207" s="259"/>
      <c r="BU207" s="268"/>
      <c r="BV207" s="344">
        <f t="shared" si="73"/>
        <v>2</v>
      </c>
      <c r="BW207" s="345">
        <f t="shared" si="74"/>
        <v>0</v>
      </c>
      <c r="BX207" s="346">
        <f t="shared" si="75"/>
        <v>1</v>
      </c>
      <c r="BY207" s="358">
        <f t="shared" si="71"/>
        <v>1</v>
      </c>
      <c r="BZ207" s="346">
        <f t="shared" si="72"/>
        <v>0</v>
      </c>
      <c r="CA207" s="443" t="s">
        <v>583</v>
      </c>
      <c r="CB207" s="256" t="s">
        <v>147</v>
      </c>
      <c r="CC207" s="347">
        <f t="shared" si="76"/>
        <v>2</v>
      </c>
      <c r="CD207" s="347">
        <f t="shared" si="77"/>
        <v>0</v>
      </c>
      <c r="CE207" s="347">
        <f t="shared" si="78"/>
        <v>0</v>
      </c>
      <c r="CF207" s="347">
        <f t="shared" si="79"/>
        <v>0</v>
      </c>
      <c r="CG207" s="448" t="s">
        <v>532</v>
      </c>
      <c r="CH207" s="256" t="s">
        <v>552</v>
      </c>
    </row>
    <row r="208" spans="1:86" x14ac:dyDescent="0.25">
      <c r="A208" s="291" t="s">
        <v>106</v>
      </c>
      <c r="B208" s="292" t="s">
        <v>145</v>
      </c>
      <c r="C208" s="293" t="s">
        <v>154</v>
      </c>
      <c r="D208" s="293" t="s">
        <v>147</v>
      </c>
      <c r="E208" s="294" t="s">
        <v>114</v>
      </c>
      <c r="F208" s="295" t="s">
        <v>82</v>
      </c>
      <c r="G208" s="293"/>
      <c r="H208" s="293" t="s">
        <v>105</v>
      </c>
      <c r="I208" s="296" t="s">
        <v>101</v>
      </c>
      <c r="J208" s="297" t="s">
        <v>237</v>
      </c>
      <c r="K208" s="298">
        <v>4</v>
      </c>
      <c r="L208" s="430">
        <v>0</v>
      </c>
      <c r="M208" s="431" t="s">
        <v>532</v>
      </c>
      <c r="N208" s="293" t="s">
        <v>100</v>
      </c>
      <c r="O208" s="258"/>
      <c r="P208" s="259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/>
      <c r="AQ208" s="266"/>
      <c r="AR208" s="263"/>
      <c r="AS208" s="264"/>
      <c r="AT208" s="265"/>
      <c r="AU208" s="265"/>
      <c r="AV208" s="266"/>
      <c r="AW208" s="263"/>
      <c r="AX208" s="265"/>
      <c r="AY208" s="265"/>
      <c r="AZ208" s="265"/>
      <c r="BA208" s="266"/>
      <c r="BB208" s="263"/>
      <c r="BC208" s="264"/>
      <c r="BD208" s="265"/>
      <c r="BE208" s="265"/>
      <c r="BF208" s="266"/>
      <c r="BG208" s="261"/>
      <c r="BH208" s="267"/>
      <c r="BI208" s="259"/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/>
      <c r="BT208" s="259"/>
      <c r="BU208" s="268"/>
      <c r="BV208" s="344">
        <f t="shared" si="73"/>
        <v>0</v>
      </c>
      <c r="BW208" s="345">
        <f t="shared" si="74"/>
        <v>0</v>
      </c>
      <c r="BX208" s="346">
        <f t="shared" si="75"/>
        <v>0</v>
      </c>
      <c r="BY208" s="358">
        <f t="shared" si="71"/>
        <v>0</v>
      </c>
      <c r="BZ208" s="346">
        <f t="shared" si="72"/>
        <v>0</v>
      </c>
      <c r="CA208" s="443" t="s">
        <v>583</v>
      </c>
      <c r="CB208" s="256" t="s">
        <v>147</v>
      </c>
      <c r="CC208" s="347">
        <f t="shared" si="76"/>
        <v>0</v>
      </c>
      <c r="CD208" s="347">
        <f t="shared" si="77"/>
        <v>0</v>
      </c>
      <c r="CE208" s="347">
        <f t="shared" si="78"/>
        <v>0</v>
      </c>
      <c r="CF208" s="347">
        <f t="shared" si="79"/>
        <v>0</v>
      </c>
      <c r="CG208" s="448" t="s">
        <v>532</v>
      </c>
      <c r="CH208" s="256" t="s">
        <v>552</v>
      </c>
    </row>
    <row r="209" spans="1:86" x14ac:dyDescent="0.25">
      <c r="A209" s="291" t="s">
        <v>107</v>
      </c>
      <c r="B209" s="292" t="s">
        <v>122</v>
      </c>
      <c r="C209" s="293" t="s">
        <v>153</v>
      </c>
      <c r="D209" s="293" t="s">
        <v>147</v>
      </c>
      <c r="E209" s="294" t="s">
        <v>114</v>
      </c>
      <c r="F209" s="295" t="s">
        <v>83</v>
      </c>
      <c r="G209" s="293"/>
      <c r="H209" s="293" t="s">
        <v>108</v>
      </c>
      <c r="I209" s="296" t="s">
        <v>101</v>
      </c>
      <c r="J209" s="297" t="s">
        <v>31</v>
      </c>
      <c r="K209" s="298">
        <v>5</v>
      </c>
      <c r="L209" s="430">
        <v>2</v>
      </c>
      <c r="M209" s="431" t="s">
        <v>532</v>
      </c>
      <c r="N209" s="293" t="s">
        <v>100</v>
      </c>
      <c r="O209" s="258"/>
      <c r="P209" s="259"/>
      <c r="Q209" s="259"/>
      <c r="R209" s="259"/>
      <c r="S209" s="260">
        <v>1</v>
      </c>
      <c r="T209" s="261"/>
      <c r="U209" s="259"/>
      <c r="V209" s="259"/>
      <c r="W209" s="262"/>
      <c r="X209" s="261"/>
      <c r="Y209" s="259">
        <v>1</v>
      </c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/>
      <c r="AQ209" s="266"/>
      <c r="AR209" s="263"/>
      <c r="AS209" s="264"/>
      <c r="AT209" s="265"/>
      <c r="AU209" s="265"/>
      <c r="AV209" s="266"/>
      <c r="AW209" s="263"/>
      <c r="AX209" s="265"/>
      <c r="AY209" s="265"/>
      <c r="AZ209" s="265"/>
      <c r="BA209" s="266"/>
      <c r="BB209" s="263"/>
      <c r="BC209" s="264"/>
      <c r="BD209" s="265"/>
      <c r="BE209" s="265"/>
      <c r="BF209" s="266"/>
      <c r="BG209" s="261"/>
      <c r="BH209" s="267"/>
      <c r="BI209" s="259"/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/>
      <c r="BT209" s="259"/>
      <c r="BU209" s="268"/>
      <c r="BV209" s="344">
        <f t="shared" si="73"/>
        <v>2</v>
      </c>
      <c r="BW209" s="345">
        <f t="shared" si="74"/>
        <v>0</v>
      </c>
      <c r="BX209" s="346">
        <f t="shared" si="75"/>
        <v>2</v>
      </c>
      <c r="BY209" s="358">
        <f t="shared" si="71"/>
        <v>2</v>
      </c>
      <c r="BZ209" s="346">
        <f t="shared" si="72"/>
        <v>0</v>
      </c>
      <c r="CA209" s="443" t="s">
        <v>583</v>
      </c>
      <c r="CB209" s="256" t="s">
        <v>160</v>
      </c>
      <c r="CC209" s="347">
        <f t="shared" si="76"/>
        <v>2</v>
      </c>
      <c r="CD209" s="347">
        <f t="shared" si="77"/>
        <v>0</v>
      </c>
      <c r="CE209" s="347">
        <f t="shared" si="78"/>
        <v>0</v>
      </c>
      <c r="CF209" s="347">
        <f t="shared" si="79"/>
        <v>0</v>
      </c>
      <c r="CG209" s="448" t="s">
        <v>532</v>
      </c>
      <c r="CH209" s="256" t="s">
        <v>552</v>
      </c>
    </row>
    <row r="210" spans="1:86" x14ac:dyDescent="0.25">
      <c r="A210" s="291" t="s">
        <v>107</v>
      </c>
      <c r="B210" s="292" t="s">
        <v>122</v>
      </c>
      <c r="C210" s="293" t="s">
        <v>153</v>
      </c>
      <c r="D210" s="293" t="s">
        <v>147</v>
      </c>
      <c r="E210" s="294" t="s">
        <v>114</v>
      </c>
      <c r="F210" s="295" t="s">
        <v>83</v>
      </c>
      <c r="G210" s="293"/>
      <c r="H210" s="293" t="s">
        <v>108</v>
      </c>
      <c r="I210" s="296" t="s">
        <v>101</v>
      </c>
      <c r="J210" s="297" t="s">
        <v>306</v>
      </c>
      <c r="K210" s="298">
        <v>5</v>
      </c>
      <c r="L210" s="430">
        <v>2</v>
      </c>
      <c r="M210" s="431" t="s">
        <v>532</v>
      </c>
      <c r="N210" s="293" t="s">
        <v>100</v>
      </c>
      <c r="O210" s="258"/>
      <c r="P210" s="259"/>
      <c r="Q210" s="259"/>
      <c r="R210" s="259"/>
      <c r="S210" s="260">
        <v>1</v>
      </c>
      <c r="T210" s="261"/>
      <c r="U210" s="259"/>
      <c r="V210" s="259"/>
      <c r="W210" s="262"/>
      <c r="X210" s="261"/>
      <c r="Y210" s="259">
        <v>1</v>
      </c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/>
      <c r="AQ210" s="266"/>
      <c r="AR210" s="263"/>
      <c r="AS210" s="264"/>
      <c r="AT210" s="265"/>
      <c r="AU210" s="265"/>
      <c r="AV210" s="266"/>
      <c r="AW210" s="263"/>
      <c r="AX210" s="265"/>
      <c r="AY210" s="265"/>
      <c r="AZ210" s="265"/>
      <c r="BA210" s="266"/>
      <c r="BB210" s="263"/>
      <c r="BC210" s="264"/>
      <c r="BD210" s="265"/>
      <c r="BE210" s="265"/>
      <c r="BF210" s="266"/>
      <c r="BG210" s="261"/>
      <c r="BH210" s="267"/>
      <c r="BI210" s="259"/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/>
      <c r="BT210" s="259"/>
      <c r="BU210" s="268"/>
      <c r="BV210" s="344">
        <f t="shared" si="73"/>
        <v>2</v>
      </c>
      <c r="BW210" s="345">
        <f t="shared" si="74"/>
        <v>0</v>
      </c>
      <c r="BX210" s="346">
        <f t="shared" si="75"/>
        <v>2</v>
      </c>
      <c r="BY210" s="358">
        <f t="shared" si="71"/>
        <v>2</v>
      </c>
      <c r="BZ210" s="346">
        <f t="shared" si="72"/>
        <v>0</v>
      </c>
      <c r="CA210" s="443" t="s">
        <v>583</v>
      </c>
      <c r="CB210" s="256" t="s">
        <v>160</v>
      </c>
      <c r="CC210" s="347">
        <f t="shared" si="76"/>
        <v>2</v>
      </c>
      <c r="CD210" s="347">
        <f t="shared" si="77"/>
        <v>0</v>
      </c>
      <c r="CE210" s="347">
        <f t="shared" si="78"/>
        <v>0</v>
      </c>
      <c r="CF210" s="347">
        <f t="shared" si="79"/>
        <v>0</v>
      </c>
      <c r="CG210" s="448" t="s">
        <v>532</v>
      </c>
      <c r="CH210" s="256" t="s">
        <v>552</v>
      </c>
    </row>
    <row r="211" spans="1:86" x14ac:dyDescent="0.25">
      <c r="A211" s="291" t="s">
        <v>107</v>
      </c>
      <c r="B211" s="292" t="s">
        <v>122</v>
      </c>
      <c r="C211" s="293" t="s">
        <v>153</v>
      </c>
      <c r="D211" s="293" t="s">
        <v>147</v>
      </c>
      <c r="E211" s="294" t="s">
        <v>114</v>
      </c>
      <c r="F211" s="295" t="s">
        <v>83</v>
      </c>
      <c r="G211" s="293"/>
      <c r="H211" s="293" t="s">
        <v>108</v>
      </c>
      <c r="I211" s="296" t="s">
        <v>101</v>
      </c>
      <c r="J211" s="297" t="s">
        <v>237</v>
      </c>
      <c r="K211" s="298">
        <v>6</v>
      </c>
      <c r="L211" s="430">
        <v>0</v>
      </c>
      <c r="M211" s="431" t="s">
        <v>532</v>
      </c>
      <c r="N211" s="293" t="s">
        <v>100</v>
      </c>
      <c r="O211" s="258"/>
      <c r="P211" s="259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/>
      <c r="AQ211" s="266"/>
      <c r="AR211" s="263"/>
      <c r="AS211" s="264"/>
      <c r="AT211" s="265"/>
      <c r="AU211" s="265"/>
      <c r="AV211" s="266"/>
      <c r="AW211" s="263"/>
      <c r="AX211" s="265"/>
      <c r="AY211" s="265"/>
      <c r="AZ211" s="265"/>
      <c r="BA211" s="266"/>
      <c r="BB211" s="263"/>
      <c r="BC211" s="264"/>
      <c r="BD211" s="265"/>
      <c r="BE211" s="265"/>
      <c r="BF211" s="266"/>
      <c r="BG211" s="261"/>
      <c r="BH211" s="267"/>
      <c r="BI211" s="259"/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/>
      <c r="BT211" s="259"/>
      <c r="BU211" s="268"/>
      <c r="BV211" s="344">
        <f t="shared" si="73"/>
        <v>0</v>
      </c>
      <c r="BW211" s="345">
        <f t="shared" si="74"/>
        <v>0</v>
      </c>
      <c r="BX211" s="346">
        <f t="shared" si="75"/>
        <v>0</v>
      </c>
      <c r="BY211" s="358">
        <f t="shared" si="71"/>
        <v>0</v>
      </c>
      <c r="BZ211" s="346">
        <f t="shared" si="72"/>
        <v>0</v>
      </c>
      <c r="CA211" s="443" t="s">
        <v>583</v>
      </c>
      <c r="CB211" s="256" t="s">
        <v>160</v>
      </c>
      <c r="CC211" s="347">
        <f t="shared" si="76"/>
        <v>0</v>
      </c>
      <c r="CD211" s="347">
        <f t="shared" si="77"/>
        <v>0</v>
      </c>
      <c r="CE211" s="347">
        <f t="shared" si="78"/>
        <v>0</v>
      </c>
      <c r="CF211" s="347">
        <f t="shared" si="79"/>
        <v>0</v>
      </c>
      <c r="CG211" s="448" t="s">
        <v>532</v>
      </c>
      <c r="CH211" s="256" t="s">
        <v>552</v>
      </c>
    </row>
    <row r="212" spans="1:86" x14ac:dyDescent="0.25">
      <c r="A212" s="291" t="s">
        <v>106</v>
      </c>
      <c r="B212" s="292" t="s">
        <v>145</v>
      </c>
      <c r="C212" s="293" t="s">
        <v>152</v>
      </c>
      <c r="D212" s="293" t="s">
        <v>147</v>
      </c>
      <c r="E212" s="294" t="s">
        <v>114</v>
      </c>
      <c r="F212" s="295" t="s">
        <v>84</v>
      </c>
      <c r="G212" s="293"/>
      <c r="H212" s="293" t="s">
        <v>108</v>
      </c>
      <c r="I212" s="296" t="s">
        <v>101</v>
      </c>
      <c r="J212" s="297" t="s">
        <v>31</v>
      </c>
      <c r="K212" s="298">
        <v>12</v>
      </c>
      <c r="L212" s="430">
        <v>4</v>
      </c>
      <c r="M212" s="431" t="s">
        <v>579</v>
      </c>
      <c r="N212" s="293" t="s">
        <v>100</v>
      </c>
      <c r="O212" s="258"/>
      <c r="P212" s="259"/>
      <c r="Q212" s="259"/>
      <c r="R212" s="259"/>
      <c r="S212" s="260">
        <v>2</v>
      </c>
      <c r="T212" s="261"/>
      <c r="U212" s="259"/>
      <c r="V212" s="259"/>
      <c r="W212" s="262"/>
      <c r="X212" s="261"/>
      <c r="Y212" s="259">
        <v>2</v>
      </c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/>
      <c r="AQ212" s="266"/>
      <c r="AR212" s="263"/>
      <c r="AS212" s="264"/>
      <c r="AT212" s="265"/>
      <c r="AU212" s="265"/>
      <c r="AV212" s="266"/>
      <c r="AW212" s="263"/>
      <c r="AX212" s="265"/>
      <c r="AY212" s="265"/>
      <c r="AZ212" s="265"/>
      <c r="BA212" s="266"/>
      <c r="BB212" s="263"/>
      <c r="BC212" s="264"/>
      <c r="BD212" s="265"/>
      <c r="BE212" s="265"/>
      <c r="BF212" s="266"/>
      <c r="BG212" s="261"/>
      <c r="BH212" s="267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/>
      <c r="BU212" s="268"/>
      <c r="BV212" s="344">
        <f t="shared" si="73"/>
        <v>4</v>
      </c>
      <c r="BW212" s="345">
        <f t="shared" si="74"/>
        <v>0</v>
      </c>
      <c r="BX212" s="346">
        <f t="shared" si="75"/>
        <v>2</v>
      </c>
      <c r="BY212" s="358">
        <f t="shared" si="71"/>
        <v>2</v>
      </c>
      <c r="BZ212" s="346">
        <f t="shared" si="72"/>
        <v>0</v>
      </c>
      <c r="CA212" s="443" t="s">
        <v>583</v>
      </c>
      <c r="CB212" s="256" t="s">
        <v>160</v>
      </c>
      <c r="CC212" s="347">
        <f t="shared" si="76"/>
        <v>4</v>
      </c>
      <c r="CD212" s="347">
        <f t="shared" si="77"/>
        <v>0</v>
      </c>
      <c r="CE212" s="347">
        <f t="shared" si="78"/>
        <v>0</v>
      </c>
      <c r="CF212" s="347">
        <f t="shared" si="79"/>
        <v>0</v>
      </c>
      <c r="CG212" s="448" t="s">
        <v>532</v>
      </c>
      <c r="CH212" s="256" t="s">
        <v>552</v>
      </c>
    </row>
    <row r="213" spans="1:86" x14ac:dyDescent="0.25">
      <c r="A213" s="291" t="s">
        <v>106</v>
      </c>
      <c r="B213" s="292" t="s">
        <v>145</v>
      </c>
      <c r="C213" s="293" t="s">
        <v>152</v>
      </c>
      <c r="D213" s="293" t="s">
        <v>147</v>
      </c>
      <c r="E213" s="294" t="s">
        <v>114</v>
      </c>
      <c r="F213" s="295" t="s">
        <v>84</v>
      </c>
      <c r="G213" s="293"/>
      <c r="H213" s="293" t="s">
        <v>108</v>
      </c>
      <c r="I213" s="296" t="s">
        <v>101</v>
      </c>
      <c r="J213" s="297" t="s">
        <v>306</v>
      </c>
      <c r="K213" s="298">
        <v>12</v>
      </c>
      <c r="L213" s="430">
        <v>4</v>
      </c>
      <c r="M213" s="431" t="s">
        <v>579</v>
      </c>
      <c r="N213" s="293" t="s">
        <v>100</v>
      </c>
      <c r="O213" s="258"/>
      <c r="P213" s="259"/>
      <c r="Q213" s="259"/>
      <c r="R213" s="259"/>
      <c r="S213" s="260">
        <v>2</v>
      </c>
      <c r="T213" s="261"/>
      <c r="U213" s="259"/>
      <c r="V213" s="259"/>
      <c r="W213" s="262"/>
      <c r="X213" s="261"/>
      <c r="Y213" s="259">
        <v>2</v>
      </c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/>
      <c r="AQ213" s="266"/>
      <c r="AR213" s="263"/>
      <c r="AS213" s="264"/>
      <c r="AT213" s="265"/>
      <c r="AU213" s="265"/>
      <c r="AV213" s="266"/>
      <c r="AW213" s="263"/>
      <c r="AX213" s="265"/>
      <c r="AY213" s="265"/>
      <c r="AZ213" s="265"/>
      <c r="BA213" s="266"/>
      <c r="BB213" s="263"/>
      <c r="BC213" s="264"/>
      <c r="BD213" s="265"/>
      <c r="BE213" s="265"/>
      <c r="BF213" s="266"/>
      <c r="BG213" s="261"/>
      <c r="BH213" s="267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/>
      <c r="BU213" s="268"/>
      <c r="BV213" s="344">
        <f t="shared" si="73"/>
        <v>4</v>
      </c>
      <c r="BW213" s="345">
        <f t="shared" si="74"/>
        <v>0</v>
      </c>
      <c r="BX213" s="346">
        <f t="shared" si="75"/>
        <v>2</v>
      </c>
      <c r="BY213" s="358">
        <f t="shared" si="71"/>
        <v>2</v>
      </c>
      <c r="BZ213" s="346">
        <f t="shared" si="72"/>
        <v>0</v>
      </c>
      <c r="CA213" s="443" t="s">
        <v>583</v>
      </c>
      <c r="CB213" s="256" t="s">
        <v>160</v>
      </c>
      <c r="CC213" s="347">
        <f t="shared" si="76"/>
        <v>4</v>
      </c>
      <c r="CD213" s="347">
        <f t="shared" si="77"/>
        <v>0</v>
      </c>
      <c r="CE213" s="347">
        <f t="shared" si="78"/>
        <v>0</v>
      </c>
      <c r="CF213" s="347">
        <f t="shared" si="79"/>
        <v>0</v>
      </c>
      <c r="CG213" s="448" t="s">
        <v>532</v>
      </c>
      <c r="CH213" s="256" t="s">
        <v>552</v>
      </c>
    </row>
    <row r="214" spans="1:86" x14ac:dyDescent="0.25">
      <c r="A214" s="291" t="s">
        <v>106</v>
      </c>
      <c r="B214" s="292" t="s">
        <v>145</v>
      </c>
      <c r="C214" s="293" t="s">
        <v>152</v>
      </c>
      <c r="D214" s="293" t="s">
        <v>147</v>
      </c>
      <c r="E214" s="294" t="s">
        <v>114</v>
      </c>
      <c r="F214" s="295" t="s">
        <v>84</v>
      </c>
      <c r="G214" s="293"/>
      <c r="H214" s="293" t="s">
        <v>108</v>
      </c>
      <c r="I214" s="296" t="s">
        <v>101</v>
      </c>
      <c r="J214" s="297" t="s">
        <v>237</v>
      </c>
      <c r="K214" s="298">
        <v>6</v>
      </c>
      <c r="L214" s="430">
        <v>0</v>
      </c>
      <c r="M214" s="431" t="s">
        <v>579</v>
      </c>
      <c r="N214" s="293" t="s">
        <v>100</v>
      </c>
      <c r="O214" s="258"/>
      <c r="P214" s="259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/>
      <c r="AQ214" s="266"/>
      <c r="AR214" s="263"/>
      <c r="AS214" s="264"/>
      <c r="AT214" s="265"/>
      <c r="AU214" s="265"/>
      <c r="AV214" s="266"/>
      <c r="AW214" s="263"/>
      <c r="AX214" s="265"/>
      <c r="AY214" s="265"/>
      <c r="AZ214" s="265"/>
      <c r="BA214" s="266"/>
      <c r="BB214" s="263"/>
      <c r="BC214" s="264"/>
      <c r="BD214" s="265"/>
      <c r="BE214" s="265"/>
      <c r="BF214" s="266"/>
      <c r="BG214" s="261"/>
      <c r="BH214" s="267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/>
      <c r="BU214" s="268"/>
      <c r="BV214" s="344">
        <f t="shared" si="73"/>
        <v>0</v>
      </c>
      <c r="BW214" s="345">
        <f t="shared" si="74"/>
        <v>0</v>
      </c>
      <c r="BX214" s="346">
        <f t="shared" si="75"/>
        <v>0</v>
      </c>
      <c r="BY214" s="358">
        <f t="shared" si="71"/>
        <v>0</v>
      </c>
      <c r="BZ214" s="346">
        <f t="shared" si="72"/>
        <v>0</v>
      </c>
      <c r="CA214" s="443" t="s">
        <v>583</v>
      </c>
      <c r="CB214" s="256" t="s">
        <v>160</v>
      </c>
      <c r="CC214" s="347">
        <f t="shared" si="76"/>
        <v>0</v>
      </c>
      <c r="CD214" s="347">
        <f t="shared" si="77"/>
        <v>0</v>
      </c>
      <c r="CE214" s="347">
        <f t="shared" si="78"/>
        <v>0</v>
      </c>
      <c r="CF214" s="347">
        <f t="shared" si="79"/>
        <v>0</v>
      </c>
      <c r="CG214" s="448" t="s">
        <v>532</v>
      </c>
      <c r="CH214" s="256" t="s">
        <v>552</v>
      </c>
    </row>
    <row r="215" spans="1:86" x14ac:dyDescent="0.25">
      <c r="A215" s="291" t="s">
        <v>106</v>
      </c>
      <c r="B215" s="292" t="s">
        <v>145</v>
      </c>
      <c r="C215" s="293" t="s">
        <v>151</v>
      </c>
      <c r="D215" s="293" t="s">
        <v>147</v>
      </c>
      <c r="E215" s="294" t="s">
        <v>114</v>
      </c>
      <c r="F215" s="295" t="s">
        <v>85</v>
      </c>
      <c r="G215" s="293"/>
      <c r="H215" s="293" t="s">
        <v>108</v>
      </c>
      <c r="I215" s="296" t="s">
        <v>101</v>
      </c>
      <c r="J215" s="297" t="s">
        <v>31</v>
      </c>
      <c r="K215" s="298">
        <v>5</v>
      </c>
      <c r="L215" s="430">
        <v>2</v>
      </c>
      <c r="M215" s="431" t="s">
        <v>532</v>
      </c>
      <c r="N215" s="293" t="s">
        <v>100</v>
      </c>
      <c r="O215" s="258"/>
      <c r="P215" s="259"/>
      <c r="Q215" s="259"/>
      <c r="R215" s="259"/>
      <c r="S215" s="260">
        <v>1</v>
      </c>
      <c r="T215" s="261"/>
      <c r="U215" s="259"/>
      <c r="V215" s="259"/>
      <c r="W215" s="262"/>
      <c r="X215" s="261"/>
      <c r="Y215" s="259">
        <v>1</v>
      </c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/>
      <c r="AT215" s="265"/>
      <c r="AU215" s="265"/>
      <c r="AV215" s="266"/>
      <c r="AW215" s="263"/>
      <c r="AX215" s="265"/>
      <c r="AY215" s="265"/>
      <c r="AZ215" s="265"/>
      <c r="BA215" s="266"/>
      <c r="BB215" s="263"/>
      <c r="BC215" s="264"/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/>
      <c r="BO215" s="259"/>
      <c r="BP215" s="262"/>
      <c r="BQ215" s="261"/>
      <c r="BR215" s="267"/>
      <c r="BS215" s="259"/>
      <c r="BT215" s="259"/>
      <c r="BU215" s="268"/>
      <c r="BV215" s="344">
        <f t="shared" si="73"/>
        <v>2</v>
      </c>
      <c r="BW215" s="345">
        <f t="shared" si="74"/>
        <v>0</v>
      </c>
      <c r="BX215" s="346">
        <f t="shared" si="75"/>
        <v>2</v>
      </c>
      <c r="BY215" s="358">
        <f t="shared" si="71"/>
        <v>2</v>
      </c>
      <c r="BZ215" s="346">
        <f t="shared" si="72"/>
        <v>0</v>
      </c>
      <c r="CA215" s="443" t="s">
        <v>583</v>
      </c>
      <c r="CB215" s="256" t="s">
        <v>160</v>
      </c>
      <c r="CC215" s="347">
        <f t="shared" si="76"/>
        <v>2</v>
      </c>
      <c r="CD215" s="347">
        <f t="shared" si="77"/>
        <v>0</v>
      </c>
      <c r="CE215" s="347">
        <f t="shared" si="78"/>
        <v>0</v>
      </c>
      <c r="CF215" s="347">
        <f t="shared" si="79"/>
        <v>0</v>
      </c>
      <c r="CG215" s="448" t="s">
        <v>532</v>
      </c>
      <c r="CH215" s="256" t="s">
        <v>552</v>
      </c>
    </row>
    <row r="216" spans="1:86" x14ac:dyDescent="0.25">
      <c r="A216" s="291" t="s">
        <v>106</v>
      </c>
      <c r="B216" s="292" t="s">
        <v>145</v>
      </c>
      <c r="C216" s="293" t="s">
        <v>151</v>
      </c>
      <c r="D216" s="293" t="s">
        <v>147</v>
      </c>
      <c r="E216" s="294" t="s">
        <v>114</v>
      </c>
      <c r="F216" s="295" t="s">
        <v>85</v>
      </c>
      <c r="G216" s="293"/>
      <c r="H216" s="293" t="s">
        <v>108</v>
      </c>
      <c r="I216" s="296" t="s">
        <v>101</v>
      </c>
      <c r="J216" s="297" t="s">
        <v>306</v>
      </c>
      <c r="K216" s="298">
        <v>5</v>
      </c>
      <c r="L216" s="430">
        <v>2</v>
      </c>
      <c r="M216" s="431" t="s">
        <v>532</v>
      </c>
      <c r="N216" s="293" t="s">
        <v>100</v>
      </c>
      <c r="O216" s="258"/>
      <c r="P216" s="259"/>
      <c r="Q216" s="259"/>
      <c r="R216" s="259"/>
      <c r="S216" s="260">
        <v>1</v>
      </c>
      <c r="T216" s="261"/>
      <c r="U216" s="259"/>
      <c r="V216" s="259"/>
      <c r="W216" s="262"/>
      <c r="X216" s="261"/>
      <c r="Y216" s="259">
        <v>1</v>
      </c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/>
      <c r="AQ216" s="266"/>
      <c r="AR216" s="263"/>
      <c r="AS216" s="264"/>
      <c r="AT216" s="265"/>
      <c r="AU216" s="265"/>
      <c r="AV216" s="266"/>
      <c r="AW216" s="263"/>
      <c r="AX216" s="265"/>
      <c r="AY216" s="265"/>
      <c r="AZ216" s="265"/>
      <c r="BA216" s="266"/>
      <c r="BB216" s="263"/>
      <c r="BC216" s="264"/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/>
      <c r="BO216" s="259"/>
      <c r="BP216" s="262"/>
      <c r="BQ216" s="261"/>
      <c r="BR216" s="267"/>
      <c r="BS216" s="259"/>
      <c r="BT216" s="259"/>
      <c r="BU216" s="268"/>
      <c r="BV216" s="344">
        <f t="shared" si="73"/>
        <v>2</v>
      </c>
      <c r="BW216" s="345">
        <f t="shared" si="74"/>
        <v>0</v>
      </c>
      <c r="BX216" s="346">
        <f t="shared" si="75"/>
        <v>2</v>
      </c>
      <c r="BY216" s="358">
        <f t="shared" si="71"/>
        <v>2</v>
      </c>
      <c r="BZ216" s="346">
        <f t="shared" si="72"/>
        <v>0</v>
      </c>
      <c r="CA216" s="443" t="s">
        <v>583</v>
      </c>
      <c r="CB216" s="256" t="s">
        <v>160</v>
      </c>
      <c r="CC216" s="347">
        <f t="shared" si="76"/>
        <v>2</v>
      </c>
      <c r="CD216" s="347">
        <f t="shared" si="77"/>
        <v>0</v>
      </c>
      <c r="CE216" s="347">
        <f t="shared" si="78"/>
        <v>0</v>
      </c>
      <c r="CF216" s="347">
        <f t="shared" si="79"/>
        <v>0</v>
      </c>
      <c r="CG216" s="448" t="s">
        <v>532</v>
      </c>
      <c r="CH216" s="256" t="s">
        <v>552</v>
      </c>
    </row>
    <row r="217" spans="1:86" x14ac:dyDescent="0.25">
      <c r="A217" s="291" t="s">
        <v>106</v>
      </c>
      <c r="B217" s="292" t="s">
        <v>145</v>
      </c>
      <c r="C217" s="293" t="s">
        <v>151</v>
      </c>
      <c r="D217" s="293" t="s">
        <v>147</v>
      </c>
      <c r="E217" s="294" t="s">
        <v>114</v>
      </c>
      <c r="F217" s="295" t="s">
        <v>85</v>
      </c>
      <c r="G217" s="293"/>
      <c r="H217" s="293" t="s">
        <v>108</v>
      </c>
      <c r="I217" s="296" t="s">
        <v>101</v>
      </c>
      <c r="J217" s="297" t="s">
        <v>237</v>
      </c>
      <c r="K217" s="298">
        <v>6</v>
      </c>
      <c r="L217" s="430">
        <v>0</v>
      </c>
      <c r="M217" s="431" t="s">
        <v>532</v>
      </c>
      <c r="N217" s="293" t="s">
        <v>100</v>
      </c>
      <c r="O217" s="258"/>
      <c r="P217" s="259"/>
      <c r="Q217" s="259"/>
      <c r="R217" s="259"/>
      <c r="S217" s="260"/>
      <c r="T217" s="261"/>
      <c r="U217" s="259"/>
      <c r="V217" s="259"/>
      <c r="W217" s="262"/>
      <c r="X217" s="261"/>
      <c r="Y217" s="259"/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/>
      <c r="AQ217" s="266"/>
      <c r="AR217" s="263"/>
      <c r="AS217" s="264"/>
      <c r="AT217" s="265"/>
      <c r="AU217" s="265"/>
      <c r="AV217" s="266"/>
      <c r="AW217" s="263"/>
      <c r="AX217" s="265"/>
      <c r="AY217" s="265"/>
      <c r="AZ217" s="265"/>
      <c r="BA217" s="266"/>
      <c r="BB217" s="263"/>
      <c r="BC217" s="264"/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4">
        <f t="shared" si="73"/>
        <v>0</v>
      </c>
      <c r="BW217" s="345">
        <f t="shared" si="74"/>
        <v>0</v>
      </c>
      <c r="BX217" s="346">
        <f t="shared" si="75"/>
        <v>0</v>
      </c>
      <c r="BY217" s="358">
        <f t="shared" si="71"/>
        <v>0</v>
      </c>
      <c r="BZ217" s="346">
        <f t="shared" si="72"/>
        <v>0</v>
      </c>
      <c r="CA217" s="443" t="s">
        <v>583</v>
      </c>
      <c r="CB217" s="256" t="s">
        <v>160</v>
      </c>
      <c r="CC217" s="347">
        <f t="shared" si="76"/>
        <v>0</v>
      </c>
      <c r="CD217" s="347">
        <f t="shared" si="77"/>
        <v>0</v>
      </c>
      <c r="CE217" s="347">
        <f t="shared" si="78"/>
        <v>0</v>
      </c>
      <c r="CF217" s="347">
        <f t="shared" si="79"/>
        <v>0</v>
      </c>
      <c r="CG217" s="448" t="s">
        <v>532</v>
      </c>
      <c r="CH217" s="256" t="s">
        <v>552</v>
      </c>
    </row>
    <row r="218" spans="1:86" x14ac:dyDescent="0.25">
      <c r="A218" s="291" t="s">
        <v>106</v>
      </c>
      <c r="B218" s="292" t="s">
        <v>145</v>
      </c>
      <c r="C218" s="293" t="s">
        <v>150</v>
      </c>
      <c r="D218" s="293" t="s">
        <v>147</v>
      </c>
      <c r="E218" s="294" t="s">
        <v>114</v>
      </c>
      <c r="F218" s="295" t="s">
        <v>86</v>
      </c>
      <c r="G218" s="293"/>
      <c r="H218" s="293" t="s">
        <v>108</v>
      </c>
      <c r="I218" s="296" t="s">
        <v>101</v>
      </c>
      <c r="J218" s="297" t="s">
        <v>31</v>
      </c>
      <c r="K218" s="298">
        <v>5</v>
      </c>
      <c r="L218" s="430">
        <v>5</v>
      </c>
      <c r="M218" s="431" t="s">
        <v>572</v>
      </c>
      <c r="N218" s="293" t="s">
        <v>100</v>
      </c>
      <c r="O218" s="258"/>
      <c r="P218" s="259"/>
      <c r="Q218" s="259"/>
      <c r="R218" s="259"/>
      <c r="S218" s="260">
        <v>1</v>
      </c>
      <c r="T218" s="261"/>
      <c r="U218" s="259"/>
      <c r="V218" s="259"/>
      <c r="W218" s="262"/>
      <c r="X218" s="261"/>
      <c r="Y218" s="259">
        <v>1</v>
      </c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/>
      <c r="AQ218" s="266"/>
      <c r="AR218" s="263"/>
      <c r="AS218" s="264">
        <v>1</v>
      </c>
      <c r="AT218" s="265"/>
      <c r="AU218" s="265">
        <v>1</v>
      </c>
      <c r="AV218" s="266"/>
      <c r="AW218" s="263">
        <v>1</v>
      </c>
      <c r="AX218" s="265"/>
      <c r="AY218" s="265"/>
      <c r="AZ218" s="265"/>
      <c r="BA218" s="266"/>
      <c r="BB218" s="263"/>
      <c r="BC218" s="264"/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4">
        <f t="shared" si="73"/>
        <v>5</v>
      </c>
      <c r="BW218" s="345">
        <f t="shared" si="74"/>
        <v>0</v>
      </c>
      <c r="BX218" s="346">
        <f t="shared" si="75"/>
        <v>5</v>
      </c>
      <c r="BY218" s="358">
        <f t="shared" si="71"/>
        <v>2</v>
      </c>
      <c r="BZ218" s="346">
        <f t="shared" si="72"/>
        <v>3</v>
      </c>
      <c r="CA218" s="443" t="s">
        <v>583</v>
      </c>
      <c r="CB218" s="256" t="s">
        <v>160</v>
      </c>
      <c r="CC218" s="347">
        <f t="shared" si="76"/>
        <v>2</v>
      </c>
      <c r="CD218" s="347">
        <f t="shared" si="77"/>
        <v>0</v>
      </c>
      <c r="CE218" s="347">
        <f t="shared" si="78"/>
        <v>3</v>
      </c>
      <c r="CF218" s="347">
        <f t="shared" si="79"/>
        <v>0</v>
      </c>
      <c r="CG218" s="449" t="s">
        <v>540</v>
      </c>
      <c r="CH218" s="256" t="s">
        <v>100</v>
      </c>
    </row>
    <row r="219" spans="1:86" x14ac:dyDescent="0.25">
      <c r="A219" s="291" t="s">
        <v>106</v>
      </c>
      <c r="B219" s="292" t="s">
        <v>145</v>
      </c>
      <c r="C219" s="293" t="s">
        <v>150</v>
      </c>
      <c r="D219" s="293" t="s">
        <v>147</v>
      </c>
      <c r="E219" s="294" t="s">
        <v>114</v>
      </c>
      <c r="F219" s="295" t="s">
        <v>86</v>
      </c>
      <c r="G219" s="293"/>
      <c r="H219" s="293" t="s">
        <v>108</v>
      </c>
      <c r="I219" s="296" t="s">
        <v>101</v>
      </c>
      <c r="J219" s="297" t="s">
        <v>306</v>
      </c>
      <c r="K219" s="298">
        <v>5</v>
      </c>
      <c r="L219" s="430">
        <v>5</v>
      </c>
      <c r="M219" s="431" t="s">
        <v>242</v>
      </c>
      <c r="N219" s="293" t="s">
        <v>100</v>
      </c>
      <c r="O219" s="258"/>
      <c r="P219" s="259"/>
      <c r="Q219" s="259"/>
      <c r="R219" s="259"/>
      <c r="S219" s="260">
        <v>1</v>
      </c>
      <c r="T219" s="261"/>
      <c r="U219" s="259"/>
      <c r="V219" s="259"/>
      <c r="W219" s="262"/>
      <c r="X219" s="261"/>
      <c r="Y219" s="259">
        <v>1</v>
      </c>
      <c r="Z219" s="259"/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>
        <v>1</v>
      </c>
      <c r="AT219" s="265"/>
      <c r="AU219" s="265">
        <v>1</v>
      </c>
      <c r="AV219" s="266"/>
      <c r="AW219" s="263">
        <v>1</v>
      </c>
      <c r="AX219" s="265"/>
      <c r="AY219" s="265"/>
      <c r="AZ219" s="265"/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4">
        <f t="shared" si="73"/>
        <v>5</v>
      </c>
      <c r="BW219" s="345">
        <f t="shared" si="74"/>
        <v>0</v>
      </c>
      <c r="BX219" s="346">
        <f t="shared" si="75"/>
        <v>5</v>
      </c>
      <c r="BY219" s="358">
        <f t="shared" si="71"/>
        <v>2</v>
      </c>
      <c r="BZ219" s="346">
        <f t="shared" si="72"/>
        <v>3</v>
      </c>
      <c r="CA219" s="443" t="s">
        <v>583</v>
      </c>
      <c r="CB219" s="256" t="s">
        <v>160</v>
      </c>
      <c r="CC219" s="347">
        <f t="shared" si="76"/>
        <v>2</v>
      </c>
      <c r="CD219" s="347">
        <f t="shared" si="77"/>
        <v>0</v>
      </c>
      <c r="CE219" s="347">
        <f t="shared" si="78"/>
        <v>3</v>
      </c>
      <c r="CF219" s="347">
        <f t="shared" si="79"/>
        <v>0</v>
      </c>
      <c r="CG219" s="449" t="s">
        <v>540</v>
      </c>
      <c r="CH219" s="256" t="s">
        <v>100</v>
      </c>
    </row>
    <row r="220" spans="1:86" x14ac:dyDescent="0.25">
      <c r="A220" s="291" t="s">
        <v>106</v>
      </c>
      <c r="B220" s="292" t="s">
        <v>145</v>
      </c>
      <c r="C220" s="293" t="s">
        <v>150</v>
      </c>
      <c r="D220" s="293" t="s">
        <v>147</v>
      </c>
      <c r="E220" s="294" t="s">
        <v>114</v>
      </c>
      <c r="F220" s="295" t="s">
        <v>86</v>
      </c>
      <c r="G220" s="293"/>
      <c r="H220" s="293" t="s">
        <v>108</v>
      </c>
      <c r="I220" s="296" t="s">
        <v>101</v>
      </c>
      <c r="J220" s="297" t="s">
        <v>237</v>
      </c>
      <c r="K220" s="298">
        <v>6</v>
      </c>
      <c r="L220" s="430">
        <v>6</v>
      </c>
      <c r="M220" s="431" t="s">
        <v>252</v>
      </c>
      <c r="N220" s="300" t="s">
        <v>239</v>
      </c>
      <c r="O220" s="258"/>
      <c r="P220" s="259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/>
      <c r="AP220" s="265"/>
      <c r="AQ220" s="266"/>
      <c r="AR220" s="263"/>
      <c r="AS220" s="264"/>
      <c r="AT220" s="265"/>
      <c r="AU220" s="265"/>
      <c r="AV220" s="266"/>
      <c r="AW220" s="263">
        <v>6</v>
      </c>
      <c r="AX220" s="265"/>
      <c r="AY220" s="265"/>
      <c r="AZ220" s="265"/>
      <c r="BA220" s="266"/>
      <c r="BB220" s="263"/>
      <c r="BC220" s="264"/>
      <c r="BD220" s="265"/>
      <c r="BE220" s="265"/>
      <c r="BF220" s="266"/>
      <c r="BG220" s="261"/>
      <c r="BH220" s="267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4">
        <f t="shared" si="73"/>
        <v>6</v>
      </c>
      <c r="BW220" s="345">
        <f t="shared" si="74"/>
        <v>0</v>
      </c>
      <c r="BX220" s="346">
        <f t="shared" si="75"/>
        <v>1</v>
      </c>
      <c r="BY220" s="358">
        <f t="shared" si="71"/>
        <v>0</v>
      </c>
      <c r="BZ220" s="346">
        <f t="shared" si="72"/>
        <v>1</v>
      </c>
      <c r="CA220" s="443" t="s">
        <v>583</v>
      </c>
      <c r="CB220" s="256" t="s">
        <v>160</v>
      </c>
      <c r="CC220" s="347">
        <f t="shared" si="76"/>
        <v>0</v>
      </c>
      <c r="CD220" s="347">
        <f t="shared" si="77"/>
        <v>0</v>
      </c>
      <c r="CE220" s="347">
        <f t="shared" si="78"/>
        <v>6</v>
      </c>
      <c r="CF220" s="347">
        <f t="shared" si="79"/>
        <v>0</v>
      </c>
      <c r="CG220" s="449" t="s">
        <v>540</v>
      </c>
      <c r="CH220" s="256" t="s">
        <v>100</v>
      </c>
    </row>
    <row r="221" spans="1:86" x14ac:dyDescent="0.25">
      <c r="A221" s="291" t="s">
        <v>106</v>
      </c>
      <c r="B221" s="292" t="s">
        <v>145</v>
      </c>
      <c r="C221" s="293" t="s">
        <v>149</v>
      </c>
      <c r="D221" s="293" t="s">
        <v>147</v>
      </c>
      <c r="E221" s="294" t="s">
        <v>114</v>
      </c>
      <c r="F221" s="295" t="s">
        <v>87</v>
      </c>
      <c r="G221" s="293"/>
      <c r="H221" s="293" t="s">
        <v>108</v>
      </c>
      <c r="I221" s="296" t="s">
        <v>101</v>
      </c>
      <c r="J221" s="297" t="s">
        <v>31</v>
      </c>
      <c r="K221" s="298">
        <v>5</v>
      </c>
      <c r="L221" s="430">
        <v>2</v>
      </c>
      <c r="M221" s="431" t="s">
        <v>532</v>
      </c>
      <c r="N221" s="293" t="s">
        <v>100</v>
      </c>
      <c r="O221" s="258"/>
      <c r="P221" s="259"/>
      <c r="Q221" s="259"/>
      <c r="R221" s="259"/>
      <c r="S221" s="260"/>
      <c r="T221" s="261"/>
      <c r="U221" s="259"/>
      <c r="V221" s="259">
        <v>1</v>
      </c>
      <c r="W221" s="262"/>
      <c r="X221" s="261"/>
      <c r="Y221" s="259"/>
      <c r="Z221" s="259">
        <v>1</v>
      </c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/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/>
      <c r="BA221" s="266"/>
      <c r="BB221" s="263"/>
      <c r="BC221" s="264"/>
      <c r="BD221" s="265"/>
      <c r="BE221" s="265"/>
      <c r="BF221" s="266"/>
      <c r="BG221" s="261"/>
      <c r="BH221" s="267"/>
      <c r="BI221" s="259"/>
      <c r="BJ221" s="259"/>
      <c r="BK221" s="262"/>
      <c r="BL221" s="261"/>
      <c r="BM221" s="259"/>
      <c r="BN221" s="259"/>
      <c r="BO221" s="259"/>
      <c r="BP221" s="262"/>
      <c r="BQ221" s="261"/>
      <c r="BR221" s="267"/>
      <c r="BS221" s="259"/>
      <c r="BT221" s="259"/>
      <c r="BU221" s="268"/>
      <c r="BV221" s="344">
        <f t="shared" si="73"/>
        <v>2</v>
      </c>
      <c r="BW221" s="345">
        <f t="shared" si="74"/>
        <v>0</v>
      </c>
      <c r="BX221" s="346">
        <f t="shared" si="75"/>
        <v>2</v>
      </c>
      <c r="BY221" s="358">
        <f t="shared" si="71"/>
        <v>2</v>
      </c>
      <c r="BZ221" s="346">
        <f t="shared" si="72"/>
        <v>0</v>
      </c>
      <c r="CA221" s="443" t="s">
        <v>583</v>
      </c>
      <c r="CB221" s="256" t="s">
        <v>523</v>
      </c>
      <c r="CC221" s="347">
        <f t="shared" si="76"/>
        <v>2</v>
      </c>
      <c r="CD221" s="347">
        <f t="shared" si="77"/>
        <v>0</v>
      </c>
      <c r="CE221" s="347">
        <f t="shared" si="78"/>
        <v>0</v>
      </c>
      <c r="CF221" s="347">
        <f t="shared" si="79"/>
        <v>0</v>
      </c>
      <c r="CG221" s="448" t="s">
        <v>532</v>
      </c>
      <c r="CH221" s="256" t="s">
        <v>552</v>
      </c>
    </row>
    <row r="222" spans="1:86" x14ac:dyDescent="0.25">
      <c r="A222" s="291" t="s">
        <v>106</v>
      </c>
      <c r="B222" s="292" t="s">
        <v>145</v>
      </c>
      <c r="C222" s="293" t="s">
        <v>149</v>
      </c>
      <c r="D222" s="293" t="s">
        <v>147</v>
      </c>
      <c r="E222" s="294" t="s">
        <v>114</v>
      </c>
      <c r="F222" s="295" t="s">
        <v>87</v>
      </c>
      <c r="G222" s="293"/>
      <c r="H222" s="293" t="s">
        <v>108</v>
      </c>
      <c r="I222" s="296" t="s">
        <v>101</v>
      </c>
      <c r="J222" s="297" t="s">
        <v>306</v>
      </c>
      <c r="K222" s="298">
        <v>5</v>
      </c>
      <c r="L222" s="430">
        <v>2</v>
      </c>
      <c r="M222" s="431" t="s">
        <v>532</v>
      </c>
      <c r="N222" s="293" t="s">
        <v>100</v>
      </c>
      <c r="O222" s="258"/>
      <c r="P222" s="259"/>
      <c r="Q222" s="259"/>
      <c r="R222" s="259"/>
      <c r="S222" s="260"/>
      <c r="T222" s="261"/>
      <c r="U222" s="259"/>
      <c r="V222" s="259">
        <v>1</v>
      </c>
      <c r="W222" s="262"/>
      <c r="X222" s="261"/>
      <c r="Y222" s="259"/>
      <c r="Z222" s="259">
        <v>1</v>
      </c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/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/>
      <c r="BA222" s="266"/>
      <c r="BB222" s="263"/>
      <c r="BC222" s="264"/>
      <c r="BD222" s="265"/>
      <c r="BE222" s="265"/>
      <c r="BF222" s="266"/>
      <c r="BG222" s="261"/>
      <c r="BH222" s="267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4">
        <f t="shared" si="73"/>
        <v>2</v>
      </c>
      <c r="BW222" s="345">
        <f t="shared" si="74"/>
        <v>0</v>
      </c>
      <c r="BX222" s="346">
        <f t="shared" si="75"/>
        <v>2</v>
      </c>
      <c r="BY222" s="358">
        <f t="shared" si="71"/>
        <v>2</v>
      </c>
      <c r="BZ222" s="346">
        <f t="shared" si="72"/>
        <v>0</v>
      </c>
      <c r="CA222" s="443" t="s">
        <v>583</v>
      </c>
      <c r="CB222" s="256" t="s">
        <v>523</v>
      </c>
      <c r="CC222" s="347">
        <f t="shared" si="76"/>
        <v>2</v>
      </c>
      <c r="CD222" s="347">
        <f t="shared" si="77"/>
        <v>0</v>
      </c>
      <c r="CE222" s="347">
        <f t="shared" si="78"/>
        <v>0</v>
      </c>
      <c r="CF222" s="347">
        <f t="shared" si="79"/>
        <v>0</v>
      </c>
      <c r="CG222" s="448" t="s">
        <v>532</v>
      </c>
      <c r="CH222" s="256" t="s">
        <v>552</v>
      </c>
    </row>
    <row r="223" spans="1:86" x14ac:dyDescent="0.25">
      <c r="A223" s="291" t="s">
        <v>106</v>
      </c>
      <c r="B223" s="292" t="s">
        <v>145</v>
      </c>
      <c r="C223" s="293" t="s">
        <v>149</v>
      </c>
      <c r="D223" s="293" t="s">
        <v>147</v>
      </c>
      <c r="E223" s="294" t="s">
        <v>114</v>
      </c>
      <c r="F223" s="295" t="s">
        <v>87</v>
      </c>
      <c r="G223" s="293"/>
      <c r="H223" s="293" t="s">
        <v>108</v>
      </c>
      <c r="I223" s="296" t="s">
        <v>101</v>
      </c>
      <c r="J223" s="297" t="s">
        <v>237</v>
      </c>
      <c r="K223" s="298">
        <v>6</v>
      </c>
      <c r="L223" s="430">
        <v>0</v>
      </c>
      <c r="M223" s="431" t="s">
        <v>532</v>
      </c>
      <c r="N223" s="293" t="s">
        <v>100</v>
      </c>
      <c r="O223" s="258"/>
      <c r="P223" s="259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/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/>
      <c r="BA223" s="266"/>
      <c r="BB223" s="263"/>
      <c r="BC223" s="264"/>
      <c r="BD223" s="265"/>
      <c r="BE223" s="265"/>
      <c r="BF223" s="266"/>
      <c r="BG223" s="261"/>
      <c r="BH223" s="267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4">
        <f t="shared" si="73"/>
        <v>0</v>
      </c>
      <c r="BW223" s="345">
        <f t="shared" si="74"/>
        <v>0</v>
      </c>
      <c r="BX223" s="346">
        <f t="shared" si="75"/>
        <v>0</v>
      </c>
      <c r="BY223" s="358">
        <f t="shared" si="71"/>
        <v>0</v>
      </c>
      <c r="BZ223" s="346">
        <f t="shared" si="72"/>
        <v>0</v>
      </c>
      <c r="CA223" s="443" t="s">
        <v>583</v>
      </c>
      <c r="CB223" s="256" t="s">
        <v>523</v>
      </c>
      <c r="CC223" s="347">
        <f t="shared" si="76"/>
        <v>0</v>
      </c>
      <c r="CD223" s="347">
        <f t="shared" si="77"/>
        <v>0</v>
      </c>
      <c r="CE223" s="347">
        <f t="shared" si="78"/>
        <v>0</v>
      </c>
      <c r="CF223" s="347">
        <f t="shared" si="79"/>
        <v>0</v>
      </c>
      <c r="CG223" s="448" t="s">
        <v>532</v>
      </c>
      <c r="CH223" s="256" t="s">
        <v>552</v>
      </c>
    </row>
    <row r="224" spans="1:86" x14ac:dyDescent="0.25">
      <c r="A224" s="291" t="s">
        <v>106</v>
      </c>
      <c r="B224" s="292" t="s">
        <v>145</v>
      </c>
      <c r="C224" s="293" t="s">
        <v>148</v>
      </c>
      <c r="D224" s="293" t="s">
        <v>147</v>
      </c>
      <c r="E224" s="294" t="s">
        <v>114</v>
      </c>
      <c r="F224" s="295" t="s">
        <v>88</v>
      </c>
      <c r="G224" s="293"/>
      <c r="H224" s="293" t="s">
        <v>108</v>
      </c>
      <c r="I224" s="296" t="s">
        <v>101</v>
      </c>
      <c r="J224" s="297" t="s">
        <v>31</v>
      </c>
      <c r="K224" s="298">
        <v>5</v>
      </c>
      <c r="L224" s="430">
        <v>5</v>
      </c>
      <c r="M224" s="431" t="s">
        <v>572</v>
      </c>
      <c r="N224" s="293" t="s">
        <v>100</v>
      </c>
      <c r="O224" s="258"/>
      <c r="P224" s="259"/>
      <c r="Q224" s="259"/>
      <c r="R224" s="259"/>
      <c r="S224" s="260"/>
      <c r="T224" s="261"/>
      <c r="U224" s="259"/>
      <c r="V224" s="259">
        <v>1</v>
      </c>
      <c r="W224" s="262"/>
      <c r="X224" s="261"/>
      <c r="Y224" s="259"/>
      <c r="Z224" s="259">
        <v>1</v>
      </c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/>
      <c r="AP224" s="265"/>
      <c r="AQ224" s="266"/>
      <c r="AR224" s="263"/>
      <c r="AS224" s="264">
        <v>1</v>
      </c>
      <c r="AT224" s="265"/>
      <c r="AU224" s="265">
        <v>1</v>
      </c>
      <c r="AV224" s="266"/>
      <c r="AW224" s="263">
        <v>1</v>
      </c>
      <c r="AX224" s="265"/>
      <c r="AY224" s="265"/>
      <c r="AZ224" s="265"/>
      <c r="BA224" s="266"/>
      <c r="BB224" s="263"/>
      <c r="BC224" s="264"/>
      <c r="BD224" s="265"/>
      <c r="BE224" s="265"/>
      <c r="BF224" s="266"/>
      <c r="BG224" s="261"/>
      <c r="BH224" s="267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4">
        <f t="shared" si="73"/>
        <v>5</v>
      </c>
      <c r="BW224" s="345">
        <f t="shared" si="74"/>
        <v>0</v>
      </c>
      <c r="BX224" s="346">
        <f t="shared" si="75"/>
        <v>5</v>
      </c>
      <c r="BY224" s="358">
        <f t="shared" si="71"/>
        <v>2</v>
      </c>
      <c r="BZ224" s="346">
        <f t="shared" si="72"/>
        <v>3</v>
      </c>
      <c r="CA224" s="443" t="s">
        <v>583</v>
      </c>
      <c r="CB224" s="256" t="s">
        <v>523</v>
      </c>
      <c r="CC224" s="347">
        <f t="shared" si="76"/>
        <v>2</v>
      </c>
      <c r="CD224" s="347">
        <f t="shared" si="77"/>
        <v>0</v>
      </c>
      <c r="CE224" s="347">
        <f t="shared" si="78"/>
        <v>3</v>
      </c>
      <c r="CF224" s="347">
        <f t="shared" si="79"/>
        <v>0</v>
      </c>
      <c r="CG224" s="449" t="s">
        <v>540</v>
      </c>
      <c r="CH224" s="256" t="s">
        <v>100</v>
      </c>
    </row>
    <row r="225" spans="1:86" x14ac:dyDescent="0.25">
      <c r="A225" s="291" t="s">
        <v>106</v>
      </c>
      <c r="B225" s="292" t="s">
        <v>145</v>
      </c>
      <c r="C225" s="293" t="s">
        <v>148</v>
      </c>
      <c r="D225" s="293" t="s">
        <v>147</v>
      </c>
      <c r="E225" s="294" t="s">
        <v>114</v>
      </c>
      <c r="F225" s="295" t="s">
        <v>88</v>
      </c>
      <c r="G225" s="293"/>
      <c r="H225" s="293" t="s">
        <v>108</v>
      </c>
      <c r="I225" s="296" t="s">
        <v>101</v>
      </c>
      <c r="J225" s="297" t="s">
        <v>306</v>
      </c>
      <c r="K225" s="298">
        <v>5</v>
      </c>
      <c r="L225" s="430">
        <v>5</v>
      </c>
      <c r="M225" s="431" t="s">
        <v>242</v>
      </c>
      <c r="N225" s="293" t="s">
        <v>100</v>
      </c>
      <c r="O225" s="258"/>
      <c r="P225" s="259"/>
      <c r="Q225" s="259"/>
      <c r="R225" s="259"/>
      <c r="S225" s="260"/>
      <c r="T225" s="261"/>
      <c r="U225" s="259"/>
      <c r="V225" s="259">
        <v>1</v>
      </c>
      <c r="W225" s="262"/>
      <c r="X225" s="261"/>
      <c r="Y225" s="259"/>
      <c r="Z225" s="259">
        <v>1</v>
      </c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/>
      <c r="AP225" s="265"/>
      <c r="AQ225" s="266"/>
      <c r="AR225" s="263"/>
      <c r="AS225" s="264">
        <v>1</v>
      </c>
      <c r="AT225" s="265"/>
      <c r="AU225" s="265">
        <v>1</v>
      </c>
      <c r="AV225" s="266"/>
      <c r="AW225" s="263">
        <v>1</v>
      </c>
      <c r="AX225" s="265"/>
      <c r="AY225" s="265"/>
      <c r="AZ225" s="265"/>
      <c r="BA225" s="266"/>
      <c r="BB225" s="263"/>
      <c r="BC225" s="264"/>
      <c r="BD225" s="265"/>
      <c r="BE225" s="265"/>
      <c r="BF225" s="266"/>
      <c r="BG225" s="261"/>
      <c r="BH225" s="267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4">
        <f t="shared" si="73"/>
        <v>5</v>
      </c>
      <c r="BW225" s="345">
        <f t="shared" si="74"/>
        <v>0</v>
      </c>
      <c r="BX225" s="346">
        <f t="shared" si="75"/>
        <v>5</v>
      </c>
      <c r="BY225" s="358">
        <f t="shared" si="71"/>
        <v>2</v>
      </c>
      <c r="BZ225" s="346">
        <f t="shared" si="72"/>
        <v>3</v>
      </c>
      <c r="CA225" s="443" t="s">
        <v>583</v>
      </c>
      <c r="CB225" s="256" t="s">
        <v>523</v>
      </c>
      <c r="CC225" s="347">
        <f t="shared" si="76"/>
        <v>2</v>
      </c>
      <c r="CD225" s="347">
        <f t="shared" si="77"/>
        <v>0</v>
      </c>
      <c r="CE225" s="347">
        <f t="shared" si="78"/>
        <v>3</v>
      </c>
      <c r="CF225" s="347">
        <f t="shared" si="79"/>
        <v>0</v>
      </c>
      <c r="CG225" s="449" t="s">
        <v>540</v>
      </c>
      <c r="CH225" s="256" t="s">
        <v>100</v>
      </c>
    </row>
    <row r="226" spans="1:86" x14ac:dyDescent="0.25">
      <c r="A226" s="291" t="s">
        <v>106</v>
      </c>
      <c r="B226" s="292" t="s">
        <v>145</v>
      </c>
      <c r="C226" s="293" t="s">
        <v>148</v>
      </c>
      <c r="D226" s="293" t="s">
        <v>147</v>
      </c>
      <c r="E226" s="294" t="s">
        <v>114</v>
      </c>
      <c r="F226" s="295" t="s">
        <v>88</v>
      </c>
      <c r="G226" s="293"/>
      <c r="H226" s="293" t="s">
        <v>108</v>
      </c>
      <c r="I226" s="296" t="s">
        <v>101</v>
      </c>
      <c r="J226" s="297" t="s">
        <v>237</v>
      </c>
      <c r="K226" s="298">
        <v>6</v>
      </c>
      <c r="L226" s="430">
        <v>6</v>
      </c>
      <c r="M226" s="431" t="s">
        <v>252</v>
      </c>
      <c r="N226" s="300" t="s">
        <v>239</v>
      </c>
      <c r="O226" s="258"/>
      <c r="P226" s="259"/>
      <c r="Q226" s="259"/>
      <c r="R226" s="259"/>
      <c r="S226" s="260"/>
      <c r="T226" s="261"/>
      <c r="U226" s="259"/>
      <c r="V226" s="259"/>
      <c r="W226" s="262"/>
      <c r="X226" s="261"/>
      <c r="Y226" s="259"/>
      <c r="Z226" s="259"/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/>
      <c r="AP226" s="265"/>
      <c r="AQ226" s="266"/>
      <c r="AR226" s="263"/>
      <c r="AS226" s="264"/>
      <c r="AT226" s="265"/>
      <c r="AU226" s="265"/>
      <c r="AV226" s="266"/>
      <c r="AW226" s="263">
        <v>6</v>
      </c>
      <c r="AX226" s="265"/>
      <c r="AY226" s="265"/>
      <c r="AZ226" s="265"/>
      <c r="BA226" s="266"/>
      <c r="BB226" s="263"/>
      <c r="BC226" s="264"/>
      <c r="BD226" s="265"/>
      <c r="BE226" s="265"/>
      <c r="BF226" s="266"/>
      <c r="BG226" s="261"/>
      <c r="BH226" s="267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4">
        <f t="shared" si="73"/>
        <v>6</v>
      </c>
      <c r="BW226" s="345">
        <f t="shared" si="74"/>
        <v>0</v>
      </c>
      <c r="BX226" s="346">
        <f t="shared" si="75"/>
        <v>1</v>
      </c>
      <c r="BY226" s="358">
        <f t="shared" si="71"/>
        <v>0</v>
      </c>
      <c r="BZ226" s="346">
        <f t="shared" si="72"/>
        <v>1</v>
      </c>
      <c r="CA226" s="443" t="s">
        <v>583</v>
      </c>
      <c r="CB226" s="256" t="s">
        <v>523</v>
      </c>
      <c r="CC226" s="347">
        <f t="shared" si="76"/>
        <v>0</v>
      </c>
      <c r="CD226" s="347">
        <f t="shared" si="77"/>
        <v>0</v>
      </c>
      <c r="CE226" s="347">
        <f t="shared" si="78"/>
        <v>6</v>
      </c>
      <c r="CF226" s="347">
        <f t="shared" si="79"/>
        <v>0</v>
      </c>
      <c r="CG226" s="449" t="s">
        <v>540</v>
      </c>
      <c r="CH226" s="256" t="s">
        <v>100</v>
      </c>
    </row>
    <row r="227" spans="1:86" x14ac:dyDescent="0.25">
      <c r="A227" s="291" t="s">
        <v>106</v>
      </c>
      <c r="B227" s="292" t="s">
        <v>145</v>
      </c>
      <c r="C227" s="293" t="s">
        <v>146</v>
      </c>
      <c r="D227" s="293" t="s">
        <v>147</v>
      </c>
      <c r="E227" s="294" t="s">
        <v>114</v>
      </c>
      <c r="F227" s="295" t="s">
        <v>89</v>
      </c>
      <c r="G227" s="293"/>
      <c r="H227" s="293" t="s">
        <v>108</v>
      </c>
      <c r="I227" s="296" t="s">
        <v>101</v>
      </c>
      <c r="J227" s="297" t="s">
        <v>31</v>
      </c>
      <c r="K227" s="298">
        <v>5</v>
      </c>
      <c r="L227" s="430">
        <v>2</v>
      </c>
      <c r="M227" s="431" t="s">
        <v>532</v>
      </c>
      <c r="N227" s="293" t="s">
        <v>100</v>
      </c>
      <c r="O227" s="258"/>
      <c r="P227" s="259"/>
      <c r="Q227" s="259"/>
      <c r="R227" s="259"/>
      <c r="S227" s="260"/>
      <c r="T227" s="261"/>
      <c r="U227" s="259"/>
      <c r="V227" s="259">
        <v>1</v>
      </c>
      <c r="W227" s="262"/>
      <c r="X227" s="261"/>
      <c r="Y227" s="259"/>
      <c r="Z227" s="259">
        <v>1</v>
      </c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/>
      <c r="AR227" s="263"/>
      <c r="AS227" s="264"/>
      <c r="AT227" s="265"/>
      <c r="AU227" s="265"/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4">
        <f t="shared" si="73"/>
        <v>2</v>
      </c>
      <c r="BW227" s="345">
        <f t="shared" si="74"/>
        <v>0</v>
      </c>
      <c r="BX227" s="346">
        <f t="shared" si="75"/>
        <v>2</v>
      </c>
      <c r="BY227" s="358">
        <f t="shared" si="71"/>
        <v>2</v>
      </c>
      <c r="BZ227" s="346">
        <f t="shared" si="72"/>
        <v>0</v>
      </c>
      <c r="CA227" s="443" t="s">
        <v>583</v>
      </c>
      <c r="CB227" s="256" t="s">
        <v>523</v>
      </c>
      <c r="CC227" s="347">
        <f t="shared" si="76"/>
        <v>2</v>
      </c>
      <c r="CD227" s="347">
        <f t="shared" si="77"/>
        <v>0</v>
      </c>
      <c r="CE227" s="347">
        <f t="shared" si="78"/>
        <v>0</v>
      </c>
      <c r="CF227" s="347">
        <f t="shared" si="79"/>
        <v>0</v>
      </c>
      <c r="CG227" s="448" t="s">
        <v>532</v>
      </c>
      <c r="CH227" s="256" t="s">
        <v>552</v>
      </c>
    </row>
    <row r="228" spans="1:86" x14ac:dyDescent="0.25">
      <c r="A228" s="291" t="s">
        <v>106</v>
      </c>
      <c r="B228" s="292" t="s">
        <v>145</v>
      </c>
      <c r="C228" s="293" t="s">
        <v>146</v>
      </c>
      <c r="D228" s="293" t="s">
        <v>147</v>
      </c>
      <c r="E228" s="294" t="s">
        <v>114</v>
      </c>
      <c r="F228" s="295" t="s">
        <v>89</v>
      </c>
      <c r="G228" s="293"/>
      <c r="H228" s="293" t="s">
        <v>108</v>
      </c>
      <c r="I228" s="296" t="s">
        <v>101</v>
      </c>
      <c r="J228" s="297" t="s">
        <v>306</v>
      </c>
      <c r="K228" s="298">
        <v>5</v>
      </c>
      <c r="L228" s="430">
        <v>2</v>
      </c>
      <c r="M228" s="431" t="s">
        <v>532</v>
      </c>
      <c r="N228" s="293" t="s">
        <v>100</v>
      </c>
      <c r="O228" s="258"/>
      <c r="P228" s="259"/>
      <c r="Q228" s="259"/>
      <c r="R228" s="259"/>
      <c r="S228" s="260"/>
      <c r="T228" s="261"/>
      <c r="U228" s="259"/>
      <c r="V228" s="259">
        <v>1</v>
      </c>
      <c r="W228" s="262"/>
      <c r="X228" s="261"/>
      <c r="Y228" s="259"/>
      <c r="Z228" s="259">
        <v>1</v>
      </c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/>
      <c r="AO228" s="265"/>
      <c r="AP228" s="265"/>
      <c r="AQ228" s="266"/>
      <c r="AR228" s="263"/>
      <c r="AS228" s="264"/>
      <c r="AT228" s="265"/>
      <c r="AU228" s="265"/>
      <c r="AV228" s="266"/>
      <c r="AW228" s="263"/>
      <c r="AX228" s="265"/>
      <c r="AY228" s="265"/>
      <c r="AZ228" s="265"/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4">
        <f t="shared" si="73"/>
        <v>2</v>
      </c>
      <c r="BW228" s="345">
        <f t="shared" si="74"/>
        <v>0</v>
      </c>
      <c r="BX228" s="346">
        <f t="shared" si="75"/>
        <v>2</v>
      </c>
      <c r="BY228" s="358">
        <f t="shared" si="71"/>
        <v>2</v>
      </c>
      <c r="BZ228" s="346">
        <f t="shared" si="72"/>
        <v>0</v>
      </c>
      <c r="CA228" s="443" t="s">
        <v>583</v>
      </c>
      <c r="CB228" s="256" t="s">
        <v>523</v>
      </c>
      <c r="CC228" s="347">
        <f t="shared" si="76"/>
        <v>2</v>
      </c>
      <c r="CD228" s="347">
        <f t="shared" si="77"/>
        <v>0</v>
      </c>
      <c r="CE228" s="347">
        <f t="shared" si="78"/>
        <v>0</v>
      </c>
      <c r="CF228" s="347">
        <f t="shared" si="79"/>
        <v>0</v>
      </c>
      <c r="CG228" s="448" t="s">
        <v>532</v>
      </c>
      <c r="CH228" s="256" t="s">
        <v>552</v>
      </c>
    </row>
    <row r="229" spans="1:86" x14ac:dyDescent="0.25">
      <c r="A229" s="291" t="s">
        <v>106</v>
      </c>
      <c r="B229" s="292" t="s">
        <v>145</v>
      </c>
      <c r="C229" s="293" t="s">
        <v>146</v>
      </c>
      <c r="D229" s="293" t="s">
        <v>147</v>
      </c>
      <c r="E229" s="294" t="s">
        <v>114</v>
      </c>
      <c r="F229" s="295" t="s">
        <v>89</v>
      </c>
      <c r="G229" s="293"/>
      <c r="H229" s="293" t="s">
        <v>108</v>
      </c>
      <c r="I229" s="296" t="s">
        <v>101</v>
      </c>
      <c r="J229" s="297" t="s">
        <v>38</v>
      </c>
      <c r="K229" s="298">
        <v>5</v>
      </c>
      <c r="L229" s="430">
        <v>2</v>
      </c>
      <c r="M229" s="431" t="s">
        <v>532</v>
      </c>
      <c r="N229" s="293" t="s">
        <v>100</v>
      </c>
      <c r="O229" s="258"/>
      <c r="P229" s="259"/>
      <c r="Q229" s="259"/>
      <c r="R229" s="259"/>
      <c r="S229" s="260"/>
      <c r="T229" s="261"/>
      <c r="U229" s="259"/>
      <c r="V229" s="259">
        <v>1</v>
      </c>
      <c r="W229" s="262"/>
      <c r="X229" s="261"/>
      <c r="Y229" s="259"/>
      <c r="Z229" s="259">
        <v>1</v>
      </c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/>
      <c r="AO229" s="265"/>
      <c r="AP229" s="265"/>
      <c r="AQ229" s="266"/>
      <c r="AR229" s="263"/>
      <c r="AS229" s="264"/>
      <c r="AT229" s="265"/>
      <c r="AU229" s="265"/>
      <c r="AV229" s="266"/>
      <c r="AW229" s="263"/>
      <c r="AX229" s="265"/>
      <c r="AY229" s="265"/>
      <c r="AZ229" s="265"/>
      <c r="BA229" s="266"/>
      <c r="BB229" s="263"/>
      <c r="BC229" s="264"/>
      <c r="BD229" s="265"/>
      <c r="BE229" s="265"/>
      <c r="BF229" s="266"/>
      <c r="BG229" s="261"/>
      <c r="BH229" s="267"/>
      <c r="BI229" s="259"/>
      <c r="BJ229" s="259"/>
      <c r="BK229" s="262"/>
      <c r="BL229" s="261"/>
      <c r="BM229" s="259"/>
      <c r="BN229" s="259"/>
      <c r="BO229" s="259"/>
      <c r="BP229" s="262"/>
      <c r="BQ229" s="261"/>
      <c r="BR229" s="267"/>
      <c r="BS229" s="259"/>
      <c r="BT229" s="259"/>
      <c r="BU229" s="268"/>
      <c r="BV229" s="344">
        <f t="shared" si="73"/>
        <v>2</v>
      </c>
      <c r="BW229" s="345">
        <f t="shared" si="74"/>
        <v>0</v>
      </c>
      <c r="BX229" s="346">
        <f t="shared" si="75"/>
        <v>2</v>
      </c>
      <c r="BY229" s="358">
        <f t="shared" si="71"/>
        <v>2</v>
      </c>
      <c r="BZ229" s="346">
        <f t="shared" si="72"/>
        <v>0</v>
      </c>
      <c r="CA229" s="443" t="s">
        <v>583</v>
      </c>
      <c r="CB229" s="256" t="s">
        <v>523</v>
      </c>
      <c r="CC229" s="347">
        <f t="shared" si="76"/>
        <v>2</v>
      </c>
      <c r="CD229" s="347">
        <f t="shared" si="77"/>
        <v>0</v>
      </c>
      <c r="CE229" s="347">
        <f t="shared" si="78"/>
        <v>0</v>
      </c>
      <c r="CF229" s="347">
        <f t="shared" si="79"/>
        <v>0</v>
      </c>
      <c r="CG229" s="448" t="s">
        <v>532</v>
      </c>
      <c r="CH229" s="256" t="s">
        <v>552</v>
      </c>
    </row>
    <row r="230" spans="1:86" x14ac:dyDescent="0.25">
      <c r="A230" s="291" t="s">
        <v>106</v>
      </c>
      <c r="B230" s="292" t="s">
        <v>145</v>
      </c>
      <c r="C230" s="293" t="s">
        <v>146</v>
      </c>
      <c r="D230" s="293" t="s">
        <v>147</v>
      </c>
      <c r="E230" s="294" t="s">
        <v>114</v>
      </c>
      <c r="F230" s="295" t="s">
        <v>89</v>
      </c>
      <c r="G230" s="293"/>
      <c r="H230" s="293" t="s">
        <v>108</v>
      </c>
      <c r="I230" s="296" t="s">
        <v>101</v>
      </c>
      <c r="J230" s="297" t="s">
        <v>40</v>
      </c>
      <c r="K230" s="298">
        <v>5</v>
      </c>
      <c r="L230" s="430">
        <v>2</v>
      </c>
      <c r="M230" s="431" t="s">
        <v>532</v>
      </c>
      <c r="N230" s="293" t="s">
        <v>100</v>
      </c>
      <c r="O230" s="258"/>
      <c r="P230" s="259"/>
      <c r="Q230" s="259"/>
      <c r="R230" s="259"/>
      <c r="S230" s="260"/>
      <c r="T230" s="261"/>
      <c r="U230" s="259"/>
      <c r="V230" s="259">
        <v>1</v>
      </c>
      <c r="W230" s="262"/>
      <c r="X230" s="261"/>
      <c r="Y230" s="259"/>
      <c r="Z230" s="259">
        <v>1</v>
      </c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/>
      <c r="AT230" s="265"/>
      <c r="AU230" s="265"/>
      <c r="AV230" s="266"/>
      <c r="AW230" s="263"/>
      <c r="AX230" s="265"/>
      <c r="AY230" s="265"/>
      <c r="AZ230" s="265"/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/>
      <c r="BP230" s="262"/>
      <c r="BQ230" s="261"/>
      <c r="BR230" s="267"/>
      <c r="BS230" s="259"/>
      <c r="BT230" s="259"/>
      <c r="BU230" s="268"/>
      <c r="BV230" s="344">
        <f t="shared" si="73"/>
        <v>2</v>
      </c>
      <c r="BW230" s="345">
        <f t="shared" si="74"/>
        <v>0</v>
      </c>
      <c r="BX230" s="346">
        <f t="shared" si="75"/>
        <v>2</v>
      </c>
      <c r="BY230" s="358">
        <f t="shared" si="71"/>
        <v>2</v>
      </c>
      <c r="BZ230" s="346">
        <f t="shared" si="72"/>
        <v>0</v>
      </c>
      <c r="CA230" s="443" t="s">
        <v>583</v>
      </c>
      <c r="CB230" s="256" t="s">
        <v>523</v>
      </c>
      <c r="CC230" s="347">
        <f t="shared" si="76"/>
        <v>2</v>
      </c>
      <c r="CD230" s="347">
        <f t="shared" si="77"/>
        <v>0</v>
      </c>
      <c r="CE230" s="347">
        <f t="shared" si="78"/>
        <v>0</v>
      </c>
      <c r="CF230" s="347">
        <f t="shared" si="79"/>
        <v>0</v>
      </c>
      <c r="CG230" s="448" t="s">
        <v>532</v>
      </c>
      <c r="CH230" s="256" t="s">
        <v>552</v>
      </c>
    </row>
    <row r="231" spans="1:86" x14ac:dyDescent="0.25">
      <c r="A231" s="291" t="s">
        <v>106</v>
      </c>
      <c r="B231" s="292" t="s">
        <v>145</v>
      </c>
      <c r="C231" s="293" t="s">
        <v>146</v>
      </c>
      <c r="D231" s="293" t="s">
        <v>147</v>
      </c>
      <c r="E231" s="294" t="s">
        <v>114</v>
      </c>
      <c r="F231" s="295" t="s">
        <v>89</v>
      </c>
      <c r="G231" s="293"/>
      <c r="H231" s="293" t="s">
        <v>108</v>
      </c>
      <c r="I231" s="296" t="s">
        <v>101</v>
      </c>
      <c r="J231" s="297" t="s">
        <v>41</v>
      </c>
      <c r="K231" s="298">
        <v>5</v>
      </c>
      <c r="L231" s="430">
        <v>2</v>
      </c>
      <c r="M231" s="431" t="s">
        <v>532</v>
      </c>
      <c r="N231" s="293" t="s">
        <v>100</v>
      </c>
      <c r="O231" s="258"/>
      <c r="P231" s="259"/>
      <c r="Q231" s="259"/>
      <c r="R231" s="259"/>
      <c r="S231" s="260"/>
      <c r="T231" s="261"/>
      <c r="U231" s="259"/>
      <c r="V231" s="259">
        <v>1</v>
      </c>
      <c r="W231" s="262"/>
      <c r="X231" s="261"/>
      <c r="Y231" s="259"/>
      <c r="Z231" s="259">
        <v>1</v>
      </c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/>
      <c r="AP231" s="265"/>
      <c r="AQ231" s="266"/>
      <c r="AR231" s="263"/>
      <c r="AS231" s="264"/>
      <c r="AT231" s="265"/>
      <c r="AU231" s="265"/>
      <c r="AV231" s="266"/>
      <c r="AW231" s="263"/>
      <c r="AX231" s="265"/>
      <c r="AY231" s="265"/>
      <c r="AZ231" s="265"/>
      <c r="BA231" s="266"/>
      <c r="BB231" s="263"/>
      <c r="BC231" s="264"/>
      <c r="BD231" s="265"/>
      <c r="BE231" s="265"/>
      <c r="BF231" s="266"/>
      <c r="BG231" s="261"/>
      <c r="BH231" s="267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4">
        <f t="shared" si="73"/>
        <v>2</v>
      </c>
      <c r="BW231" s="345">
        <f t="shared" si="74"/>
        <v>0</v>
      </c>
      <c r="BX231" s="346">
        <f t="shared" si="75"/>
        <v>2</v>
      </c>
      <c r="BY231" s="358">
        <f t="shared" ref="BY231:BY294" si="80">COUNT(O231:AG231,BG231:BU231)</f>
        <v>2</v>
      </c>
      <c r="BZ231" s="346">
        <f t="shared" ref="BZ231:BZ294" si="81">COUNT(AH231:BF231)</f>
        <v>0</v>
      </c>
      <c r="CA231" s="443" t="s">
        <v>583</v>
      </c>
      <c r="CB231" s="256" t="s">
        <v>523</v>
      </c>
      <c r="CC231" s="347">
        <f t="shared" si="76"/>
        <v>2</v>
      </c>
      <c r="CD231" s="347">
        <f t="shared" si="77"/>
        <v>0</v>
      </c>
      <c r="CE231" s="347">
        <f t="shared" si="78"/>
        <v>0</v>
      </c>
      <c r="CF231" s="347">
        <f t="shared" si="79"/>
        <v>0</v>
      </c>
      <c r="CG231" s="448" t="s">
        <v>532</v>
      </c>
      <c r="CH231" s="256" t="s">
        <v>552</v>
      </c>
    </row>
    <row r="232" spans="1:86" x14ac:dyDescent="0.25">
      <c r="A232" s="291" t="s">
        <v>106</v>
      </c>
      <c r="B232" s="292" t="s">
        <v>145</v>
      </c>
      <c r="C232" s="293" t="s">
        <v>146</v>
      </c>
      <c r="D232" s="293" t="s">
        <v>147</v>
      </c>
      <c r="E232" s="294" t="s">
        <v>114</v>
      </c>
      <c r="F232" s="295" t="s">
        <v>89</v>
      </c>
      <c r="G232" s="293"/>
      <c r="H232" s="293" t="s">
        <v>108</v>
      </c>
      <c r="I232" s="296" t="s">
        <v>101</v>
      </c>
      <c r="J232" s="297" t="s">
        <v>42</v>
      </c>
      <c r="K232" s="298">
        <v>5</v>
      </c>
      <c r="L232" s="430">
        <v>2</v>
      </c>
      <c r="M232" s="431" t="s">
        <v>532</v>
      </c>
      <c r="N232" s="293" t="s">
        <v>100</v>
      </c>
      <c r="O232" s="258"/>
      <c r="P232" s="259"/>
      <c r="Q232" s="259"/>
      <c r="R232" s="259"/>
      <c r="S232" s="260"/>
      <c r="T232" s="261"/>
      <c r="U232" s="259"/>
      <c r="V232" s="259">
        <v>1</v>
      </c>
      <c r="W232" s="262"/>
      <c r="X232" s="261"/>
      <c r="Y232" s="259"/>
      <c r="Z232" s="259">
        <v>1</v>
      </c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/>
      <c r="AP232" s="265"/>
      <c r="AQ232" s="266"/>
      <c r="AR232" s="263"/>
      <c r="AS232" s="264"/>
      <c r="AT232" s="265"/>
      <c r="AU232" s="265"/>
      <c r="AV232" s="266"/>
      <c r="AW232" s="263"/>
      <c r="AX232" s="265"/>
      <c r="AY232" s="265"/>
      <c r="AZ232" s="265"/>
      <c r="BA232" s="266"/>
      <c r="BB232" s="263"/>
      <c r="BC232" s="264"/>
      <c r="BD232" s="265"/>
      <c r="BE232" s="265"/>
      <c r="BF232" s="266"/>
      <c r="BG232" s="261"/>
      <c r="BH232" s="267"/>
      <c r="BI232" s="259"/>
      <c r="BJ232" s="259"/>
      <c r="BK232" s="262"/>
      <c r="BL232" s="261"/>
      <c r="BM232" s="259"/>
      <c r="BN232" s="259"/>
      <c r="BO232" s="259"/>
      <c r="BP232" s="262"/>
      <c r="BQ232" s="261"/>
      <c r="BR232" s="267"/>
      <c r="BS232" s="259"/>
      <c r="BT232" s="259"/>
      <c r="BU232" s="268"/>
      <c r="BV232" s="344">
        <f t="shared" ref="BV232:BV295" si="82">SUM(O232:BU232)</f>
        <v>2</v>
      </c>
      <c r="BW232" s="345">
        <f t="shared" ref="BW232:BW295" si="83">IF(J232="Pictures",(IF(SUM(O232:BU232)&gt;L232,0,L232-BV232)),L232-BV232)</f>
        <v>0</v>
      </c>
      <c r="BX232" s="346">
        <f t="shared" si="75"/>
        <v>2</v>
      </c>
      <c r="BY232" s="358">
        <f t="shared" si="80"/>
        <v>2</v>
      </c>
      <c r="BZ232" s="346">
        <f t="shared" si="81"/>
        <v>0</v>
      </c>
      <c r="CA232" s="443" t="s">
        <v>583</v>
      </c>
      <c r="CB232" s="256" t="s">
        <v>523</v>
      </c>
      <c r="CC232" s="347">
        <f t="shared" si="76"/>
        <v>2</v>
      </c>
      <c r="CD232" s="347">
        <f t="shared" si="77"/>
        <v>0</v>
      </c>
      <c r="CE232" s="347">
        <f t="shared" si="78"/>
        <v>0</v>
      </c>
      <c r="CF232" s="347">
        <f t="shared" si="79"/>
        <v>0</v>
      </c>
      <c r="CG232" s="448" t="s">
        <v>532</v>
      </c>
      <c r="CH232" s="256" t="s">
        <v>552</v>
      </c>
    </row>
    <row r="233" spans="1:86" x14ac:dyDescent="0.25">
      <c r="A233" s="291" t="s">
        <v>106</v>
      </c>
      <c r="B233" s="292" t="s">
        <v>145</v>
      </c>
      <c r="C233" s="293" t="s">
        <v>146</v>
      </c>
      <c r="D233" s="293" t="s">
        <v>147</v>
      </c>
      <c r="E233" s="294" t="s">
        <v>114</v>
      </c>
      <c r="F233" s="295" t="s">
        <v>89</v>
      </c>
      <c r="G233" s="293"/>
      <c r="H233" s="293" t="s">
        <v>108</v>
      </c>
      <c r="I233" s="296" t="s">
        <v>101</v>
      </c>
      <c r="J233" s="297" t="s">
        <v>237</v>
      </c>
      <c r="K233" s="298">
        <v>6</v>
      </c>
      <c r="L233" s="430">
        <v>0</v>
      </c>
      <c r="M233" s="431" t="s">
        <v>532</v>
      </c>
      <c r="N233" s="293" t="s">
        <v>100</v>
      </c>
      <c r="O233" s="258"/>
      <c r="P233" s="259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/>
      <c r="AP233" s="265"/>
      <c r="AQ233" s="266"/>
      <c r="AR233" s="263"/>
      <c r="AS233" s="264"/>
      <c r="AT233" s="265"/>
      <c r="AU233" s="265"/>
      <c r="AV233" s="266"/>
      <c r="AW233" s="263"/>
      <c r="AX233" s="265"/>
      <c r="AY233" s="265"/>
      <c r="AZ233" s="265"/>
      <c r="BA233" s="266"/>
      <c r="BB233" s="263"/>
      <c r="BC233" s="264"/>
      <c r="BD233" s="265"/>
      <c r="BE233" s="265"/>
      <c r="BF233" s="266"/>
      <c r="BG233" s="261"/>
      <c r="BH233" s="267"/>
      <c r="BI233" s="259"/>
      <c r="BJ233" s="259"/>
      <c r="BK233" s="262"/>
      <c r="BL233" s="261"/>
      <c r="BM233" s="259"/>
      <c r="BN233" s="259"/>
      <c r="BO233" s="259"/>
      <c r="BP233" s="262"/>
      <c r="BQ233" s="261"/>
      <c r="BR233" s="267"/>
      <c r="BS233" s="259"/>
      <c r="BT233" s="259"/>
      <c r="BU233" s="268"/>
      <c r="BV233" s="344">
        <f t="shared" si="82"/>
        <v>0</v>
      </c>
      <c r="BW233" s="345">
        <f t="shared" si="83"/>
        <v>0</v>
      </c>
      <c r="BX233" s="346">
        <f t="shared" si="75"/>
        <v>0</v>
      </c>
      <c r="BY233" s="358">
        <f t="shared" si="80"/>
        <v>0</v>
      </c>
      <c r="BZ233" s="346">
        <f t="shared" si="81"/>
        <v>0</v>
      </c>
      <c r="CA233" s="443" t="s">
        <v>583</v>
      </c>
      <c r="CB233" s="256" t="s">
        <v>523</v>
      </c>
      <c r="CC233" s="347">
        <f t="shared" si="76"/>
        <v>0</v>
      </c>
      <c r="CD233" s="347">
        <f t="shared" si="77"/>
        <v>0</v>
      </c>
      <c r="CE233" s="347">
        <f t="shared" si="78"/>
        <v>0</v>
      </c>
      <c r="CF233" s="347">
        <f t="shared" si="79"/>
        <v>0</v>
      </c>
      <c r="CG233" s="448" t="s">
        <v>532</v>
      </c>
      <c r="CH233" s="256" t="s">
        <v>552</v>
      </c>
    </row>
    <row r="234" spans="1:86" x14ac:dyDescent="0.25">
      <c r="A234" s="291" t="s">
        <v>110</v>
      </c>
      <c r="B234" s="292" t="s">
        <v>111</v>
      </c>
      <c r="C234" s="293" t="s">
        <v>144</v>
      </c>
      <c r="D234" s="293" t="s">
        <v>136</v>
      </c>
      <c r="E234" s="294" t="s">
        <v>114</v>
      </c>
      <c r="F234" s="295" t="s">
        <v>90</v>
      </c>
      <c r="G234" s="293"/>
      <c r="H234" s="293" t="s">
        <v>108</v>
      </c>
      <c r="I234" s="296" t="s">
        <v>101</v>
      </c>
      <c r="J234" s="297" t="s">
        <v>306</v>
      </c>
      <c r="K234" s="298">
        <v>2</v>
      </c>
      <c r="L234" s="430">
        <v>0</v>
      </c>
      <c r="M234" s="431" t="s">
        <v>532</v>
      </c>
      <c r="N234" s="293" t="s">
        <v>100</v>
      </c>
      <c r="O234" s="258"/>
      <c r="P234" s="259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/>
      <c r="AP234" s="265"/>
      <c r="AQ234" s="266"/>
      <c r="AR234" s="263"/>
      <c r="AS234" s="264"/>
      <c r="AT234" s="265"/>
      <c r="AU234" s="265"/>
      <c r="AV234" s="266"/>
      <c r="AW234" s="263"/>
      <c r="AX234" s="265"/>
      <c r="AY234" s="265"/>
      <c r="AZ234" s="265"/>
      <c r="BA234" s="266"/>
      <c r="BB234" s="263"/>
      <c r="BC234" s="264"/>
      <c r="BD234" s="265"/>
      <c r="BE234" s="265"/>
      <c r="BF234" s="266"/>
      <c r="BG234" s="261"/>
      <c r="BH234" s="267"/>
      <c r="BI234" s="259"/>
      <c r="BJ234" s="259"/>
      <c r="BK234" s="262"/>
      <c r="BL234" s="261"/>
      <c r="BM234" s="259"/>
      <c r="BN234" s="259"/>
      <c r="BO234" s="259"/>
      <c r="BP234" s="262"/>
      <c r="BQ234" s="261"/>
      <c r="BR234" s="267"/>
      <c r="BS234" s="259"/>
      <c r="BT234" s="259"/>
      <c r="BU234" s="268"/>
      <c r="BV234" s="344">
        <f t="shared" si="82"/>
        <v>0</v>
      </c>
      <c r="BW234" s="345">
        <f t="shared" si="83"/>
        <v>0</v>
      </c>
      <c r="BX234" s="346">
        <f t="shared" si="75"/>
        <v>0</v>
      </c>
      <c r="BY234" s="358">
        <f t="shared" si="80"/>
        <v>0</v>
      </c>
      <c r="BZ234" s="346">
        <f t="shared" si="81"/>
        <v>0</v>
      </c>
      <c r="CA234" s="269" t="s">
        <v>533</v>
      </c>
      <c r="CB234" s="256" t="s">
        <v>532</v>
      </c>
      <c r="CC234" s="347">
        <f t="shared" si="76"/>
        <v>0</v>
      </c>
      <c r="CD234" s="347">
        <f t="shared" si="77"/>
        <v>0</v>
      </c>
      <c r="CE234" s="347">
        <f t="shared" si="78"/>
        <v>0</v>
      </c>
      <c r="CF234" s="347">
        <f t="shared" si="79"/>
        <v>0</v>
      </c>
      <c r="CG234" s="448" t="s">
        <v>554</v>
      </c>
      <c r="CH234" s="256" t="s">
        <v>100</v>
      </c>
    </row>
    <row r="235" spans="1:86" x14ac:dyDescent="0.25">
      <c r="A235" s="291" t="s">
        <v>110</v>
      </c>
      <c r="B235" s="292" t="s">
        <v>111</v>
      </c>
      <c r="C235" s="293" t="s">
        <v>144</v>
      </c>
      <c r="D235" s="293" t="s">
        <v>136</v>
      </c>
      <c r="E235" s="294" t="s">
        <v>114</v>
      </c>
      <c r="F235" s="295" t="s">
        <v>90</v>
      </c>
      <c r="G235" s="293"/>
      <c r="H235" s="293" t="s">
        <v>108</v>
      </c>
      <c r="I235" s="296" t="s">
        <v>101</v>
      </c>
      <c r="J235" s="297" t="s">
        <v>237</v>
      </c>
      <c r="K235" s="298">
        <v>6</v>
      </c>
      <c r="L235" s="430">
        <v>0</v>
      </c>
      <c r="M235" s="431" t="s">
        <v>532</v>
      </c>
      <c r="N235" s="293" t="s">
        <v>100</v>
      </c>
      <c r="O235" s="258"/>
      <c r="P235" s="259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/>
      <c r="BA235" s="266"/>
      <c r="BB235" s="263"/>
      <c r="BC235" s="264"/>
      <c r="BD235" s="265"/>
      <c r="BE235" s="265"/>
      <c r="BF235" s="266"/>
      <c r="BG235" s="261"/>
      <c r="BH235" s="267"/>
      <c r="BI235" s="259"/>
      <c r="BJ235" s="259"/>
      <c r="BK235" s="262"/>
      <c r="BL235" s="261"/>
      <c r="BM235" s="259"/>
      <c r="BN235" s="259"/>
      <c r="BO235" s="259"/>
      <c r="BP235" s="262"/>
      <c r="BQ235" s="261"/>
      <c r="BR235" s="267"/>
      <c r="BS235" s="259"/>
      <c r="BT235" s="259"/>
      <c r="BU235" s="268"/>
      <c r="BV235" s="344">
        <f t="shared" si="82"/>
        <v>0</v>
      </c>
      <c r="BW235" s="345">
        <f t="shared" si="83"/>
        <v>0</v>
      </c>
      <c r="BX235" s="346">
        <f t="shared" si="75"/>
        <v>0</v>
      </c>
      <c r="BY235" s="358">
        <f t="shared" si="80"/>
        <v>0</v>
      </c>
      <c r="BZ235" s="346">
        <f t="shared" si="81"/>
        <v>0</v>
      </c>
      <c r="CA235" s="269" t="s">
        <v>533</v>
      </c>
      <c r="CB235" s="256" t="s">
        <v>532</v>
      </c>
      <c r="CC235" s="347">
        <f t="shared" si="76"/>
        <v>0</v>
      </c>
      <c r="CD235" s="347">
        <f t="shared" si="77"/>
        <v>0</v>
      </c>
      <c r="CE235" s="347">
        <f t="shared" si="78"/>
        <v>0</v>
      </c>
      <c r="CF235" s="347">
        <f t="shared" si="79"/>
        <v>0</v>
      </c>
      <c r="CG235" s="448" t="s">
        <v>554</v>
      </c>
      <c r="CH235" s="256" t="s">
        <v>100</v>
      </c>
    </row>
    <row r="236" spans="1:86" x14ac:dyDescent="0.25">
      <c r="A236" s="291" t="s">
        <v>110</v>
      </c>
      <c r="B236" s="292" t="s">
        <v>111</v>
      </c>
      <c r="C236" s="293" t="s">
        <v>143</v>
      </c>
      <c r="D236" s="293" t="s">
        <v>136</v>
      </c>
      <c r="E236" s="294" t="s">
        <v>114</v>
      </c>
      <c r="F236" s="295" t="s">
        <v>91</v>
      </c>
      <c r="G236" s="293"/>
      <c r="H236" s="293" t="s">
        <v>108</v>
      </c>
      <c r="I236" s="296" t="s">
        <v>101</v>
      </c>
      <c r="J236" s="297" t="s">
        <v>306</v>
      </c>
      <c r="K236" s="298">
        <v>12</v>
      </c>
      <c r="L236" s="430">
        <v>0</v>
      </c>
      <c r="M236" s="431" t="s">
        <v>532</v>
      </c>
      <c r="N236" s="293" t="s">
        <v>100</v>
      </c>
      <c r="O236" s="258"/>
      <c r="P236" s="259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/>
      <c r="AP236" s="265"/>
      <c r="AQ236" s="266"/>
      <c r="AR236" s="263"/>
      <c r="AS236" s="264"/>
      <c r="AT236" s="265"/>
      <c r="AU236" s="265"/>
      <c r="AV236" s="266"/>
      <c r="AW236" s="263"/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4">
        <f t="shared" si="82"/>
        <v>0</v>
      </c>
      <c r="BW236" s="345">
        <f t="shared" si="83"/>
        <v>0</v>
      </c>
      <c r="BX236" s="346">
        <f t="shared" si="75"/>
        <v>0</v>
      </c>
      <c r="BY236" s="358">
        <f t="shared" si="80"/>
        <v>0</v>
      </c>
      <c r="BZ236" s="346">
        <f t="shared" si="81"/>
        <v>0</v>
      </c>
      <c r="CA236" s="269" t="s">
        <v>533</v>
      </c>
      <c r="CB236" s="256" t="s">
        <v>532</v>
      </c>
      <c r="CC236" s="347">
        <f t="shared" si="76"/>
        <v>0</v>
      </c>
      <c r="CD236" s="347">
        <f t="shared" si="77"/>
        <v>0</v>
      </c>
      <c r="CE236" s="347">
        <f t="shared" si="78"/>
        <v>0</v>
      </c>
      <c r="CF236" s="347">
        <f t="shared" si="79"/>
        <v>0</v>
      </c>
      <c r="CG236" s="448" t="s">
        <v>554</v>
      </c>
      <c r="CH236" s="256" t="s">
        <v>100</v>
      </c>
    </row>
    <row r="237" spans="1:86" x14ac:dyDescent="0.25">
      <c r="A237" s="291" t="s">
        <v>110</v>
      </c>
      <c r="B237" s="292" t="s">
        <v>111</v>
      </c>
      <c r="C237" s="293" t="s">
        <v>143</v>
      </c>
      <c r="D237" s="293" t="s">
        <v>136</v>
      </c>
      <c r="E237" s="294" t="s">
        <v>114</v>
      </c>
      <c r="F237" s="295" t="s">
        <v>91</v>
      </c>
      <c r="G237" s="293"/>
      <c r="H237" s="293" t="s">
        <v>108</v>
      </c>
      <c r="I237" s="296" t="s">
        <v>101</v>
      </c>
      <c r="J237" s="297" t="s">
        <v>237</v>
      </c>
      <c r="K237" s="298">
        <v>6</v>
      </c>
      <c r="L237" s="430">
        <v>0</v>
      </c>
      <c r="M237" s="431" t="s">
        <v>532</v>
      </c>
      <c r="N237" s="293" t="s">
        <v>100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/>
      <c r="BA237" s="266"/>
      <c r="BB237" s="263"/>
      <c r="BC237" s="264"/>
      <c r="BD237" s="265"/>
      <c r="BE237" s="265"/>
      <c r="BF237" s="266"/>
      <c r="BG237" s="261"/>
      <c r="BH237" s="267"/>
      <c r="BI237" s="259"/>
      <c r="BJ237" s="259"/>
      <c r="BK237" s="262"/>
      <c r="BL237" s="261"/>
      <c r="BM237" s="259"/>
      <c r="BN237" s="259"/>
      <c r="BO237" s="259"/>
      <c r="BP237" s="262"/>
      <c r="BQ237" s="261"/>
      <c r="BR237" s="267"/>
      <c r="BS237" s="259"/>
      <c r="BT237" s="259"/>
      <c r="BU237" s="268"/>
      <c r="BV237" s="344">
        <f t="shared" si="82"/>
        <v>0</v>
      </c>
      <c r="BW237" s="345">
        <f t="shared" si="83"/>
        <v>0</v>
      </c>
      <c r="BX237" s="346">
        <f t="shared" si="75"/>
        <v>0</v>
      </c>
      <c r="BY237" s="358">
        <f t="shared" si="80"/>
        <v>0</v>
      </c>
      <c r="BZ237" s="346">
        <f t="shared" si="81"/>
        <v>0</v>
      </c>
      <c r="CA237" s="269" t="s">
        <v>533</v>
      </c>
      <c r="CB237" s="256" t="s">
        <v>532</v>
      </c>
      <c r="CC237" s="347">
        <f t="shared" si="76"/>
        <v>0</v>
      </c>
      <c r="CD237" s="347">
        <f t="shared" si="77"/>
        <v>0</v>
      </c>
      <c r="CE237" s="347">
        <f t="shared" si="78"/>
        <v>0</v>
      </c>
      <c r="CF237" s="347">
        <f t="shared" si="79"/>
        <v>0</v>
      </c>
      <c r="CG237" s="448" t="s">
        <v>554</v>
      </c>
      <c r="CH237" s="256" t="s">
        <v>100</v>
      </c>
    </row>
    <row r="238" spans="1:86" x14ac:dyDescent="0.25">
      <c r="A238" s="291" t="s">
        <v>110</v>
      </c>
      <c r="B238" s="292" t="s">
        <v>111</v>
      </c>
      <c r="C238" s="293" t="s">
        <v>142</v>
      </c>
      <c r="D238" s="293" t="s">
        <v>136</v>
      </c>
      <c r="E238" s="294" t="s">
        <v>114</v>
      </c>
      <c r="F238" s="295" t="s">
        <v>220</v>
      </c>
      <c r="G238" s="293" t="s">
        <v>236</v>
      </c>
      <c r="H238" s="293" t="s">
        <v>102</v>
      </c>
      <c r="I238" s="296" t="s">
        <v>103</v>
      </c>
      <c r="J238" s="297" t="s">
        <v>31</v>
      </c>
      <c r="K238" s="298">
        <v>5</v>
      </c>
      <c r="L238" s="430">
        <v>0</v>
      </c>
      <c r="M238" s="431" t="s">
        <v>532</v>
      </c>
      <c r="N238" s="293" t="s">
        <v>100</v>
      </c>
      <c r="O238" s="258"/>
      <c r="P238" s="259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/>
      <c r="AQ238" s="266"/>
      <c r="AR238" s="263"/>
      <c r="AS238" s="264"/>
      <c r="AT238" s="265"/>
      <c r="AU238" s="265"/>
      <c r="AV238" s="266"/>
      <c r="AW238" s="263"/>
      <c r="AX238" s="265"/>
      <c r="AY238" s="265"/>
      <c r="AZ238" s="265"/>
      <c r="BA238" s="266"/>
      <c r="BB238" s="263"/>
      <c r="BC238" s="264"/>
      <c r="BD238" s="265"/>
      <c r="BE238" s="265"/>
      <c r="BF238" s="266"/>
      <c r="BG238" s="261"/>
      <c r="BH238" s="267"/>
      <c r="BI238" s="259"/>
      <c r="BJ238" s="259"/>
      <c r="BK238" s="262"/>
      <c r="BL238" s="261"/>
      <c r="BM238" s="259"/>
      <c r="BN238" s="259"/>
      <c r="BO238" s="259"/>
      <c r="BP238" s="262"/>
      <c r="BQ238" s="261"/>
      <c r="BR238" s="267"/>
      <c r="BS238" s="259"/>
      <c r="BT238" s="259"/>
      <c r="BU238" s="268"/>
      <c r="BV238" s="344">
        <f t="shared" si="82"/>
        <v>0</v>
      </c>
      <c r="BW238" s="345">
        <f t="shared" si="83"/>
        <v>0</v>
      </c>
      <c r="BX238" s="346">
        <f t="shared" ref="BX238:BX301" si="84">COUNT(O238:BU238)</f>
        <v>0</v>
      </c>
      <c r="BY238" s="358">
        <f t="shared" si="80"/>
        <v>0</v>
      </c>
      <c r="BZ238" s="346">
        <f t="shared" si="81"/>
        <v>0</v>
      </c>
      <c r="CA238" s="269" t="s">
        <v>533</v>
      </c>
      <c r="CB238" s="256" t="s">
        <v>532</v>
      </c>
      <c r="CC238" s="347">
        <f t="shared" si="76"/>
        <v>0</v>
      </c>
      <c r="CD238" s="347">
        <f t="shared" si="77"/>
        <v>0</v>
      </c>
      <c r="CE238" s="347">
        <f t="shared" si="78"/>
        <v>0</v>
      </c>
      <c r="CF238" s="347">
        <f t="shared" si="79"/>
        <v>0</v>
      </c>
      <c r="CG238" s="448" t="s">
        <v>554</v>
      </c>
      <c r="CH238" s="256" t="s">
        <v>100</v>
      </c>
    </row>
    <row r="239" spans="1:86" x14ac:dyDescent="0.25">
      <c r="A239" s="291" t="s">
        <v>110</v>
      </c>
      <c r="B239" s="292" t="s">
        <v>111</v>
      </c>
      <c r="C239" s="293" t="s">
        <v>142</v>
      </c>
      <c r="D239" s="293" t="s">
        <v>136</v>
      </c>
      <c r="E239" s="294" t="s">
        <v>114</v>
      </c>
      <c r="F239" s="295" t="s">
        <v>220</v>
      </c>
      <c r="G239" s="293" t="s">
        <v>236</v>
      </c>
      <c r="H239" s="293" t="s">
        <v>102</v>
      </c>
      <c r="I239" s="296" t="s">
        <v>103</v>
      </c>
      <c r="J239" s="297" t="s">
        <v>37</v>
      </c>
      <c r="K239" s="298">
        <v>10</v>
      </c>
      <c r="L239" s="430">
        <v>0</v>
      </c>
      <c r="M239" s="431" t="s">
        <v>532</v>
      </c>
      <c r="N239" s="293" t="s">
        <v>100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4">
        <f t="shared" si="82"/>
        <v>0</v>
      </c>
      <c r="BW239" s="345">
        <f t="shared" si="83"/>
        <v>0</v>
      </c>
      <c r="BX239" s="346">
        <f t="shared" si="84"/>
        <v>0</v>
      </c>
      <c r="BY239" s="358">
        <f t="shared" si="80"/>
        <v>0</v>
      </c>
      <c r="BZ239" s="346">
        <f t="shared" si="81"/>
        <v>0</v>
      </c>
      <c r="CA239" s="269" t="s">
        <v>533</v>
      </c>
      <c r="CB239" s="256" t="s">
        <v>532</v>
      </c>
      <c r="CC239" s="347">
        <f t="shared" si="76"/>
        <v>0</v>
      </c>
      <c r="CD239" s="347">
        <f t="shared" si="77"/>
        <v>0</v>
      </c>
      <c r="CE239" s="347">
        <f t="shared" si="78"/>
        <v>0</v>
      </c>
      <c r="CF239" s="347">
        <f t="shared" si="79"/>
        <v>0</v>
      </c>
      <c r="CG239" s="448" t="s">
        <v>554</v>
      </c>
      <c r="CH239" s="256" t="s">
        <v>100</v>
      </c>
    </row>
    <row r="240" spans="1:86" x14ac:dyDescent="0.25">
      <c r="A240" s="291" t="s">
        <v>110</v>
      </c>
      <c r="B240" s="292" t="s">
        <v>111</v>
      </c>
      <c r="C240" s="293" t="s">
        <v>142</v>
      </c>
      <c r="D240" s="293" t="s">
        <v>136</v>
      </c>
      <c r="E240" s="294" t="s">
        <v>114</v>
      </c>
      <c r="F240" s="295" t="s">
        <v>220</v>
      </c>
      <c r="G240" s="293" t="s">
        <v>236</v>
      </c>
      <c r="H240" s="293" t="s">
        <v>102</v>
      </c>
      <c r="I240" s="296" t="s">
        <v>103</v>
      </c>
      <c r="J240" s="297" t="s">
        <v>38</v>
      </c>
      <c r="K240" s="298">
        <v>5</v>
      </c>
      <c r="L240" s="430">
        <v>0</v>
      </c>
      <c r="M240" s="431" t="s">
        <v>532</v>
      </c>
      <c r="N240" s="293" t="s">
        <v>100</v>
      </c>
      <c r="O240" s="258"/>
      <c r="P240" s="259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59"/>
      <c r="AB240" s="262"/>
      <c r="AC240" s="261"/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/>
      <c r="AV240" s="266"/>
      <c r="AW240" s="263"/>
      <c r="AX240" s="265"/>
      <c r="AY240" s="265"/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4">
        <f t="shared" si="82"/>
        <v>0</v>
      </c>
      <c r="BW240" s="345">
        <f t="shared" si="83"/>
        <v>0</v>
      </c>
      <c r="BX240" s="346">
        <f t="shared" si="84"/>
        <v>0</v>
      </c>
      <c r="BY240" s="358">
        <f t="shared" si="80"/>
        <v>0</v>
      </c>
      <c r="BZ240" s="346">
        <f t="shared" si="81"/>
        <v>0</v>
      </c>
      <c r="CA240" s="269" t="s">
        <v>533</v>
      </c>
      <c r="CB240" s="256" t="s">
        <v>532</v>
      </c>
      <c r="CC240" s="347">
        <f t="shared" si="76"/>
        <v>0</v>
      </c>
      <c r="CD240" s="347">
        <f t="shared" si="77"/>
        <v>0</v>
      </c>
      <c r="CE240" s="347">
        <f t="shared" si="78"/>
        <v>0</v>
      </c>
      <c r="CF240" s="347">
        <f t="shared" si="79"/>
        <v>0</v>
      </c>
      <c r="CG240" s="448" t="s">
        <v>554</v>
      </c>
      <c r="CH240" s="256" t="s">
        <v>100</v>
      </c>
    </row>
    <row r="241" spans="1:86" x14ac:dyDescent="0.25">
      <c r="A241" s="291" t="s">
        <v>110</v>
      </c>
      <c r="B241" s="292" t="s">
        <v>111</v>
      </c>
      <c r="C241" s="293" t="s">
        <v>142</v>
      </c>
      <c r="D241" s="293" t="s">
        <v>136</v>
      </c>
      <c r="E241" s="294" t="s">
        <v>114</v>
      </c>
      <c r="F241" s="295" t="s">
        <v>220</v>
      </c>
      <c r="G241" s="293" t="s">
        <v>236</v>
      </c>
      <c r="H241" s="293" t="s">
        <v>102</v>
      </c>
      <c r="I241" s="296" t="s">
        <v>103</v>
      </c>
      <c r="J241" s="297" t="s">
        <v>237</v>
      </c>
      <c r="K241" s="298">
        <v>4</v>
      </c>
      <c r="L241" s="430">
        <v>0</v>
      </c>
      <c r="M241" s="431" t="s">
        <v>532</v>
      </c>
      <c r="N241" s="293" t="s">
        <v>100</v>
      </c>
      <c r="O241" s="258"/>
      <c r="P241" s="259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/>
      <c r="AA241" s="259"/>
      <c r="AB241" s="262"/>
      <c r="AC241" s="261"/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/>
      <c r="AV241" s="266"/>
      <c r="AW241" s="263"/>
      <c r="AX241" s="265"/>
      <c r="AY241" s="265"/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4">
        <f t="shared" si="82"/>
        <v>0</v>
      </c>
      <c r="BW241" s="345">
        <f t="shared" si="83"/>
        <v>0</v>
      </c>
      <c r="BX241" s="346">
        <f t="shared" si="84"/>
        <v>0</v>
      </c>
      <c r="BY241" s="358">
        <f t="shared" si="80"/>
        <v>0</v>
      </c>
      <c r="BZ241" s="346">
        <f t="shared" si="81"/>
        <v>0</v>
      </c>
      <c r="CA241" s="269" t="s">
        <v>533</v>
      </c>
      <c r="CB241" s="256" t="s">
        <v>532</v>
      </c>
      <c r="CC241" s="347">
        <f t="shared" si="76"/>
        <v>0</v>
      </c>
      <c r="CD241" s="347">
        <f t="shared" si="77"/>
        <v>0</v>
      </c>
      <c r="CE241" s="347">
        <f t="shared" si="78"/>
        <v>0</v>
      </c>
      <c r="CF241" s="347">
        <f t="shared" si="79"/>
        <v>0</v>
      </c>
      <c r="CG241" s="448" t="s">
        <v>554</v>
      </c>
      <c r="CH241" s="256" t="s">
        <v>100</v>
      </c>
    </row>
    <row r="242" spans="1:86" x14ac:dyDescent="0.25">
      <c r="A242" s="291" t="s">
        <v>110</v>
      </c>
      <c r="B242" s="292" t="s">
        <v>111</v>
      </c>
      <c r="C242" s="293" t="s">
        <v>141</v>
      </c>
      <c r="D242" s="293" t="s">
        <v>136</v>
      </c>
      <c r="E242" s="294" t="s">
        <v>114</v>
      </c>
      <c r="F242" s="295" t="s">
        <v>92</v>
      </c>
      <c r="G242" s="293"/>
      <c r="H242" s="293" t="s">
        <v>108</v>
      </c>
      <c r="I242" s="296" t="s">
        <v>101</v>
      </c>
      <c r="J242" s="297" t="s">
        <v>31</v>
      </c>
      <c r="K242" s="298">
        <v>5</v>
      </c>
      <c r="L242" s="430">
        <v>1</v>
      </c>
      <c r="M242" s="431" t="s">
        <v>532</v>
      </c>
      <c r="N242" s="293" t="s">
        <v>100</v>
      </c>
      <c r="O242" s="258"/>
      <c r="P242" s="259"/>
      <c r="Q242" s="259"/>
      <c r="R242" s="259"/>
      <c r="S242" s="260"/>
      <c r="T242" s="261"/>
      <c r="U242" s="259"/>
      <c r="V242" s="259"/>
      <c r="W242" s="262"/>
      <c r="X242" s="261">
        <v>1</v>
      </c>
      <c r="Y242" s="259"/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4">
        <f t="shared" si="82"/>
        <v>1</v>
      </c>
      <c r="BW242" s="345">
        <f t="shared" si="83"/>
        <v>0</v>
      </c>
      <c r="BX242" s="346">
        <f t="shared" si="84"/>
        <v>1</v>
      </c>
      <c r="BY242" s="358">
        <f t="shared" si="80"/>
        <v>1</v>
      </c>
      <c r="BZ242" s="346">
        <f t="shared" si="81"/>
        <v>0</v>
      </c>
      <c r="CA242" s="443" t="s">
        <v>583</v>
      </c>
      <c r="CB242" s="256" t="s">
        <v>534</v>
      </c>
      <c r="CC242" s="347">
        <f t="shared" si="76"/>
        <v>1</v>
      </c>
      <c r="CD242" s="347">
        <f t="shared" si="77"/>
        <v>0</v>
      </c>
      <c r="CE242" s="347">
        <f t="shared" si="78"/>
        <v>0</v>
      </c>
      <c r="CF242" s="347">
        <f t="shared" si="79"/>
        <v>0</v>
      </c>
      <c r="CG242" s="448" t="s">
        <v>532</v>
      </c>
      <c r="CH242" s="256" t="s">
        <v>552</v>
      </c>
    </row>
    <row r="243" spans="1:86" x14ac:dyDescent="0.25">
      <c r="A243" s="291" t="s">
        <v>110</v>
      </c>
      <c r="B243" s="292" t="s">
        <v>111</v>
      </c>
      <c r="C243" s="293" t="s">
        <v>141</v>
      </c>
      <c r="D243" s="293" t="s">
        <v>136</v>
      </c>
      <c r="E243" s="294" t="s">
        <v>114</v>
      </c>
      <c r="F243" s="295" t="s">
        <v>92</v>
      </c>
      <c r="G243" s="293"/>
      <c r="H243" s="293" t="s">
        <v>108</v>
      </c>
      <c r="I243" s="296" t="s">
        <v>101</v>
      </c>
      <c r="J243" s="297" t="s">
        <v>306</v>
      </c>
      <c r="K243" s="298">
        <v>5</v>
      </c>
      <c r="L243" s="430">
        <v>1</v>
      </c>
      <c r="M243" s="431" t="s">
        <v>532</v>
      </c>
      <c r="N243" s="293" t="s">
        <v>100</v>
      </c>
      <c r="O243" s="258"/>
      <c r="P243" s="259"/>
      <c r="Q243" s="259"/>
      <c r="R243" s="259"/>
      <c r="S243" s="260"/>
      <c r="T243" s="261"/>
      <c r="U243" s="259"/>
      <c r="V243" s="259"/>
      <c r="W243" s="262"/>
      <c r="X243" s="261">
        <v>1</v>
      </c>
      <c r="Y243" s="259"/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/>
      <c r="AN243" s="264"/>
      <c r="AO243" s="265"/>
      <c r="AP243" s="265"/>
      <c r="AQ243" s="266"/>
      <c r="AR243" s="263"/>
      <c r="AS243" s="264"/>
      <c r="AT243" s="265"/>
      <c r="AU243" s="265"/>
      <c r="AV243" s="266"/>
      <c r="AW243" s="263"/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/>
      <c r="BL243" s="261"/>
      <c r="BM243" s="259"/>
      <c r="BN243" s="259"/>
      <c r="BO243" s="259"/>
      <c r="BP243" s="262"/>
      <c r="BQ243" s="261"/>
      <c r="BR243" s="267"/>
      <c r="BS243" s="259"/>
      <c r="BT243" s="259"/>
      <c r="BU243" s="268"/>
      <c r="BV243" s="344">
        <f t="shared" si="82"/>
        <v>1</v>
      </c>
      <c r="BW243" s="345">
        <f t="shared" si="83"/>
        <v>0</v>
      </c>
      <c r="BX243" s="346">
        <f t="shared" si="84"/>
        <v>1</v>
      </c>
      <c r="BY243" s="358">
        <f t="shared" si="80"/>
        <v>1</v>
      </c>
      <c r="BZ243" s="346">
        <f t="shared" si="81"/>
        <v>0</v>
      </c>
      <c r="CA243" s="443" t="s">
        <v>583</v>
      </c>
      <c r="CB243" s="256" t="s">
        <v>534</v>
      </c>
      <c r="CC243" s="347">
        <f t="shared" si="76"/>
        <v>1</v>
      </c>
      <c r="CD243" s="347">
        <f t="shared" si="77"/>
        <v>0</v>
      </c>
      <c r="CE243" s="347">
        <f t="shared" si="78"/>
        <v>0</v>
      </c>
      <c r="CF243" s="347">
        <f t="shared" si="79"/>
        <v>0</v>
      </c>
      <c r="CG243" s="448" t="s">
        <v>532</v>
      </c>
      <c r="CH243" s="256" t="s">
        <v>552</v>
      </c>
    </row>
    <row r="244" spans="1:86" x14ac:dyDescent="0.25">
      <c r="A244" s="291" t="s">
        <v>110</v>
      </c>
      <c r="B244" s="292" t="s">
        <v>111</v>
      </c>
      <c r="C244" s="293" t="s">
        <v>141</v>
      </c>
      <c r="D244" s="293" t="s">
        <v>136</v>
      </c>
      <c r="E244" s="294" t="s">
        <v>114</v>
      </c>
      <c r="F244" s="295" t="s">
        <v>92</v>
      </c>
      <c r="G244" s="293"/>
      <c r="H244" s="293" t="s">
        <v>108</v>
      </c>
      <c r="I244" s="296" t="s">
        <v>101</v>
      </c>
      <c r="J244" s="297" t="s">
        <v>237</v>
      </c>
      <c r="K244" s="298">
        <v>6</v>
      </c>
      <c r="L244" s="430">
        <v>0</v>
      </c>
      <c r="M244" s="431" t="s">
        <v>532</v>
      </c>
      <c r="N244" s="293" t="s">
        <v>100</v>
      </c>
      <c r="O244" s="258"/>
      <c r="P244" s="259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4">
        <f t="shared" si="82"/>
        <v>0</v>
      </c>
      <c r="BW244" s="345">
        <f t="shared" si="83"/>
        <v>0</v>
      </c>
      <c r="BX244" s="346">
        <f t="shared" si="84"/>
        <v>0</v>
      </c>
      <c r="BY244" s="358">
        <f t="shared" si="80"/>
        <v>0</v>
      </c>
      <c r="BZ244" s="346">
        <f t="shared" si="81"/>
        <v>0</v>
      </c>
      <c r="CA244" s="443" t="s">
        <v>583</v>
      </c>
      <c r="CB244" s="256" t="s">
        <v>534</v>
      </c>
      <c r="CC244" s="347">
        <f t="shared" si="76"/>
        <v>0</v>
      </c>
      <c r="CD244" s="347">
        <f t="shared" si="77"/>
        <v>0</v>
      </c>
      <c r="CE244" s="347">
        <f t="shared" si="78"/>
        <v>0</v>
      </c>
      <c r="CF244" s="347">
        <f t="shared" si="79"/>
        <v>0</v>
      </c>
      <c r="CG244" s="448" t="s">
        <v>532</v>
      </c>
      <c r="CH244" s="256" t="s">
        <v>552</v>
      </c>
    </row>
    <row r="245" spans="1:86" x14ac:dyDescent="0.25">
      <c r="A245" s="291" t="s">
        <v>110</v>
      </c>
      <c r="B245" s="292" t="s">
        <v>111</v>
      </c>
      <c r="C245" s="293" t="s">
        <v>140</v>
      </c>
      <c r="D245" s="293" t="s">
        <v>136</v>
      </c>
      <c r="E245" s="294" t="s">
        <v>114</v>
      </c>
      <c r="F245" s="295" t="s">
        <v>221</v>
      </c>
      <c r="G245" s="293" t="s">
        <v>236</v>
      </c>
      <c r="H245" s="293" t="s">
        <v>102</v>
      </c>
      <c r="I245" s="296" t="s">
        <v>103</v>
      </c>
      <c r="J245" s="297" t="s">
        <v>37</v>
      </c>
      <c r="K245" s="298">
        <v>9</v>
      </c>
      <c r="L245" s="430">
        <v>2</v>
      </c>
      <c r="M245" s="431" t="s">
        <v>532</v>
      </c>
      <c r="N245" s="293" t="s">
        <v>100</v>
      </c>
      <c r="O245" s="258"/>
      <c r="P245" s="259"/>
      <c r="Q245" s="259"/>
      <c r="R245" s="259"/>
      <c r="S245" s="260"/>
      <c r="T245" s="261"/>
      <c r="U245" s="259"/>
      <c r="V245" s="259"/>
      <c r="W245" s="262"/>
      <c r="X245" s="261">
        <v>2</v>
      </c>
      <c r="Y245" s="259"/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/>
      <c r="AP245" s="265"/>
      <c r="AQ245" s="266"/>
      <c r="AR245" s="263"/>
      <c r="AS245" s="264"/>
      <c r="AT245" s="265"/>
      <c r="AU245" s="265"/>
      <c r="AV245" s="266"/>
      <c r="AW245" s="263"/>
      <c r="AX245" s="265"/>
      <c r="AY245" s="265"/>
      <c r="AZ245" s="265"/>
      <c r="BA245" s="266"/>
      <c r="BB245" s="263"/>
      <c r="BC245" s="264"/>
      <c r="BD245" s="265"/>
      <c r="BE245" s="265"/>
      <c r="BF245" s="266"/>
      <c r="BG245" s="261"/>
      <c r="BH245" s="267"/>
      <c r="BI245" s="259"/>
      <c r="BJ245" s="259"/>
      <c r="BK245" s="262"/>
      <c r="BL245" s="261"/>
      <c r="BM245" s="259"/>
      <c r="BN245" s="259"/>
      <c r="BO245" s="259"/>
      <c r="BP245" s="262"/>
      <c r="BQ245" s="261"/>
      <c r="BR245" s="267"/>
      <c r="BS245" s="259"/>
      <c r="BT245" s="259"/>
      <c r="BU245" s="268"/>
      <c r="BV245" s="344">
        <f t="shared" si="82"/>
        <v>2</v>
      </c>
      <c r="BW245" s="345">
        <f t="shared" si="83"/>
        <v>0</v>
      </c>
      <c r="BX245" s="346">
        <f t="shared" si="84"/>
        <v>1</v>
      </c>
      <c r="BY245" s="358">
        <f t="shared" si="80"/>
        <v>1</v>
      </c>
      <c r="BZ245" s="346">
        <f t="shared" si="81"/>
        <v>0</v>
      </c>
      <c r="CA245" s="443" t="s">
        <v>583</v>
      </c>
      <c r="CB245" s="256" t="s">
        <v>534</v>
      </c>
      <c r="CC245" s="347">
        <f t="shared" si="76"/>
        <v>2</v>
      </c>
      <c r="CD245" s="347">
        <f t="shared" si="77"/>
        <v>0</v>
      </c>
      <c r="CE245" s="347">
        <f t="shared" si="78"/>
        <v>0</v>
      </c>
      <c r="CF245" s="347">
        <f t="shared" si="79"/>
        <v>0</v>
      </c>
      <c r="CG245" s="448" t="s">
        <v>532</v>
      </c>
      <c r="CH245" s="256" t="s">
        <v>552</v>
      </c>
    </row>
    <row r="246" spans="1:86" x14ac:dyDescent="0.25">
      <c r="A246" s="291" t="s">
        <v>110</v>
      </c>
      <c r="B246" s="292" t="s">
        <v>111</v>
      </c>
      <c r="C246" s="293" t="s">
        <v>140</v>
      </c>
      <c r="D246" s="293" t="s">
        <v>136</v>
      </c>
      <c r="E246" s="294" t="s">
        <v>114</v>
      </c>
      <c r="F246" s="295" t="s">
        <v>221</v>
      </c>
      <c r="G246" s="293" t="s">
        <v>236</v>
      </c>
      <c r="H246" s="293" t="s">
        <v>102</v>
      </c>
      <c r="I246" s="296" t="s">
        <v>103</v>
      </c>
      <c r="J246" s="297" t="s">
        <v>237</v>
      </c>
      <c r="K246" s="298">
        <v>4</v>
      </c>
      <c r="L246" s="430">
        <v>0</v>
      </c>
      <c r="M246" s="431" t="s">
        <v>532</v>
      </c>
      <c r="N246" s="293" t="s">
        <v>100</v>
      </c>
      <c r="O246" s="258"/>
      <c r="P246" s="259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/>
      <c r="AU246" s="265"/>
      <c r="AV246" s="266"/>
      <c r="AW246" s="263"/>
      <c r="AX246" s="265"/>
      <c r="AY246" s="265"/>
      <c r="AZ246" s="265"/>
      <c r="BA246" s="266"/>
      <c r="BB246" s="263"/>
      <c r="BC246" s="264"/>
      <c r="BD246" s="265"/>
      <c r="BE246" s="265"/>
      <c r="BF246" s="266"/>
      <c r="BG246" s="261"/>
      <c r="BH246" s="267"/>
      <c r="BI246" s="259"/>
      <c r="BJ246" s="259"/>
      <c r="BK246" s="262"/>
      <c r="BL246" s="261"/>
      <c r="BM246" s="259"/>
      <c r="BN246" s="259"/>
      <c r="BO246" s="259"/>
      <c r="BP246" s="262"/>
      <c r="BQ246" s="261"/>
      <c r="BR246" s="267"/>
      <c r="BS246" s="259"/>
      <c r="BT246" s="259"/>
      <c r="BU246" s="268"/>
      <c r="BV246" s="344">
        <f t="shared" si="82"/>
        <v>0</v>
      </c>
      <c r="BW246" s="345">
        <f t="shared" si="83"/>
        <v>0</v>
      </c>
      <c r="BX246" s="346">
        <f t="shared" si="84"/>
        <v>0</v>
      </c>
      <c r="BY246" s="358">
        <f t="shared" si="80"/>
        <v>0</v>
      </c>
      <c r="BZ246" s="346">
        <f t="shared" si="81"/>
        <v>0</v>
      </c>
      <c r="CA246" s="443" t="s">
        <v>583</v>
      </c>
      <c r="CB246" s="256" t="s">
        <v>534</v>
      </c>
      <c r="CC246" s="347">
        <f t="shared" si="76"/>
        <v>0</v>
      </c>
      <c r="CD246" s="347">
        <f t="shared" si="77"/>
        <v>0</v>
      </c>
      <c r="CE246" s="347">
        <f t="shared" si="78"/>
        <v>0</v>
      </c>
      <c r="CF246" s="347">
        <f t="shared" si="79"/>
        <v>0</v>
      </c>
      <c r="CG246" s="448" t="s">
        <v>532</v>
      </c>
      <c r="CH246" s="256" t="s">
        <v>552</v>
      </c>
    </row>
    <row r="247" spans="1:86" x14ac:dyDescent="0.25">
      <c r="A247" s="291" t="s">
        <v>110</v>
      </c>
      <c r="B247" s="292" t="s">
        <v>111</v>
      </c>
      <c r="C247" s="293" t="s">
        <v>139</v>
      </c>
      <c r="D247" s="293" t="s">
        <v>136</v>
      </c>
      <c r="E247" s="294" t="s">
        <v>114</v>
      </c>
      <c r="F247" s="295" t="s">
        <v>93</v>
      </c>
      <c r="G247" s="293"/>
      <c r="H247" s="293" t="s">
        <v>108</v>
      </c>
      <c r="I247" s="296" t="s">
        <v>101</v>
      </c>
      <c r="J247" s="297" t="s">
        <v>31</v>
      </c>
      <c r="K247" s="298">
        <v>5</v>
      </c>
      <c r="L247" s="430">
        <v>1</v>
      </c>
      <c r="M247" s="431" t="s">
        <v>532</v>
      </c>
      <c r="N247" s="293" t="s">
        <v>100</v>
      </c>
      <c r="O247" s="258"/>
      <c r="P247" s="259"/>
      <c r="Q247" s="259"/>
      <c r="R247" s="259"/>
      <c r="S247" s="260"/>
      <c r="T247" s="261"/>
      <c r="U247" s="259"/>
      <c r="V247" s="259"/>
      <c r="W247" s="262"/>
      <c r="X247" s="261">
        <v>1</v>
      </c>
      <c r="Y247" s="259"/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/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4">
        <f t="shared" si="82"/>
        <v>1</v>
      </c>
      <c r="BW247" s="345">
        <f t="shared" si="83"/>
        <v>0</v>
      </c>
      <c r="BX247" s="346">
        <f t="shared" si="84"/>
        <v>1</v>
      </c>
      <c r="BY247" s="358">
        <f t="shared" si="80"/>
        <v>1</v>
      </c>
      <c r="BZ247" s="346">
        <f t="shared" si="81"/>
        <v>0</v>
      </c>
      <c r="CA247" s="443" t="s">
        <v>583</v>
      </c>
      <c r="CB247" s="256" t="s">
        <v>534</v>
      </c>
      <c r="CC247" s="347">
        <f t="shared" si="76"/>
        <v>1</v>
      </c>
      <c r="CD247" s="347">
        <f t="shared" si="77"/>
        <v>0</v>
      </c>
      <c r="CE247" s="347">
        <f t="shared" si="78"/>
        <v>0</v>
      </c>
      <c r="CF247" s="347">
        <f t="shared" si="79"/>
        <v>0</v>
      </c>
      <c r="CG247" s="448" t="s">
        <v>532</v>
      </c>
      <c r="CH247" s="256" t="s">
        <v>552</v>
      </c>
    </row>
    <row r="248" spans="1:86" x14ac:dyDescent="0.25">
      <c r="A248" s="291" t="s">
        <v>110</v>
      </c>
      <c r="B248" s="292" t="s">
        <v>111</v>
      </c>
      <c r="C248" s="293" t="s">
        <v>139</v>
      </c>
      <c r="D248" s="293" t="s">
        <v>136</v>
      </c>
      <c r="E248" s="294" t="s">
        <v>114</v>
      </c>
      <c r="F248" s="295" t="s">
        <v>93</v>
      </c>
      <c r="G248" s="293"/>
      <c r="H248" s="293" t="s">
        <v>108</v>
      </c>
      <c r="I248" s="296" t="s">
        <v>101</v>
      </c>
      <c r="J248" s="297" t="s">
        <v>306</v>
      </c>
      <c r="K248" s="298">
        <v>5</v>
      </c>
      <c r="L248" s="430">
        <v>1</v>
      </c>
      <c r="M248" s="431" t="s">
        <v>532</v>
      </c>
      <c r="N248" s="293" t="s">
        <v>100</v>
      </c>
      <c r="O248" s="258"/>
      <c r="P248" s="259"/>
      <c r="Q248" s="259"/>
      <c r="R248" s="259"/>
      <c r="S248" s="260"/>
      <c r="T248" s="261"/>
      <c r="U248" s="259"/>
      <c r="V248" s="259"/>
      <c r="W248" s="262"/>
      <c r="X248" s="261">
        <v>1</v>
      </c>
      <c r="Y248" s="259"/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/>
      <c r="AP248" s="265"/>
      <c r="AQ248" s="266"/>
      <c r="AR248" s="263"/>
      <c r="AS248" s="264"/>
      <c r="AT248" s="265"/>
      <c r="AU248" s="265"/>
      <c r="AV248" s="266"/>
      <c r="AW248" s="263"/>
      <c r="AX248" s="265"/>
      <c r="AY248" s="265"/>
      <c r="AZ248" s="265"/>
      <c r="BA248" s="266"/>
      <c r="BB248" s="263"/>
      <c r="BC248" s="264"/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/>
      <c r="BT248" s="259"/>
      <c r="BU248" s="268"/>
      <c r="BV248" s="344">
        <f t="shared" si="82"/>
        <v>1</v>
      </c>
      <c r="BW248" s="345">
        <f t="shared" si="83"/>
        <v>0</v>
      </c>
      <c r="BX248" s="346">
        <f t="shared" si="84"/>
        <v>1</v>
      </c>
      <c r="BY248" s="358">
        <f t="shared" si="80"/>
        <v>1</v>
      </c>
      <c r="BZ248" s="346">
        <f t="shared" si="81"/>
        <v>0</v>
      </c>
      <c r="CA248" s="443" t="s">
        <v>583</v>
      </c>
      <c r="CB248" s="256" t="s">
        <v>534</v>
      </c>
      <c r="CC248" s="347">
        <f t="shared" si="76"/>
        <v>1</v>
      </c>
      <c r="CD248" s="347">
        <f t="shared" si="77"/>
        <v>0</v>
      </c>
      <c r="CE248" s="347">
        <f t="shared" si="78"/>
        <v>0</v>
      </c>
      <c r="CF248" s="347">
        <f t="shared" si="79"/>
        <v>0</v>
      </c>
      <c r="CG248" s="448" t="s">
        <v>532</v>
      </c>
      <c r="CH248" s="256" t="s">
        <v>552</v>
      </c>
    </row>
    <row r="249" spans="1:86" x14ac:dyDescent="0.25">
      <c r="A249" s="291" t="s">
        <v>110</v>
      </c>
      <c r="B249" s="292" t="s">
        <v>111</v>
      </c>
      <c r="C249" s="293" t="s">
        <v>139</v>
      </c>
      <c r="D249" s="293" t="s">
        <v>136</v>
      </c>
      <c r="E249" s="294" t="s">
        <v>114</v>
      </c>
      <c r="F249" s="295" t="s">
        <v>93</v>
      </c>
      <c r="G249" s="293"/>
      <c r="H249" s="293" t="s">
        <v>108</v>
      </c>
      <c r="I249" s="296" t="s">
        <v>101</v>
      </c>
      <c r="J249" s="297" t="s">
        <v>237</v>
      </c>
      <c r="K249" s="298">
        <v>6</v>
      </c>
      <c r="L249" s="430">
        <v>0</v>
      </c>
      <c r="M249" s="431" t="s">
        <v>532</v>
      </c>
      <c r="N249" s="293" t="s">
        <v>100</v>
      </c>
      <c r="O249" s="258"/>
      <c r="P249" s="259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/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/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/>
      <c r="BT249" s="259"/>
      <c r="BU249" s="268"/>
      <c r="BV249" s="344">
        <f t="shared" si="82"/>
        <v>0</v>
      </c>
      <c r="BW249" s="345">
        <f t="shared" si="83"/>
        <v>0</v>
      </c>
      <c r="BX249" s="346">
        <f t="shared" si="84"/>
        <v>0</v>
      </c>
      <c r="BY249" s="358">
        <f t="shared" si="80"/>
        <v>0</v>
      </c>
      <c r="BZ249" s="346">
        <f t="shared" si="81"/>
        <v>0</v>
      </c>
      <c r="CA249" s="443" t="s">
        <v>583</v>
      </c>
      <c r="CB249" s="256" t="s">
        <v>534</v>
      </c>
      <c r="CC249" s="347">
        <f t="shared" si="76"/>
        <v>0</v>
      </c>
      <c r="CD249" s="347">
        <f t="shared" si="77"/>
        <v>0</v>
      </c>
      <c r="CE249" s="347">
        <f t="shared" si="78"/>
        <v>0</v>
      </c>
      <c r="CF249" s="347">
        <f t="shared" si="79"/>
        <v>0</v>
      </c>
      <c r="CG249" s="448" t="s">
        <v>532</v>
      </c>
      <c r="CH249" s="256" t="s">
        <v>552</v>
      </c>
    </row>
    <row r="250" spans="1:86" x14ac:dyDescent="0.25">
      <c r="A250" s="291" t="s">
        <v>110</v>
      </c>
      <c r="B250" s="292" t="s">
        <v>111</v>
      </c>
      <c r="C250" s="293" t="s">
        <v>138</v>
      </c>
      <c r="D250" s="293" t="s">
        <v>136</v>
      </c>
      <c r="E250" s="294" t="s">
        <v>114</v>
      </c>
      <c r="F250" s="295" t="s">
        <v>217</v>
      </c>
      <c r="G250" s="293" t="s">
        <v>236</v>
      </c>
      <c r="H250" s="293" t="s">
        <v>102</v>
      </c>
      <c r="I250" s="296" t="s">
        <v>103</v>
      </c>
      <c r="J250" s="297" t="s">
        <v>37</v>
      </c>
      <c r="K250" s="298">
        <v>6</v>
      </c>
      <c r="L250" s="430">
        <v>0</v>
      </c>
      <c r="M250" s="431" t="s">
        <v>532</v>
      </c>
      <c r="N250" s="293" t="s">
        <v>100</v>
      </c>
      <c r="O250" s="258"/>
      <c r="P250" s="259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/>
      <c r="AT250" s="265"/>
      <c r="AU250" s="265"/>
      <c r="AV250" s="266"/>
      <c r="AW250" s="263"/>
      <c r="AX250" s="265"/>
      <c r="AY250" s="265"/>
      <c r="AZ250" s="265"/>
      <c r="BA250" s="266"/>
      <c r="BB250" s="263"/>
      <c r="BC250" s="264"/>
      <c r="BD250" s="265"/>
      <c r="BE250" s="265"/>
      <c r="BF250" s="266"/>
      <c r="BG250" s="261"/>
      <c r="BH250" s="267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/>
      <c r="BV250" s="344">
        <f t="shared" si="82"/>
        <v>0</v>
      </c>
      <c r="BW250" s="345">
        <f t="shared" si="83"/>
        <v>0</v>
      </c>
      <c r="BX250" s="346">
        <f t="shared" si="84"/>
        <v>0</v>
      </c>
      <c r="BY250" s="358">
        <f t="shared" si="80"/>
        <v>0</v>
      </c>
      <c r="BZ250" s="346">
        <f t="shared" si="81"/>
        <v>0</v>
      </c>
      <c r="CA250" s="269" t="s">
        <v>533</v>
      </c>
      <c r="CB250" s="256" t="s">
        <v>532</v>
      </c>
      <c r="CC250" s="347">
        <f t="shared" si="76"/>
        <v>0</v>
      </c>
      <c r="CD250" s="347">
        <f t="shared" si="77"/>
        <v>0</v>
      </c>
      <c r="CE250" s="347">
        <f t="shared" si="78"/>
        <v>0</v>
      </c>
      <c r="CF250" s="347">
        <f t="shared" si="79"/>
        <v>0</v>
      </c>
      <c r="CG250" s="448" t="s">
        <v>554</v>
      </c>
      <c r="CH250" s="256" t="s">
        <v>100</v>
      </c>
    </row>
    <row r="251" spans="1:86" x14ac:dyDescent="0.25">
      <c r="A251" s="291" t="s">
        <v>110</v>
      </c>
      <c r="B251" s="292" t="s">
        <v>111</v>
      </c>
      <c r="C251" s="293" t="s">
        <v>138</v>
      </c>
      <c r="D251" s="293" t="s">
        <v>136</v>
      </c>
      <c r="E251" s="294" t="s">
        <v>114</v>
      </c>
      <c r="F251" s="295" t="s">
        <v>217</v>
      </c>
      <c r="G251" s="293" t="s">
        <v>236</v>
      </c>
      <c r="H251" s="293" t="s">
        <v>102</v>
      </c>
      <c r="I251" s="296" t="s">
        <v>103</v>
      </c>
      <c r="J251" s="297" t="s">
        <v>38</v>
      </c>
      <c r="K251" s="298">
        <v>5</v>
      </c>
      <c r="L251" s="430">
        <v>0</v>
      </c>
      <c r="M251" s="431" t="s">
        <v>532</v>
      </c>
      <c r="N251" s="293" t="s">
        <v>100</v>
      </c>
      <c r="O251" s="258"/>
      <c r="P251" s="259"/>
      <c r="Q251" s="259"/>
      <c r="R251" s="259"/>
      <c r="S251" s="260"/>
      <c r="T251" s="261"/>
      <c r="U251" s="259"/>
      <c r="V251" s="259"/>
      <c r="W251" s="262"/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/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/>
      <c r="BK251" s="262"/>
      <c r="BL251" s="261"/>
      <c r="BM251" s="259"/>
      <c r="BN251" s="259"/>
      <c r="BO251" s="259"/>
      <c r="BP251" s="262"/>
      <c r="BQ251" s="261"/>
      <c r="BR251" s="267"/>
      <c r="BS251" s="259"/>
      <c r="BT251" s="259"/>
      <c r="BU251" s="268"/>
      <c r="BV251" s="344">
        <f t="shared" si="82"/>
        <v>0</v>
      </c>
      <c r="BW251" s="345">
        <f t="shared" si="83"/>
        <v>0</v>
      </c>
      <c r="BX251" s="346">
        <f t="shared" si="84"/>
        <v>0</v>
      </c>
      <c r="BY251" s="358">
        <f t="shared" si="80"/>
        <v>0</v>
      </c>
      <c r="BZ251" s="346">
        <f t="shared" si="81"/>
        <v>0</v>
      </c>
      <c r="CA251" s="269" t="s">
        <v>533</v>
      </c>
      <c r="CB251" s="256" t="s">
        <v>532</v>
      </c>
      <c r="CC251" s="347">
        <f t="shared" si="76"/>
        <v>0</v>
      </c>
      <c r="CD251" s="347">
        <f t="shared" si="77"/>
        <v>0</v>
      </c>
      <c r="CE251" s="347">
        <f t="shared" si="78"/>
        <v>0</v>
      </c>
      <c r="CF251" s="347">
        <f t="shared" si="79"/>
        <v>0</v>
      </c>
      <c r="CG251" s="448" t="s">
        <v>554</v>
      </c>
      <c r="CH251" s="256" t="s">
        <v>100</v>
      </c>
    </row>
    <row r="252" spans="1:86" x14ac:dyDescent="0.25">
      <c r="A252" s="291" t="s">
        <v>110</v>
      </c>
      <c r="B252" s="292" t="s">
        <v>111</v>
      </c>
      <c r="C252" s="293" t="s">
        <v>138</v>
      </c>
      <c r="D252" s="293" t="s">
        <v>136</v>
      </c>
      <c r="E252" s="294" t="s">
        <v>114</v>
      </c>
      <c r="F252" s="295" t="s">
        <v>217</v>
      </c>
      <c r="G252" s="293" t="s">
        <v>236</v>
      </c>
      <c r="H252" s="293" t="s">
        <v>102</v>
      </c>
      <c r="I252" s="296" t="s">
        <v>103</v>
      </c>
      <c r="J252" s="297" t="s">
        <v>237</v>
      </c>
      <c r="K252" s="298">
        <v>4</v>
      </c>
      <c r="L252" s="430">
        <v>0</v>
      </c>
      <c r="M252" s="431" t="s">
        <v>532</v>
      </c>
      <c r="N252" s="293" t="s">
        <v>100</v>
      </c>
      <c r="O252" s="258"/>
      <c r="P252" s="259"/>
      <c r="Q252" s="259"/>
      <c r="R252" s="259"/>
      <c r="S252" s="260"/>
      <c r="T252" s="261"/>
      <c r="U252" s="259"/>
      <c r="V252" s="259"/>
      <c r="W252" s="262"/>
      <c r="X252" s="261"/>
      <c r="Y252" s="259"/>
      <c r="Z252" s="259"/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/>
      <c r="BE252" s="265"/>
      <c r="BF252" s="266"/>
      <c r="BG252" s="261"/>
      <c r="BH252" s="267"/>
      <c r="BI252" s="259"/>
      <c r="BJ252" s="259"/>
      <c r="BK252" s="262"/>
      <c r="BL252" s="261"/>
      <c r="BM252" s="259"/>
      <c r="BN252" s="259"/>
      <c r="BO252" s="259"/>
      <c r="BP252" s="262"/>
      <c r="BQ252" s="261"/>
      <c r="BR252" s="267"/>
      <c r="BS252" s="259"/>
      <c r="BT252" s="259"/>
      <c r="BU252" s="268"/>
      <c r="BV252" s="344">
        <f t="shared" si="82"/>
        <v>0</v>
      </c>
      <c r="BW252" s="345">
        <f t="shared" si="83"/>
        <v>0</v>
      </c>
      <c r="BX252" s="346">
        <f t="shared" si="84"/>
        <v>0</v>
      </c>
      <c r="BY252" s="358">
        <f t="shared" si="80"/>
        <v>0</v>
      </c>
      <c r="BZ252" s="346">
        <f t="shared" si="81"/>
        <v>0</v>
      </c>
      <c r="CA252" s="269" t="s">
        <v>533</v>
      </c>
      <c r="CB252" s="256" t="s">
        <v>532</v>
      </c>
      <c r="CC252" s="347">
        <f t="shared" si="76"/>
        <v>0</v>
      </c>
      <c r="CD252" s="347">
        <f t="shared" si="77"/>
        <v>0</v>
      </c>
      <c r="CE252" s="347">
        <f t="shared" si="78"/>
        <v>0</v>
      </c>
      <c r="CF252" s="347">
        <f t="shared" si="79"/>
        <v>0</v>
      </c>
      <c r="CG252" s="448" t="s">
        <v>554</v>
      </c>
      <c r="CH252" s="256" t="s">
        <v>100</v>
      </c>
    </row>
    <row r="253" spans="1:86" x14ac:dyDescent="0.25">
      <c r="A253" s="291" t="s">
        <v>110</v>
      </c>
      <c r="B253" s="292" t="s">
        <v>111</v>
      </c>
      <c r="C253" s="293" t="s">
        <v>137</v>
      </c>
      <c r="D253" s="293" t="s">
        <v>136</v>
      </c>
      <c r="E253" s="294" t="s">
        <v>114</v>
      </c>
      <c r="F253" s="295" t="s">
        <v>94</v>
      </c>
      <c r="G253" s="293"/>
      <c r="H253" s="293" t="s">
        <v>108</v>
      </c>
      <c r="I253" s="296" t="s">
        <v>101</v>
      </c>
      <c r="J253" s="297" t="s">
        <v>306</v>
      </c>
      <c r="K253" s="298">
        <v>5</v>
      </c>
      <c r="L253" s="430">
        <v>0</v>
      </c>
      <c r="M253" s="431" t="s">
        <v>532</v>
      </c>
      <c r="N253" s="293" t="s">
        <v>100</v>
      </c>
      <c r="O253" s="258"/>
      <c r="P253" s="259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/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/>
      <c r="AQ253" s="266"/>
      <c r="AR253" s="263"/>
      <c r="AS253" s="264"/>
      <c r="AT253" s="265"/>
      <c r="AU253" s="265"/>
      <c r="AV253" s="266"/>
      <c r="AW253" s="263"/>
      <c r="AX253" s="265"/>
      <c r="AY253" s="265"/>
      <c r="AZ253" s="265"/>
      <c r="BA253" s="266"/>
      <c r="BB253" s="263"/>
      <c r="BC253" s="264"/>
      <c r="BD253" s="265"/>
      <c r="BE253" s="265"/>
      <c r="BF253" s="266"/>
      <c r="BG253" s="261"/>
      <c r="BH253" s="267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4">
        <f t="shared" si="82"/>
        <v>0</v>
      </c>
      <c r="BW253" s="345">
        <f t="shared" si="83"/>
        <v>0</v>
      </c>
      <c r="BX253" s="346">
        <f t="shared" si="84"/>
        <v>0</v>
      </c>
      <c r="BY253" s="358">
        <f t="shared" si="80"/>
        <v>0</v>
      </c>
      <c r="BZ253" s="346">
        <f t="shared" si="81"/>
        <v>0</v>
      </c>
      <c r="CA253" s="269" t="s">
        <v>533</v>
      </c>
      <c r="CB253" s="256" t="s">
        <v>532</v>
      </c>
      <c r="CC253" s="347">
        <f t="shared" si="76"/>
        <v>0</v>
      </c>
      <c r="CD253" s="347">
        <f t="shared" si="77"/>
        <v>0</v>
      </c>
      <c r="CE253" s="347">
        <f t="shared" si="78"/>
        <v>0</v>
      </c>
      <c r="CF253" s="347">
        <f t="shared" si="79"/>
        <v>0</v>
      </c>
      <c r="CG253" s="448" t="s">
        <v>554</v>
      </c>
      <c r="CH253" s="256" t="s">
        <v>100</v>
      </c>
    </row>
    <row r="254" spans="1:86" x14ac:dyDescent="0.25">
      <c r="A254" s="291" t="s">
        <v>110</v>
      </c>
      <c r="B254" s="292" t="s">
        <v>111</v>
      </c>
      <c r="C254" s="293" t="s">
        <v>137</v>
      </c>
      <c r="D254" s="293" t="s">
        <v>136</v>
      </c>
      <c r="E254" s="294" t="s">
        <v>114</v>
      </c>
      <c r="F254" s="295" t="s">
        <v>94</v>
      </c>
      <c r="G254" s="293"/>
      <c r="H254" s="293" t="s">
        <v>108</v>
      </c>
      <c r="I254" s="296" t="s">
        <v>101</v>
      </c>
      <c r="J254" s="297" t="s">
        <v>38</v>
      </c>
      <c r="K254" s="298">
        <v>5</v>
      </c>
      <c r="L254" s="430">
        <v>0</v>
      </c>
      <c r="M254" s="431" t="s">
        <v>532</v>
      </c>
      <c r="N254" s="293" t="s">
        <v>100</v>
      </c>
      <c r="O254" s="258"/>
      <c r="P254" s="259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/>
      <c r="AQ254" s="266"/>
      <c r="AR254" s="263"/>
      <c r="AS254" s="264"/>
      <c r="AT254" s="265"/>
      <c r="AU254" s="265"/>
      <c r="AV254" s="266"/>
      <c r="AW254" s="263"/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4">
        <f t="shared" si="82"/>
        <v>0</v>
      </c>
      <c r="BW254" s="345">
        <f t="shared" si="83"/>
        <v>0</v>
      </c>
      <c r="BX254" s="346">
        <f t="shared" si="84"/>
        <v>0</v>
      </c>
      <c r="BY254" s="358">
        <f t="shared" si="80"/>
        <v>0</v>
      </c>
      <c r="BZ254" s="346">
        <f t="shared" si="81"/>
        <v>0</v>
      </c>
      <c r="CA254" s="269" t="s">
        <v>533</v>
      </c>
      <c r="CB254" s="256" t="s">
        <v>532</v>
      </c>
      <c r="CC254" s="347">
        <f t="shared" si="76"/>
        <v>0</v>
      </c>
      <c r="CD254" s="347">
        <f t="shared" si="77"/>
        <v>0</v>
      </c>
      <c r="CE254" s="347">
        <f t="shared" si="78"/>
        <v>0</v>
      </c>
      <c r="CF254" s="347">
        <f t="shared" si="79"/>
        <v>0</v>
      </c>
      <c r="CG254" s="448" t="s">
        <v>554</v>
      </c>
      <c r="CH254" s="256" t="s">
        <v>100</v>
      </c>
    </row>
    <row r="255" spans="1:86" x14ac:dyDescent="0.25">
      <c r="A255" s="291" t="s">
        <v>110</v>
      </c>
      <c r="B255" s="292" t="s">
        <v>111</v>
      </c>
      <c r="C255" s="293" t="s">
        <v>137</v>
      </c>
      <c r="D255" s="293" t="s">
        <v>136</v>
      </c>
      <c r="E255" s="294" t="s">
        <v>114</v>
      </c>
      <c r="F255" s="295" t="s">
        <v>94</v>
      </c>
      <c r="G255" s="293"/>
      <c r="H255" s="293" t="s">
        <v>108</v>
      </c>
      <c r="I255" s="296" t="s">
        <v>101</v>
      </c>
      <c r="J255" s="297" t="s">
        <v>237</v>
      </c>
      <c r="K255" s="298">
        <v>6</v>
      </c>
      <c r="L255" s="430">
        <v>0</v>
      </c>
      <c r="M255" s="431" t="s">
        <v>532</v>
      </c>
      <c r="N255" s="293" t="s">
        <v>100</v>
      </c>
      <c r="O255" s="258"/>
      <c r="P255" s="259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4">
        <f t="shared" si="82"/>
        <v>0</v>
      </c>
      <c r="BW255" s="345">
        <f t="shared" si="83"/>
        <v>0</v>
      </c>
      <c r="BX255" s="346">
        <f t="shared" si="84"/>
        <v>0</v>
      </c>
      <c r="BY255" s="358">
        <f t="shared" si="80"/>
        <v>0</v>
      </c>
      <c r="BZ255" s="346">
        <f t="shared" si="81"/>
        <v>0</v>
      </c>
      <c r="CA255" s="269" t="s">
        <v>533</v>
      </c>
      <c r="CB255" s="256" t="s">
        <v>532</v>
      </c>
      <c r="CC255" s="347">
        <f t="shared" si="76"/>
        <v>0</v>
      </c>
      <c r="CD255" s="347">
        <f t="shared" si="77"/>
        <v>0</v>
      </c>
      <c r="CE255" s="347">
        <f t="shared" si="78"/>
        <v>0</v>
      </c>
      <c r="CF255" s="347">
        <f t="shared" si="79"/>
        <v>0</v>
      </c>
      <c r="CG255" s="448" t="s">
        <v>554</v>
      </c>
      <c r="CH255" s="256" t="s">
        <v>100</v>
      </c>
    </row>
    <row r="256" spans="1:86" x14ac:dyDescent="0.25">
      <c r="A256" s="291" t="s">
        <v>110</v>
      </c>
      <c r="B256" s="292" t="s">
        <v>111</v>
      </c>
      <c r="C256" s="293" t="s">
        <v>135</v>
      </c>
      <c r="D256" s="293" t="s">
        <v>136</v>
      </c>
      <c r="E256" s="294" t="s">
        <v>114</v>
      </c>
      <c r="F256" s="295" t="s">
        <v>216</v>
      </c>
      <c r="G256" s="293" t="s">
        <v>236</v>
      </c>
      <c r="H256" s="293" t="s">
        <v>102</v>
      </c>
      <c r="I256" s="296" t="s">
        <v>103</v>
      </c>
      <c r="J256" s="297" t="s">
        <v>31</v>
      </c>
      <c r="K256" s="298">
        <v>5</v>
      </c>
      <c r="L256" s="430">
        <v>0</v>
      </c>
      <c r="M256" s="431" t="s">
        <v>532</v>
      </c>
      <c r="N256" s="293" t="s">
        <v>100</v>
      </c>
      <c r="O256" s="258"/>
      <c r="P256" s="259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/>
      <c r="AP256" s="265"/>
      <c r="AQ256" s="266"/>
      <c r="AR256" s="263"/>
      <c r="AS256" s="264"/>
      <c r="AT256" s="265"/>
      <c r="AU256" s="265"/>
      <c r="AV256" s="266"/>
      <c r="AW256" s="263"/>
      <c r="AX256" s="265"/>
      <c r="AY256" s="265"/>
      <c r="AZ256" s="265"/>
      <c r="BA256" s="266"/>
      <c r="BB256" s="263"/>
      <c r="BC256" s="264"/>
      <c r="BD256" s="265"/>
      <c r="BE256" s="265"/>
      <c r="BF256" s="266"/>
      <c r="BG256" s="261"/>
      <c r="BH256" s="267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4">
        <f t="shared" si="82"/>
        <v>0</v>
      </c>
      <c r="BW256" s="345">
        <f t="shared" si="83"/>
        <v>0</v>
      </c>
      <c r="BX256" s="346">
        <f t="shared" si="84"/>
        <v>0</v>
      </c>
      <c r="BY256" s="358">
        <f t="shared" si="80"/>
        <v>0</v>
      </c>
      <c r="BZ256" s="346">
        <f t="shared" si="81"/>
        <v>0</v>
      </c>
      <c r="CA256" s="443" t="s">
        <v>583</v>
      </c>
      <c r="CB256" s="256" t="s">
        <v>535</v>
      </c>
      <c r="CC256" s="347">
        <f t="shared" si="76"/>
        <v>0</v>
      </c>
      <c r="CD256" s="347">
        <f t="shared" si="77"/>
        <v>0</v>
      </c>
      <c r="CE256" s="347">
        <f t="shared" si="78"/>
        <v>0</v>
      </c>
      <c r="CF256" s="347">
        <f t="shared" si="79"/>
        <v>0</v>
      </c>
      <c r="CG256" s="448" t="s">
        <v>532</v>
      </c>
      <c r="CH256" s="256" t="s">
        <v>552</v>
      </c>
    </row>
    <row r="257" spans="1:86" x14ac:dyDescent="0.25">
      <c r="A257" s="291" t="s">
        <v>110</v>
      </c>
      <c r="B257" s="292" t="s">
        <v>111</v>
      </c>
      <c r="C257" s="293" t="s">
        <v>135</v>
      </c>
      <c r="D257" s="293" t="s">
        <v>136</v>
      </c>
      <c r="E257" s="294" t="s">
        <v>114</v>
      </c>
      <c r="F257" s="295" t="s">
        <v>216</v>
      </c>
      <c r="G257" s="293" t="s">
        <v>236</v>
      </c>
      <c r="H257" s="293" t="s">
        <v>102</v>
      </c>
      <c r="I257" s="296" t="s">
        <v>103</v>
      </c>
      <c r="J257" s="297" t="s">
        <v>37</v>
      </c>
      <c r="K257" s="298">
        <v>10</v>
      </c>
      <c r="L257" s="430">
        <v>0</v>
      </c>
      <c r="M257" s="431" t="s">
        <v>532</v>
      </c>
      <c r="N257" s="293" t="s">
        <v>100</v>
      </c>
      <c r="O257" s="258"/>
      <c r="P257" s="259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/>
      <c r="AP257" s="265"/>
      <c r="AQ257" s="266"/>
      <c r="AR257" s="263"/>
      <c r="AS257" s="264"/>
      <c r="AT257" s="265"/>
      <c r="AU257" s="265"/>
      <c r="AV257" s="266"/>
      <c r="AW257" s="263"/>
      <c r="AX257" s="265"/>
      <c r="AY257" s="265"/>
      <c r="AZ257" s="265"/>
      <c r="BA257" s="266"/>
      <c r="BB257" s="263"/>
      <c r="BC257" s="264"/>
      <c r="BD257" s="265"/>
      <c r="BE257" s="265"/>
      <c r="BF257" s="266"/>
      <c r="BG257" s="261"/>
      <c r="BH257" s="267"/>
      <c r="BI257" s="259"/>
      <c r="BJ257" s="259"/>
      <c r="BK257" s="262"/>
      <c r="BL257" s="261"/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4">
        <f t="shared" si="82"/>
        <v>0</v>
      </c>
      <c r="BW257" s="345">
        <f t="shared" si="83"/>
        <v>0</v>
      </c>
      <c r="BX257" s="346">
        <f t="shared" si="84"/>
        <v>0</v>
      </c>
      <c r="BY257" s="358">
        <f t="shared" si="80"/>
        <v>0</v>
      </c>
      <c r="BZ257" s="346">
        <f t="shared" si="81"/>
        <v>0</v>
      </c>
      <c r="CA257" s="443" t="s">
        <v>583</v>
      </c>
      <c r="CB257" s="256" t="s">
        <v>535</v>
      </c>
      <c r="CC257" s="347">
        <f t="shared" ref="CC257:CC303" si="85">SUM(O257:AB257)</f>
        <v>0</v>
      </c>
      <c r="CD257" s="347">
        <f t="shared" ref="CD257:CD303" si="86">SUM(AC257:AQ257)</f>
        <v>0</v>
      </c>
      <c r="CE257" s="347">
        <f t="shared" ref="CE257:CE303" si="87">SUM(AR257:BF257)</f>
        <v>0</v>
      </c>
      <c r="CF257" s="347">
        <f t="shared" ref="CF257:CF303" si="88">SUM(BG257:BU257)</f>
        <v>0</v>
      </c>
      <c r="CG257" s="448" t="s">
        <v>532</v>
      </c>
      <c r="CH257" s="256" t="s">
        <v>552</v>
      </c>
    </row>
    <row r="258" spans="1:86" x14ac:dyDescent="0.25">
      <c r="A258" s="291" t="s">
        <v>110</v>
      </c>
      <c r="B258" s="292" t="s">
        <v>111</v>
      </c>
      <c r="C258" s="293" t="s">
        <v>135</v>
      </c>
      <c r="D258" s="293" t="s">
        <v>136</v>
      </c>
      <c r="E258" s="294" t="s">
        <v>114</v>
      </c>
      <c r="F258" s="295" t="s">
        <v>216</v>
      </c>
      <c r="G258" s="293" t="s">
        <v>236</v>
      </c>
      <c r="H258" s="293" t="s">
        <v>102</v>
      </c>
      <c r="I258" s="296" t="s">
        <v>103</v>
      </c>
      <c r="J258" s="297" t="s">
        <v>45</v>
      </c>
      <c r="K258" s="298">
        <v>5</v>
      </c>
      <c r="L258" s="430">
        <v>0</v>
      </c>
      <c r="M258" s="431" t="s">
        <v>532</v>
      </c>
      <c r="N258" s="293" t="s">
        <v>100</v>
      </c>
      <c r="O258" s="258"/>
      <c r="P258" s="259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/>
      <c r="AP258" s="265"/>
      <c r="AQ258" s="266"/>
      <c r="AR258" s="263"/>
      <c r="AS258" s="264"/>
      <c r="AT258" s="265"/>
      <c r="AU258" s="265"/>
      <c r="AV258" s="266"/>
      <c r="AW258" s="263"/>
      <c r="AX258" s="265"/>
      <c r="AY258" s="265"/>
      <c r="AZ258" s="265"/>
      <c r="BA258" s="266"/>
      <c r="BB258" s="263"/>
      <c r="BC258" s="264"/>
      <c r="BD258" s="265"/>
      <c r="BE258" s="265"/>
      <c r="BF258" s="266"/>
      <c r="BG258" s="261"/>
      <c r="BH258" s="267"/>
      <c r="BI258" s="259"/>
      <c r="BJ258" s="259"/>
      <c r="BK258" s="262"/>
      <c r="BL258" s="261"/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4">
        <f t="shared" si="82"/>
        <v>0</v>
      </c>
      <c r="BW258" s="345">
        <f t="shared" si="83"/>
        <v>0</v>
      </c>
      <c r="BX258" s="346">
        <f t="shared" si="84"/>
        <v>0</v>
      </c>
      <c r="BY258" s="358">
        <f t="shared" si="80"/>
        <v>0</v>
      </c>
      <c r="BZ258" s="346">
        <f t="shared" si="81"/>
        <v>0</v>
      </c>
      <c r="CA258" s="443" t="s">
        <v>583</v>
      </c>
      <c r="CB258" s="256" t="s">
        <v>535</v>
      </c>
      <c r="CC258" s="347">
        <f t="shared" si="85"/>
        <v>0</v>
      </c>
      <c r="CD258" s="347">
        <f t="shared" si="86"/>
        <v>0</v>
      </c>
      <c r="CE258" s="347">
        <f t="shared" si="87"/>
        <v>0</v>
      </c>
      <c r="CF258" s="347">
        <f t="shared" si="88"/>
        <v>0</v>
      </c>
      <c r="CG258" s="448" t="s">
        <v>532</v>
      </c>
      <c r="CH258" s="256" t="s">
        <v>552</v>
      </c>
    </row>
    <row r="259" spans="1:86" x14ac:dyDescent="0.25">
      <c r="A259" s="291" t="s">
        <v>110</v>
      </c>
      <c r="B259" s="292" t="s">
        <v>111</v>
      </c>
      <c r="C259" s="293" t="s">
        <v>135</v>
      </c>
      <c r="D259" s="293" t="s">
        <v>136</v>
      </c>
      <c r="E259" s="294" t="s">
        <v>114</v>
      </c>
      <c r="F259" s="295" t="s">
        <v>216</v>
      </c>
      <c r="G259" s="293" t="s">
        <v>236</v>
      </c>
      <c r="H259" s="293" t="s">
        <v>102</v>
      </c>
      <c r="I259" s="296" t="s">
        <v>103</v>
      </c>
      <c r="J259" s="297" t="s">
        <v>237</v>
      </c>
      <c r="K259" s="298">
        <v>4</v>
      </c>
      <c r="L259" s="430">
        <v>0</v>
      </c>
      <c r="M259" s="431" t="s">
        <v>532</v>
      </c>
      <c r="N259" s="293" t="s">
        <v>100</v>
      </c>
      <c r="O259" s="258"/>
      <c r="P259" s="259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/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/>
      <c r="BA259" s="266"/>
      <c r="BB259" s="263"/>
      <c r="BC259" s="264"/>
      <c r="BD259" s="265"/>
      <c r="BE259" s="265"/>
      <c r="BF259" s="266"/>
      <c r="BG259" s="261"/>
      <c r="BH259" s="267"/>
      <c r="BI259" s="259"/>
      <c r="BJ259" s="259"/>
      <c r="BK259" s="262"/>
      <c r="BL259" s="261"/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4">
        <f t="shared" si="82"/>
        <v>0</v>
      </c>
      <c r="BW259" s="345">
        <f t="shared" si="83"/>
        <v>0</v>
      </c>
      <c r="BX259" s="346">
        <f t="shared" si="84"/>
        <v>0</v>
      </c>
      <c r="BY259" s="358">
        <f t="shared" si="80"/>
        <v>0</v>
      </c>
      <c r="BZ259" s="346">
        <f t="shared" si="81"/>
        <v>0</v>
      </c>
      <c r="CA259" s="443" t="s">
        <v>583</v>
      </c>
      <c r="CB259" s="256" t="s">
        <v>535</v>
      </c>
      <c r="CC259" s="347">
        <f t="shared" si="85"/>
        <v>0</v>
      </c>
      <c r="CD259" s="347">
        <f t="shared" si="86"/>
        <v>0</v>
      </c>
      <c r="CE259" s="347">
        <f t="shared" si="87"/>
        <v>0</v>
      </c>
      <c r="CF259" s="347">
        <f t="shared" si="88"/>
        <v>0</v>
      </c>
      <c r="CG259" s="448" t="s">
        <v>532</v>
      </c>
      <c r="CH259" s="256" t="s">
        <v>552</v>
      </c>
    </row>
    <row r="260" spans="1:86" x14ac:dyDescent="0.25">
      <c r="A260" s="291" t="s">
        <v>110</v>
      </c>
      <c r="B260" s="292" t="s">
        <v>111</v>
      </c>
      <c r="C260" s="293" t="s">
        <v>133</v>
      </c>
      <c r="D260" s="293" t="s">
        <v>134</v>
      </c>
      <c r="E260" s="294" t="s">
        <v>114</v>
      </c>
      <c r="F260" s="295" t="s">
        <v>95</v>
      </c>
      <c r="G260" s="293"/>
      <c r="H260" s="293" t="s">
        <v>108</v>
      </c>
      <c r="I260" s="296" t="s">
        <v>101</v>
      </c>
      <c r="J260" s="297" t="s">
        <v>306</v>
      </c>
      <c r="K260" s="298">
        <v>10</v>
      </c>
      <c r="L260" s="430">
        <v>0</v>
      </c>
      <c r="M260" s="431" t="s">
        <v>532</v>
      </c>
      <c r="N260" s="293" t="s">
        <v>100</v>
      </c>
      <c r="O260" s="258"/>
      <c r="P260" s="259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/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/>
      <c r="BA260" s="266"/>
      <c r="BB260" s="263"/>
      <c r="BC260" s="264"/>
      <c r="BD260" s="265"/>
      <c r="BE260" s="265"/>
      <c r="BF260" s="266"/>
      <c r="BG260" s="261"/>
      <c r="BH260" s="267"/>
      <c r="BI260" s="259"/>
      <c r="BJ260" s="259"/>
      <c r="BK260" s="262"/>
      <c r="BL260" s="261"/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4">
        <f t="shared" si="82"/>
        <v>0</v>
      </c>
      <c r="BW260" s="345">
        <f t="shared" si="83"/>
        <v>0</v>
      </c>
      <c r="BX260" s="346">
        <f t="shared" si="84"/>
        <v>0</v>
      </c>
      <c r="BY260" s="358">
        <f t="shared" si="80"/>
        <v>0</v>
      </c>
      <c r="BZ260" s="346">
        <f t="shared" si="81"/>
        <v>0</v>
      </c>
      <c r="CA260" s="269" t="s">
        <v>533</v>
      </c>
      <c r="CB260" s="256" t="s">
        <v>532</v>
      </c>
      <c r="CC260" s="347">
        <f t="shared" si="85"/>
        <v>0</v>
      </c>
      <c r="CD260" s="347">
        <f t="shared" si="86"/>
        <v>0</v>
      </c>
      <c r="CE260" s="347">
        <f t="shared" si="87"/>
        <v>0</v>
      </c>
      <c r="CF260" s="347">
        <f t="shared" si="88"/>
        <v>0</v>
      </c>
      <c r="CG260" s="448" t="s">
        <v>554</v>
      </c>
      <c r="CH260" s="256" t="s">
        <v>100</v>
      </c>
    </row>
    <row r="261" spans="1:86" x14ac:dyDescent="0.25">
      <c r="A261" s="291" t="s">
        <v>110</v>
      </c>
      <c r="B261" s="292" t="s">
        <v>111</v>
      </c>
      <c r="C261" s="293" t="s">
        <v>133</v>
      </c>
      <c r="D261" s="293" t="s">
        <v>134</v>
      </c>
      <c r="E261" s="294" t="s">
        <v>114</v>
      </c>
      <c r="F261" s="295" t="s">
        <v>95</v>
      </c>
      <c r="G261" s="293"/>
      <c r="H261" s="293" t="s">
        <v>108</v>
      </c>
      <c r="I261" s="296" t="s">
        <v>101</v>
      </c>
      <c r="J261" s="297" t="s">
        <v>237</v>
      </c>
      <c r="K261" s="298">
        <v>6</v>
      </c>
      <c r="L261" s="430">
        <v>0</v>
      </c>
      <c r="M261" s="431" t="s">
        <v>532</v>
      </c>
      <c r="N261" s="293" t="s">
        <v>100</v>
      </c>
      <c r="O261" s="258"/>
      <c r="P261" s="259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/>
      <c r="AQ261" s="266"/>
      <c r="AR261" s="263"/>
      <c r="AS261" s="264"/>
      <c r="AT261" s="265"/>
      <c r="AU261" s="265"/>
      <c r="AV261" s="266"/>
      <c r="AW261" s="263"/>
      <c r="AX261" s="265"/>
      <c r="AY261" s="265"/>
      <c r="AZ261" s="265"/>
      <c r="BA261" s="266"/>
      <c r="BB261" s="263"/>
      <c r="BC261" s="264"/>
      <c r="BD261" s="265"/>
      <c r="BE261" s="265"/>
      <c r="BF261" s="266"/>
      <c r="BG261" s="261"/>
      <c r="BH261" s="267"/>
      <c r="BI261" s="259"/>
      <c r="BJ261" s="259"/>
      <c r="BK261" s="262"/>
      <c r="BL261" s="261"/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4">
        <f t="shared" si="82"/>
        <v>0</v>
      </c>
      <c r="BW261" s="345">
        <f t="shared" si="83"/>
        <v>0</v>
      </c>
      <c r="BX261" s="346">
        <f t="shared" si="84"/>
        <v>0</v>
      </c>
      <c r="BY261" s="358">
        <f t="shared" si="80"/>
        <v>0</v>
      </c>
      <c r="BZ261" s="346">
        <f t="shared" si="81"/>
        <v>0</v>
      </c>
      <c r="CA261" s="269" t="s">
        <v>533</v>
      </c>
      <c r="CB261" s="256" t="s">
        <v>532</v>
      </c>
      <c r="CC261" s="347">
        <f t="shared" si="85"/>
        <v>0</v>
      </c>
      <c r="CD261" s="347">
        <f t="shared" si="86"/>
        <v>0</v>
      </c>
      <c r="CE261" s="347">
        <f t="shared" si="87"/>
        <v>0</v>
      </c>
      <c r="CF261" s="347">
        <f t="shared" si="88"/>
        <v>0</v>
      </c>
      <c r="CG261" s="448" t="s">
        <v>554</v>
      </c>
      <c r="CH261" s="256" t="s">
        <v>100</v>
      </c>
    </row>
    <row r="262" spans="1:86" x14ac:dyDescent="0.25">
      <c r="A262" s="291" t="s">
        <v>110</v>
      </c>
      <c r="B262" s="292" t="s">
        <v>111</v>
      </c>
      <c r="C262" s="293" t="s">
        <v>132</v>
      </c>
      <c r="D262" s="293" t="s">
        <v>113</v>
      </c>
      <c r="E262" s="294" t="s">
        <v>114</v>
      </c>
      <c r="F262" s="295" t="s">
        <v>96</v>
      </c>
      <c r="G262" s="293"/>
      <c r="H262" s="293" t="s">
        <v>108</v>
      </c>
      <c r="I262" s="296" t="s">
        <v>101</v>
      </c>
      <c r="J262" s="297" t="s">
        <v>31</v>
      </c>
      <c r="K262" s="298">
        <v>5</v>
      </c>
      <c r="L262" s="430">
        <v>0</v>
      </c>
      <c r="M262" s="431" t="s">
        <v>532</v>
      </c>
      <c r="N262" s="293" t="s">
        <v>100</v>
      </c>
      <c r="O262" s="258"/>
      <c r="P262" s="259"/>
      <c r="Q262" s="259"/>
      <c r="R262" s="259"/>
      <c r="S262" s="260"/>
      <c r="T262" s="261"/>
      <c r="U262" s="259"/>
      <c r="V262" s="259"/>
      <c r="W262" s="262"/>
      <c r="X262" s="261"/>
      <c r="Y262" s="259"/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/>
      <c r="AQ262" s="266"/>
      <c r="AR262" s="263"/>
      <c r="AS262" s="264"/>
      <c r="AT262" s="265"/>
      <c r="AU262" s="265"/>
      <c r="AV262" s="266"/>
      <c r="AW262" s="263"/>
      <c r="AX262" s="265"/>
      <c r="AY262" s="265"/>
      <c r="AZ262" s="265"/>
      <c r="BA262" s="266"/>
      <c r="BB262" s="263"/>
      <c r="BC262" s="264"/>
      <c r="BD262" s="265"/>
      <c r="BE262" s="265"/>
      <c r="BF262" s="266"/>
      <c r="BG262" s="261"/>
      <c r="BH262" s="267"/>
      <c r="BI262" s="259"/>
      <c r="BJ262" s="259"/>
      <c r="BK262" s="262"/>
      <c r="BL262" s="261"/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4">
        <f t="shared" si="82"/>
        <v>0</v>
      </c>
      <c r="BW262" s="345">
        <f t="shared" si="83"/>
        <v>0</v>
      </c>
      <c r="BX262" s="346">
        <f t="shared" si="84"/>
        <v>0</v>
      </c>
      <c r="BY262" s="358">
        <f t="shared" si="80"/>
        <v>0</v>
      </c>
      <c r="BZ262" s="346">
        <f t="shared" si="81"/>
        <v>0</v>
      </c>
      <c r="CA262" s="443" t="s">
        <v>583</v>
      </c>
      <c r="CB262" s="256" t="s">
        <v>515</v>
      </c>
      <c r="CC262" s="347">
        <f t="shared" si="85"/>
        <v>0</v>
      </c>
      <c r="CD262" s="347">
        <f t="shared" si="86"/>
        <v>0</v>
      </c>
      <c r="CE262" s="347">
        <f t="shared" si="87"/>
        <v>0</v>
      </c>
      <c r="CF262" s="347">
        <f t="shared" si="88"/>
        <v>0</v>
      </c>
      <c r="CG262" s="448" t="s">
        <v>532</v>
      </c>
      <c r="CH262" s="256" t="s">
        <v>552</v>
      </c>
    </row>
    <row r="263" spans="1:86" x14ac:dyDescent="0.25">
      <c r="A263" s="291" t="s">
        <v>110</v>
      </c>
      <c r="B263" s="292" t="s">
        <v>111</v>
      </c>
      <c r="C263" s="293" t="s">
        <v>132</v>
      </c>
      <c r="D263" s="293" t="s">
        <v>113</v>
      </c>
      <c r="E263" s="294" t="s">
        <v>114</v>
      </c>
      <c r="F263" s="295" t="s">
        <v>96</v>
      </c>
      <c r="G263" s="293"/>
      <c r="H263" s="293" t="s">
        <v>108</v>
      </c>
      <c r="I263" s="296" t="s">
        <v>101</v>
      </c>
      <c r="J263" s="297" t="s">
        <v>306</v>
      </c>
      <c r="K263" s="298">
        <v>7</v>
      </c>
      <c r="L263" s="430">
        <v>0</v>
      </c>
      <c r="M263" s="431" t="s">
        <v>532</v>
      </c>
      <c r="N263" s="293" t="s">
        <v>100</v>
      </c>
      <c r="O263" s="258"/>
      <c r="P263" s="259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/>
      <c r="AT263" s="265"/>
      <c r="AU263" s="265"/>
      <c r="AV263" s="266"/>
      <c r="AW263" s="263"/>
      <c r="AX263" s="265"/>
      <c r="AY263" s="265"/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4">
        <f t="shared" si="82"/>
        <v>0</v>
      </c>
      <c r="BW263" s="345">
        <f t="shared" si="83"/>
        <v>0</v>
      </c>
      <c r="BX263" s="346">
        <f t="shared" si="84"/>
        <v>0</v>
      </c>
      <c r="BY263" s="358">
        <f t="shared" si="80"/>
        <v>0</v>
      </c>
      <c r="BZ263" s="346">
        <f t="shared" si="81"/>
        <v>0</v>
      </c>
      <c r="CA263" s="443" t="s">
        <v>583</v>
      </c>
      <c r="CB263" s="256" t="s">
        <v>515</v>
      </c>
      <c r="CC263" s="347">
        <f t="shared" si="85"/>
        <v>0</v>
      </c>
      <c r="CD263" s="347">
        <f t="shared" si="86"/>
        <v>0</v>
      </c>
      <c r="CE263" s="347">
        <f t="shared" si="87"/>
        <v>0</v>
      </c>
      <c r="CF263" s="347">
        <f t="shared" si="88"/>
        <v>0</v>
      </c>
      <c r="CG263" s="448" t="s">
        <v>532</v>
      </c>
      <c r="CH263" s="256" t="s">
        <v>552</v>
      </c>
    </row>
    <row r="264" spans="1:86" x14ac:dyDescent="0.25">
      <c r="A264" s="291" t="s">
        <v>110</v>
      </c>
      <c r="B264" s="292" t="s">
        <v>111</v>
      </c>
      <c r="C264" s="293" t="s">
        <v>132</v>
      </c>
      <c r="D264" s="293" t="s">
        <v>113</v>
      </c>
      <c r="E264" s="294" t="s">
        <v>114</v>
      </c>
      <c r="F264" s="295" t="s">
        <v>96</v>
      </c>
      <c r="G264" s="293"/>
      <c r="H264" s="293" t="s">
        <v>108</v>
      </c>
      <c r="I264" s="296" t="s">
        <v>101</v>
      </c>
      <c r="J264" s="297" t="s">
        <v>237</v>
      </c>
      <c r="K264" s="298">
        <v>6</v>
      </c>
      <c r="L264" s="430">
        <v>0</v>
      </c>
      <c r="M264" s="431" t="s">
        <v>532</v>
      </c>
      <c r="N264" s="293" t="s">
        <v>100</v>
      </c>
      <c r="O264" s="258"/>
      <c r="P264" s="259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59"/>
      <c r="AB264" s="262"/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/>
      <c r="AW264" s="263"/>
      <c r="AX264" s="265"/>
      <c r="AY264" s="265"/>
      <c r="AZ264" s="265"/>
      <c r="BA264" s="266"/>
      <c r="BB264" s="263"/>
      <c r="BC264" s="264"/>
      <c r="BD264" s="265"/>
      <c r="BE264" s="265"/>
      <c r="BF264" s="266"/>
      <c r="BG264" s="261"/>
      <c r="BH264" s="267"/>
      <c r="BI264" s="259"/>
      <c r="BJ264" s="259"/>
      <c r="BK264" s="262"/>
      <c r="BL264" s="261"/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4">
        <f t="shared" si="82"/>
        <v>0</v>
      </c>
      <c r="BW264" s="345">
        <f t="shared" si="83"/>
        <v>0</v>
      </c>
      <c r="BX264" s="346">
        <f t="shared" si="84"/>
        <v>0</v>
      </c>
      <c r="BY264" s="358">
        <f t="shared" si="80"/>
        <v>0</v>
      </c>
      <c r="BZ264" s="346">
        <f t="shared" si="81"/>
        <v>0</v>
      </c>
      <c r="CA264" s="443" t="s">
        <v>583</v>
      </c>
      <c r="CB264" s="256" t="s">
        <v>515</v>
      </c>
      <c r="CC264" s="347">
        <f t="shared" si="85"/>
        <v>0</v>
      </c>
      <c r="CD264" s="347">
        <f t="shared" si="86"/>
        <v>0</v>
      </c>
      <c r="CE264" s="347">
        <f t="shared" si="87"/>
        <v>0</v>
      </c>
      <c r="CF264" s="347">
        <f t="shared" si="88"/>
        <v>0</v>
      </c>
      <c r="CG264" s="448" t="s">
        <v>532</v>
      </c>
      <c r="CH264" s="256" t="s">
        <v>552</v>
      </c>
    </row>
    <row r="265" spans="1:86" x14ac:dyDescent="0.25">
      <c r="A265" s="291" t="s">
        <v>110</v>
      </c>
      <c r="B265" s="292" t="s">
        <v>111</v>
      </c>
      <c r="C265" s="293" t="s">
        <v>131</v>
      </c>
      <c r="D265" s="293" t="s">
        <v>113</v>
      </c>
      <c r="E265" s="294" t="s">
        <v>114</v>
      </c>
      <c r="F265" s="295" t="s">
        <v>97</v>
      </c>
      <c r="G265" s="293"/>
      <c r="H265" s="293" t="s">
        <v>108</v>
      </c>
      <c r="I265" s="296" t="s">
        <v>101</v>
      </c>
      <c r="J265" s="297" t="s">
        <v>31</v>
      </c>
      <c r="K265" s="298">
        <v>5</v>
      </c>
      <c r="L265" s="430">
        <v>0</v>
      </c>
      <c r="M265" s="431" t="s">
        <v>532</v>
      </c>
      <c r="N265" s="293" t="s">
        <v>100</v>
      </c>
      <c r="O265" s="258"/>
      <c r="P265" s="259"/>
      <c r="Q265" s="259"/>
      <c r="R265" s="259"/>
      <c r="S265" s="260"/>
      <c r="T265" s="261"/>
      <c r="U265" s="259"/>
      <c r="V265" s="259"/>
      <c r="W265" s="262"/>
      <c r="X265" s="261"/>
      <c r="Y265" s="259"/>
      <c r="Z265" s="259"/>
      <c r="AA265" s="259"/>
      <c r="AB265" s="262"/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5"/>
      <c r="AU265" s="265"/>
      <c r="AV265" s="266"/>
      <c r="AW265" s="263"/>
      <c r="AX265" s="265"/>
      <c r="AY265" s="265"/>
      <c r="AZ265" s="265"/>
      <c r="BA265" s="266"/>
      <c r="BB265" s="263"/>
      <c r="BC265" s="264"/>
      <c r="BD265" s="265"/>
      <c r="BE265" s="265"/>
      <c r="BF265" s="266"/>
      <c r="BG265" s="261"/>
      <c r="BH265" s="267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4">
        <f t="shared" si="82"/>
        <v>0</v>
      </c>
      <c r="BW265" s="345">
        <f t="shared" si="83"/>
        <v>0</v>
      </c>
      <c r="BX265" s="346">
        <f t="shared" si="84"/>
        <v>0</v>
      </c>
      <c r="BY265" s="358">
        <f t="shared" si="80"/>
        <v>0</v>
      </c>
      <c r="BZ265" s="346">
        <f t="shared" si="81"/>
        <v>0</v>
      </c>
      <c r="CA265" s="443" t="s">
        <v>583</v>
      </c>
      <c r="CB265" s="256" t="s">
        <v>515</v>
      </c>
      <c r="CC265" s="347">
        <f t="shared" si="85"/>
        <v>0</v>
      </c>
      <c r="CD265" s="347">
        <f t="shared" si="86"/>
        <v>0</v>
      </c>
      <c r="CE265" s="347">
        <f t="shared" si="87"/>
        <v>0</v>
      </c>
      <c r="CF265" s="347">
        <f t="shared" si="88"/>
        <v>0</v>
      </c>
      <c r="CG265" s="448" t="s">
        <v>532</v>
      </c>
      <c r="CH265" s="256" t="s">
        <v>552</v>
      </c>
    </row>
    <row r="266" spans="1:86" x14ac:dyDescent="0.25">
      <c r="A266" s="291" t="s">
        <v>110</v>
      </c>
      <c r="B266" s="292" t="s">
        <v>111</v>
      </c>
      <c r="C266" s="293" t="s">
        <v>131</v>
      </c>
      <c r="D266" s="293" t="s">
        <v>113</v>
      </c>
      <c r="E266" s="294" t="s">
        <v>114</v>
      </c>
      <c r="F266" s="295" t="s">
        <v>97</v>
      </c>
      <c r="G266" s="293"/>
      <c r="H266" s="293" t="s">
        <v>108</v>
      </c>
      <c r="I266" s="296" t="s">
        <v>101</v>
      </c>
      <c r="J266" s="297" t="s">
        <v>306</v>
      </c>
      <c r="K266" s="298">
        <v>10</v>
      </c>
      <c r="L266" s="430">
        <v>0</v>
      </c>
      <c r="M266" s="431" t="s">
        <v>532</v>
      </c>
      <c r="N266" s="293" t="s">
        <v>100</v>
      </c>
      <c r="O266" s="258"/>
      <c r="P266" s="259"/>
      <c r="Q266" s="259"/>
      <c r="R266" s="259"/>
      <c r="S266" s="260"/>
      <c r="T266" s="261"/>
      <c r="U266" s="259"/>
      <c r="V266" s="259"/>
      <c r="W266" s="262"/>
      <c r="X266" s="261"/>
      <c r="Y266" s="259"/>
      <c r="Z266" s="259"/>
      <c r="AA266" s="259"/>
      <c r="AB266" s="262"/>
      <c r="AC266" s="261"/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/>
      <c r="AO266" s="265"/>
      <c r="AP266" s="265"/>
      <c r="AQ266" s="266"/>
      <c r="AR266" s="263"/>
      <c r="AS266" s="264"/>
      <c r="AT266" s="265"/>
      <c r="AU266" s="265"/>
      <c r="AV266" s="266"/>
      <c r="AW266" s="263"/>
      <c r="AX266" s="265"/>
      <c r="AY266" s="265"/>
      <c r="AZ266" s="265"/>
      <c r="BA266" s="266"/>
      <c r="BB266" s="263"/>
      <c r="BC266" s="264"/>
      <c r="BD266" s="265"/>
      <c r="BE266" s="265"/>
      <c r="BF266" s="266"/>
      <c r="BG266" s="261"/>
      <c r="BH266" s="267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4">
        <f t="shared" si="82"/>
        <v>0</v>
      </c>
      <c r="BW266" s="345">
        <f t="shared" si="83"/>
        <v>0</v>
      </c>
      <c r="BX266" s="346">
        <f t="shared" si="84"/>
        <v>0</v>
      </c>
      <c r="BY266" s="358">
        <f t="shared" si="80"/>
        <v>0</v>
      </c>
      <c r="BZ266" s="346">
        <f t="shared" si="81"/>
        <v>0</v>
      </c>
      <c r="CA266" s="443" t="s">
        <v>583</v>
      </c>
      <c r="CB266" s="256" t="s">
        <v>515</v>
      </c>
      <c r="CC266" s="347">
        <f t="shared" si="85"/>
        <v>0</v>
      </c>
      <c r="CD266" s="347">
        <f t="shared" si="86"/>
        <v>0</v>
      </c>
      <c r="CE266" s="347">
        <f t="shared" si="87"/>
        <v>0</v>
      </c>
      <c r="CF266" s="347">
        <f t="shared" si="88"/>
        <v>0</v>
      </c>
      <c r="CG266" s="448" t="s">
        <v>532</v>
      </c>
      <c r="CH266" s="256" t="s">
        <v>552</v>
      </c>
    </row>
    <row r="267" spans="1:86" x14ac:dyDescent="0.25">
      <c r="A267" s="291" t="s">
        <v>110</v>
      </c>
      <c r="B267" s="292" t="s">
        <v>111</v>
      </c>
      <c r="C267" s="293" t="s">
        <v>131</v>
      </c>
      <c r="D267" s="293" t="s">
        <v>113</v>
      </c>
      <c r="E267" s="294" t="s">
        <v>114</v>
      </c>
      <c r="F267" s="295" t="s">
        <v>97</v>
      </c>
      <c r="G267" s="293"/>
      <c r="H267" s="293" t="s">
        <v>108</v>
      </c>
      <c r="I267" s="296" t="s">
        <v>101</v>
      </c>
      <c r="J267" s="297" t="s">
        <v>237</v>
      </c>
      <c r="K267" s="298">
        <v>6</v>
      </c>
      <c r="L267" s="430">
        <v>0</v>
      </c>
      <c r="M267" s="431" t="s">
        <v>532</v>
      </c>
      <c r="N267" s="293" t="s">
        <v>100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5"/>
      <c r="AU267" s="265"/>
      <c r="AV267" s="266"/>
      <c r="AW267" s="263"/>
      <c r="AX267" s="265"/>
      <c r="AY267" s="265"/>
      <c r="AZ267" s="265"/>
      <c r="BA267" s="266"/>
      <c r="BB267" s="263"/>
      <c r="BC267" s="264"/>
      <c r="BD267" s="265"/>
      <c r="BE267" s="265"/>
      <c r="BF267" s="266"/>
      <c r="BG267" s="261"/>
      <c r="BH267" s="267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4">
        <f t="shared" si="82"/>
        <v>0</v>
      </c>
      <c r="BW267" s="345">
        <f t="shared" si="83"/>
        <v>0</v>
      </c>
      <c r="BX267" s="346">
        <f t="shared" si="84"/>
        <v>0</v>
      </c>
      <c r="BY267" s="358">
        <f t="shared" si="80"/>
        <v>0</v>
      </c>
      <c r="BZ267" s="346">
        <f t="shared" si="81"/>
        <v>0</v>
      </c>
      <c r="CA267" s="443" t="s">
        <v>583</v>
      </c>
      <c r="CB267" s="256" t="s">
        <v>515</v>
      </c>
      <c r="CC267" s="347">
        <f t="shared" si="85"/>
        <v>0</v>
      </c>
      <c r="CD267" s="347">
        <f t="shared" si="86"/>
        <v>0</v>
      </c>
      <c r="CE267" s="347">
        <f t="shared" si="87"/>
        <v>0</v>
      </c>
      <c r="CF267" s="347">
        <f t="shared" si="88"/>
        <v>0</v>
      </c>
      <c r="CG267" s="448" t="s">
        <v>532</v>
      </c>
      <c r="CH267" s="256" t="s">
        <v>552</v>
      </c>
    </row>
    <row r="268" spans="1:86" x14ac:dyDescent="0.25">
      <c r="A268" s="291" t="s">
        <v>110</v>
      </c>
      <c r="B268" s="292" t="s">
        <v>111</v>
      </c>
      <c r="C268" s="293" t="s">
        <v>130</v>
      </c>
      <c r="D268" s="293" t="s">
        <v>113</v>
      </c>
      <c r="E268" s="294" t="s">
        <v>114</v>
      </c>
      <c r="F268" s="295" t="s">
        <v>98</v>
      </c>
      <c r="G268" s="293"/>
      <c r="H268" s="293" t="s">
        <v>108</v>
      </c>
      <c r="I268" s="296" t="s">
        <v>101</v>
      </c>
      <c r="J268" s="297" t="s">
        <v>31</v>
      </c>
      <c r="K268" s="298">
        <v>5</v>
      </c>
      <c r="L268" s="430">
        <v>4</v>
      </c>
      <c r="M268" s="431" t="s">
        <v>543</v>
      </c>
      <c r="N268" s="293" t="s">
        <v>100</v>
      </c>
      <c r="O268" s="258"/>
      <c r="P268" s="259"/>
      <c r="Q268" s="259"/>
      <c r="R268" s="259"/>
      <c r="S268" s="260"/>
      <c r="T268" s="261"/>
      <c r="U268" s="259"/>
      <c r="V268" s="259"/>
      <c r="W268" s="262"/>
      <c r="X268" s="261"/>
      <c r="Y268" s="259"/>
      <c r="Z268" s="259"/>
      <c r="AA268" s="259"/>
      <c r="AB268" s="262"/>
      <c r="AC268" s="261"/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/>
      <c r="AO268" s="265"/>
      <c r="AP268" s="265"/>
      <c r="AQ268" s="266"/>
      <c r="AR268" s="263"/>
      <c r="AS268" s="264"/>
      <c r="AT268" s="265"/>
      <c r="AU268" s="265"/>
      <c r="AV268" s="266"/>
      <c r="AW268" s="263"/>
      <c r="AX268" s="265"/>
      <c r="AY268" s="265"/>
      <c r="AZ268" s="265"/>
      <c r="BA268" s="266"/>
      <c r="BB268" s="263"/>
      <c r="BC268" s="264"/>
      <c r="BD268" s="265">
        <v>1</v>
      </c>
      <c r="BE268" s="265">
        <v>1</v>
      </c>
      <c r="BF268" s="266"/>
      <c r="BG268" s="261"/>
      <c r="BH268" s="267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67">
        <v>1</v>
      </c>
      <c r="BS268" s="259">
        <v>1</v>
      </c>
      <c r="BT268" s="259"/>
      <c r="BU268" s="268"/>
      <c r="BV268" s="344">
        <f t="shared" si="82"/>
        <v>4</v>
      </c>
      <c r="BW268" s="345">
        <f t="shared" si="83"/>
        <v>0</v>
      </c>
      <c r="BX268" s="346">
        <f t="shared" si="84"/>
        <v>4</v>
      </c>
      <c r="BY268" s="358">
        <f t="shared" si="80"/>
        <v>2</v>
      </c>
      <c r="BZ268" s="346">
        <f t="shared" si="81"/>
        <v>2</v>
      </c>
      <c r="CA268" s="269" t="s">
        <v>587</v>
      </c>
      <c r="CB268" s="256" t="s">
        <v>524</v>
      </c>
      <c r="CC268" s="347">
        <f t="shared" si="85"/>
        <v>0</v>
      </c>
      <c r="CD268" s="347">
        <f t="shared" si="86"/>
        <v>0</v>
      </c>
      <c r="CE268" s="347">
        <f t="shared" si="87"/>
        <v>2</v>
      </c>
      <c r="CF268" s="347">
        <f t="shared" si="88"/>
        <v>2</v>
      </c>
      <c r="CG268" s="449" t="s">
        <v>540</v>
      </c>
      <c r="CH268" s="256" t="s">
        <v>100</v>
      </c>
    </row>
    <row r="269" spans="1:86" x14ac:dyDescent="0.25">
      <c r="A269" s="291" t="s">
        <v>110</v>
      </c>
      <c r="B269" s="292" t="s">
        <v>111</v>
      </c>
      <c r="C269" s="293" t="s">
        <v>130</v>
      </c>
      <c r="D269" s="293" t="s">
        <v>113</v>
      </c>
      <c r="E269" s="294" t="s">
        <v>114</v>
      </c>
      <c r="F269" s="295" t="s">
        <v>98</v>
      </c>
      <c r="G269" s="293"/>
      <c r="H269" s="293" t="s">
        <v>108</v>
      </c>
      <c r="I269" s="296" t="s">
        <v>101</v>
      </c>
      <c r="J269" s="297" t="s">
        <v>306</v>
      </c>
      <c r="K269" s="298">
        <v>5</v>
      </c>
      <c r="L269" s="430">
        <v>4</v>
      </c>
      <c r="M269" s="431" t="s">
        <v>544</v>
      </c>
      <c r="N269" s="293" t="s">
        <v>100</v>
      </c>
      <c r="O269" s="258"/>
      <c r="P269" s="259"/>
      <c r="Q269" s="259"/>
      <c r="R269" s="259"/>
      <c r="S269" s="260"/>
      <c r="T269" s="261"/>
      <c r="U269" s="259"/>
      <c r="V269" s="259"/>
      <c r="W269" s="262"/>
      <c r="X269" s="261"/>
      <c r="Y269" s="259"/>
      <c r="Z269" s="259"/>
      <c r="AA269" s="259"/>
      <c r="AB269" s="262"/>
      <c r="AC269" s="261"/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/>
      <c r="AO269" s="265"/>
      <c r="AP269" s="265"/>
      <c r="AQ269" s="266"/>
      <c r="AR269" s="263"/>
      <c r="AS269" s="264"/>
      <c r="AT269" s="265"/>
      <c r="AU269" s="265"/>
      <c r="AV269" s="266"/>
      <c r="AW269" s="263"/>
      <c r="AX269" s="265"/>
      <c r="AY269" s="265"/>
      <c r="AZ269" s="265"/>
      <c r="BA269" s="266"/>
      <c r="BB269" s="263"/>
      <c r="BC269" s="264"/>
      <c r="BD269" s="265">
        <v>1</v>
      </c>
      <c r="BE269" s="265">
        <v>1</v>
      </c>
      <c r="BF269" s="266"/>
      <c r="BG269" s="261"/>
      <c r="BH269" s="267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67">
        <v>1</v>
      </c>
      <c r="BS269" s="259">
        <v>1</v>
      </c>
      <c r="BT269" s="259"/>
      <c r="BU269" s="268"/>
      <c r="BV269" s="344">
        <f t="shared" si="82"/>
        <v>4</v>
      </c>
      <c r="BW269" s="345">
        <f t="shared" si="83"/>
        <v>0</v>
      </c>
      <c r="BX269" s="346">
        <f t="shared" si="84"/>
        <v>4</v>
      </c>
      <c r="BY269" s="358">
        <f t="shared" si="80"/>
        <v>2</v>
      </c>
      <c r="BZ269" s="346">
        <f t="shared" si="81"/>
        <v>2</v>
      </c>
      <c r="CA269" s="269" t="s">
        <v>587</v>
      </c>
      <c r="CB269" s="256" t="s">
        <v>524</v>
      </c>
      <c r="CC269" s="347">
        <f t="shared" si="85"/>
        <v>0</v>
      </c>
      <c r="CD269" s="347">
        <f t="shared" si="86"/>
        <v>0</v>
      </c>
      <c r="CE269" s="347">
        <f t="shared" si="87"/>
        <v>2</v>
      </c>
      <c r="CF269" s="347">
        <f t="shared" si="88"/>
        <v>2</v>
      </c>
      <c r="CG269" s="449" t="s">
        <v>540</v>
      </c>
      <c r="CH269" s="256" t="s">
        <v>100</v>
      </c>
    </row>
    <row r="270" spans="1:86" x14ac:dyDescent="0.25">
      <c r="A270" s="291" t="s">
        <v>110</v>
      </c>
      <c r="B270" s="292" t="s">
        <v>111</v>
      </c>
      <c r="C270" s="293" t="s">
        <v>130</v>
      </c>
      <c r="D270" s="293" t="s">
        <v>113</v>
      </c>
      <c r="E270" s="294" t="s">
        <v>114</v>
      </c>
      <c r="F270" s="295" t="s">
        <v>98</v>
      </c>
      <c r="G270" s="293"/>
      <c r="H270" s="293" t="s">
        <v>108</v>
      </c>
      <c r="I270" s="296" t="s">
        <v>101</v>
      </c>
      <c r="J270" s="297" t="s">
        <v>237</v>
      </c>
      <c r="K270" s="298">
        <v>6</v>
      </c>
      <c r="L270" s="430">
        <v>6</v>
      </c>
      <c r="M270" s="431" t="s">
        <v>252</v>
      </c>
      <c r="N270" s="300" t="s">
        <v>239</v>
      </c>
      <c r="O270" s="258"/>
      <c r="P270" s="259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/>
      <c r="AA270" s="259"/>
      <c r="AB270" s="262"/>
      <c r="AC270" s="261"/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5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>
        <v>6</v>
      </c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4">
        <f t="shared" si="82"/>
        <v>6</v>
      </c>
      <c r="BW270" s="345">
        <f t="shared" si="83"/>
        <v>0</v>
      </c>
      <c r="BX270" s="346">
        <f t="shared" si="84"/>
        <v>1</v>
      </c>
      <c r="BY270" s="358">
        <f t="shared" si="80"/>
        <v>0</v>
      </c>
      <c r="BZ270" s="346">
        <f t="shared" si="81"/>
        <v>1</v>
      </c>
      <c r="CA270" s="269" t="s">
        <v>587</v>
      </c>
      <c r="CB270" s="256" t="s">
        <v>524</v>
      </c>
      <c r="CC270" s="347">
        <f t="shared" si="85"/>
        <v>0</v>
      </c>
      <c r="CD270" s="347">
        <f t="shared" si="86"/>
        <v>0</v>
      </c>
      <c r="CE270" s="347">
        <f t="shared" si="87"/>
        <v>6</v>
      </c>
      <c r="CF270" s="347">
        <f t="shared" si="88"/>
        <v>0</v>
      </c>
      <c r="CG270" s="449" t="s">
        <v>540</v>
      </c>
      <c r="CH270" s="256" t="s">
        <v>100</v>
      </c>
    </row>
    <row r="271" spans="1:86" x14ac:dyDescent="0.25">
      <c r="A271" s="291" t="s">
        <v>107</v>
      </c>
      <c r="B271" s="292" t="s">
        <v>126</v>
      </c>
      <c r="C271" s="293" t="s">
        <v>127</v>
      </c>
      <c r="D271" s="293" t="s">
        <v>128</v>
      </c>
      <c r="E271" s="294" t="s">
        <v>114</v>
      </c>
      <c r="F271" s="295" t="s">
        <v>233</v>
      </c>
      <c r="G271" s="293" t="s">
        <v>129</v>
      </c>
      <c r="H271" s="293" t="s">
        <v>102</v>
      </c>
      <c r="I271" s="296" t="s">
        <v>109</v>
      </c>
      <c r="J271" s="297" t="s">
        <v>31</v>
      </c>
      <c r="K271" s="298">
        <v>10</v>
      </c>
      <c r="L271" s="430">
        <v>2</v>
      </c>
      <c r="M271" s="431" t="s">
        <v>532</v>
      </c>
      <c r="N271" s="293" t="s">
        <v>100</v>
      </c>
      <c r="O271" s="258"/>
      <c r="P271" s="259"/>
      <c r="Q271" s="259"/>
      <c r="R271" s="259"/>
      <c r="S271" s="260"/>
      <c r="T271" s="261"/>
      <c r="U271" s="259"/>
      <c r="V271" s="259"/>
      <c r="W271" s="262"/>
      <c r="X271" s="261"/>
      <c r="Y271" s="259"/>
      <c r="Z271" s="259">
        <v>2</v>
      </c>
      <c r="AA271" s="259"/>
      <c r="AB271" s="262"/>
      <c r="AC271" s="261"/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/>
      <c r="AO271" s="265"/>
      <c r="AP271" s="265"/>
      <c r="AQ271" s="266"/>
      <c r="AR271" s="263"/>
      <c r="AS271" s="264"/>
      <c r="AT271" s="265"/>
      <c r="AU271" s="265"/>
      <c r="AV271" s="266"/>
      <c r="AW271" s="263"/>
      <c r="AX271" s="265"/>
      <c r="AY271" s="265"/>
      <c r="AZ271" s="265"/>
      <c r="BA271" s="266"/>
      <c r="BB271" s="263"/>
      <c r="BC271" s="264"/>
      <c r="BD271" s="265"/>
      <c r="BE271" s="265"/>
      <c r="BF271" s="266"/>
      <c r="BG271" s="261"/>
      <c r="BH271" s="267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67"/>
      <c r="BS271" s="259"/>
      <c r="BT271" s="259"/>
      <c r="BU271" s="268"/>
      <c r="BV271" s="344">
        <f t="shared" si="82"/>
        <v>2</v>
      </c>
      <c r="BW271" s="345">
        <f t="shared" si="83"/>
        <v>0</v>
      </c>
      <c r="BX271" s="346">
        <f t="shared" si="84"/>
        <v>1</v>
      </c>
      <c r="BY271" s="358">
        <f t="shared" si="80"/>
        <v>1</v>
      </c>
      <c r="BZ271" s="346">
        <f t="shared" si="81"/>
        <v>0</v>
      </c>
      <c r="CA271" s="443" t="s">
        <v>583</v>
      </c>
      <c r="CB271" s="256" t="s">
        <v>530</v>
      </c>
      <c r="CC271" s="347">
        <f t="shared" si="85"/>
        <v>2</v>
      </c>
      <c r="CD271" s="347">
        <f t="shared" si="86"/>
        <v>0</v>
      </c>
      <c r="CE271" s="347">
        <f t="shared" si="87"/>
        <v>0</v>
      </c>
      <c r="CF271" s="347">
        <f t="shared" si="88"/>
        <v>0</v>
      </c>
      <c r="CG271" s="448" t="s">
        <v>532</v>
      </c>
      <c r="CH271" s="256" t="s">
        <v>552</v>
      </c>
    </row>
    <row r="272" spans="1:86" x14ac:dyDescent="0.25">
      <c r="A272" s="291" t="s">
        <v>107</v>
      </c>
      <c r="B272" s="292" t="s">
        <v>126</v>
      </c>
      <c r="C272" s="293" t="s">
        <v>127</v>
      </c>
      <c r="D272" s="293" t="s">
        <v>128</v>
      </c>
      <c r="E272" s="294" t="s">
        <v>114</v>
      </c>
      <c r="F272" s="295" t="s">
        <v>233</v>
      </c>
      <c r="G272" s="293" t="s">
        <v>129</v>
      </c>
      <c r="H272" s="293" t="s">
        <v>102</v>
      </c>
      <c r="I272" s="296" t="s">
        <v>109</v>
      </c>
      <c r="J272" s="297" t="s">
        <v>39</v>
      </c>
      <c r="K272" s="298">
        <v>10</v>
      </c>
      <c r="L272" s="430">
        <v>2</v>
      </c>
      <c r="M272" s="431" t="s">
        <v>532</v>
      </c>
      <c r="N272" s="293" t="s">
        <v>100</v>
      </c>
      <c r="O272" s="258"/>
      <c r="P272" s="259"/>
      <c r="Q272" s="259"/>
      <c r="R272" s="259"/>
      <c r="S272" s="260"/>
      <c r="T272" s="261"/>
      <c r="U272" s="259"/>
      <c r="V272" s="259"/>
      <c r="W272" s="262"/>
      <c r="X272" s="261"/>
      <c r="Y272" s="259"/>
      <c r="Z272" s="259">
        <v>2</v>
      </c>
      <c r="AA272" s="259"/>
      <c r="AB272" s="262"/>
      <c r="AC272" s="261"/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/>
      <c r="AO272" s="265"/>
      <c r="AP272" s="265"/>
      <c r="AQ272" s="266"/>
      <c r="AR272" s="263"/>
      <c r="AS272" s="264"/>
      <c r="AT272" s="265"/>
      <c r="AU272" s="265"/>
      <c r="AV272" s="266"/>
      <c r="AW272" s="263"/>
      <c r="AX272" s="265"/>
      <c r="AY272" s="265"/>
      <c r="AZ272" s="265"/>
      <c r="BA272" s="266"/>
      <c r="BB272" s="263"/>
      <c r="BC272" s="264"/>
      <c r="BD272" s="265"/>
      <c r="BE272" s="265"/>
      <c r="BF272" s="266"/>
      <c r="BG272" s="261"/>
      <c r="BH272" s="267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67"/>
      <c r="BS272" s="259"/>
      <c r="BT272" s="259"/>
      <c r="BU272" s="268"/>
      <c r="BV272" s="344">
        <f t="shared" si="82"/>
        <v>2</v>
      </c>
      <c r="BW272" s="345">
        <f t="shared" si="83"/>
        <v>0</v>
      </c>
      <c r="BX272" s="346">
        <f t="shared" si="84"/>
        <v>1</v>
      </c>
      <c r="BY272" s="358">
        <f t="shared" si="80"/>
        <v>1</v>
      </c>
      <c r="BZ272" s="346">
        <f t="shared" si="81"/>
        <v>0</v>
      </c>
      <c r="CA272" s="443" t="s">
        <v>583</v>
      </c>
      <c r="CB272" s="256" t="s">
        <v>530</v>
      </c>
      <c r="CC272" s="347">
        <f t="shared" si="85"/>
        <v>2</v>
      </c>
      <c r="CD272" s="347">
        <f t="shared" si="86"/>
        <v>0</v>
      </c>
      <c r="CE272" s="347">
        <f t="shared" si="87"/>
        <v>0</v>
      </c>
      <c r="CF272" s="347">
        <f t="shared" si="88"/>
        <v>0</v>
      </c>
      <c r="CG272" s="448" t="s">
        <v>532</v>
      </c>
      <c r="CH272" s="256" t="s">
        <v>100</v>
      </c>
    </row>
    <row r="273" spans="1:86" x14ac:dyDescent="0.25">
      <c r="A273" s="291" t="s">
        <v>107</v>
      </c>
      <c r="B273" s="292" t="s">
        <v>126</v>
      </c>
      <c r="C273" s="293" t="s">
        <v>127</v>
      </c>
      <c r="D273" s="293" t="s">
        <v>128</v>
      </c>
      <c r="E273" s="294" t="s">
        <v>114</v>
      </c>
      <c r="F273" s="295" t="s">
        <v>233</v>
      </c>
      <c r="G273" s="293" t="s">
        <v>129</v>
      </c>
      <c r="H273" s="293" t="s">
        <v>102</v>
      </c>
      <c r="I273" s="296" t="s">
        <v>109</v>
      </c>
      <c r="J273" s="297" t="s">
        <v>37</v>
      </c>
      <c r="K273" s="298">
        <v>10</v>
      </c>
      <c r="L273" s="430">
        <v>2</v>
      </c>
      <c r="M273" s="431" t="s">
        <v>532</v>
      </c>
      <c r="N273" s="293" t="s">
        <v>100</v>
      </c>
      <c r="O273" s="258"/>
      <c r="P273" s="259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>
        <v>2</v>
      </c>
      <c r="AA273" s="259"/>
      <c r="AB273" s="262"/>
      <c r="AC273" s="261"/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/>
      <c r="AO273" s="265"/>
      <c r="AP273" s="265"/>
      <c r="AQ273" s="266"/>
      <c r="AR273" s="263"/>
      <c r="AS273" s="264"/>
      <c r="AT273" s="265"/>
      <c r="AU273" s="265"/>
      <c r="AV273" s="266"/>
      <c r="AW273" s="263"/>
      <c r="AX273" s="265"/>
      <c r="AY273" s="265"/>
      <c r="AZ273" s="265"/>
      <c r="BA273" s="266"/>
      <c r="BB273" s="263"/>
      <c r="BC273" s="264"/>
      <c r="BD273" s="265"/>
      <c r="BE273" s="265"/>
      <c r="BF273" s="266"/>
      <c r="BG273" s="261"/>
      <c r="BH273" s="267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67"/>
      <c r="BS273" s="259"/>
      <c r="BT273" s="259"/>
      <c r="BU273" s="268"/>
      <c r="BV273" s="344">
        <f t="shared" si="82"/>
        <v>2</v>
      </c>
      <c r="BW273" s="345">
        <f t="shared" si="83"/>
        <v>0</v>
      </c>
      <c r="BX273" s="346">
        <f t="shared" si="84"/>
        <v>1</v>
      </c>
      <c r="BY273" s="358">
        <f t="shared" si="80"/>
        <v>1</v>
      </c>
      <c r="BZ273" s="346">
        <f t="shared" si="81"/>
        <v>0</v>
      </c>
      <c r="CA273" s="443" t="s">
        <v>583</v>
      </c>
      <c r="CB273" s="256" t="s">
        <v>530</v>
      </c>
      <c r="CC273" s="347">
        <f t="shared" si="85"/>
        <v>2</v>
      </c>
      <c r="CD273" s="347">
        <f t="shared" si="86"/>
        <v>0</v>
      </c>
      <c r="CE273" s="347">
        <f t="shared" si="87"/>
        <v>0</v>
      </c>
      <c r="CF273" s="347">
        <f t="shared" si="88"/>
        <v>0</v>
      </c>
      <c r="CG273" s="448" t="s">
        <v>532</v>
      </c>
      <c r="CH273" s="256" t="s">
        <v>100</v>
      </c>
    </row>
    <row r="274" spans="1:86" x14ac:dyDescent="0.25">
      <c r="A274" s="291" t="s">
        <v>107</v>
      </c>
      <c r="B274" s="292" t="s">
        <v>126</v>
      </c>
      <c r="C274" s="293" t="s">
        <v>127</v>
      </c>
      <c r="D274" s="293" t="s">
        <v>128</v>
      </c>
      <c r="E274" s="294" t="s">
        <v>114</v>
      </c>
      <c r="F274" s="295" t="s">
        <v>233</v>
      </c>
      <c r="G274" s="293" t="s">
        <v>129</v>
      </c>
      <c r="H274" s="293" t="s">
        <v>102</v>
      </c>
      <c r="I274" s="296" t="s">
        <v>109</v>
      </c>
      <c r="J274" s="297" t="s">
        <v>43</v>
      </c>
      <c r="K274" s="298">
        <v>10</v>
      </c>
      <c r="L274" s="430">
        <v>2</v>
      </c>
      <c r="M274" s="431" t="s">
        <v>532</v>
      </c>
      <c r="N274" s="293" t="s">
        <v>100</v>
      </c>
      <c r="O274" s="258"/>
      <c r="P274" s="259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>
        <v>2</v>
      </c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/>
      <c r="AO274" s="265"/>
      <c r="AP274" s="265"/>
      <c r="AQ274" s="266"/>
      <c r="AR274" s="263"/>
      <c r="AS274" s="264"/>
      <c r="AT274" s="265"/>
      <c r="AU274" s="265"/>
      <c r="AV274" s="266"/>
      <c r="AW274" s="263"/>
      <c r="AX274" s="265"/>
      <c r="AY274" s="265"/>
      <c r="AZ274" s="265"/>
      <c r="BA274" s="266"/>
      <c r="BB274" s="263"/>
      <c r="BC274" s="264"/>
      <c r="BD274" s="265"/>
      <c r="BE274" s="265"/>
      <c r="BF274" s="266"/>
      <c r="BG274" s="261"/>
      <c r="BH274" s="267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67"/>
      <c r="BS274" s="259"/>
      <c r="BT274" s="259"/>
      <c r="BU274" s="268"/>
      <c r="BV274" s="344">
        <f t="shared" si="82"/>
        <v>2</v>
      </c>
      <c r="BW274" s="345">
        <f t="shared" si="83"/>
        <v>0</v>
      </c>
      <c r="BX274" s="346">
        <f t="shared" si="84"/>
        <v>1</v>
      </c>
      <c r="BY274" s="358">
        <f t="shared" si="80"/>
        <v>1</v>
      </c>
      <c r="BZ274" s="346">
        <f t="shared" si="81"/>
        <v>0</v>
      </c>
      <c r="CA274" s="443" t="s">
        <v>583</v>
      </c>
      <c r="CB274" s="256" t="s">
        <v>530</v>
      </c>
      <c r="CC274" s="347">
        <f t="shared" si="85"/>
        <v>2</v>
      </c>
      <c r="CD274" s="347">
        <f t="shared" si="86"/>
        <v>0</v>
      </c>
      <c r="CE274" s="347">
        <f t="shared" si="87"/>
        <v>0</v>
      </c>
      <c r="CF274" s="347">
        <f t="shared" si="88"/>
        <v>0</v>
      </c>
      <c r="CG274" s="448" t="s">
        <v>532</v>
      </c>
      <c r="CH274" s="256" t="s">
        <v>100</v>
      </c>
    </row>
    <row r="275" spans="1:86" x14ac:dyDescent="0.25">
      <c r="A275" s="291" t="s">
        <v>107</v>
      </c>
      <c r="B275" s="292" t="s">
        <v>126</v>
      </c>
      <c r="C275" s="293" t="s">
        <v>127</v>
      </c>
      <c r="D275" s="293" t="s">
        <v>128</v>
      </c>
      <c r="E275" s="294" t="s">
        <v>114</v>
      </c>
      <c r="F275" s="295" t="s">
        <v>233</v>
      </c>
      <c r="G275" s="293" t="s">
        <v>129</v>
      </c>
      <c r="H275" s="293" t="s">
        <v>102</v>
      </c>
      <c r="I275" s="296" t="s">
        <v>109</v>
      </c>
      <c r="J275" s="297" t="s">
        <v>237</v>
      </c>
      <c r="K275" s="298">
        <v>4</v>
      </c>
      <c r="L275" s="430">
        <v>4</v>
      </c>
      <c r="M275" s="431" t="s">
        <v>251</v>
      </c>
      <c r="N275" s="293" t="s">
        <v>238</v>
      </c>
      <c r="O275" s="258"/>
      <c r="P275" s="259"/>
      <c r="Q275" s="259"/>
      <c r="R275" s="259"/>
      <c r="S275" s="260"/>
      <c r="T275" s="261"/>
      <c r="U275" s="259"/>
      <c r="V275" s="259"/>
      <c r="W275" s="262"/>
      <c r="X275" s="261"/>
      <c r="Y275" s="259"/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/>
      <c r="AO275" s="265"/>
      <c r="AP275" s="265"/>
      <c r="AQ275" s="266"/>
      <c r="AR275" s="263"/>
      <c r="AS275" s="264"/>
      <c r="AT275" s="265"/>
      <c r="AU275" s="265"/>
      <c r="AV275" s="266"/>
      <c r="AW275" s="263"/>
      <c r="AX275" s="265"/>
      <c r="AY275" s="265"/>
      <c r="AZ275" s="265"/>
      <c r="BA275" s="266"/>
      <c r="BB275" s="263"/>
      <c r="BC275" s="264"/>
      <c r="BD275" s="265"/>
      <c r="BE275" s="265"/>
      <c r="BF275" s="266"/>
      <c r="BG275" s="261"/>
      <c r="BH275" s="267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67"/>
      <c r="BS275" s="259"/>
      <c r="BT275" s="259"/>
      <c r="BU275" s="268"/>
      <c r="BV275" s="344">
        <f t="shared" si="82"/>
        <v>0</v>
      </c>
      <c r="BW275" s="345">
        <f t="shared" si="83"/>
        <v>4</v>
      </c>
      <c r="BX275" s="346">
        <f t="shared" si="84"/>
        <v>0</v>
      </c>
      <c r="BY275" s="358">
        <f t="shared" si="80"/>
        <v>0</v>
      </c>
      <c r="BZ275" s="346">
        <f t="shared" si="81"/>
        <v>0</v>
      </c>
      <c r="CA275" s="443" t="s">
        <v>583</v>
      </c>
      <c r="CB275" s="256" t="s">
        <v>530</v>
      </c>
      <c r="CC275" s="347">
        <f t="shared" si="85"/>
        <v>0</v>
      </c>
      <c r="CD275" s="347">
        <f t="shared" si="86"/>
        <v>0</v>
      </c>
      <c r="CE275" s="347">
        <f t="shared" si="87"/>
        <v>0</v>
      </c>
      <c r="CF275" s="347">
        <f t="shared" si="88"/>
        <v>0</v>
      </c>
      <c r="CG275" s="448" t="s">
        <v>555</v>
      </c>
      <c r="CH275" s="256" t="s">
        <v>100</v>
      </c>
    </row>
    <row r="276" spans="1:86" x14ac:dyDescent="0.25">
      <c r="A276" s="291" t="s">
        <v>110</v>
      </c>
      <c r="B276" s="292" t="s">
        <v>111</v>
      </c>
      <c r="C276" s="293" t="s">
        <v>123</v>
      </c>
      <c r="D276" s="293" t="s">
        <v>120</v>
      </c>
      <c r="E276" s="294" t="s">
        <v>114</v>
      </c>
      <c r="F276" s="295" t="s">
        <v>232</v>
      </c>
      <c r="G276" s="293" t="s">
        <v>124</v>
      </c>
      <c r="H276" s="293" t="s">
        <v>102</v>
      </c>
      <c r="I276" s="296" t="s">
        <v>103</v>
      </c>
      <c r="J276" s="297" t="s">
        <v>31</v>
      </c>
      <c r="K276" s="298">
        <v>5</v>
      </c>
      <c r="L276" s="430">
        <v>6</v>
      </c>
      <c r="M276" s="431" t="s">
        <v>543</v>
      </c>
      <c r="N276" s="293" t="s">
        <v>100</v>
      </c>
      <c r="O276" s="258"/>
      <c r="P276" s="259"/>
      <c r="Q276" s="259"/>
      <c r="R276" s="259"/>
      <c r="S276" s="260"/>
      <c r="T276" s="261"/>
      <c r="U276" s="259"/>
      <c r="V276" s="259"/>
      <c r="W276" s="262"/>
      <c r="X276" s="261"/>
      <c r="Y276" s="259"/>
      <c r="Z276" s="259"/>
      <c r="AA276" s="259"/>
      <c r="AB276" s="262"/>
      <c r="AC276" s="261"/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/>
      <c r="AO276" s="265"/>
      <c r="AP276" s="265"/>
      <c r="AQ276" s="266"/>
      <c r="AR276" s="263"/>
      <c r="AS276" s="264"/>
      <c r="AT276" s="265"/>
      <c r="AU276" s="265"/>
      <c r="AV276" s="266"/>
      <c r="AW276" s="263"/>
      <c r="AX276" s="265"/>
      <c r="AY276" s="265"/>
      <c r="AZ276" s="265"/>
      <c r="BA276" s="266"/>
      <c r="BB276" s="263"/>
      <c r="BC276" s="264"/>
      <c r="BD276" s="265">
        <v>1</v>
      </c>
      <c r="BE276" s="265">
        <v>1</v>
      </c>
      <c r="BF276" s="266"/>
      <c r="BG276" s="261"/>
      <c r="BH276" s="267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67">
        <v>2</v>
      </c>
      <c r="BS276" s="259">
        <v>2</v>
      </c>
      <c r="BT276" s="259"/>
      <c r="BU276" s="268"/>
      <c r="BV276" s="344">
        <f t="shared" si="82"/>
        <v>6</v>
      </c>
      <c r="BW276" s="345">
        <f t="shared" si="83"/>
        <v>0</v>
      </c>
      <c r="BX276" s="346">
        <f t="shared" si="84"/>
        <v>4</v>
      </c>
      <c r="BY276" s="358">
        <f t="shared" si="80"/>
        <v>2</v>
      </c>
      <c r="BZ276" s="346">
        <f t="shared" si="81"/>
        <v>2</v>
      </c>
      <c r="CA276" s="269" t="s">
        <v>587</v>
      </c>
      <c r="CB276" s="256" t="s">
        <v>524</v>
      </c>
      <c r="CC276" s="347">
        <f t="shared" si="85"/>
        <v>0</v>
      </c>
      <c r="CD276" s="347">
        <f t="shared" si="86"/>
        <v>0</v>
      </c>
      <c r="CE276" s="347">
        <f t="shared" si="87"/>
        <v>2</v>
      </c>
      <c r="CF276" s="347">
        <f t="shared" si="88"/>
        <v>4</v>
      </c>
      <c r="CG276" s="449" t="s">
        <v>540</v>
      </c>
      <c r="CH276" s="256" t="s">
        <v>100</v>
      </c>
    </row>
    <row r="277" spans="1:86" x14ac:dyDescent="0.25">
      <c r="A277" s="291" t="s">
        <v>110</v>
      </c>
      <c r="B277" s="292" t="s">
        <v>111</v>
      </c>
      <c r="C277" s="293" t="s">
        <v>123</v>
      </c>
      <c r="D277" s="293" t="s">
        <v>120</v>
      </c>
      <c r="E277" s="294" t="s">
        <v>114</v>
      </c>
      <c r="F277" s="295" t="s">
        <v>232</v>
      </c>
      <c r="G277" s="293" t="s">
        <v>124</v>
      </c>
      <c r="H277" s="293" t="s">
        <v>102</v>
      </c>
      <c r="I277" s="296" t="s">
        <v>103</v>
      </c>
      <c r="J277" s="297" t="s">
        <v>39</v>
      </c>
      <c r="K277" s="298">
        <v>2</v>
      </c>
      <c r="L277" s="430">
        <v>8</v>
      </c>
      <c r="M277" s="431" t="s">
        <v>547</v>
      </c>
      <c r="N277" s="293" t="s">
        <v>100</v>
      </c>
      <c r="O277" s="258"/>
      <c r="P277" s="259"/>
      <c r="Q277" s="259"/>
      <c r="R277" s="259"/>
      <c r="S277" s="260"/>
      <c r="T277" s="261"/>
      <c r="U277" s="259"/>
      <c r="V277" s="259"/>
      <c r="W277" s="262"/>
      <c r="X277" s="261"/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/>
      <c r="AO277" s="265"/>
      <c r="AP277" s="265"/>
      <c r="AQ277" s="266"/>
      <c r="AR277" s="263"/>
      <c r="AS277" s="264"/>
      <c r="AT277" s="265"/>
      <c r="AU277" s="265"/>
      <c r="AV277" s="266"/>
      <c r="AW277" s="263"/>
      <c r="AX277" s="265"/>
      <c r="AY277" s="265"/>
      <c r="AZ277" s="265"/>
      <c r="BA277" s="266"/>
      <c r="BB277" s="263"/>
      <c r="BC277" s="264"/>
      <c r="BD277" s="265">
        <v>2</v>
      </c>
      <c r="BE277" s="265">
        <v>2</v>
      </c>
      <c r="BF277" s="266"/>
      <c r="BG277" s="261"/>
      <c r="BH277" s="267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67">
        <v>2</v>
      </c>
      <c r="BS277" s="259">
        <v>2</v>
      </c>
      <c r="BT277" s="259"/>
      <c r="BU277" s="268"/>
      <c r="BV277" s="344">
        <f t="shared" si="82"/>
        <v>8</v>
      </c>
      <c r="BW277" s="345">
        <f t="shared" si="83"/>
        <v>0</v>
      </c>
      <c r="BX277" s="346">
        <f t="shared" si="84"/>
        <v>4</v>
      </c>
      <c r="BY277" s="358">
        <f t="shared" si="80"/>
        <v>2</v>
      </c>
      <c r="BZ277" s="346">
        <f t="shared" si="81"/>
        <v>2</v>
      </c>
      <c r="CA277" s="269" t="s">
        <v>587</v>
      </c>
      <c r="CB277" s="256" t="s">
        <v>524</v>
      </c>
      <c r="CC277" s="347">
        <f t="shared" si="85"/>
        <v>0</v>
      </c>
      <c r="CD277" s="347">
        <f t="shared" si="86"/>
        <v>0</v>
      </c>
      <c r="CE277" s="347">
        <f t="shared" si="87"/>
        <v>4</v>
      </c>
      <c r="CF277" s="347">
        <f t="shared" si="88"/>
        <v>4</v>
      </c>
      <c r="CG277" s="449" t="s">
        <v>540</v>
      </c>
      <c r="CH277" s="256" t="s">
        <v>553</v>
      </c>
    </row>
    <row r="278" spans="1:86" x14ac:dyDescent="0.25">
      <c r="A278" s="291" t="s">
        <v>110</v>
      </c>
      <c r="B278" s="292" t="s">
        <v>111</v>
      </c>
      <c r="C278" s="293" t="s">
        <v>123</v>
      </c>
      <c r="D278" s="293" t="s">
        <v>120</v>
      </c>
      <c r="E278" s="294" t="s">
        <v>114</v>
      </c>
      <c r="F278" s="295" t="s">
        <v>232</v>
      </c>
      <c r="G278" s="293" t="s">
        <v>124</v>
      </c>
      <c r="H278" s="293" t="s">
        <v>102</v>
      </c>
      <c r="I278" s="296" t="s">
        <v>103</v>
      </c>
      <c r="J278" s="297" t="s">
        <v>37</v>
      </c>
      <c r="K278" s="298">
        <v>10</v>
      </c>
      <c r="L278" s="430">
        <v>8</v>
      </c>
      <c r="M278" s="431" t="s">
        <v>547</v>
      </c>
      <c r="N278" s="293" t="s">
        <v>100</v>
      </c>
      <c r="O278" s="258"/>
      <c r="P278" s="259"/>
      <c r="Q278" s="259"/>
      <c r="R278" s="259"/>
      <c r="S278" s="260"/>
      <c r="T278" s="261"/>
      <c r="U278" s="259"/>
      <c r="V278" s="259"/>
      <c r="W278" s="262"/>
      <c r="X278" s="261"/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/>
      <c r="AO278" s="265"/>
      <c r="AP278" s="265"/>
      <c r="AQ278" s="266"/>
      <c r="AR278" s="263"/>
      <c r="AS278" s="264"/>
      <c r="AT278" s="265"/>
      <c r="AU278" s="265"/>
      <c r="AV278" s="266"/>
      <c r="AW278" s="263"/>
      <c r="AX278" s="265"/>
      <c r="AY278" s="265"/>
      <c r="AZ278" s="265"/>
      <c r="BA278" s="266"/>
      <c r="BB278" s="263"/>
      <c r="BC278" s="264"/>
      <c r="BD278" s="265">
        <v>2</v>
      </c>
      <c r="BE278" s="265">
        <v>2</v>
      </c>
      <c r="BF278" s="266"/>
      <c r="BG278" s="261"/>
      <c r="BH278" s="267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67">
        <v>2</v>
      </c>
      <c r="BS278" s="259">
        <v>2</v>
      </c>
      <c r="BT278" s="259"/>
      <c r="BU278" s="268"/>
      <c r="BV278" s="344">
        <f t="shared" si="82"/>
        <v>8</v>
      </c>
      <c r="BW278" s="345">
        <f t="shared" si="83"/>
        <v>0</v>
      </c>
      <c r="BX278" s="346">
        <f t="shared" si="84"/>
        <v>4</v>
      </c>
      <c r="BY278" s="358">
        <f t="shared" si="80"/>
        <v>2</v>
      </c>
      <c r="BZ278" s="346">
        <f t="shared" si="81"/>
        <v>2</v>
      </c>
      <c r="CA278" s="269" t="s">
        <v>587</v>
      </c>
      <c r="CB278" s="256" t="s">
        <v>524</v>
      </c>
      <c r="CC278" s="347">
        <f t="shared" si="85"/>
        <v>0</v>
      </c>
      <c r="CD278" s="347">
        <f t="shared" si="86"/>
        <v>0</v>
      </c>
      <c r="CE278" s="347">
        <f t="shared" si="87"/>
        <v>4</v>
      </c>
      <c r="CF278" s="347">
        <f t="shared" si="88"/>
        <v>4</v>
      </c>
      <c r="CG278" s="449" t="s">
        <v>540</v>
      </c>
      <c r="CH278" s="256" t="s">
        <v>100</v>
      </c>
    </row>
    <row r="279" spans="1:86" x14ac:dyDescent="0.25">
      <c r="A279" s="291" t="s">
        <v>110</v>
      </c>
      <c r="B279" s="292" t="s">
        <v>111</v>
      </c>
      <c r="C279" s="293" t="s">
        <v>123</v>
      </c>
      <c r="D279" s="293" t="s">
        <v>120</v>
      </c>
      <c r="E279" s="294" t="s">
        <v>114</v>
      </c>
      <c r="F279" s="295" t="s">
        <v>232</v>
      </c>
      <c r="G279" s="293" t="s">
        <v>124</v>
      </c>
      <c r="H279" s="293" t="s">
        <v>102</v>
      </c>
      <c r="I279" s="296" t="s">
        <v>103</v>
      </c>
      <c r="J279" s="297" t="s">
        <v>237</v>
      </c>
      <c r="K279" s="298">
        <v>4</v>
      </c>
      <c r="L279" s="430">
        <v>4</v>
      </c>
      <c r="M279" s="431" t="s">
        <v>251</v>
      </c>
      <c r="N279" s="293" t="s">
        <v>238</v>
      </c>
      <c r="O279" s="258"/>
      <c r="P279" s="259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/>
      <c r="AN279" s="264"/>
      <c r="AO279" s="265"/>
      <c r="AP279" s="265"/>
      <c r="AQ279" s="266"/>
      <c r="AR279" s="263"/>
      <c r="AS279" s="264"/>
      <c r="AT279" s="265"/>
      <c r="AU279" s="265"/>
      <c r="AV279" s="266"/>
      <c r="AW279" s="263"/>
      <c r="AX279" s="265"/>
      <c r="AY279" s="265"/>
      <c r="AZ279" s="265"/>
      <c r="BA279" s="266"/>
      <c r="BB279" s="263"/>
      <c r="BC279" s="264"/>
      <c r="BD279" s="265">
        <v>4</v>
      </c>
      <c r="BE279" s="265"/>
      <c r="BF279" s="266"/>
      <c r="BG279" s="261"/>
      <c r="BH279" s="267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67"/>
      <c r="BS279" s="259"/>
      <c r="BT279" s="259"/>
      <c r="BU279" s="268"/>
      <c r="BV279" s="344">
        <f t="shared" si="82"/>
        <v>4</v>
      </c>
      <c r="BW279" s="345">
        <f t="shared" si="83"/>
        <v>0</v>
      </c>
      <c r="BX279" s="346">
        <f t="shared" si="84"/>
        <v>1</v>
      </c>
      <c r="BY279" s="358">
        <f t="shared" si="80"/>
        <v>0</v>
      </c>
      <c r="BZ279" s="346">
        <f t="shared" si="81"/>
        <v>1</v>
      </c>
      <c r="CA279" s="269" t="s">
        <v>587</v>
      </c>
      <c r="CB279" s="256" t="s">
        <v>524</v>
      </c>
      <c r="CC279" s="347">
        <f t="shared" si="85"/>
        <v>0</v>
      </c>
      <c r="CD279" s="347">
        <f t="shared" si="86"/>
        <v>0</v>
      </c>
      <c r="CE279" s="347">
        <f t="shared" si="87"/>
        <v>4</v>
      </c>
      <c r="CF279" s="347">
        <f t="shared" si="88"/>
        <v>0</v>
      </c>
      <c r="CG279" s="449" t="s">
        <v>540</v>
      </c>
      <c r="CH279" s="256" t="s">
        <v>100</v>
      </c>
    </row>
    <row r="280" spans="1:86" x14ac:dyDescent="0.25">
      <c r="A280" s="291" t="s">
        <v>110</v>
      </c>
      <c r="B280" s="292" t="s">
        <v>111</v>
      </c>
      <c r="C280" s="293" t="s">
        <v>118</v>
      </c>
      <c r="D280" s="293" t="s">
        <v>119</v>
      </c>
      <c r="E280" s="294" t="s">
        <v>114</v>
      </c>
      <c r="F280" s="295" t="s">
        <v>229</v>
      </c>
      <c r="G280" s="293" t="s">
        <v>121</v>
      </c>
      <c r="H280" s="293" t="s">
        <v>116</v>
      </c>
      <c r="I280" s="296" t="s">
        <v>103</v>
      </c>
      <c r="J280" s="297" t="s">
        <v>31</v>
      </c>
      <c r="K280" s="298">
        <v>5</v>
      </c>
      <c r="L280" s="430">
        <v>0</v>
      </c>
      <c r="M280" s="431" t="s">
        <v>532</v>
      </c>
      <c r="N280" s="293" t="s">
        <v>100</v>
      </c>
      <c r="O280" s="258"/>
      <c r="P280" s="259"/>
      <c r="Q280" s="259"/>
      <c r="R280" s="259"/>
      <c r="S280" s="260"/>
      <c r="T280" s="261"/>
      <c r="U280" s="259"/>
      <c r="V280" s="259"/>
      <c r="W280" s="262"/>
      <c r="X280" s="261"/>
      <c r="Y280" s="259"/>
      <c r="Z280" s="259"/>
      <c r="AA280" s="259"/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/>
      <c r="AO280" s="265"/>
      <c r="AP280" s="265"/>
      <c r="AQ280" s="266"/>
      <c r="AR280" s="263"/>
      <c r="AS280" s="264"/>
      <c r="AT280" s="265"/>
      <c r="AU280" s="265"/>
      <c r="AV280" s="266"/>
      <c r="AW280" s="263"/>
      <c r="AX280" s="265"/>
      <c r="AY280" s="265"/>
      <c r="AZ280" s="265"/>
      <c r="BA280" s="266"/>
      <c r="BB280" s="263"/>
      <c r="BC280" s="264"/>
      <c r="BD280" s="265"/>
      <c r="BE280" s="265"/>
      <c r="BF280" s="266"/>
      <c r="BG280" s="261"/>
      <c r="BH280" s="267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67"/>
      <c r="BS280" s="259"/>
      <c r="BT280" s="259"/>
      <c r="BU280" s="268"/>
      <c r="BV280" s="344">
        <f t="shared" si="82"/>
        <v>0</v>
      </c>
      <c r="BW280" s="345">
        <f t="shared" si="83"/>
        <v>0</v>
      </c>
      <c r="BX280" s="346">
        <f t="shared" si="84"/>
        <v>0</v>
      </c>
      <c r="BY280" s="358">
        <f t="shared" si="80"/>
        <v>0</v>
      </c>
      <c r="BZ280" s="346">
        <f t="shared" si="81"/>
        <v>0</v>
      </c>
      <c r="CA280" s="443" t="s">
        <v>583</v>
      </c>
      <c r="CB280" s="256" t="s">
        <v>524</v>
      </c>
      <c r="CC280" s="347">
        <f t="shared" si="85"/>
        <v>0</v>
      </c>
      <c r="CD280" s="347">
        <f t="shared" si="86"/>
        <v>0</v>
      </c>
      <c r="CE280" s="347">
        <f t="shared" si="87"/>
        <v>0</v>
      </c>
      <c r="CF280" s="347">
        <f t="shared" si="88"/>
        <v>0</v>
      </c>
      <c r="CG280" s="448" t="s">
        <v>532</v>
      </c>
      <c r="CH280" s="256" t="s">
        <v>552</v>
      </c>
    </row>
    <row r="281" spans="1:86" x14ac:dyDescent="0.25">
      <c r="A281" s="291" t="s">
        <v>110</v>
      </c>
      <c r="B281" s="292" t="s">
        <v>111</v>
      </c>
      <c r="C281" s="293" t="s">
        <v>118</v>
      </c>
      <c r="D281" s="293" t="s">
        <v>119</v>
      </c>
      <c r="E281" s="294" t="s">
        <v>114</v>
      </c>
      <c r="F281" s="295" t="s">
        <v>229</v>
      </c>
      <c r="G281" s="293" t="s">
        <v>121</v>
      </c>
      <c r="H281" s="293" t="s">
        <v>116</v>
      </c>
      <c r="I281" s="296" t="s">
        <v>103</v>
      </c>
      <c r="J281" s="297" t="s">
        <v>39</v>
      </c>
      <c r="K281" s="298">
        <v>5</v>
      </c>
      <c r="L281" s="430">
        <v>0</v>
      </c>
      <c r="M281" s="431" t="s">
        <v>532</v>
      </c>
      <c r="N281" s="293" t="s">
        <v>100</v>
      </c>
      <c r="O281" s="258"/>
      <c r="P281" s="259"/>
      <c r="Q281" s="259"/>
      <c r="R281" s="259"/>
      <c r="S281" s="260"/>
      <c r="T281" s="261"/>
      <c r="U281" s="259"/>
      <c r="V281" s="259"/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/>
      <c r="AO281" s="265"/>
      <c r="AP281" s="265"/>
      <c r="AQ281" s="266"/>
      <c r="AR281" s="263"/>
      <c r="AS281" s="264"/>
      <c r="AT281" s="265"/>
      <c r="AU281" s="265"/>
      <c r="AV281" s="266"/>
      <c r="AW281" s="263"/>
      <c r="AX281" s="265"/>
      <c r="AY281" s="265"/>
      <c r="AZ281" s="265"/>
      <c r="BA281" s="266"/>
      <c r="BB281" s="263"/>
      <c r="BC281" s="264"/>
      <c r="BD281" s="265"/>
      <c r="BE281" s="265"/>
      <c r="BF281" s="266"/>
      <c r="BG281" s="261"/>
      <c r="BH281" s="267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67"/>
      <c r="BS281" s="259"/>
      <c r="BT281" s="259"/>
      <c r="BU281" s="268"/>
      <c r="BV281" s="344">
        <f t="shared" si="82"/>
        <v>0</v>
      </c>
      <c r="BW281" s="345">
        <f t="shared" si="83"/>
        <v>0</v>
      </c>
      <c r="BX281" s="346">
        <f t="shared" si="84"/>
        <v>0</v>
      </c>
      <c r="BY281" s="358">
        <f t="shared" si="80"/>
        <v>0</v>
      </c>
      <c r="BZ281" s="346">
        <f t="shared" si="81"/>
        <v>0</v>
      </c>
      <c r="CA281" s="443" t="s">
        <v>583</v>
      </c>
      <c r="CB281" s="256" t="s">
        <v>524</v>
      </c>
      <c r="CC281" s="347">
        <f t="shared" si="85"/>
        <v>0</v>
      </c>
      <c r="CD281" s="347">
        <f t="shared" si="86"/>
        <v>0</v>
      </c>
      <c r="CE281" s="347">
        <f t="shared" si="87"/>
        <v>0</v>
      </c>
      <c r="CF281" s="347">
        <f t="shared" si="88"/>
        <v>0</v>
      </c>
      <c r="CG281" s="448" t="s">
        <v>532</v>
      </c>
      <c r="CH281" s="256" t="s">
        <v>552</v>
      </c>
    </row>
    <row r="282" spans="1:86" x14ac:dyDescent="0.25">
      <c r="A282" s="291" t="s">
        <v>110</v>
      </c>
      <c r="B282" s="292" t="s">
        <v>111</v>
      </c>
      <c r="C282" s="293" t="s">
        <v>118</v>
      </c>
      <c r="D282" s="293" t="s">
        <v>119</v>
      </c>
      <c r="E282" s="294" t="s">
        <v>114</v>
      </c>
      <c r="F282" s="295" t="s">
        <v>229</v>
      </c>
      <c r="G282" s="293" t="s">
        <v>121</v>
      </c>
      <c r="H282" s="293" t="s">
        <v>116</v>
      </c>
      <c r="I282" s="296" t="s">
        <v>103</v>
      </c>
      <c r="J282" s="297" t="s">
        <v>37</v>
      </c>
      <c r="K282" s="298">
        <v>5</v>
      </c>
      <c r="L282" s="430">
        <v>0</v>
      </c>
      <c r="M282" s="431" t="s">
        <v>532</v>
      </c>
      <c r="N282" s="293" t="s">
        <v>100</v>
      </c>
      <c r="O282" s="258"/>
      <c r="P282" s="259"/>
      <c r="Q282" s="259"/>
      <c r="R282" s="259"/>
      <c r="S282" s="260"/>
      <c r="T282" s="261"/>
      <c r="U282" s="259"/>
      <c r="V282" s="259"/>
      <c r="W282" s="262"/>
      <c r="X282" s="261"/>
      <c r="Y282" s="259"/>
      <c r="Z282" s="259"/>
      <c r="AA282" s="259"/>
      <c r="AB282" s="262"/>
      <c r="AC282" s="261"/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/>
      <c r="AO282" s="265"/>
      <c r="AP282" s="265"/>
      <c r="AQ282" s="266"/>
      <c r="AR282" s="263"/>
      <c r="AS282" s="264"/>
      <c r="AT282" s="265"/>
      <c r="AU282" s="265"/>
      <c r="AV282" s="266"/>
      <c r="AW282" s="263"/>
      <c r="AX282" s="265"/>
      <c r="AY282" s="265"/>
      <c r="AZ282" s="265"/>
      <c r="BA282" s="266"/>
      <c r="BB282" s="263"/>
      <c r="BC282" s="264"/>
      <c r="BD282" s="265"/>
      <c r="BE282" s="265"/>
      <c r="BF282" s="266"/>
      <c r="BG282" s="261"/>
      <c r="BH282" s="267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67"/>
      <c r="BS282" s="259"/>
      <c r="BT282" s="259"/>
      <c r="BU282" s="268"/>
      <c r="BV282" s="344">
        <f t="shared" si="82"/>
        <v>0</v>
      </c>
      <c r="BW282" s="345">
        <f t="shared" si="83"/>
        <v>0</v>
      </c>
      <c r="BX282" s="346">
        <f t="shared" si="84"/>
        <v>0</v>
      </c>
      <c r="BY282" s="358">
        <f t="shared" si="80"/>
        <v>0</v>
      </c>
      <c r="BZ282" s="346">
        <f t="shared" si="81"/>
        <v>0</v>
      </c>
      <c r="CA282" s="443" t="s">
        <v>583</v>
      </c>
      <c r="CB282" s="256" t="s">
        <v>524</v>
      </c>
      <c r="CC282" s="347">
        <f t="shared" si="85"/>
        <v>0</v>
      </c>
      <c r="CD282" s="347">
        <f t="shared" si="86"/>
        <v>0</v>
      </c>
      <c r="CE282" s="347">
        <f t="shared" si="87"/>
        <v>0</v>
      </c>
      <c r="CF282" s="347">
        <f t="shared" si="88"/>
        <v>0</v>
      </c>
      <c r="CG282" s="448" t="s">
        <v>532</v>
      </c>
      <c r="CH282" s="256" t="s">
        <v>552</v>
      </c>
    </row>
    <row r="283" spans="1:86" x14ac:dyDescent="0.25">
      <c r="A283" s="291" t="s">
        <v>110</v>
      </c>
      <c r="B283" s="292" t="s">
        <v>111</v>
      </c>
      <c r="C283" s="293" t="s">
        <v>118</v>
      </c>
      <c r="D283" s="293" t="s">
        <v>119</v>
      </c>
      <c r="E283" s="294" t="s">
        <v>114</v>
      </c>
      <c r="F283" s="295" t="s">
        <v>229</v>
      </c>
      <c r="G283" s="293" t="s">
        <v>121</v>
      </c>
      <c r="H283" s="293" t="s">
        <v>116</v>
      </c>
      <c r="I283" s="296" t="s">
        <v>103</v>
      </c>
      <c r="J283" s="297" t="s">
        <v>237</v>
      </c>
      <c r="K283" s="298">
        <v>4</v>
      </c>
      <c r="L283" s="430">
        <v>0</v>
      </c>
      <c r="M283" s="431" t="s">
        <v>532</v>
      </c>
      <c r="N283" s="293" t="s">
        <v>100</v>
      </c>
      <c r="O283" s="258"/>
      <c r="P283" s="259"/>
      <c r="Q283" s="259"/>
      <c r="R283" s="259"/>
      <c r="S283" s="260"/>
      <c r="T283" s="261"/>
      <c r="U283" s="259"/>
      <c r="V283" s="259"/>
      <c r="W283" s="262"/>
      <c r="X283" s="261"/>
      <c r="Y283" s="259"/>
      <c r="Z283" s="259"/>
      <c r="AA283" s="259"/>
      <c r="AB283" s="262"/>
      <c r="AC283" s="261"/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4">
        <f t="shared" si="82"/>
        <v>0</v>
      </c>
      <c r="BW283" s="345">
        <f t="shared" si="83"/>
        <v>0</v>
      </c>
      <c r="BX283" s="346">
        <f t="shared" si="84"/>
        <v>0</v>
      </c>
      <c r="BY283" s="358">
        <f t="shared" si="80"/>
        <v>0</v>
      </c>
      <c r="BZ283" s="346">
        <f t="shared" si="81"/>
        <v>0</v>
      </c>
      <c r="CA283" s="443" t="s">
        <v>583</v>
      </c>
      <c r="CB283" s="256" t="s">
        <v>524</v>
      </c>
      <c r="CC283" s="347">
        <f t="shared" si="85"/>
        <v>0</v>
      </c>
      <c r="CD283" s="347">
        <f t="shared" si="86"/>
        <v>0</v>
      </c>
      <c r="CE283" s="347">
        <f t="shared" si="87"/>
        <v>0</v>
      </c>
      <c r="CF283" s="347">
        <f t="shared" si="88"/>
        <v>0</v>
      </c>
      <c r="CG283" s="448" t="s">
        <v>532</v>
      </c>
      <c r="CH283" s="256" t="s">
        <v>552</v>
      </c>
    </row>
    <row r="284" spans="1:86" x14ac:dyDescent="0.25">
      <c r="A284" s="291" t="s">
        <v>110</v>
      </c>
      <c r="B284" s="292" t="s">
        <v>111</v>
      </c>
      <c r="C284" s="293" t="s">
        <v>118</v>
      </c>
      <c r="D284" s="293" t="s">
        <v>119</v>
      </c>
      <c r="E284" s="294" t="s">
        <v>114</v>
      </c>
      <c r="F284" s="295" t="s">
        <v>229</v>
      </c>
      <c r="G284" s="293" t="s">
        <v>115</v>
      </c>
      <c r="H284" s="293" t="s">
        <v>116</v>
      </c>
      <c r="I284" s="296" t="s">
        <v>103</v>
      </c>
      <c r="J284" s="297" t="s">
        <v>31</v>
      </c>
      <c r="K284" s="298">
        <v>5</v>
      </c>
      <c r="L284" s="430">
        <v>0</v>
      </c>
      <c r="M284" s="431" t="s">
        <v>532</v>
      </c>
      <c r="N284" s="293" t="s">
        <v>100</v>
      </c>
      <c r="O284" s="258"/>
      <c r="P284" s="259"/>
      <c r="Q284" s="259"/>
      <c r="R284" s="259"/>
      <c r="S284" s="260"/>
      <c r="T284" s="261"/>
      <c r="U284" s="259"/>
      <c r="V284" s="259"/>
      <c r="W284" s="262"/>
      <c r="X284" s="261"/>
      <c r="Y284" s="259"/>
      <c r="Z284" s="259"/>
      <c r="AA284" s="259"/>
      <c r="AB284" s="262"/>
      <c r="AC284" s="261"/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/>
      <c r="AP284" s="265"/>
      <c r="AQ284" s="266"/>
      <c r="AR284" s="263"/>
      <c r="AS284" s="264"/>
      <c r="AT284" s="265"/>
      <c r="AU284" s="265"/>
      <c r="AV284" s="266"/>
      <c r="AW284" s="263"/>
      <c r="AX284" s="265"/>
      <c r="AY284" s="265"/>
      <c r="AZ284" s="265"/>
      <c r="BA284" s="266"/>
      <c r="BB284" s="263"/>
      <c r="BC284" s="264"/>
      <c r="BD284" s="265"/>
      <c r="BE284" s="265"/>
      <c r="BF284" s="266"/>
      <c r="BG284" s="261"/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/>
      <c r="BU284" s="268"/>
      <c r="BV284" s="344">
        <f t="shared" si="82"/>
        <v>0</v>
      </c>
      <c r="BW284" s="345">
        <f t="shared" si="83"/>
        <v>0</v>
      </c>
      <c r="BX284" s="346">
        <f t="shared" si="84"/>
        <v>0</v>
      </c>
      <c r="BY284" s="358">
        <f t="shared" si="80"/>
        <v>0</v>
      </c>
      <c r="BZ284" s="346">
        <f t="shared" si="81"/>
        <v>0</v>
      </c>
      <c r="CA284" s="443" t="s">
        <v>583</v>
      </c>
      <c r="CB284" s="256" t="s">
        <v>524</v>
      </c>
      <c r="CC284" s="347">
        <f t="shared" si="85"/>
        <v>0</v>
      </c>
      <c r="CD284" s="347">
        <f t="shared" si="86"/>
        <v>0</v>
      </c>
      <c r="CE284" s="347">
        <f t="shared" si="87"/>
        <v>0</v>
      </c>
      <c r="CF284" s="347">
        <f t="shared" si="88"/>
        <v>0</v>
      </c>
      <c r="CG284" s="448" t="s">
        <v>532</v>
      </c>
      <c r="CH284" s="256" t="s">
        <v>552</v>
      </c>
    </row>
    <row r="285" spans="1:86" x14ac:dyDescent="0.25">
      <c r="A285" s="291" t="s">
        <v>110</v>
      </c>
      <c r="B285" s="292" t="s">
        <v>111</v>
      </c>
      <c r="C285" s="293" t="s">
        <v>118</v>
      </c>
      <c r="D285" s="293" t="s">
        <v>119</v>
      </c>
      <c r="E285" s="294" t="s">
        <v>114</v>
      </c>
      <c r="F285" s="295" t="s">
        <v>229</v>
      </c>
      <c r="G285" s="293" t="s">
        <v>115</v>
      </c>
      <c r="H285" s="293" t="s">
        <v>116</v>
      </c>
      <c r="I285" s="296" t="s">
        <v>103</v>
      </c>
      <c r="J285" s="297" t="s">
        <v>39</v>
      </c>
      <c r="K285" s="298">
        <v>5</v>
      </c>
      <c r="L285" s="430">
        <v>0</v>
      </c>
      <c r="M285" s="431" t="s">
        <v>532</v>
      </c>
      <c r="N285" s="293" t="s">
        <v>100</v>
      </c>
      <c r="O285" s="258"/>
      <c r="P285" s="259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59"/>
      <c r="AB285" s="262"/>
      <c r="AC285" s="261"/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/>
      <c r="AP285" s="265"/>
      <c r="AQ285" s="266"/>
      <c r="AR285" s="263"/>
      <c r="AS285" s="264"/>
      <c r="AT285" s="265"/>
      <c r="AU285" s="265"/>
      <c r="AV285" s="266"/>
      <c r="AW285" s="263"/>
      <c r="AX285" s="265"/>
      <c r="AY285" s="265"/>
      <c r="AZ285" s="265"/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4">
        <f t="shared" si="82"/>
        <v>0</v>
      </c>
      <c r="BW285" s="345">
        <f t="shared" si="83"/>
        <v>0</v>
      </c>
      <c r="BX285" s="346">
        <f t="shared" si="84"/>
        <v>0</v>
      </c>
      <c r="BY285" s="358">
        <f t="shared" si="80"/>
        <v>0</v>
      </c>
      <c r="BZ285" s="346">
        <f t="shared" si="81"/>
        <v>0</v>
      </c>
      <c r="CA285" s="443" t="s">
        <v>583</v>
      </c>
      <c r="CB285" s="256" t="s">
        <v>524</v>
      </c>
      <c r="CC285" s="347">
        <f t="shared" si="85"/>
        <v>0</v>
      </c>
      <c r="CD285" s="347">
        <f t="shared" si="86"/>
        <v>0</v>
      </c>
      <c r="CE285" s="347">
        <f t="shared" si="87"/>
        <v>0</v>
      </c>
      <c r="CF285" s="347">
        <f t="shared" si="88"/>
        <v>0</v>
      </c>
      <c r="CG285" s="448" t="s">
        <v>532</v>
      </c>
      <c r="CH285" s="256" t="s">
        <v>552</v>
      </c>
    </row>
    <row r="286" spans="1:86" x14ac:dyDescent="0.25">
      <c r="A286" s="291" t="s">
        <v>110</v>
      </c>
      <c r="B286" s="292" t="s">
        <v>111</v>
      </c>
      <c r="C286" s="293" t="s">
        <v>118</v>
      </c>
      <c r="D286" s="293" t="s">
        <v>119</v>
      </c>
      <c r="E286" s="294" t="s">
        <v>114</v>
      </c>
      <c r="F286" s="295" t="s">
        <v>229</v>
      </c>
      <c r="G286" s="293" t="s">
        <v>115</v>
      </c>
      <c r="H286" s="293" t="s">
        <v>116</v>
      </c>
      <c r="I286" s="296" t="s">
        <v>103</v>
      </c>
      <c r="J286" s="297" t="s">
        <v>37</v>
      </c>
      <c r="K286" s="298">
        <v>5</v>
      </c>
      <c r="L286" s="430">
        <v>0</v>
      </c>
      <c r="M286" s="431" t="s">
        <v>532</v>
      </c>
      <c r="N286" s="293" t="s">
        <v>100</v>
      </c>
      <c r="O286" s="258"/>
      <c r="P286" s="259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59"/>
      <c r="AB286" s="262"/>
      <c r="AC286" s="261"/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/>
      <c r="AQ286" s="266"/>
      <c r="AR286" s="263"/>
      <c r="AS286" s="264"/>
      <c r="AT286" s="265"/>
      <c r="AU286" s="265"/>
      <c r="AV286" s="266"/>
      <c r="AW286" s="263"/>
      <c r="AX286" s="265"/>
      <c r="AY286" s="265"/>
      <c r="AZ286" s="265"/>
      <c r="BA286" s="266"/>
      <c r="BB286" s="263"/>
      <c r="BC286" s="264"/>
      <c r="BD286" s="265"/>
      <c r="BE286" s="265"/>
      <c r="BF286" s="266"/>
      <c r="BG286" s="261"/>
      <c r="BH286" s="267"/>
      <c r="BI286" s="259"/>
      <c r="BJ286" s="259"/>
      <c r="BK286" s="262"/>
      <c r="BL286" s="261"/>
      <c r="BM286" s="259"/>
      <c r="BN286" s="259"/>
      <c r="BO286" s="259"/>
      <c r="BP286" s="262"/>
      <c r="BQ286" s="261"/>
      <c r="BR286" s="267"/>
      <c r="BS286" s="259"/>
      <c r="BT286" s="259"/>
      <c r="BU286" s="268"/>
      <c r="BV286" s="344">
        <f t="shared" si="82"/>
        <v>0</v>
      </c>
      <c r="BW286" s="345">
        <f t="shared" si="83"/>
        <v>0</v>
      </c>
      <c r="BX286" s="346">
        <f t="shared" si="84"/>
        <v>0</v>
      </c>
      <c r="BY286" s="358">
        <f t="shared" si="80"/>
        <v>0</v>
      </c>
      <c r="BZ286" s="346">
        <f t="shared" si="81"/>
        <v>0</v>
      </c>
      <c r="CA286" s="443" t="s">
        <v>583</v>
      </c>
      <c r="CB286" s="256" t="s">
        <v>524</v>
      </c>
      <c r="CC286" s="347">
        <f t="shared" si="85"/>
        <v>0</v>
      </c>
      <c r="CD286" s="347">
        <f t="shared" si="86"/>
        <v>0</v>
      </c>
      <c r="CE286" s="347">
        <f t="shared" si="87"/>
        <v>0</v>
      </c>
      <c r="CF286" s="347">
        <f t="shared" si="88"/>
        <v>0</v>
      </c>
      <c r="CG286" s="448" t="s">
        <v>532</v>
      </c>
      <c r="CH286" s="256" t="s">
        <v>552</v>
      </c>
    </row>
    <row r="287" spans="1:86" x14ac:dyDescent="0.25">
      <c r="A287" s="291" t="s">
        <v>110</v>
      </c>
      <c r="B287" s="292" t="s">
        <v>111</v>
      </c>
      <c r="C287" s="293" t="s">
        <v>118</v>
      </c>
      <c r="D287" s="293" t="s">
        <v>119</v>
      </c>
      <c r="E287" s="294" t="s">
        <v>114</v>
      </c>
      <c r="F287" s="295" t="s">
        <v>229</v>
      </c>
      <c r="G287" s="293" t="s">
        <v>115</v>
      </c>
      <c r="H287" s="293" t="s">
        <v>116</v>
      </c>
      <c r="I287" s="296" t="s">
        <v>103</v>
      </c>
      <c r="J287" s="297" t="s">
        <v>237</v>
      </c>
      <c r="K287" s="298">
        <v>4</v>
      </c>
      <c r="L287" s="430">
        <v>0</v>
      </c>
      <c r="M287" s="431" t="s">
        <v>532</v>
      </c>
      <c r="N287" s="293" t="s">
        <v>100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/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4">
        <f t="shared" si="82"/>
        <v>0</v>
      </c>
      <c r="BW287" s="345">
        <f t="shared" si="83"/>
        <v>0</v>
      </c>
      <c r="BX287" s="346">
        <f t="shared" si="84"/>
        <v>0</v>
      </c>
      <c r="BY287" s="358">
        <f t="shared" si="80"/>
        <v>0</v>
      </c>
      <c r="BZ287" s="346">
        <f t="shared" si="81"/>
        <v>0</v>
      </c>
      <c r="CA287" s="443" t="s">
        <v>583</v>
      </c>
      <c r="CB287" s="256" t="s">
        <v>524</v>
      </c>
      <c r="CC287" s="347">
        <f t="shared" si="85"/>
        <v>0</v>
      </c>
      <c r="CD287" s="347">
        <f t="shared" si="86"/>
        <v>0</v>
      </c>
      <c r="CE287" s="347">
        <f t="shared" si="87"/>
        <v>0</v>
      </c>
      <c r="CF287" s="347">
        <f t="shared" si="88"/>
        <v>0</v>
      </c>
      <c r="CG287" s="448" t="s">
        <v>532</v>
      </c>
      <c r="CH287" s="256" t="s">
        <v>552</v>
      </c>
    </row>
    <row r="288" spans="1:86" x14ac:dyDescent="0.25">
      <c r="A288" s="291" t="s">
        <v>110</v>
      </c>
      <c r="B288" s="292" t="s">
        <v>111</v>
      </c>
      <c r="C288" s="293" t="s">
        <v>117</v>
      </c>
      <c r="D288" s="293" t="s">
        <v>113</v>
      </c>
      <c r="E288" s="294" t="s">
        <v>114</v>
      </c>
      <c r="F288" s="295" t="s">
        <v>228</v>
      </c>
      <c r="G288" s="293" t="s">
        <v>121</v>
      </c>
      <c r="H288" s="293" t="s">
        <v>116</v>
      </c>
      <c r="I288" s="296" t="s">
        <v>103</v>
      </c>
      <c r="J288" s="297" t="s">
        <v>31</v>
      </c>
      <c r="K288" s="298">
        <v>5</v>
      </c>
      <c r="L288" s="430">
        <v>0</v>
      </c>
      <c r="M288" s="431" t="s">
        <v>532</v>
      </c>
      <c r="N288" s="293" t="s">
        <v>100</v>
      </c>
      <c r="O288" s="258"/>
      <c r="P288" s="259"/>
      <c r="Q288" s="259"/>
      <c r="R288" s="259"/>
      <c r="S288" s="260"/>
      <c r="T288" s="261"/>
      <c r="U288" s="259"/>
      <c r="V288" s="259"/>
      <c r="W288" s="262"/>
      <c r="X288" s="261"/>
      <c r="Y288" s="259"/>
      <c r="Z288" s="259"/>
      <c r="AA288" s="259"/>
      <c r="AB288" s="262"/>
      <c r="AC288" s="261"/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/>
      <c r="AO288" s="265"/>
      <c r="AP288" s="265"/>
      <c r="AQ288" s="266"/>
      <c r="AR288" s="263"/>
      <c r="AS288" s="264"/>
      <c r="AT288" s="265"/>
      <c r="AU288" s="265"/>
      <c r="AV288" s="266"/>
      <c r="AW288" s="263"/>
      <c r="AX288" s="265"/>
      <c r="AY288" s="265"/>
      <c r="AZ288" s="265"/>
      <c r="BA288" s="266"/>
      <c r="BB288" s="263"/>
      <c r="BC288" s="264"/>
      <c r="BD288" s="265"/>
      <c r="BE288" s="265"/>
      <c r="BF288" s="266"/>
      <c r="BG288" s="261"/>
      <c r="BH288" s="267"/>
      <c r="BI288" s="259"/>
      <c r="BJ288" s="259"/>
      <c r="BK288" s="262"/>
      <c r="BL288" s="261"/>
      <c r="BM288" s="259"/>
      <c r="BN288" s="259"/>
      <c r="BO288" s="259"/>
      <c r="BP288" s="262"/>
      <c r="BQ288" s="261"/>
      <c r="BR288" s="267"/>
      <c r="BS288" s="259"/>
      <c r="BT288" s="259"/>
      <c r="BU288" s="268"/>
      <c r="BV288" s="344">
        <f t="shared" si="82"/>
        <v>0</v>
      </c>
      <c r="BW288" s="345">
        <f t="shared" si="83"/>
        <v>0</v>
      </c>
      <c r="BX288" s="346">
        <f t="shared" si="84"/>
        <v>0</v>
      </c>
      <c r="BY288" s="358">
        <f t="shared" si="80"/>
        <v>0</v>
      </c>
      <c r="BZ288" s="346">
        <f t="shared" si="81"/>
        <v>0</v>
      </c>
      <c r="CA288" s="443" t="s">
        <v>583</v>
      </c>
      <c r="CB288" s="256" t="s">
        <v>524</v>
      </c>
      <c r="CC288" s="347">
        <f t="shared" si="85"/>
        <v>0</v>
      </c>
      <c r="CD288" s="347">
        <f t="shared" si="86"/>
        <v>0</v>
      </c>
      <c r="CE288" s="347">
        <f t="shared" si="87"/>
        <v>0</v>
      </c>
      <c r="CF288" s="347">
        <f t="shared" si="88"/>
        <v>0</v>
      </c>
      <c r="CG288" s="448" t="s">
        <v>532</v>
      </c>
      <c r="CH288" s="256" t="s">
        <v>552</v>
      </c>
    </row>
    <row r="289" spans="1:86" x14ac:dyDescent="0.25">
      <c r="A289" s="291" t="s">
        <v>110</v>
      </c>
      <c r="B289" s="292" t="s">
        <v>111</v>
      </c>
      <c r="C289" s="293" t="s">
        <v>117</v>
      </c>
      <c r="D289" s="293" t="s">
        <v>113</v>
      </c>
      <c r="E289" s="294" t="s">
        <v>114</v>
      </c>
      <c r="F289" s="295" t="s">
        <v>228</v>
      </c>
      <c r="G289" s="293" t="s">
        <v>121</v>
      </c>
      <c r="H289" s="293" t="s">
        <v>116</v>
      </c>
      <c r="I289" s="296" t="s">
        <v>103</v>
      </c>
      <c r="J289" s="297" t="s">
        <v>39</v>
      </c>
      <c r="K289" s="298">
        <v>5</v>
      </c>
      <c r="L289" s="430">
        <v>0</v>
      </c>
      <c r="M289" s="431" t="s">
        <v>532</v>
      </c>
      <c r="N289" s="293" t="s">
        <v>100</v>
      </c>
      <c r="O289" s="258"/>
      <c r="P289" s="259"/>
      <c r="Q289" s="259"/>
      <c r="R289" s="259"/>
      <c r="S289" s="260"/>
      <c r="T289" s="261"/>
      <c r="U289" s="259"/>
      <c r="V289" s="259"/>
      <c r="W289" s="262"/>
      <c r="X289" s="261"/>
      <c r="Y289" s="259"/>
      <c r="Z289" s="259"/>
      <c r="AA289" s="259"/>
      <c r="AB289" s="262"/>
      <c r="AC289" s="261"/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/>
      <c r="AO289" s="265"/>
      <c r="AP289" s="265"/>
      <c r="AQ289" s="266"/>
      <c r="AR289" s="263"/>
      <c r="AS289" s="264"/>
      <c r="AT289" s="265"/>
      <c r="AU289" s="265"/>
      <c r="AV289" s="266"/>
      <c r="AW289" s="263"/>
      <c r="AX289" s="265"/>
      <c r="AY289" s="265"/>
      <c r="AZ289" s="265"/>
      <c r="BA289" s="266"/>
      <c r="BB289" s="263"/>
      <c r="BC289" s="264"/>
      <c r="BD289" s="265"/>
      <c r="BE289" s="265"/>
      <c r="BF289" s="266"/>
      <c r="BG289" s="261"/>
      <c r="BH289" s="267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4">
        <f t="shared" si="82"/>
        <v>0</v>
      </c>
      <c r="BW289" s="345">
        <f t="shared" si="83"/>
        <v>0</v>
      </c>
      <c r="BX289" s="346">
        <f t="shared" si="84"/>
        <v>0</v>
      </c>
      <c r="BY289" s="358">
        <f t="shared" si="80"/>
        <v>0</v>
      </c>
      <c r="BZ289" s="346">
        <f t="shared" si="81"/>
        <v>0</v>
      </c>
      <c r="CA289" s="443" t="s">
        <v>583</v>
      </c>
      <c r="CB289" s="256" t="s">
        <v>524</v>
      </c>
      <c r="CC289" s="347">
        <f t="shared" si="85"/>
        <v>0</v>
      </c>
      <c r="CD289" s="347">
        <f t="shared" si="86"/>
        <v>0</v>
      </c>
      <c r="CE289" s="347">
        <f t="shared" si="87"/>
        <v>0</v>
      </c>
      <c r="CF289" s="347">
        <f t="shared" si="88"/>
        <v>0</v>
      </c>
      <c r="CG289" s="448" t="s">
        <v>532</v>
      </c>
      <c r="CH289" s="256" t="s">
        <v>552</v>
      </c>
    </row>
    <row r="290" spans="1:86" x14ac:dyDescent="0.25">
      <c r="A290" s="291" t="s">
        <v>110</v>
      </c>
      <c r="B290" s="292" t="s">
        <v>111</v>
      </c>
      <c r="C290" s="293" t="s">
        <v>117</v>
      </c>
      <c r="D290" s="293" t="s">
        <v>113</v>
      </c>
      <c r="E290" s="294" t="s">
        <v>114</v>
      </c>
      <c r="F290" s="295" t="s">
        <v>228</v>
      </c>
      <c r="G290" s="293" t="s">
        <v>121</v>
      </c>
      <c r="H290" s="293" t="s">
        <v>116</v>
      </c>
      <c r="I290" s="296" t="s">
        <v>103</v>
      </c>
      <c r="J290" s="297" t="s">
        <v>37</v>
      </c>
      <c r="K290" s="298">
        <v>5</v>
      </c>
      <c r="L290" s="430">
        <v>0</v>
      </c>
      <c r="M290" s="431" t="s">
        <v>532</v>
      </c>
      <c r="N290" s="293" t="s">
        <v>100</v>
      </c>
      <c r="O290" s="258"/>
      <c r="P290" s="259"/>
      <c r="Q290" s="259"/>
      <c r="R290" s="259"/>
      <c r="S290" s="260"/>
      <c r="T290" s="261"/>
      <c r="U290" s="259"/>
      <c r="V290" s="259"/>
      <c r="W290" s="262"/>
      <c r="X290" s="261"/>
      <c r="Y290" s="259"/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/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4">
        <f t="shared" si="82"/>
        <v>0</v>
      </c>
      <c r="BW290" s="345">
        <f t="shared" si="83"/>
        <v>0</v>
      </c>
      <c r="BX290" s="346">
        <f t="shared" si="84"/>
        <v>0</v>
      </c>
      <c r="BY290" s="358">
        <f t="shared" si="80"/>
        <v>0</v>
      </c>
      <c r="BZ290" s="346">
        <f t="shared" si="81"/>
        <v>0</v>
      </c>
      <c r="CA290" s="443" t="s">
        <v>583</v>
      </c>
      <c r="CB290" s="256" t="s">
        <v>524</v>
      </c>
      <c r="CC290" s="347">
        <f t="shared" si="85"/>
        <v>0</v>
      </c>
      <c r="CD290" s="347">
        <f t="shared" si="86"/>
        <v>0</v>
      </c>
      <c r="CE290" s="347">
        <f t="shared" si="87"/>
        <v>0</v>
      </c>
      <c r="CF290" s="347">
        <f t="shared" si="88"/>
        <v>0</v>
      </c>
      <c r="CG290" s="448" t="s">
        <v>532</v>
      </c>
      <c r="CH290" s="256" t="s">
        <v>552</v>
      </c>
    </row>
    <row r="291" spans="1:86" x14ac:dyDescent="0.25">
      <c r="A291" s="291" t="s">
        <v>110</v>
      </c>
      <c r="B291" s="292" t="s">
        <v>111</v>
      </c>
      <c r="C291" s="293" t="s">
        <v>117</v>
      </c>
      <c r="D291" s="293" t="s">
        <v>113</v>
      </c>
      <c r="E291" s="294" t="s">
        <v>114</v>
      </c>
      <c r="F291" s="295" t="s">
        <v>228</v>
      </c>
      <c r="G291" s="293" t="s">
        <v>121</v>
      </c>
      <c r="H291" s="293" t="s">
        <v>116</v>
      </c>
      <c r="I291" s="296" t="s">
        <v>103</v>
      </c>
      <c r="J291" s="297" t="s">
        <v>237</v>
      </c>
      <c r="K291" s="298">
        <v>4</v>
      </c>
      <c r="L291" s="430">
        <v>0</v>
      </c>
      <c r="M291" s="431" t="s">
        <v>532</v>
      </c>
      <c r="N291" s="293" t="s">
        <v>100</v>
      </c>
      <c r="O291" s="258"/>
      <c r="P291" s="259"/>
      <c r="Q291" s="259"/>
      <c r="R291" s="259"/>
      <c r="S291" s="260"/>
      <c r="T291" s="261"/>
      <c r="U291" s="259"/>
      <c r="V291" s="259"/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/>
      <c r="AN291" s="264"/>
      <c r="AO291" s="265"/>
      <c r="AP291" s="265"/>
      <c r="AQ291" s="266"/>
      <c r="AR291" s="263"/>
      <c r="AS291" s="264"/>
      <c r="AT291" s="265"/>
      <c r="AU291" s="265"/>
      <c r="AV291" s="266"/>
      <c r="AW291" s="263"/>
      <c r="AX291" s="265"/>
      <c r="AY291" s="265"/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4">
        <f t="shared" si="82"/>
        <v>0</v>
      </c>
      <c r="BW291" s="345">
        <f t="shared" si="83"/>
        <v>0</v>
      </c>
      <c r="BX291" s="346">
        <f t="shared" si="84"/>
        <v>0</v>
      </c>
      <c r="BY291" s="358">
        <f t="shared" si="80"/>
        <v>0</v>
      </c>
      <c r="BZ291" s="346">
        <f t="shared" si="81"/>
        <v>0</v>
      </c>
      <c r="CA291" s="443" t="s">
        <v>583</v>
      </c>
      <c r="CB291" s="256" t="s">
        <v>524</v>
      </c>
      <c r="CC291" s="347">
        <f t="shared" si="85"/>
        <v>0</v>
      </c>
      <c r="CD291" s="347">
        <f t="shared" si="86"/>
        <v>0</v>
      </c>
      <c r="CE291" s="347">
        <f t="shared" si="87"/>
        <v>0</v>
      </c>
      <c r="CF291" s="347">
        <f t="shared" si="88"/>
        <v>0</v>
      </c>
      <c r="CG291" s="448" t="s">
        <v>532</v>
      </c>
      <c r="CH291" s="256" t="s">
        <v>552</v>
      </c>
    </row>
    <row r="292" spans="1:86" x14ac:dyDescent="0.25">
      <c r="A292" s="291" t="s">
        <v>110</v>
      </c>
      <c r="B292" s="292" t="s">
        <v>111</v>
      </c>
      <c r="C292" s="293" t="s">
        <v>117</v>
      </c>
      <c r="D292" s="293" t="s">
        <v>113</v>
      </c>
      <c r="E292" s="294" t="s">
        <v>114</v>
      </c>
      <c r="F292" s="295" t="s">
        <v>228</v>
      </c>
      <c r="G292" s="293" t="s">
        <v>115</v>
      </c>
      <c r="H292" s="293" t="s">
        <v>116</v>
      </c>
      <c r="I292" s="296" t="s">
        <v>103</v>
      </c>
      <c r="J292" s="297" t="s">
        <v>31</v>
      </c>
      <c r="K292" s="298">
        <v>5</v>
      </c>
      <c r="L292" s="430">
        <v>0</v>
      </c>
      <c r="M292" s="431" t="s">
        <v>532</v>
      </c>
      <c r="N292" s="293" t="s">
        <v>100</v>
      </c>
      <c r="O292" s="258"/>
      <c r="P292" s="259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/>
      <c r="AT292" s="265"/>
      <c r="AU292" s="265"/>
      <c r="AV292" s="266"/>
      <c r="AW292" s="263"/>
      <c r="AX292" s="265"/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4">
        <f t="shared" si="82"/>
        <v>0</v>
      </c>
      <c r="BW292" s="345">
        <f t="shared" si="83"/>
        <v>0</v>
      </c>
      <c r="BX292" s="346">
        <f t="shared" si="84"/>
        <v>0</v>
      </c>
      <c r="BY292" s="358">
        <f t="shared" si="80"/>
        <v>0</v>
      </c>
      <c r="BZ292" s="346">
        <f t="shared" si="81"/>
        <v>0</v>
      </c>
      <c r="CA292" s="443" t="s">
        <v>583</v>
      </c>
      <c r="CB292" s="256" t="s">
        <v>524</v>
      </c>
      <c r="CC292" s="347">
        <f t="shared" si="85"/>
        <v>0</v>
      </c>
      <c r="CD292" s="347">
        <f t="shared" si="86"/>
        <v>0</v>
      </c>
      <c r="CE292" s="347">
        <f t="shared" si="87"/>
        <v>0</v>
      </c>
      <c r="CF292" s="347">
        <f t="shared" si="88"/>
        <v>0</v>
      </c>
      <c r="CG292" s="448" t="s">
        <v>532</v>
      </c>
      <c r="CH292" s="256" t="s">
        <v>552</v>
      </c>
    </row>
    <row r="293" spans="1:86" x14ac:dyDescent="0.25">
      <c r="A293" s="291" t="s">
        <v>110</v>
      </c>
      <c r="B293" s="292" t="s">
        <v>111</v>
      </c>
      <c r="C293" s="293" t="s">
        <v>117</v>
      </c>
      <c r="D293" s="293" t="s">
        <v>113</v>
      </c>
      <c r="E293" s="294" t="s">
        <v>114</v>
      </c>
      <c r="F293" s="295" t="s">
        <v>228</v>
      </c>
      <c r="G293" s="293" t="s">
        <v>115</v>
      </c>
      <c r="H293" s="293" t="s">
        <v>116</v>
      </c>
      <c r="I293" s="296" t="s">
        <v>103</v>
      </c>
      <c r="J293" s="297" t="s">
        <v>39</v>
      </c>
      <c r="K293" s="298">
        <v>5</v>
      </c>
      <c r="L293" s="430">
        <v>0</v>
      </c>
      <c r="M293" s="431" t="s">
        <v>532</v>
      </c>
      <c r="N293" s="293" t="s">
        <v>100</v>
      </c>
      <c r="O293" s="258"/>
      <c r="P293" s="259"/>
      <c r="Q293" s="259"/>
      <c r="R293" s="259"/>
      <c r="S293" s="260"/>
      <c r="T293" s="261"/>
      <c r="U293" s="259"/>
      <c r="V293" s="259"/>
      <c r="W293" s="262"/>
      <c r="X293" s="261"/>
      <c r="Y293" s="259"/>
      <c r="Z293" s="259"/>
      <c r="AA293" s="259"/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/>
      <c r="AP293" s="265"/>
      <c r="AQ293" s="266"/>
      <c r="AR293" s="263"/>
      <c r="AS293" s="264"/>
      <c r="AT293" s="265"/>
      <c r="AU293" s="265"/>
      <c r="AV293" s="266"/>
      <c r="AW293" s="263"/>
      <c r="AX293" s="265"/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4">
        <f t="shared" si="82"/>
        <v>0</v>
      </c>
      <c r="BW293" s="345">
        <f t="shared" si="83"/>
        <v>0</v>
      </c>
      <c r="BX293" s="346">
        <f t="shared" si="84"/>
        <v>0</v>
      </c>
      <c r="BY293" s="358">
        <f t="shared" si="80"/>
        <v>0</v>
      </c>
      <c r="BZ293" s="346">
        <f t="shared" si="81"/>
        <v>0</v>
      </c>
      <c r="CA293" s="443" t="s">
        <v>583</v>
      </c>
      <c r="CB293" s="256" t="s">
        <v>524</v>
      </c>
      <c r="CC293" s="347">
        <f t="shared" si="85"/>
        <v>0</v>
      </c>
      <c r="CD293" s="347">
        <f t="shared" si="86"/>
        <v>0</v>
      </c>
      <c r="CE293" s="347">
        <f t="shared" si="87"/>
        <v>0</v>
      </c>
      <c r="CF293" s="347">
        <f t="shared" si="88"/>
        <v>0</v>
      </c>
      <c r="CG293" s="448" t="s">
        <v>532</v>
      </c>
      <c r="CH293" s="256" t="s">
        <v>552</v>
      </c>
    </row>
    <row r="294" spans="1:86" x14ac:dyDescent="0.25">
      <c r="A294" s="291" t="s">
        <v>110</v>
      </c>
      <c r="B294" s="292" t="s">
        <v>111</v>
      </c>
      <c r="C294" s="293" t="s">
        <v>117</v>
      </c>
      <c r="D294" s="293" t="s">
        <v>113</v>
      </c>
      <c r="E294" s="294" t="s">
        <v>114</v>
      </c>
      <c r="F294" s="295" t="s">
        <v>228</v>
      </c>
      <c r="G294" s="293" t="s">
        <v>115</v>
      </c>
      <c r="H294" s="293" t="s">
        <v>116</v>
      </c>
      <c r="I294" s="296" t="s">
        <v>103</v>
      </c>
      <c r="J294" s="297" t="s">
        <v>37</v>
      </c>
      <c r="K294" s="298">
        <v>5</v>
      </c>
      <c r="L294" s="430">
        <v>0</v>
      </c>
      <c r="M294" s="431" t="s">
        <v>532</v>
      </c>
      <c r="N294" s="293" t="s">
        <v>100</v>
      </c>
      <c r="O294" s="258"/>
      <c r="P294" s="259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/>
      <c r="AR294" s="263"/>
      <c r="AS294" s="264"/>
      <c r="AT294" s="265"/>
      <c r="AU294" s="265"/>
      <c r="AV294" s="266"/>
      <c r="AW294" s="263"/>
      <c r="AX294" s="265"/>
      <c r="AY294" s="265"/>
      <c r="AZ294" s="265"/>
      <c r="BA294" s="266"/>
      <c r="BB294" s="263"/>
      <c r="BC294" s="264"/>
      <c r="BD294" s="265"/>
      <c r="BE294" s="265"/>
      <c r="BF294" s="266"/>
      <c r="BG294" s="261"/>
      <c r="BH294" s="267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4">
        <f t="shared" si="82"/>
        <v>0</v>
      </c>
      <c r="BW294" s="345">
        <f t="shared" si="83"/>
        <v>0</v>
      </c>
      <c r="BX294" s="346">
        <f t="shared" si="84"/>
        <v>0</v>
      </c>
      <c r="BY294" s="358">
        <f t="shared" si="80"/>
        <v>0</v>
      </c>
      <c r="BZ294" s="346">
        <f t="shared" si="81"/>
        <v>0</v>
      </c>
      <c r="CA294" s="443" t="s">
        <v>583</v>
      </c>
      <c r="CB294" s="256" t="s">
        <v>524</v>
      </c>
      <c r="CC294" s="347">
        <f t="shared" si="85"/>
        <v>0</v>
      </c>
      <c r="CD294" s="347">
        <f t="shared" si="86"/>
        <v>0</v>
      </c>
      <c r="CE294" s="347">
        <f t="shared" si="87"/>
        <v>0</v>
      </c>
      <c r="CF294" s="347">
        <f t="shared" si="88"/>
        <v>0</v>
      </c>
      <c r="CG294" s="448" t="s">
        <v>532</v>
      </c>
      <c r="CH294" s="256" t="s">
        <v>552</v>
      </c>
    </row>
    <row r="295" spans="1:86" x14ac:dyDescent="0.25">
      <c r="A295" s="291" t="s">
        <v>110</v>
      </c>
      <c r="B295" s="292" t="s">
        <v>111</v>
      </c>
      <c r="C295" s="293" t="s">
        <v>117</v>
      </c>
      <c r="D295" s="293" t="s">
        <v>113</v>
      </c>
      <c r="E295" s="294" t="s">
        <v>114</v>
      </c>
      <c r="F295" s="295" t="s">
        <v>228</v>
      </c>
      <c r="G295" s="293" t="s">
        <v>115</v>
      </c>
      <c r="H295" s="293" t="s">
        <v>116</v>
      </c>
      <c r="I295" s="296" t="s">
        <v>103</v>
      </c>
      <c r="J295" s="297" t="s">
        <v>237</v>
      </c>
      <c r="K295" s="298">
        <v>4</v>
      </c>
      <c r="L295" s="430">
        <v>0</v>
      </c>
      <c r="M295" s="431" t="s">
        <v>532</v>
      </c>
      <c r="N295" s="293" t="s">
        <v>100</v>
      </c>
      <c r="O295" s="258"/>
      <c r="P295" s="259"/>
      <c r="Q295" s="259"/>
      <c r="R295" s="259"/>
      <c r="S295" s="260"/>
      <c r="T295" s="261"/>
      <c r="U295" s="259"/>
      <c r="V295" s="259"/>
      <c r="W295" s="262"/>
      <c r="X295" s="261"/>
      <c r="Y295" s="259"/>
      <c r="Z295" s="259"/>
      <c r="AA295" s="259"/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/>
      <c r="AP295" s="265"/>
      <c r="AQ295" s="266"/>
      <c r="AR295" s="263"/>
      <c r="AS295" s="264"/>
      <c r="AT295" s="265"/>
      <c r="AU295" s="265"/>
      <c r="AV295" s="266"/>
      <c r="AW295" s="263"/>
      <c r="AX295" s="265"/>
      <c r="AY295" s="265"/>
      <c r="AZ295" s="265"/>
      <c r="BA295" s="266"/>
      <c r="BB295" s="263"/>
      <c r="BC295" s="264"/>
      <c r="BD295" s="265"/>
      <c r="BE295" s="265"/>
      <c r="BF295" s="266"/>
      <c r="BG295" s="261"/>
      <c r="BH295" s="267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4">
        <f t="shared" si="82"/>
        <v>0</v>
      </c>
      <c r="BW295" s="345">
        <f t="shared" si="83"/>
        <v>0</v>
      </c>
      <c r="BX295" s="346">
        <f t="shared" si="84"/>
        <v>0</v>
      </c>
      <c r="BY295" s="358">
        <f t="shared" ref="BY295:BY303" si="89">COUNT(O295:AG295,BG295:BU295)</f>
        <v>0</v>
      </c>
      <c r="BZ295" s="346">
        <f t="shared" ref="BZ295:BZ303" si="90">COUNT(AH295:BF295)</f>
        <v>0</v>
      </c>
      <c r="CA295" s="443" t="s">
        <v>583</v>
      </c>
      <c r="CB295" s="256" t="s">
        <v>524</v>
      </c>
      <c r="CC295" s="347">
        <f t="shared" si="85"/>
        <v>0</v>
      </c>
      <c r="CD295" s="347">
        <f t="shared" si="86"/>
        <v>0</v>
      </c>
      <c r="CE295" s="347">
        <f t="shared" si="87"/>
        <v>0</v>
      </c>
      <c r="CF295" s="347">
        <f t="shared" si="88"/>
        <v>0</v>
      </c>
      <c r="CG295" s="448" t="s">
        <v>532</v>
      </c>
      <c r="CH295" s="256" t="s">
        <v>552</v>
      </c>
    </row>
    <row r="296" spans="1:86" x14ac:dyDescent="0.25">
      <c r="A296" s="291" t="s">
        <v>110</v>
      </c>
      <c r="B296" s="292" t="s">
        <v>111</v>
      </c>
      <c r="C296" s="293" t="s">
        <v>112</v>
      </c>
      <c r="D296" s="293" t="s">
        <v>113</v>
      </c>
      <c r="E296" s="294" t="s">
        <v>114</v>
      </c>
      <c r="F296" s="295" t="s">
        <v>227</v>
      </c>
      <c r="G296" s="293" t="s">
        <v>121</v>
      </c>
      <c r="H296" s="293" t="s">
        <v>116</v>
      </c>
      <c r="I296" s="296" t="s">
        <v>103</v>
      </c>
      <c r="J296" s="297" t="s">
        <v>31</v>
      </c>
      <c r="K296" s="298">
        <v>5</v>
      </c>
      <c r="L296" s="430">
        <v>0</v>
      </c>
      <c r="M296" s="431" t="s">
        <v>532</v>
      </c>
      <c r="N296" s="293" t="s">
        <v>100</v>
      </c>
      <c r="O296" s="258"/>
      <c r="P296" s="259"/>
      <c r="Q296" s="259"/>
      <c r="R296" s="259"/>
      <c r="S296" s="260"/>
      <c r="T296" s="261"/>
      <c r="U296" s="259"/>
      <c r="V296" s="259"/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/>
      <c r="AR296" s="263"/>
      <c r="AS296" s="264"/>
      <c r="AT296" s="265"/>
      <c r="AU296" s="265"/>
      <c r="AV296" s="266"/>
      <c r="AW296" s="263"/>
      <c r="AX296" s="265"/>
      <c r="AY296" s="265"/>
      <c r="AZ296" s="265"/>
      <c r="BA296" s="266"/>
      <c r="BB296" s="263"/>
      <c r="BC296" s="264"/>
      <c r="BD296" s="265"/>
      <c r="BE296" s="265"/>
      <c r="BF296" s="266"/>
      <c r="BG296" s="261"/>
      <c r="BH296" s="267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4">
        <f t="shared" ref="BV296:BV303" si="91">SUM(O296:BU296)</f>
        <v>0</v>
      </c>
      <c r="BW296" s="345">
        <f t="shared" ref="BW296:BW303" si="92">IF(J296="Pictures",(IF(SUM(O296:BU296)&gt;L296,0,L296-BV296)),L296-BV296)</f>
        <v>0</v>
      </c>
      <c r="BX296" s="346">
        <f t="shared" si="84"/>
        <v>0</v>
      </c>
      <c r="BY296" s="358">
        <f t="shared" si="89"/>
        <v>0</v>
      </c>
      <c r="BZ296" s="346">
        <f t="shared" si="90"/>
        <v>0</v>
      </c>
      <c r="CA296" s="443" t="s">
        <v>583</v>
      </c>
      <c r="CB296" s="256" t="s">
        <v>524</v>
      </c>
      <c r="CC296" s="347">
        <f t="shared" si="85"/>
        <v>0</v>
      </c>
      <c r="CD296" s="347">
        <f t="shared" si="86"/>
        <v>0</v>
      </c>
      <c r="CE296" s="347">
        <f t="shared" si="87"/>
        <v>0</v>
      </c>
      <c r="CF296" s="347">
        <f t="shared" si="88"/>
        <v>0</v>
      </c>
      <c r="CG296" s="448" t="s">
        <v>532</v>
      </c>
      <c r="CH296" s="256" t="s">
        <v>552</v>
      </c>
    </row>
    <row r="297" spans="1:86" x14ac:dyDescent="0.25">
      <c r="A297" s="291" t="s">
        <v>110</v>
      </c>
      <c r="B297" s="292" t="s">
        <v>111</v>
      </c>
      <c r="C297" s="293" t="s">
        <v>112</v>
      </c>
      <c r="D297" s="293" t="s">
        <v>113</v>
      </c>
      <c r="E297" s="294" t="s">
        <v>114</v>
      </c>
      <c r="F297" s="295" t="s">
        <v>227</v>
      </c>
      <c r="G297" s="293" t="s">
        <v>121</v>
      </c>
      <c r="H297" s="293" t="s">
        <v>116</v>
      </c>
      <c r="I297" s="296" t="s">
        <v>103</v>
      </c>
      <c r="J297" s="297" t="s">
        <v>39</v>
      </c>
      <c r="K297" s="298">
        <v>5</v>
      </c>
      <c r="L297" s="430">
        <v>0</v>
      </c>
      <c r="M297" s="431" t="s">
        <v>532</v>
      </c>
      <c r="N297" s="293" t="s">
        <v>100</v>
      </c>
      <c r="O297" s="258"/>
      <c r="P297" s="259"/>
      <c r="Q297" s="259"/>
      <c r="R297" s="259"/>
      <c r="S297" s="260"/>
      <c r="T297" s="261"/>
      <c r="U297" s="259"/>
      <c r="V297" s="259"/>
      <c r="W297" s="262"/>
      <c r="X297" s="261"/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/>
      <c r="AN297" s="264"/>
      <c r="AO297" s="265"/>
      <c r="AP297" s="265"/>
      <c r="AQ297" s="266"/>
      <c r="AR297" s="263"/>
      <c r="AS297" s="264"/>
      <c r="AT297" s="265"/>
      <c r="AU297" s="265"/>
      <c r="AV297" s="266"/>
      <c r="AW297" s="263"/>
      <c r="AX297" s="265"/>
      <c r="AY297" s="265"/>
      <c r="AZ297" s="265"/>
      <c r="BA297" s="266"/>
      <c r="BB297" s="263"/>
      <c r="BC297" s="264"/>
      <c r="BD297" s="265"/>
      <c r="BE297" s="265"/>
      <c r="BF297" s="266"/>
      <c r="BG297" s="261"/>
      <c r="BH297" s="267"/>
      <c r="BI297" s="259"/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4">
        <f t="shared" si="91"/>
        <v>0</v>
      </c>
      <c r="BW297" s="345">
        <f t="shared" si="92"/>
        <v>0</v>
      </c>
      <c r="BX297" s="346">
        <f t="shared" si="84"/>
        <v>0</v>
      </c>
      <c r="BY297" s="358">
        <f t="shared" si="89"/>
        <v>0</v>
      </c>
      <c r="BZ297" s="346">
        <f t="shared" si="90"/>
        <v>0</v>
      </c>
      <c r="CA297" s="443" t="s">
        <v>583</v>
      </c>
      <c r="CB297" s="256" t="s">
        <v>524</v>
      </c>
      <c r="CC297" s="347">
        <f t="shared" si="85"/>
        <v>0</v>
      </c>
      <c r="CD297" s="347">
        <f t="shared" si="86"/>
        <v>0</v>
      </c>
      <c r="CE297" s="347">
        <f t="shared" si="87"/>
        <v>0</v>
      </c>
      <c r="CF297" s="347">
        <f t="shared" si="88"/>
        <v>0</v>
      </c>
      <c r="CG297" s="448" t="s">
        <v>532</v>
      </c>
      <c r="CH297" s="256" t="s">
        <v>552</v>
      </c>
    </row>
    <row r="298" spans="1:86" x14ac:dyDescent="0.25">
      <c r="A298" s="291" t="s">
        <v>110</v>
      </c>
      <c r="B298" s="292" t="s">
        <v>111</v>
      </c>
      <c r="C298" s="293" t="s">
        <v>112</v>
      </c>
      <c r="D298" s="293" t="s">
        <v>113</v>
      </c>
      <c r="E298" s="294" t="s">
        <v>114</v>
      </c>
      <c r="F298" s="295" t="s">
        <v>227</v>
      </c>
      <c r="G298" s="293" t="s">
        <v>121</v>
      </c>
      <c r="H298" s="293" t="s">
        <v>116</v>
      </c>
      <c r="I298" s="296" t="s">
        <v>103</v>
      </c>
      <c r="J298" s="297" t="s">
        <v>37</v>
      </c>
      <c r="K298" s="298">
        <v>5</v>
      </c>
      <c r="L298" s="430">
        <v>0</v>
      </c>
      <c r="M298" s="431" t="s">
        <v>532</v>
      </c>
      <c r="N298" s="293" t="s">
        <v>100</v>
      </c>
      <c r="O298" s="258"/>
      <c r="P298" s="259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/>
      <c r="AT298" s="265"/>
      <c r="AU298" s="265"/>
      <c r="AV298" s="266"/>
      <c r="AW298" s="263"/>
      <c r="AX298" s="265"/>
      <c r="AY298" s="265"/>
      <c r="AZ298" s="265"/>
      <c r="BA298" s="266"/>
      <c r="BB298" s="263"/>
      <c r="BC298" s="264"/>
      <c r="BD298" s="265"/>
      <c r="BE298" s="265"/>
      <c r="BF298" s="266"/>
      <c r="BG298" s="261"/>
      <c r="BH298" s="267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67"/>
      <c r="BS298" s="259"/>
      <c r="BT298" s="259"/>
      <c r="BU298" s="268"/>
      <c r="BV298" s="344">
        <f t="shared" si="91"/>
        <v>0</v>
      </c>
      <c r="BW298" s="345">
        <f t="shared" si="92"/>
        <v>0</v>
      </c>
      <c r="BX298" s="346">
        <f t="shared" si="84"/>
        <v>0</v>
      </c>
      <c r="BY298" s="358">
        <f t="shared" si="89"/>
        <v>0</v>
      </c>
      <c r="BZ298" s="346">
        <f t="shared" si="90"/>
        <v>0</v>
      </c>
      <c r="CA298" s="443" t="s">
        <v>583</v>
      </c>
      <c r="CB298" s="256" t="s">
        <v>524</v>
      </c>
      <c r="CC298" s="347">
        <f t="shared" si="85"/>
        <v>0</v>
      </c>
      <c r="CD298" s="347">
        <f t="shared" si="86"/>
        <v>0</v>
      </c>
      <c r="CE298" s="347">
        <f t="shared" si="87"/>
        <v>0</v>
      </c>
      <c r="CF298" s="347">
        <f t="shared" si="88"/>
        <v>0</v>
      </c>
      <c r="CG298" s="448" t="s">
        <v>532</v>
      </c>
      <c r="CH298" s="256" t="s">
        <v>552</v>
      </c>
    </row>
    <row r="299" spans="1:86" x14ac:dyDescent="0.25">
      <c r="A299" s="291" t="s">
        <v>110</v>
      </c>
      <c r="B299" s="292" t="s">
        <v>111</v>
      </c>
      <c r="C299" s="293" t="s">
        <v>112</v>
      </c>
      <c r="D299" s="293" t="s">
        <v>113</v>
      </c>
      <c r="E299" s="294" t="s">
        <v>114</v>
      </c>
      <c r="F299" s="295" t="s">
        <v>227</v>
      </c>
      <c r="G299" s="293" t="s">
        <v>121</v>
      </c>
      <c r="H299" s="293" t="s">
        <v>116</v>
      </c>
      <c r="I299" s="296" t="s">
        <v>103</v>
      </c>
      <c r="J299" s="297" t="s">
        <v>237</v>
      </c>
      <c r="K299" s="298">
        <v>4</v>
      </c>
      <c r="L299" s="430">
        <v>0</v>
      </c>
      <c r="M299" s="431" t="s">
        <v>532</v>
      </c>
      <c r="N299" s="293" t="s">
        <v>100</v>
      </c>
      <c r="O299" s="258"/>
      <c r="P299" s="259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59"/>
      <c r="AB299" s="262"/>
      <c r="AC299" s="261"/>
      <c r="AD299" s="259"/>
      <c r="AE299" s="259"/>
      <c r="AF299" s="259"/>
      <c r="AG299" s="262"/>
      <c r="AH299" s="263"/>
      <c r="AI299" s="264"/>
      <c r="AJ299" s="265"/>
      <c r="AK299" s="265"/>
      <c r="AL299" s="266"/>
      <c r="AM299" s="263"/>
      <c r="AN299" s="264"/>
      <c r="AO299" s="265"/>
      <c r="AP299" s="265"/>
      <c r="AQ299" s="266"/>
      <c r="AR299" s="263"/>
      <c r="AS299" s="264"/>
      <c r="AT299" s="265"/>
      <c r="AU299" s="265"/>
      <c r="AV299" s="266"/>
      <c r="AW299" s="263"/>
      <c r="AX299" s="265"/>
      <c r="AY299" s="265"/>
      <c r="AZ299" s="265"/>
      <c r="BA299" s="266"/>
      <c r="BB299" s="263"/>
      <c r="BC299" s="264"/>
      <c r="BD299" s="265"/>
      <c r="BE299" s="265"/>
      <c r="BF299" s="266"/>
      <c r="BG299" s="261"/>
      <c r="BH299" s="267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67"/>
      <c r="BS299" s="259"/>
      <c r="BT299" s="259"/>
      <c r="BU299" s="268"/>
      <c r="BV299" s="344">
        <f t="shared" si="91"/>
        <v>0</v>
      </c>
      <c r="BW299" s="345">
        <f t="shared" si="92"/>
        <v>0</v>
      </c>
      <c r="BX299" s="346">
        <f t="shared" si="84"/>
        <v>0</v>
      </c>
      <c r="BY299" s="358">
        <f t="shared" si="89"/>
        <v>0</v>
      </c>
      <c r="BZ299" s="346">
        <f t="shared" si="90"/>
        <v>0</v>
      </c>
      <c r="CA299" s="443" t="s">
        <v>583</v>
      </c>
      <c r="CB299" s="256" t="s">
        <v>524</v>
      </c>
      <c r="CC299" s="347">
        <f t="shared" si="85"/>
        <v>0</v>
      </c>
      <c r="CD299" s="347">
        <f t="shared" si="86"/>
        <v>0</v>
      </c>
      <c r="CE299" s="347">
        <f t="shared" si="87"/>
        <v>0</v>
      </c>
      <c r="CF299" s="347">
        <f t="shared" si="88"/>
        <v>0</v>
      </c>
      <c r="CG299" s="448" t="s">
        <v>532</v>
      </c>
      <c r="CH299" s="256" t="s">
        <v>552</v>
      </c>
    </row>
    <row r="300" spans="1:86" x14ac:dyDescent="0.25">
      <c r="A300" s="291" t="s">
        <v>110</v>
      </c>
      <c r="B300" s="292" t="s">
        <v>111</v>
      </c>
      <c r="C300" s="293" t="s">
        <v>112</v>
      </c>
      <c r="D300" s="293" t="s">
        <v>113</v>
      </c>
      <c r="E300" s="294" t="s">
        <v>114</v>
      </c>
      <c r="F300" s="295" t="s">
        <v>227</v>
      </c>
      <c r="G300" s="293" t="s">
        <v>115</v>
      </c>
      <c r="H300" s="293" t="s">
        <v>116</v>
      </c>
      <c r="I300" s="296" t="s">
        <v>103</v>
      </c>
      <c r="J300" s="297" t="s">
        <v>31</v>
      </c>
      <c r="K300" s="298">
        <v>5</v>
      </c>
      <c r="L300" s="430">
        <v>0</v>
      </c>
      <c r="M300" s="431" t="s">
        <v>532</v>
      </c>
      <c r="N300" s="293" t="s">
        <v>100</v>
      </c>
      <c r="O300" s="258"/>
      <c r="P300" s="259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59"/>
      <c r="AB300" s="262"/>
      <c r="AC300" s="261"/>
      <c r="AD300" s="259"/>
      <c r="AE300" s="259"/>
      <c r="AF300" s="259"/>
      <c r="AG300" s="262"/>
      <c r="AH300" s="263"/>
      <c r="AI300" s="264"/>
      <c r="AJ300" s="265"/>
      <c r="AK300" s="265"/>
      <c r="AL300" s="266"/>
      <c r="AM300" s="263"/>
      <c r="AN300" s="264"/>
      <c r="AO300" s="265"/>
      <c r="AP300" s="265"/>
      <c r="AQ300" s="266"/>
      <c r="AR300" s="263"/>
      <c r="AS300" s="264"/>
      <c r="AT300" s="265"/>
      <c r="AU300" s="265"/>
      <c r="AV300" s="266"/>
      <c r="AW300" s="263"/>
      <c r="AX300" s="265"/>
      <c r="AY300" s="265"/>
      <c r="AZ300" s="265"/>
      <c r="BA300" s="266"/>
      <c r="BB300" s="263"/>
      <c r="BC300" s="264"/>
      <c r="BD300" s="265"/>
      <c r="BE300" s="265"/>
      <c r="BF300" s="266"/>
      <c r="BG300" s="261"/>
      <c r="BH300" s="267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67"/>
      <c r="BS300" s="259"/>
      <c r="BT300" s="259"/>
      <c r="BU300" s="268"/>
      <c r="BV300" s="344">
        <f t="shared" si="91"/>
        <v>0</v>
      </c>
      <c r="BW300" s="345">
        <f t="shared" si="92"/>
        <v>0</v>
      </c>
      <c r="BX300" s="346">
        <f t="shared" si="84"/>
        <v>0</v>
      </c>
      <c r="BY300" s="358">
        <f t="shared" si="89"/>
        <v>0</v>
      </c>
      <c r="BZ300" s="346">
        <f t="shared" si="90"/>
        <v>0</v>
      </c>
      <c r="CA300" s="443" t="s">
        <v>583</v>
      </c>
      <c r="CB300" s="256" t="s">
        <v>524</v>
      </c>
      <c r="CC300" s="347">
        <f t="shared" si="85"/>
        <v>0</v>
      </c>
      <c r="CD300" s="347">
        <f t="shared" si="86"/>
        <v>0</v>
      </c>
      <c r="CE300" s="347">
        <f t="shared" si="87"/>
        <v>0</v>
      </c>
      <c r="CF300" s="347">
        <f t="shared" si="88"/>
        <v>0</v>
      </c>
      <c r="CG300" s="448" t="s">
        <v>532</v>
      </c>
      <c r="CH300" s="256" t="s">
        <v>552</v>
      </c>
    </row>
    <row r="301" spans="1:86" x14ac:dyDescent="0.25">
      <c r="A301" s="291" t="s">
        <v>110</v>
      </c>
      <c r="B301" s="292" t="s">
        <v>111</v>
      </c>
      <c r="C301" s="293" t="s">
        <v>112</v>
      </c>
      <c r="D301" s="293" t="s">
        <v>113</v>
      </c>
      <c r="E301" s="294" t="s">
        <v>114</v>
      </c>
      <c r="F301" s="295" t="s">
        <v>227</v>
      </c>
      <c r="G301" s="293" t="s">
        <v>115</v>
      </c>
      <c r="H301" s="293" t="s">
        <v>116</v>
      </c>
      <c r="I301" s="296" t="s">
        <v>103</v>
      </c>
      <c r="J301" s="297" t="s">
        <v>39</v>
      </c>
      <c r="K301" s="298">
        <v>5</v>
      </c>
      <c r="L301" s="430">
        <v>0</v>
      </c>
      <c r="M301" s="431" t="s">
        <v>532</v>
      </c>
      <c r="N301" s="293" t="s">
        <v>100</v>
      </c>
      <c r="O301" s="258"/>
      <c r="P301" s="259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59"/>
      <c r="AB301" s="262"/>
      <c r="AC301" s="261"/>
      <c r="AD301" s="259"/>
      <c r="AE301" s="259"/>
      <c r="AF301" s="259"/>
      <c r="AG301" s="262"/>
      <c r="AH301" s="263"/>
      <c r="AI301" s="264"/>
      <c r="AJ301" s="265"/>
      <c r="AK301" s="265"/>
      <c r="AL301" s="266"/>
      <c r="AM301" s="263"/>
      <c r="AN301" s="264"/>
      <c r="AO301" s="265"/>
      <c r="AP301" s="265"/>
      <c r="AQ301" s="266"/>
      <c r="AR301" s="263"/>
      <c r="AS301" s="264"/>
      <c r="AT301" s="265"/>
      <c r="AU301" s="265"/>
      <c r="AV301" s="266"/>
      <c r="AW301" s="263"/>
      <c r="AX301" s="265"/>
      <c r="AY301" s="265"/>
      <c r="AZ301" s="265"/>
      <c r="BA301" s="266"/>
      <c r="BB301" s="263"/>
      <c r="BC301" s="264"/>
      <c r="BD301" s="265"/>
      <c r="BE301" s="265"/>
      <c r="BF301" s="266"/>
      <c r="BG301" s="261"/>
      <c r="BH301" s="267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67"/>
      <c r="BS301" s="259"/>
      <c r="BT301" s="259"/>
      <c r="BU301" s="268"/>
      <c r="BV301" s="344">
        <f t="shared" si="91"/>
        <v>0</v>
      </c>
      <c r="BW301" s="345">
        <f t="shared" si="92"/>
        <v>0</v>
      </c>
      <c r="BX301" s="346">
        <f t="shared" si="84"/>
        <v>0</v>
      </c>
      <c r="BY301" s="358">
        <f t="shared" si="89"/>
        <v>0</v>
      </c>
      <c r="BZ301" s="346">
        <f t="shared" si="90"/>
        <v>0</v>
      </c>
      <c r="CA301" s="443" t="s">
        <v>583</v>
      </c>
      <c r="CB301" s="256" t="s">
        <v>524</v>
      </c>
      <c r="CC301" s="347">
        <f t="shared" si="85"/>
        <v>0</v>
      </c>
      <c r="CD301" s="347">
        <f t="shared" si="86"/>
        <v>0</v>
      </c>
      <c r="CE301" s="347">
        <f t="shared" si="87"/>
        <v>0</v>
      </c>
      <c r="CF301" s="347">
        <f t="shared" si="88"/>
        <v>0</v>
      </c>
      <c r="CG301" s="448" t="s">
        <v>532</v>
      </c>
      <c r="CH301" s="256" t="s">
        <v>552</v>
      </c>
    </row>
    <row r="302" spans="1:86" x14ac:dyDescent="0.25">
      <c r="A302" s="291" t="s">
        <v>110</v>
      </c>
      <c r="B302" s="292" t="s">
        <v>111</v>
      </c>
      <c r="C302" s="293" t="s">
        <v>112</v>
      </c>
      <c r="D302" s="293" t="s">
        <v>113</v>
      </c>
      <c r="E302" s="294" t="s">
        <v>114</v>
      </c>
      <c r="F302" s="295" t="s">
        <v>227</v>
      </c>
      <c r="G302" s="293" t="s">
        <v>115</v>
      </c>
      <c r="H302" s="293" t="s">
        <v>116</v>
      </c>
      <c r="I302" s="296" t="s">
        <v>103</v>
      </c>
      <c r="J302" s="297" t="s">
        <v>37</v>
      </c>
      <c r="K302" s="298">
        <v>5</v>
      </c>
      <c r="L302" s="430">
        <v>0</v>
      </c>
      <c r="M302" s="431" t="s">
        <v>532</v>
      </c>
      <c r="N302" s="293" t="s">
        <v>100</v>
      </c>
      <c r="O302" s="258"/>
      <c r="P302" s="259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59"/>
      <c r="AB302" s="262"/>
      <c r="AC302" s="261"/>
      <c r="AD302" s="259"/>
      <c r="AE302" s="259"/>
      <c r="AF302" s="259"/>
      <c r="AG302" s="262"/>
      <c r="AH302" s="263"/>
      <c r="AI302" s="264"/>
      <c r="AJ302" s="265"/>
      <c r="AK302" s="265"/>
      <c r="AL302" s="266"/>
      <c r="AM302" s="263"/>
      <c r="AN302" s="264"/>
      <c r="AO302" s="265"/>
      <c r="AP302" s="265"/>
      <c r="AQ302" s="266"/>
      <c r="AR302" s="263"/>
      <c r="AS302" s="264"/>
      <c r="AT302" s="265"/>
      <c r="AU302" s="265"/>
      <c r="AV302" s="266"/>
      <c r="AW302" s="263"/>
      <c r="AX302" s="265"/>
      <c r="AY302" s="265"/>
      <c r="AZ302" s="265"/>
      <c r="BA302" s="266"/>
      <c r="BB302" s="263"/>
      <c r="BC302" s="264"/>
      <c r="BD302" s="265"/>
      <c r="BE302" s="265"/>
      <c r="BF302" s="266"/>
      <c r="BG302" s="261"/>
      <c r="BH302" s="267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67"/>
      <c r="BS302" s="259"/>
      <c r="BT302" s="259"/>
      <c r="BU302" s="268"/>
      <c r="BV302" s="344">
        <f t="shared" si="91"/>
        <v>0</v>
      </c>
      <c r="BW302" s="345">
        <f t="shared" si="92"/>
        <v>0</v>
      </c>
      <c r="BX302" s="346">
        <f t="shared" ref="BX302:BX303" si="93">COUNT(O302:BU302)</f>
        <v>0</v>
      </c>
      <c r="BY302" s="358">
        <f t="shared" si="89"/>
        <v>0</v>
      </c>
      <c r="BZ302" s="346">
        <f t="shared" si="90"/>
        <v>0</v>
      </c>
      <c r="CA302" s="443" t="s">
        <v>583</v>
      </c>
      <c r="CB302" s="256" t="s">
        <v>524</v>
      </c>
      <c r="CC302" s="347">
        <f t="shared" si="85"/>
        <v>0</v>
      </c>
      <c r="CD302" s="347">
        <f t="shared" si="86"/>
        <v>0</v>
      </c>
      <c r="CE302" s="347">
        <f t="shared" si="87"/>
        <v>0</v>
      </c>
      <c r="CF302" s="347">
        <f t="shared" si="88"/>
        <v>0</v>
      </c>
      <c r="CG302" s="448" t="s">
        <v>532</v>
      </c>
      <c r="CH302" s="256" t="s">
        <v>552</v>
      </c>
    </row>
    <row r="303" spans="1:86" x14ac:dyDescent="0.25">
      <c r="A303" s="291" t="s">
        <v>110</v>
      </c>
      <c r="B303" s="292" t="s">
        <v>111</v>
      </c>
      <c r="C303" s="293" t="s">
        <v>112</v>
      </c>
      <c r="D303" s="293" t="s">
        <v>113</v>
      </c>
      <c r="E303" s="294" t="s">
        <v>114</v>
      </c>
      <c r="F303" s="295" t="s">
        <v>227</v>
      </c>
      <c r="G303" s="293" t="s">
        <v>115</v>
      </c>
      <c r="H303" s="293" t="s">
        <v>116</v>
      </c>
      <c r="I303" s="296" t="s">
        <v>103</v>
      </c>
      <c r="J303" s="297" t="s">
        <v>237</v>
      </c>
      <c r="K303" s="298">
        <v>4</v>
      </c>
      <c r="L303" s="430">
        <v>0</v>
      </c>
      <c r="M303" s="431" t="s">
        <v>532</v>
      </c>
      <c r="N303" s="293" t="s">
        <v>100</v>
      </c>
      <c r="O303" s="258"/>
      <c r="P303" s="259"/>
      <c r="Q303" s="259"/>
      <c r="R303" s="259"/>
      <c r="S303" s="260"/>
      <c r="T303" s="261"/>
      <c r="U303" s="259"/>
      <c r="V303" s="259"/>
      <c r="W303" s="262"/>
      <c r="X303" s="261"/>
      <c r="Y303" s="259"/>
      <c r="Z303" s="259"/>
      <c r="AA303" s="259"/>
      <c r="AB303" s="262"/>
      <c r="AC303" s="261"/>
      <c r="AD303" s="259"/>
      <c r="AE303" s="259"/>
      <c r="AF303" s="259"/>
      <c r="AG303" s="262"/>
      <c r="AH303" s="263"/>
      <c r="AI303" s="264"/>
      <c r="AJ303" s="265"/>
      <c r="AK303" s="265"/>
      <c r="AL303" s="266"/>
      <c r="AM303" s="263"/>
      <c r="AN303" s="264"/>
      <c r="AO303" s="265"/>
      <c r="AP303" s="265"/>
      <c r="AQ303" s="266"/>
      <c r="AR303" s="263"/>
      <c r="AS303" s="264"/>
      <c r="AT303" s="265"/>
      <c r="AU303" s="265"/>
      <c r="AV303" s="266"/>
      <c r="AW303" s="263"/>
      <c r="AX303" s="265"/>
      <c r="AY303" s="265"/>
      <c r="AZ303" s="265"/>
      <c r="BA303" s="266"/>
      <c r="BB303" s="263"/>
      <c r="BC303" s="264"/>
      <c r="BD303" s="265"/>
      <c r="BE303" s="265"/>
      <c r="BF303" s="266"/>
      <c r="BG303" s="261"/>
      <c r="BH303" s="267"/>
      <c r="BI303" s="259"/>
      <c r="BJ303" s="259"/>
      <c r="BK303" s="262"/>
      <c r="BL303" s="261"/>
      <c r="BM303" s="259"/>
      <c r="BN303" s="259"/>
      <c r="BO303" s="259"/>
      <c r="BP303" s="262"/>
      <c r="BQ303" s="261"/>
      <c r="BR303" s="267"/>
      <c r="BS303" s="259"/>
      <c r="BT303" s="259"/>
      <c r="BU303" s="268"/>
      <c r="BV303" s="344">
        <f t="shared" si="91"/>
        <v>0</v>
      </c>
      <c r="BW303" s="345">
        <f t="shared" si="92"/>
        <v>0</v>
      </c>
      <c r="BX303" s="346">
        <f t="shared" si="93"/>
        <v>0</v>
      </c>
      <c r="BY303" s="358">
        <f t="shared" si="89"/>
        <v>0</v>
      </c>
      <c r="BZ303" s="346">
        <f t="shared" si="90"/>
        <v>0</v>
      </c>
      <c r="CA303" s="443" t="s">
        <v>583</v>
      </c>
      <c r="CB303" s="256" t="s">
        <v>524</v>
      </c>
      <c r="CC303" s="347">
        <f t="shared" si="85"/>
        <v>0</v>
      </c>
      <c r="CD303" s="347">
        <f t="shared" si="86"/>
        <v>0</v>
      </c>
      <c r="CE303" s="347">
        <f t="shared" si="87"/>
        <v>0</v>
      </c>
      <c r="CF303" s="347">
        <f t="shared" si="88"/>
        <v>0</v>
      </c>
      <c r="CG303" s="448" t="s">
        <v>532</v>
      </c>
      <c r="CH303" s="256" t="s">
        <v>552</v>
      </c>
    </row>
  </sheetData>
  <sheetProtection algorithmName="SHA-512" hashValue="zQlHHBTzhzk8cTDZeaC6uQyt1UN7j7JmoREVWmAL9iOEljvHiyPyHk68OjJpECEhiOa/tF9dZuKoTe0I1ie/wA==" saltValue="EVv74RWfUBdVcZuVzMBzjw==" spinCount="100000" sheet="1" objects="1" scenarios="1" formatColumns="0" sort="0" autoFilter="0"/>
  <autoFilter ref="A3:CH303" xr:uid="{F825D28E-C42B-48B9-B440-D298CE3D48E7}"/>
  <phoneticPr fontId="2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sheetPr filterMode="1"/>
  <dimension ref="A1:F122"/>
  <sheetViews>
    <sheetView zoomScaleNormal="100" workbookViewId="0">
      <pane ySplit="1" topLeftCell="A2" activePane="bottomLeft" state="frozen"/>
      <selection pane="bottomLeft" activeCell="E135" sqref="E135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326</v>
      </c>
      <c r="B1" s="112" t="s">
        <v>20</v>
      </c>
      <c r="C1" s="113" t="s">
        <v>327</v>
      </c>
      <c r="D1" s="113" t="s">
        <v>328</v>
      </c>
      <c r="E1" s="114" t="s">
        <v>329</v>
      </c>
    </row>
    <row r="2" spans="1:5" hidden="1" x14ac:dyDescent="0.25">
      <c r="A2" s="115" t="s">
        <v>330</v>
      </c>
      <c r="B2" s="116" t="s">
        <v>331</v>
      </c>
      <c r="C2" s="117" t="s">
        <v>332</v>
      </c>
      <c r="D2" s="117" t="s">
        <v>29</v>
      </c>
      <c r="E2" s="118" t="s">
        <v>333</v>
      </c>
    </row>
    <row r="3" spans="1:5" ht="45" hidden="1" x14ac:dyDescent="0.25">
      <c r="A3" s="119" t="s">
        <v>330</v>
      </c>
      <c r="B3" s="120" t="s">
        <v>331</v>
      </c>
      <c r="C3" s="121" t="s">
        <v>334</v>
      </c>
      <c r="D3" s="142" t="s">
        <v>335</v>
      </c>
      <c r="E3" s="122" t="s">
        <v>336</v>
      </c>
    </row>
    <row r="4" spans="1:5" hidden="1" x14ac:dyDescent="0.25">
      <c r="A4" s="119" t="s">
        <v>330</v>
      </c>
      <c r="B4" s="120" t="s">
        <v>331</v>
      </c>
      <c r="C4" s="121" t="s">
        <v>337</v>
      </c>
      <c r="D4" s="121" t="s">
        <v>338</v>
      </c>
      <c r="E4" s="122" t="s">
        <v>336</v>
      </c>
    </row>
    <row r="5" spans="1:5" hidden="1" x14ac:dyDescent="0.25">
      <c r="A5" s="119" t="s">
        <v>330</v>
      </c>
      <c r="B5" s="120" t="s">
        <v>331</v>
      </c>
      <c r="C5" s="121" t="s">
        <v>31</v>
      </c>
      <c r="D5" s="121" t="s">
        <v>339</v>
      </c>
      <c r="E5" s="122" t="s">
        <v>340</v>
      </c>
    </row>
    <row r="6" spans="1:5" hidden="1" x14ac:dyDescent="0.25">
      <c r="A6" s="119" t="s">
        <v>330</v>
      </c>
      <c r="B6" s="120" t="s">
        <v>331</v>
      </c>
      <c r="C6" s="121" t="s">
        <v>31</v>
      </c>
      <c r="D6" s="121" t="s">
        <v>341</v>
      </c>
      <c r="E6" s="122" t="s">
        <v>342</v>
      </c>
    </row>
    <row r="7" spans="1:5" hidden="1" x14ac:dyDescent="0.25">
      <c r="A7" s="119" t="s">
        <v>330</v>
      </c>
      <c r="B7" s="120" t="s">
        <v>331</v>
      </c>
      <c r="C7" s="121" t="s">
        <v>31</v>
      </c>
      <c r="D7" s="121" t="s">
        <v>343</v>
      </c>
      <c r="E7" s="122" t="s">
        <v>344</v>
      </c>
    </row>
    <row r="8" spans="1:5" hidden="1" x14ac:dyDescent="0.25">
      <c r="A8" s="119" t="s">
        <v>330</v>
      </c>
      <c r="B8" s="120" t="s">
        <v>331</v>
      </c>
      <c r="C8" s="121" t="s">
        <v>31</v>
      </c>
      <c r="D8" s="121" t="s">
        <v>345</v>
      </c>
      <c r="E8" s="122" t="s">
        <v>346</v>
      </c>
    </row>
    <row r="9" spans="1:5" hidden="1" x14ac:dyDescent="0.25">
      <c r="A9" s="119" t="s">
        <v>330</v>
      </c>
      <c r="B9" s="120" t="s">
        <v>331</v>
      </c>
      <c r="C9" s="121" t="s">
        <v>31</v>
      </c>
      <c r="D9" s="121" t="s">
        <v>347</v>
      </c>
      <c r="E9" s="122" t="s">
        <v>348</v>
      </c>
    </row>
    <row r="10" spans="1:5" hidden="1" x14ac:dyDescent="0.25">
      <c r="A10" s="119" t="s">
        <v>330</v>
      </c>
      <c r="B10" s="120" t="s">
        <v>331</v>
      </c>
      <c r="C10" s="121" t="s">
        <v>31</v>
      </c>
      <c r="D10" s="121" t="s">
        <v>349</v>
      </c>
      <c r="E10" s="122" t="s">
        <v>350</v>
      </c>
    </row>
    <row r="11" spans="1:5" hidden="1" x14ac:dyDescent="0.25">
      <c r="A11" s="119" t="s">
        <v>330</v>
      </c>
      <c r="B11" s="120" t="s">
        <v>331</v>
      </c>
      <c r="C11" s="121" t="s">
        <v>31</v>
      </c>
      <c r="D11" s="121" t="s">
        <v>351</v>
      </c>
      <c r="E11" s="122" t="s">
        <v>352</v>
      </c>
    </row>
    <row r="12" spans="1:5" hidden="1" x14ac:dyDescent="0.25">
      <c r="A12" s="119" t="s">
        <v>330</v>
      </c>
      <c r="B12" s="120" t="s">
        <v>331</v>
      </c>
      <c r="C12" s="121" t="s">
        <v>31</v>
      </c>
      <c r="D12" s="121" t="s">
        <v>353</v>
      </c>
      <c r="E12" s="122" t="s">
        <v>354</v>
      </c>
    </row>
    <row r="13" spans="1:5" hidden="1" x14ac:dyDescent="0.25">
      <c r="A13" s="119" t="s">
        <v>330</v>
      </c>
      <c r="B13" s="120" t="s">
        <v>331</v>
      </c>
      <c r="C13" s="121" t="s">
        <v>31</v>
      </c>
      <c r="D13" s="121" t="s">
        <v>355</v>
      </c>
      <c r="E13" s="122" t="s">
        <v>356</v>
      </c>
    </row>
    <row r="14" spans="1:5" hidden="1" x14ac:dyDescent="0.25">
      <c r="A14" s="119" t="s">
        <v>330</v>
      </c>
      <c r="B14" s="120" t="s">
        <v>331</v>
      </c>
      <c r="C14" s="121" t="s">
        <v>31</v>
      </c>
      <c r="D14" s="121" t="s">
        <v>357</v>
      </c>
      <c r="E14" s="122" t="s">
        <v>358</v>
      </c>
    </row>
    <row r="15" spans="1:5" hidden="1" x14ac:dyDescent="0.25">
      <c r="A15" s="119" t="s">
        <v>330</v>
      </c>
      <c r="B15" s="120" t="s">
        <v>331</v>
      </c>
      <c r="C15" s="121" t="s">
        <v>31</v>
      </c>
      <c r="D15" s="121" t="s">
        <v>359</v>
      </c>
      <c r="E15" s="122" t="s">
        <v>360</v>
      </c>
    </row>
    <row r="16" spans="1:5" hidden="1" x14ac:dyDescent="0.25">
      <c r="A16" s="119" t="s">
        <v>330</v>
      </c>
      <c r="B16" s="120" t="s">
        <v>331</v>
      </c>
      <c r="C16" s="121" t="s">
        <v>31</v>
      </c>
      <c r="D16" s="121" t="s">
        <v>361</v>
      </c>
      <c r="E16" s="122" t="s">
        <v>362</v>
      </c>
    </row>
    <row r="17" spans="1:6" hidden="1" x14ac:dyDescent="0.25">
      <c r="A17" s="119" t="s">
        <v>330</v>
      </c>
      <c r="B17" s="120" t="s">
        <v>331</v>
      </c>
      <c r="C17" s="121" t="s">
        <v>31</v>
      </c>
      <c r="D17" s="121" t="s">
        <v>363</v>
      </c>
      <c r="E17" s="122" t="s">
        <v>364</v>
      </c>
    </row>
    <row r="18" spans="1:6" hidden="1" x14ac:dyDescent="0.25">
      <c r="A18" s="119" t="s">
        <v>330</v>
      </c>
      <c r="B18" s="120" t="s">
        <v>331</v>
      </c>
      <c r="C18" s="121" t="s">
        <v>31</v>
      </c>
      <c r="D18" s="121" t="s">
        <v>365</v>
      </c>
      <c r="E18" s="122" t="s">
        <v>366</v>
      </c>
    </row>
    <row r="19" spans="1:6" hidden="1" x14ac:dyDescent="0.25">
      <c r="A19" s="119" t="s">
        <v>330</v>
      </c>
      <c r="B19" s="120" t="s">
        <v>331</v>
      </c>
      <c r="C19" s="121" t="s">
        <v>31</v>
      </c>
      <c r="D19" s="121" t="s">
        <v>367</v>
      </c>
      <c r="E19" s="122" t="s">
        <v>368</v>
      </c>
    </row>
    <row r="20" spans="1:6" hidden="1" x14ac:dyDescent="0.25">
      <c r="A20" s="119" t="s">
        <v>330</v>
      </c>
      <c r="B20" s="120" t="s">
        <v>331</v>
      </c>
      <c r="C20" s="121" t="s">
        <v>39</v>
      </c>
      <c r="D20" s="121" t="s">
        <v>369</v>
      </c>
      <c r="E20" s="445" t="s">
        <v>574</v>
      </c>
    </row>
    <row r="21" spans="1:6" hidden="1" x14ac:dyDescent="0.25">
      <c r="A21" s="119" t="s">
        <v>330</v>
      </c>
      <c r="B21" s="120" t="s">
        <v>331</v>
      </c>
      <c r="C21" s="121" t="s">
        <v>39</v>
      </c>
      <c r="D21" s="121" t="s">
        <v>370</v>
      </c>
      <c r="E21" s="445" t="s">
        <v>575</v>
      </c>
    </row>
    <row r="22" spans="1:6" hidden="1" x14ac:dyDescent="0.25">
      <c r="A22" s="123" t="s">
        <v>330</v>
      </c>
      <c r="B22" s="124" t="s">
        <v>331</v>
      </c>
      <c r="C22" s="125" t="s">
        <v>39</v>
      </c>
      <c r="D22" s="125" t="s">
        <v>371</v>
      </c>
      <c r="E22" s="126" t="s">
        <v>372</v>
      </c>
      <c r="F22" s="127" t="s">
        <v>373</v>
      </c>
    </row>
    <row r="23" spans="1:6" ht="22.5" hidden="1" x14ac:dyDescent="0.25">
      <c r="A23" s="119" t="s">
        <v>330</v>
      </c>
      <c r="B23" s="128" t="s">
        <v>331</v>
      </c>
      <c r="C23" s="121" t="s">
        <v>374</v>
      </c>
      <c r="D23" s="121" t="s">
        <v>375</v>
      </c>
      <c r="E23" s="122" t="s">
        <v>376</v>
      </c>
    </row>
    <row r="24" spans="1:6" ht="45" hidden="1" x14ac:dyDescent="0.25">
      <c r="A24" s="119" t="s">
        <v>330</v>
      </c>
      <c r="B24" s="128" t="s">
        <v>331</v>
      </c>
      <c r="C24" s="121" t="s">
        <v>374</v>
      </c>
      <c r="D24" s="121" t="s">
        <v>377</v>
      </c>
      <c r="E24" s="122" t="s">
        <v>378</v>
      </c>
    </row>
    <row r="25" spans="1:6" hidden="1" x14ac:dyDescent="0.25">
      <c r="A25" s="119" t="s">
        <v>330</v>
      </c>
      <c r="B25" s="128" t="s">
        <v>331</v>
      </c>
      <c r="C25" s="121" t="s">
        <v>379</v>
      </c>
      <c r="D25" s="121" t="s">
        <v>380</v>
      </c>
      <c r="E25" s="122" t="s">
        <v>381</v>
      </c>
    </row>
    <row r="26" spans="1:6" hidden="1" x14ac:dyDescent="0.25">
      <c r="A26" s="119" t="s">
        <v>330</v>
      </c>
      <c r="B26" s="128" t="s">
        <v>331</v>
      </c>
      <c r="C26" s="121" t="s">
        <v>379</v>
      </c>
      <c r="D26" s="121" t="s">
        <v>42</v>
      </c>
      <c r="E26" s="122" t="s">
        <v>382</v>
      </c>
    </row>
    <row r="27" spans="1:6" hidden="1" x14ac:dyDescent="0.25">
      <c r="A27" s="119" t="s">
        <v>330</v>
      </c>
      <c r="B27" s="128" t="s">
        <v>331</v>
      </c>
      <c r="C27" s="121" t="s">
        <v>379</v>
      </c>
      <c r="D27" s="121" t="s">
        <v>309</v>
      </c>
      <c r="E27" s="122" t="s">
        <v>383</v>
      </c>
    </row>
    <row r="28" spans="1:6" hidden="1" x14ac:dyDescent="0.25">
      <c r="A28" s="119" t="s">
        <v>330</v>
      </c>
      <c r="B28" s="128" t="s">
        <v>331</v>
      </c>
      <c r="C28" s="121" t="s">
        <v>379</v>
      </c>
      <c r="D28" s="121" t="s">
        <v>308</v>
      </c>
      <c r="E28" s="122" t="s">
        <v>384</v>
      </c>
    </row>
    <row r="29" spans="1:6" hidden="1" x14ac:dyDescent="0.25">
      <c r="A29" s="119" t="s">
        <v>330</v>
      </c>
      <c r="B29" s="128" t="s">
        <v>331</v>
      </c>
      <c r="C29" s="121" t="s">
        <v>379</v>
      </c>
      <c r="D29" s="121" t="s">
        <v>40</v>
      </c>
      <c r="E29" s="122" t="s">
        <v>385</v>
      </c>
    </row>
    <row r="30" spans="1:6" ht="22.5" hidden="1" x14ac:dyDescent="0.25">
      <c r="A30" s="119" t="s">
        <v>330</v>
      </c>
      <c r="B30" s="128" t="s">
        <v>331</v>
      </c>
      <c r="C30" s="121" t="s">
        <v>45</v>
      </c>
      <c r="D30" s="121" t="s">
        <v>386</v>
      </c>
      <c r="E30" s="122" t="s">
        <v>387</v>
      </c>
    </row>
    <row r="31" spans="1:6" ht="22.5" hidden="1" x14ac:dyDescent="0.25">
      <c r="A31" s="119" t="s">
        <v>330</v>
      </c>
      <c r="B31" s="128" t="s">
        <v>331</v>
      </c>
      <c r="C31" s="121" t="s">
        <v>45</v>
      </c>
      <c r="D31" s="121" t="s">
        <v>48</v>
      </c>
      <c r="E31" s="122" t="s">
        <v>388</v>
      </c>
    </row>
    <row r="32" spans="1:6" ht="22.5" hidden="1" x14ac:dyDescent="0.25">
      <c r="A32" s="119" t="s">
        <v>330</v>
      </c>
      <c r="B32" s="128" t="s">
        <v>331</v>
      </c>
      <c r="C32" s="121" t="s">
        <v>45</v>
      </c>
      <c r="D32" s="121" t="s">
        <v>375</v>
      </c>
      <c r="E32" s="122" t="s">
        <v>389</v>
      </c>
    </row>
    <row r="33" spans="1:5" ht="45" hidden="1" x14ac:dyDescent="0.25">
      <c r="A33" s="119" t="s">
        <v>330</v>
      </c>
      <c r="B33" s="128" t="s">
        <v>331</v>
      </c>
      <c r="C33" s="121" t="s">
        <v>45</v>
      </c>
      <c r="D33" s="121" t="s">
        <v>377</v>
      </c>
      <c r="E33" s="122" t="s">
        <v>378</v>
      </c>
    </row>
    <row r="34" spans="1:5" ht="56.25" hidden="1" x14ac:dyDescent="0.25">
      <c r="A34" s="119" t="s">
        <v>330</v>
      </c>
      <c r="B34" s="128" t="s">
        <v>331</v>
      </c>
      <c r="C34" s="121" t="s">
        <v>45</v>
      </c>
      <c r="D34" s="121" t="s">
        <v>47</v>
      </c>
      <c r="E34" s="445" t="s">
        <v>573</v>
      </c>
    </row>
    <row r="35" spans="1:5" ht="79.5" hidden="1" thickBot="1" x14ac:dyDescent="0.3">
      <c r="A35" s="129" t="s">
        <v>330</v>
      </c>
      <c r="B35" s="130" t="s">
        <v>331</v>
      </c>
      <c r="C35" s="131" t="s">
        <v>45</v>
      </c>
      <c r="D35" s="131" t="s">
        <v>390</v>
      </c>
      <c r="E35" s="444" t="s">
        <v>589</v>
      </c>
    </row>
    <row r="36" spans="1:5" hidden="1" x14ac:dyDescent="0.25">
      <c r="A36" s="132" t="s">
        <v>391</v>
      </c>
      <c r="B36" s="133">
        <v>2</v>
      </c>
      <c r="C36" s="134" t="s">
        <v>332</v>
      </c>
      <c r="D36" s="134" t="s">
        <v>29</v>
      </c>
      <c r="E36" s="135" t="s">
        <v>333</v>
      </c>
    </row>
    <row r="37" spans="1:5" ht="45" hidden="1" x14ac:dyDescent="0.25">
      <c r="A37" s="132" t="s">
        <v>391</v>
      </c>
      <c r="B37" s="136">
        <v>2</v>
      </c>
      <c r="C37" s="134" t="s">
        <v>334</v>
      </c>
      <c r="D37" s="137" t="s">
        <v>335</v>
      </c>
      <c r="E37" s="135" t="s">
        <v>392</v>
      </c>
    </row>
    <row r="38" spans="1:5" hidden="1" x14ac:dyDescent="0.25">
      <c r="A38" s="132" t="s">
        <v>391</v>
      </c>
      <c r="B38" s="136">
        <v>2</v>
      </c>
      <c r="C38" s="134" t="s">
        <v>337</v>
      </c>
      <c r="D38" s="134" t="s">
        <v>393</v>
      </c>
      <c r="E38" s="135" t="s">
        <v>392</v>
      </c>
    </row>
    <row r="39" spans="1:5" hidden="1" x14ac:dyDescent="0.25">
      <c r="A39" s="132" t="s">
        <v>391</v>
      </c>
      <c r="B39" s="133">
        <v>2</v>
      </c>
      <c r="C39" s="134" t="s">
        <v>31</v>
      </c>
      <c r="D39" s="134" t="s">
        <v>339</v>
      </c>
      <c r="E39" s="135" t="s">
        <v>340</v>
      </c>
    </row>
    <row r="40" spans="1:5" hidden="1" x14ac:dyDescent="0.25">
      <c r="A40" s="132" t="s">
        <v>391</v>
      </c>
      <c r="B40" s="133">
        <v>2</v>
      </c>
      <c r="C40" s="134" t="s">
        <v>31</v>
      </c>
      <c r="D40" s="134" t="s">
        <v>341</v>
      </c>
      <c r="E40" s="135" t="s">
        <v>342</v>
      </c>
    </row>
    <row r="41" spans="1:5" hidden="1" x14ac:dyDescent="0.25">
      <c r="A41" s="132" t="s">
        <v>391</v>
      </c>
      <c r="B41" s="133">
        <v>2</v>
      </c>
      <c r="C41" s="134" t="s">
        <v>31</v>
      </c>
      <c r="D41" s="134" t="s">
        <v>343</v>
      </c>
      <c r="E41" s="135" t="s">
        <v>344</v>
      </c>
    </row>
    <row r="42" spans="1:5" hidden="1" x14ac:dyDescent="0.25">
      <c r="A42" s="132" t="s">
        <v>391</v>
      </c>
      <c r="B42" s="133">
        <v>2</v>
      </c>
      <c r="C42" s="134" t="s">
        <v>31</v>
      </c>
      <c r="D42" s="134" t="s">
        <v>394</v>
      </c>
      <c r="E42" s="135" t="s">
        <v>395</v>
      </c>
    </row>
    <row r="43" spans="1:5" hidden="1" x14ac:dyDescent="0.25">
      <c r="A43" s="132" t="s">
        <v>391</v>
      </c>
      <c r="B43" s="133">
        <v>2</v>
      </c>
      <c r="C43" s="134" t="s">
        <v>31</v>
      </c>
      <c r="D43" s="134" t="s">
        <v>349</v>
      </c>
      <c r="E43" s="135" t="s">
        <v>350</v>
      </c>
    </row>
    <row r="44" spans="1:5" hidden="1" x14ac:dyDescent="0.25">
      <c r="A44" s="132" t="s">
        <v>391</v>
      </c>
      <c r="B44" s="133">
        <v>2</v>
      </c>
      <c r="C44" s="134" t="s">
        <v>31</v>
      </c>
      <c r="D44" s="134" t="s">
        <v>351</v>
      </c>
      <c r="E44" s="135" t="s">
        <v>352</v>
      </c>
    </row>
    <row r="45" spans="1:5" hidden="1" x14ac:dyDescent="0.25">
      <c r="A45" s="132" t="s">
        <v>391</v>
      </c>
      <c r="B45" s="133">
        <v>2</v>
      </c>
      <c r="C45" s="134" t="s">
        <v>31</v>
      </c>
      <c r="D45" s="134" t="s">
        <v>353</v>
      </c>
      <c r="E45" s="135" t="s">
        <v>354</v>
      </c>
    </row>
    <row r="46" spans="1:5" hidden="1" x14ac:dyDescent="0.25">
      <c r="A46" s="132" t="s">
        <v>391</v>
      </c>
      <c r="B46" s="133">
        <v>2</v>
      </c>
      <c r="C46" s="134" t="s">
        <v>31</v>
      </c>
      <c r="D46" s="134" t="s">
        <v>355</v>
      </c>
      <c r="E46" s="135" t="s">
        <v>356</v>
      </c>
    </row>
    <row r="47" spans="1:5" hidden="1" x14ac:dyDescent="0.25">
      <c r="A47" s="132" t="s">
        <v>391</v>
      </c>
      <c r="B47" s="133">
        <v>2</v>
      </c>
      <c r="C47" s="134" t="s">
        <v>31</v>
      </c>
      <c r="D47" s="134" t="s">
        <v>357</v>
      </c>
      <c r="E47" s="135" t="s">
        <v>358</v>
      </c>
    </row>
    <row r="48" spans="1:5" hidden="1" x14ac:dyDescent="0.25">
      <c r="A48" s="132" t="s">
        <v>391</v>
      </c>
      <c r="B48" s="133">
        <v>2</v>
      </c>
      <c r="C48" s="134" t="s">
        <v>31</v>
      </c>
      <c r="D48" s="134" t="s">
        <v>363</v>
      </c>
      <c r="E48" s="135" t="s">
        <v>364</v>
      </c>
    </row>
    <row r="49" spans="1:5" hidden="1" x14ac:dyDescent="0.25">
      <c r="A49" s="132" t="s">
        <v>391</v>
      </c>
      <c r="B49" s="133">
        <v>2</v>
      </c>
      <c r="C49" s="134" t="s">
        <v>31</v>
      </c>
      <c r="D49" s="134" t="s">
        <v>365</v>
      </c>
      <c r="E49" s="135" t="s">
        <v>366</v>
      </c>
    </row>
    <row r="50" spans="1:5" hidden="1" x14ac:dyDescent="0.25">
      <c r="A50" s="132" t="s">
        <v>391</v>
      </c>
      <c r="B50" s="133">
        <v>2</v>
      </c>
      <c r="C50" s="134" t="s">
        <v>31</v>
      </c>
      <c r="D50" s="134" t="s">
        <v>367</v>
      </c>
      <c r="E50" s="135" t="s">
        <v>368</v>
      </c>
    </row>
    <row r="51" spans="1:5" hidden="1" x14ac:dyDescent="0.25">
      <c r="A51" s="132" t="s">
        <v>391</v>
      </c>
      <c r="B51" s="133">
        <v>2</v>
      </c>
      <c r="C51" s="134" t="s">
        <v>39</v>
      </c>
      <c r="D51" s="134" t="s">
        <v>369</v>
      </c>
      <c r="E51" s="135" t="s">
        <v>576</v>
      </c>
    </row>
    <row r="52" spans="1:5" hidden="1" x14ac:dyDescent="0.25">
      <c r="A52" s="132" t="s">
        <v>391</v>
      </c>
      <c r="B52" s="136">
        <v>2</v>
      </c>
      <c r="C52" s="134" t="s">
        <v>39</v>
      </c>
      <c r="D52" s="134" t="s">
        <v>370</v>
      </c>
      <c r="E52" s="135" t="s">
        <v>577</v>
      </c>
    </row>
    <row r="53" spans="1:5" ht="22.5" hidden="1" x14ac:dyDescent="0.25">
      <c r="A53" s="132" t="s">
        <v>391</v>
      </c>
      <c r="B53" s="136">
        <v>2</v>
      </c>
      <c r="C53" s="134" t="s">
        <v>374</v>
      </c>
      <c r="D53" s="134" t="s">
        <v>375</v>
      </c>
      <c r="E53" s="135" t="s">
        <v>389</v>
      </c>
    </row>
    <row r="54" spans="1:5" ht="45" hidden="1" x14ac:dyDescent="0.25">
      <c r="A54" s="132" t="s">
        <v>391</v>
      </c>
      <c r="B54" s="136">
        <v>2</v>
      </c>
      <c r="C54" s="134" t="s">
        <v>374</v>
      </c>
      <c r="D54" s="134" t="s">
        <v>377</v>
      </c>
      <c r="E54" s="135" t="s">
        <v>378</v>
      </c>
    </row>
    <row r="55" spans="1:5" hidden="1" x14ac:dyDescent="0.25">
      <c r="A55" s="132" t="s">
        <v>391</v>
      </c>
      <c r="B55" s="136">
        <v>2</v>
      </c>
      <c r="C55" s="134" t="s">
        <v>379</v>
      </c>
      <c r="D55" s="134" t="s">
        <v>380</v>
      </c>
      <c r="E55" s="135" t="s">
        <v>381</v>
      </c>
    </row>
    <row r="56" spans="1:5" hidden="1" x14ac:dyDescent="0.25">
      <c r="A56" s="132" t="s">
        <v>391</v>
      </c>
      <c r="B56" s="136">
        <v>2</v>
      </c>
      <c r="C56" s="134" t="s">
        <v>379</v>
      </c>
      <c r="D56" s="134" t="s">
        <v>42</v>
      </c>
      <c r="E56" s="135" t="s">
        <v>382</v>
      </c>
    </row>
    <row r="57" spans="1:5" hidden="1" x14ac:dyDescent="0.25">
      <c r="A57" s="132" t="s">
        <v>391</v>
      </c>
      <c r="B57" s="136">
        <v>2</v>
      </c>
      <c r="C57" s="134" t="s">
        <v>379</v>
      </c>
      <c r="D57" s="134" t="s">
        <v>309</v>
      </c>
      <c r="E57" s="135" t="s">
        <v>383</v>
      </c>
    </row>
    <row r="58" spans="1:5" hidden="1" x14ac:dyDescent="0.25">
      <c r="A58" s="132" t="s">
        <v>391</v>
      </c>
      <c r="B58" s="136">
        <v>2</v>
      </c>
      <c r="C58" s="134" t="s">
        <v>379</v>
      </c>
      <c r="D58" s="134" t="s">
        <v>308</v>
      </c>
      <c r="E58" s="135" t="s">
        <v>384</v>
      </c>
    </row>
    <row r="59" spans="1:5" hidden="1" x14ac:dyDescent="0.25">
      <c r="A59" s="132" t="s">
        <v>391</v>
      </c>
      <c r="B59" s="136">
        <v>2</v>
      </c>
      <c r="C59" s="134" t="s">
        <v>379</v>
      </c>
      <c r="D59" s="134" t="s">
        <v>40</v>
      </c>
      <c r="E59" s="135" t="s">
        <v>385</v>
      </c>
    </row>
    <row r="60" spans="1:5" ht="22.5" hidden="1" x14ac:dyDescent="0.25">
      <c r="A60" s="132" t="s">
        <v>391</v>
      </c>
      <c r="B60" s="136">
        <v>2</v>
      </c>
      <c r="C60" s="134" t="s">
        <v>45</v>
      </c>
      <c r="D60" s="134" t="s">
        <v>386</v>
      </c>
      <c r="E60" s="135" t="s">
        <v>387</v>
      </c>
    </row>
    <row r="61" spans="1:5" ht="22.5" hidden="1" x14ac:dyDescent="0.25">
      <c r="A61" s="132" t="s">
        <v>391</v>
      </c>
      <c r="B61" s="136">
        <v>2</v>
      </c>
      <c r="C61" s="134" t="s">
        <v>45</v>
      </c>
      <c r="D61" s="134" t="s">
        <v>48</v>
      </c>
      <c r="E61" s="135" t="s">
        <v>388</v>
      </c>
    </row>
    <row r="62" spans="1:5" ht="22.5" hidden="1" x14ac:dyDescent="0.25">
      <c r="A62" s="132" t="s">
        <v>391</v>
      </c>
      <c r="B62" s="136">
        <v>2</v>
      </c>
      <c r="C62" s="134" t="s">
        <v>45</v>
      </c>
      <c r="D62" s="134" t="s">
        <v>375</v>
      </c>
      <c r="E62" s="135" t="s">
        <v>389</v>
      </c>
    </row>
    <row r="63" spans="1:5" ht="45" hidden="1" x14ac:dyDescent="0.25">
      <c r="A63" s="132" t="s">
        <v>391</v>
      </c>
      <c r="B63" s="136">
        <v>2</v>
      </c>
      <c r="C63" s="134" t="s">
        <v>45</v>
      </c>
      <c r="D63" s="134" t="s">
        <v>377</v>
      </c>
      <c r="E63" s="135" t="s">
        <v>378</v>
      </c>
    </row>
    <row r="64" spans="1:5" ht="56.25" hidden="1" x14ac:dyDescent="0.25">
      <c r="A64" s="132" t="s">
        <v>391</v>
      </c>
      <c r="B64" s="136">
        <v>2</v>
      </c>
      <c r="C64" s="134" t="s">
        <v>45</v>
      </c>
      <c r="D64" s="134" t="s">
        <v>47</v>
      </c>
      <c r="E64" s="135" t="s">
        <v>573</v>
      </c>
    </row>
    <row r="65" spans="1:5" ht="79.5" hidden="1" thickBot="1" x14ac:dyDescent="0.3">
      <c r="A65" s="138" t="s">
        <v>391</v>
      </c>
      <c r="B65" s="139">
        <v>2</v>
      </c>
      <c r="C65" s="140" t="s">
        <v>45</v>
      </c>
      <c r="D65" s="140" t="s">
        <v>390</v>
      </c>
      <c r="E65" s="141" t="s">
        <v>589</v>
      </c>
    </row>
    <row r="66" spans="1:5" hidden="1" x14ac:dyDescent="0.25">
      <c r="A66" s="119" t="s">
        <v>391</v>
      </c>
      <c r="B66" s="128" t="s">
        <v>103</v>
      </c>
      <c r="C66" s="121" t="s">
        <v>332</v>
      </c>
      <c r="D66" s="121" t="s">
        <v>29</v>
      </c>
      <c r="E66" s="122" t="s">
        <v>333</v>
      </c>
    </row>
    <row r="67" spans="1:5" ht="45" hidden="1" x14ac:dyDescent="0.25">
      <c r="A67" s="119" t="s">
        <v>391</v>
      </c>
      <c r="B67" s="128" t="s">
        <v>103</v>
      </c>
      <c r="C67" s="121" t="s">
        <v>334</v>
      </c>
      <c r="D67" s="142" t="s">
        <v>335</v>
      </c>
      <c r="E67" s="122" t="s">
        <v>37</v>
      </c>
    </row>
    <row r="68" spans="1:5" hidden="1" x14ac:dyDescent="0.25">
      <c r="A68" s="119" t="s">
        <v>391</v>
      </c>
      <c r="B68" s="128" t="s">
        <v>103</v>
      </c>
      <c r="C68" s="121" t="s">
        <v>337</v>
      </c>
      <c r="D68" s="121" t="s">
        <v>396</v>
      </c>
      <c r="E68" s="122" t="s">
        <v>37</v>
      </c>
    </row>
    <row r="69" spans="1:5" hidden="1" x14ac:dyDescent="0.25">
      <c r="A69" s="119" t="s">
        <v>391</v>
      </c>
      <c r="B69" s="128" t="s">
        <v>103</v>
      </c>
      <c r="C69" s="121" t="s">
        <v>31</v>
      </c>
      <c r="D69" s="121" t="s">
        <v>339</v>
      </c>
      <c r="E69" s="122" t="s">
        <v>340</v>
      </c>
    </row>
    <row r="70" spans="1:5" hidden="1" x14ac:dyDescent="0.25">
      <c r="A70" s="119" t="s">
        <v>391</v>
      </c>
      <c r="B70" s="128" t="s">
        <v>103</v>
      </c>
      <c r="C70" s="121" t="s">
        <v>31</v>
      </c>
      <c r="D70" s="121" t="s">
        <v>341</v>
      </c>
      <c r="E70" s="122" t="s">
        <v>342</v>
      </c>
    </row>
    <row r="71" spans="1:5" hidden="1" x14ac:dyDescent="0.25">
      <c r="A71" s="119" t="s">
        <v>391</v>
      </c>
      <c r="B71" s="128" t="s">
        <v>103</v>
      </c>
      <c r="C71" s="121" t="s">
        <v>31</v>
      </c>
      <c r="D71" s="121" t="s">
        <v>343</v>
      </c>
      <c r="E71" s="122" t="s">
        <v>344</v>
      </c>
    </row>
    <row r="72" spans="1:5" hidden="1" x14ac:dyDescent="0.25">
      <c r="A72" s="119" t="s">
        <v>391</v>
      </c>
      <c r="B72" s="128" t="s">
        <v>103</v>
      </c>
      <c r="C72" s="121" t="s">
        <v>31</v>
      </c>
      <c r="D72" s="121" t="s">
        <v>394</v>
      </c>
      <c r="E72" s="122" t="s">
        <v>395</v>
      </c>
    </row>
    <row r="73" spans="1:5" hidden="1" x14ac:dyDescent="0.25">
      <c r="A73" s="119" t="s">
        <v>391</v>
      </c>
      <c r="B73" s="128" t="s">
        <v>103</v>
      </c>
      <c r="C73" s="121" t="s">
        <v>31</v>
      </c>
      <c r="D73" s="121" t="s">
        <v>349</v>
      </c>
      <c r="E73" s="122" t="s">
        <v>350</v>
      </c>
    </row>
    <row r="74" spans="1:5" hidden="1" x14ac:dyDescent="0.25">
      <c r="A74" s="119" t="s">
        <v>391</v>
      </c>
      <c r="B74" s="128" t="s">
        <v>103</v>
      </c>
      <c r="C74" s="121" t="s">
        <v>31</v>
      </c>
      <c r="D74" s="121" t="s">
        <v>351</v>
      </c>
      <c r="E74" s="122" t="s">
        <v>352</v>
      </c>
    </row>
    <row r="75" spans="1:5" hidden="1" x14ac:dyDescent="0.25">
      <c r="A75" s="119" t="s">
        <v>391</v>
      </c>
      <c r="B75" s="128" t="s">
        <v>103</v>
      </c>
      <c r="C75" s="121" t="s">
        <v>31</v>
      </c>
      <c r="D75" s="121" t="s">
        <v>353</v>
      </c>
      <c r="E75" s="122" t="s">
        <v>354</v>
      </c>
    </row>
    <row r="76" spans="1:5" hidden="1" x14ac:dyDescent="0.25">
      <c r="A76" s="119" t="s">
        <v>391</v>
      </c>
      <c r="B76" s="128" t="s">
        <v>103</v>
      </c>
      <c r="C76" s="121" t="s">
        <v>31</v>
      </c>
      <c r="D76" s="121" t="s">
        <v>355</v>
      </c>
      <c r="E76" s="122" t="s">
        <v>356</v>
      </c>
    </row>
    <row r="77" spans="1:5" hidden="1" x14ac:dyDescent="0.25">
      <c r="A77" s="119" t="s">
        <v>391</v>
      </c>
      <c r="B77" s="128" t="s">
        <v>103</v>
      </c>
      <c r="C77" s="121" t="s">
        <v>31</v>
      </c>
      <c r="D77" s="121" t="s">
        <v>357</v>
      </c>
      <c r="E77" s="122" t="s">
        <v>358</v>
      </c>
    </row>
    <row r="78" spans="1:5" hidden="1" x14ac:dyDescent="0.25">
      <c r="A78" s="119" t="s">
        <v>391</v>
      </c>
      <c r="B78" s="128" t="s">
        <v>103</v>
      </c>
      <c r="C78" s="121" t="s">
        <v>31</v>
      </c>
      <c r="D78" s="121" t="s">
        <v>363</v>
      </c>
      <c r="E78" s="122" t="s">
        <v>364</v>
      </c>
    </row>
    <row r="79" spans="1:5" hidden="1" x14ac:dyDescent="0.25">
      <c r="A79" s="119" t="s">
        <v>391</v>
      </c>
      <c r="B79" s="128" t="s">
        <v>103</v>
      </c>
      <c r="C79" s="121" t="s">
        <v>31</v>
      </c>
      <c r="D79" s="121" t="s">
        <v>365</v>
      </c>
      <c r="E79" s="122" t="s">
        <v>366</v>
      </c>
    </row>
    <row r="80" spans="1:5" hidden="1" x14ac:dyDescent="0.25">
      <c r="A80" s="119" t="s">
        <v>391</v>
      </c>
      <c r="B80" s="128" t="s">
        <v>103</v>
      </c>
      <c r="C80" s="121" t="s">
        <v>31</v>
      </c>
      <c r="D80" s="121" t="s">
        <v>367</v>
      </c>
      <c r="E80" s="122" t="s">
        <v>368</v>
      </c>
    </row>
    <row r="81" spans="1:5" hidden="1" x14ac:dyDescent="0.25">
      <c r="A81" s="119" t="s">
        <v>391</v>
      </c>
      <c r="B81" s="128" t="s">
        <v>103</v>
      </c>
      <c r="C81" s="121" t="s">
        <v>39</v>
      </c>
      <c r="D81" s="121" t="s">
        <v>369</v>
      </c>
      <c r="E81" s="445" t="s">
        <v>576</v>
      </c>
    </row>
    <row r="82" spans="1:5" hidden="1" x14ac:dyDescent="0.25">
      <c r="A82" s="119" t="s">
        <v>391</v>
      </c>
      <c r="B82" s="128" t="s">
        <v>103</v>
      </c>
      <c r="C82" s="121" t="s">
        <v>39</v>
      </c>
      <c r="D82" s="121" t="s">
        <v>370</v>
      </c>
      <c r="E82" s="445" t="s">
        <v>577</v>
      </c>
    </row>
    <row r="83" spans="1:5" ht="22.5" hidden="1" x14ac:dyDescent="0.25">
      <c r="A83" s="119" t="s">
        <v>391</v>
      </c>
      <c r="B83" s="128" t="s">
        <v>103</v>
      </c>
      <c r="C83" s="121" t="s">
        <v>374</v>
      </c>
      <c r="D83" s="121" t="s">
        <v>375</v>
      </c>
      <c r="E83" s="122" t="s">
        <v>389</v>
      </c>
    </row>
    <row r="84" spans="1:5" ht="45" hidden="1" x14ac:dyDescent="0.25">
      <c r="A84" s="119" t="s">
        <v>391</v>
      </c>
      <c r="B84" s="128" t="s">
        <v>103</v>
      </c>
      <c r="C84" s="121" t="s">
        <v>374</v>
      </c>
      <c r="D84" s="121" t="s">
        <v>377</v>
      </c>
      <c r="E84" s="122" t="s">
        <v>378</v>
      </c>
    </row>
    <row r="85" spans="1:5" hidden="1" x14ac:dyDescent="0.25">
      <c r="A85" s="119" t="s">
        <v>391</v>
      </c>
      <c r="B85" s="128" t="s">
        <v>103</v>
      </c>
      <c r="C85" s="121" t="s">
        <v>379</v>
      </c>
      <c r="D85" s="121" t="s">
        <v>380</v>
      </c>
      <c r="E85" s="122" t="s">
        <v>381</v>
      </c>
    </row>
    <row r="86" spans="1:5" hidden="1" x14ac:dyDescent="0.25">
      <c r="A86" s="119" t="s">
        <v>391</v>
      </c>
      <c r="B86" s="128" t="s">
        <v>103</v>
      </c>
      <c r="C86" s="121" t="s">
        <v>379</v>
      </c>
      <c r="D86" s="121" t="s">
        <v>42</v>
      </c>
      <c r="E86" s="122" t="s">
        <v>382</v>
      </c>
    </row>
    <row r="87" spans="1:5" hidden="1" x14ac:dyDescent="0.25">
      <c r="A87" s="119" t="s">
        <v>391</v>
      </c>
      <c r="B87" s="128" t="s">
        <v>103</v>
      </c>
      <c r="C87" s="121" t="s">
        <v>379</v>
      </c>
      <c r="D87" s="121" t="s">
        <v>309</v>
      </c>
      <c r="E87" s="122" t="s">
        <v>383</v>
      </c>
    </row>
    <row r="88" spans="1:5" hidden="1" x14ac:dyDescent="0.25">
      <c r="A88" s="119" t="s">
        <v>391</v>
      </c>
      <c r="B88" s="128" t="s">
        <v>103</v>
      </c>
      <c r="C88" s="121" t="s">
        <v>379</v>
      </c>
      <c r="D88" s="121" t="s">
        <v>308</v>
      </c>
      <c r="E88" s="122" t="s">
        <v>384</v>
      </c>
    </row>
    <row r="89" spans="1:5" hidden="1" x14ac:dyDescent="0.25">
      <c r="A89" s="119" t="s">
        <v>391</v>
      </c>
      <c r="B89" s="128" t="s">
        <v>103</v>
      </c>
      <c r="C89" s="121" t="s">
        <v>379</v>
      </c>
      <c r="D89" s="121" t="s">
        <v>40</v>
      </c>
      <c r="E89" s="122" t="s">
        <v>385</v>
      </c>
    </row>
    <row r="90" spans="1:5" ht="22.5" hidden="1" x14ac:dyDescent="0.25">
      <c r="A90" s="119" t="s">
        <v>391</v>
      </c>
      <c r="B90" s="128" t="s">
        <v>103</v>
      </c>
      <c r="C90" s="121" t="s">
        <v>45</v>
      </c>
      <c r="D90" s="121" t="s">
        <v>386</v>
      </c>
      <c r="E90" s="122" t="s">
        <v>387</v>
      </c>
    </row>
    <row r="91" spans="1:5" ht="22.5" hidden="1" x14ac:dyDescent="0.25">
      <c r="A91" s="119" t="s">
        <v>391</v>
      </c>
      <c r="B91" s="128" t="s">
        <v>103</v>
      </c>
      <c r="C91" s="121" t="s">
        <v>45</v>
      </c>
      <c r="D91" s="121" t="s">
        <v>48</v>
      </c>
      <c r="E91" s="122" t="s">
        <v>388</v>
      </c>
    </row>
    <row r="92" spans="1:5" ht="22.5" hidden="1" x14ac:dyDescent="0.25">
      <c r="A92" s="119" t="s">
        <v>391</v>
      </c>
      <c r="B92" s="128" t="s">
        <v>103</v>
      </c>
      <c r="C92" s="121" t="s">
        <v>45</v>
      </c>
      <c r="D92" s="121" t="s">
        <v>375</v>
      </c>
      <c r="E92" s="122" t="s">
        <v>389</v>
      </c>
    </row>
    <row r="93" spans="1:5" ht="45" hidden="1" x14ac:dyDescent="0.25">
      <c r="A93" s="119" t="s">
        <v>391</v>
      </c>
      <c r="B93" s="128" t="s">
        <v>103</v>
      </c>
      <c r="C93" s="121" t="s">
        <v>45</v>
      </c>
      <c r="D93" s="121" t="s">
        <v>377</v>
      </c>
      <c r="E93" s="122" t="s">
        <v>378</v>
      </c>
    </row>
    <row r="94" spans="1:5" ht="56.25" hidden="1" x14ac:dyDescent="0.25">
      <c r="A94" s="119" t="s">
        <v>391</v>
      </c>
      <c r="B94" s="128" t="s">
        <v>103</v>
      </c>
      <c r="C94" s="121" t="s">
        <v>45</v>
      </c>
      <c r="D94" s="121" t="s">
        <v>47</v>
      </c>
      <c r="E94" s="445" t="s">
        <v>573</v>
      </c>
    </row>
    <row r="95" spans="1:5" ht="79.5" hidden="1" thickBot="1" x14ac:dyDescent="0.3">
      <c r="A95" s="129" t="s">
        <v>391</v>
      </c>
      <c r="B95" s="143" t="s">
        <v>103</v>
      </c>
      <c r="C95" s="131" t="s">
        <v>45</v>
      </c>
      <c r="D95" s="131" t="s">
        <v>390</v>
      </c>
      <c r="E95" s="444" t="s">
        <v>589</v>
      </c>
    </row>
    <row r="96" spans="1:5" x14ac:dyDescent="0.25">
      <c r="A96" s="132" t="s">
        <v>330</v>
      </c>
      <c r="B96" s="133" t="s">
        <v>32</v>
      </c>
      <c r="C96" s="134" t="s">
        <v>332</v>
      </c>
      <c r="D96" s="134" t="s">
        <v>29</v>
      </c>
      <c r="E96" s="135" t="s">
        <v>333</v>
      </c>
    </row>
    <row r="97" spans="1:5" x14ac:dyDescent="0.25">
      <c r="A97" s="132" t="s">
        <v>330</v>
      </c>
      <c r="B97" s="133" t="s">
        <v>32</v>
      </c>
      <c r="C97" s="134" t="s">
        <v>397</v>
      </c>
      <c r="D97" s="134" t="s">
        <v>29</v>
      </c>
      <c r="E97" s="135" t="s">
        <v>398</v>
      </c>
    </row>
    <row r="98" spans="1:5" x14ac:dyDescent="0.25">
      <c r="A98" s="132" t="s">
        <v>330</v>
      </c>
      <c r="B98" s="133" t="s">
        <v>32</v>
      </c>
      <c r="C98" s="134" t="s">
        <v>397</v>
      </c>
      <c r="D98" s="134" t="s">
        <v>29</v>
      </c>
      <c r="E98" s="135" t="s">
        <v>399</v>
      </c>
    </row>
    <row r="99" spans="1:5" x14ac:dyDescent="0.25">
      <c r="A99" s="132" t="s">
        <v>330</v>
      </c>
      <c r="B99" s="133" t="s">
        <v>32</v>
      </c>
      <c r="C99" s="134" t="s">
        <v>397</v>
      </c>
      <c r="D99" s="134" t="s">
        <v>29</v>
      </c>
      <c r="E99" s="135" t="s">
        <v>400</v>
      </c>
    </row>
    <row r="100" spans="1:5" x14ac:dyDescent="0.25">
      <c r="A100" s="132" t="s">
        <v>330</v>
      </c>
      <c r="B100" s="133" t="s">
        <v>32</v>
      </c>
      <c r="C100" s="134" t="s">
        <v>397</v>
      </c>
      <c r="D100" s="134" t="s">
        <v>401</v>
      </c>
      <c r="E100" s="135" t="s">
        <v>402</v>
      </c>
    </row>
    <row r="101" spans="1:5" x14ac:dyDescent="0.25">
      <c r="A101" s="132" t="s">
        <v>330</v>
      </c>
      <c r="B101" s="133" t="s">
        <v>32</v>
      </c>
      <c r="C101" s="134" t="s">
        <v>397</v>
      </c>
      <c r="D101" s="134" t="s">
        <v>403</v>
      </c>
      <c r="E101" s="135" t="s">
        <v>404</v>
      </c>
    </row>
    <row r="102" spans="1:5" x14ac:dyDescent="0.25">
      <c r="A102" s="132" t="s">
        <v>330</v>
      </c>
      <c r="B102" s="133" t="s">
        <v>32</v>
      </c>
      <c r="C102" s="134" t="s">
        <v>31</v>
      </c>
      <c r="D102" s="134" t="s">
        <v>339</v>
      </c>
      <c r="E102" s="135" t="s">
        <v>340</v>
      </c>
    </row>
    <row r="103" spans="1:5" x14ac:dyDescent="0.25">
      <c r="A103" s="132" t="s">
        <v>330</v>
      </c>
      <c r="B103" s="133" t="s">
        <v>32</v>
      </c>
      <c r="C103" s="134" t="s">
        <v>31</v>
      </c>
      <c r="D103" s="134" t="s">
        <v>341</v>
      </c>
      <c r="E103" s="135" t="s">
        <v>342</v>
      </c>
    </row>
    <row r="104" spans="1:5" x14ac:dyDescent="0.25">
      <c r="A104" s="132" t="s">
        <v>330</v>
      </c>
      <c r="B104" s="133" t="s">
        <v>32</v>
      </c>
      <c r="C104" s="134" t="s">
        <v>31</v>
      </c>
      <c r="D104" s="134" t="s">
        <v>343</v>
      </c>
      <c r="E104" s="135" t="s">
        <v>344</v>
      </c>
    </row>
    <row r="105" spans="1:5" x14ac:dyDescent="0.25">
      <c r="A105" s="132" t="s">
        <v>330</v>
      </c>
      <c r="B105" s="133" t="s">
        <v>32</v>
      </c>
      <c r="C105" s="134" t="s">
        <v>31</v>
      </c>
      <c r="D105" s="134" t="s">
        <v>345</v>
      </c>
      <c r="E105" s="135" t="s">
        <v>346</v>
      </c>
    </row>
    <row r="106" spans="1:5" x14ac:dyDescent="0.25">
      <c r="A106" s="132" t="s">
        <v>330</v>
      </c>
      <c r="B106" s="133" t="s">
        <v>32</v>
      </c>
      <c r="C106" s="134" t="s">
        <v>31</v>
      </c>
      <c r="D106" s="134" t="s">
        <v>347</v>
      </c>
      <c r="E106" s="135" t="s">
        <v>348</v>
      </c>
    </row>
    <row r="107" spans="1:5" x14ac:dyDescent="0.25">
      <c r="A107" s="132" t="s">
        <v>330</v>
      </c>
      <c r="B107" s="133" t="s">
        <v>32</v>
      </c>
      <c r="C107" s="134" t="s">
        <v>31</v>
      </c>
      <c r="D107" s="134" t="s">
        <v>349</v>
      </c>
      <c r="E107" s="135" t="s">
        <v>350</v>
      </c>
    </row>
    <row r="108" spans="1:5" x14ac:dyDescent="0.25">
      <c r="A108" s="132" t="s">
        <v>330</v>
      </c>
      <c r="B108" s="133" t="s">
        <v>32</v>
      </c>
      <c r="C108" s="134" t="s">
        <v>31</v>
      </c>
      <c r="D108" s="134" t="s">
        <v>351</v>
      </c>
      <c r="E108" s="135" t="s">
        <v>352</v>
      </c>
    </row>
    <row r="109" spans="1:5" x14ac:dyDescent="0.25">
      <c r="A109" s="132" t="s">
        <v>330</v>
      </c>
      <c r="B109" s="133" t="s">
        <v>32</v>
      </c>
      <c r="C109" s="134" t="s">
        <v>31</v>
      </c>
      <c r="D109" s="134" t="s">
        <v>353</v>
      </c>
      <c r="E109" s="135" t="s">
        <v>354</v>
      </c>
    </row>
    <row r="110" spans="1:5" x14ac:dyDescent="0.25">
      <c r="A110" s="132" t="s">
        <v>330</v>
      </c>
      <c r="B110" s="133" t="s">
        <v>32</v>
      </c>
      <c r="C110" s="134" t="s">
        <v>31</v>
      </c>
      <c r="D110" s="134" t="s">
        <v>355</v>
      </c>
      <c r="E110" s="135" t="s">
        <v>356</v>
      </c>
    </row>
    <row r="111" spans="1:5" x14ac:dyDescent="0.25">
      <c r="A111" s="132" t="s">
        <v>330</v>
      </c>
      <c r="B111" s="133" t="s">
        <v>32</v>
      </c>
      <c r="C111" s="134" t="s">
        <v>31</v>
      </c>
      <c r="D111" s="134" t="s">
        <v>357</v>
      </c>
      <c r="E111" s="135" t="s">
        <v>358</v>
      </c>
    </row>
    <row r="112" spans="1:5" x14ac:dyDescent="0.25">
      <c r="A112" s="132" t="s">
        <v>330</v>
      </c>
      <c r="B112" s="133" t="s">
        <v>32</v>
      </c>
      <c r="C112" s="134" t="s">
        <v>31</v>
      </c>
      <c r="D112" s="134" t="s">
        <v>359</v>
      </c>
      <c r="E112" s="135" t="s">
        <v>360</v>
      </c>
    </row>
    <row r="113" spans="1:6" x14ac:dyDescent="0.25">
      <c r="A113" s="132" t="s">
        <v>330</v>
      </c>
      <c r="B113" s="133" t="s">
        <v>32</v>
      </c>
      <c r="C113" s="134" t="s">
        <v>31</v>
      </c>
      <c r="D113" s="134" t="s">
        <v>361</v>
      </c>
      <c r="E113" s="135" t="s">
        <v>362</v>
      </c>
    </row>
    <row r="114" spans="1:6" x14ac:dyDescent="0.25">
      <c r="A114" s="132" t="s">
        <v>330</v>
      </c>
      <c r="B114" s="133" t="s">
        <v>32</v>
      </c>
      <c r="C114" s="134" t="s">
        <v>31</v>
      </c>
      <c r="D114" s="134" t="s">
        <v>363</v>
      </c>
      <c r="E114" s="135" t="s">
        <v>364</v>
      </c>
    </row>
    <row r="115" spans="1:6" x14ac:dyDescent="0.25">
      <c r="A115" s="132" t="s">
        <v>330</v>
      </c>
      <c r="B115" s="133" t="s">
        <v>32</v>
      </c>
      <c r="C115" s="134" t="s">
        <v>31</v>
      </c>
      <c r="D115" s="134" t="s">
        <v>365</v>
      </c>
      <c r="E115" s="135" t="s">
        <v>366</v>
      </c>
    </row>
    <row r="116" spans="1:6" x14ac:dyDescent="0.25">
      <c r="A116" s="132" t="s">
        <v>330</v>
      </c>
      <c r="B116" s="133" t="s">
        <v>32</v>
      </c>
      <c r="C116" s="134" t="s">
        <v>31</v>
      </c>
      <c r="D116" s="134" t="s">
        <v>367</v>
      </c>
      <c r="E116" s="135" t="s">
        <v>368</v>
      </c>
    </row>
    <row r="117" spans="1:6" x14ac:dyDescent="0.25">
      <c r="A117" s="132" t="s">
        <v>330</v>
      </c>
      <c r="B117" s="133" t="s">
        <v>32</v>
      </c>
      <c r="C117" s="134" t="s">
        <v>39</v>
      </c>
      <c r="D117" s="134" t="s">
        <v>369</v>
      </c>
      <c r="E117" s="135" t="s">
        <v>574</v>
      </c>
    </row>
    <row r="118" spans="1:6" x14ac:dyDescent="0.25">
      <c r="A118" s="132" t="s">
        <v>330</v>
      </c>
      <c r="B118" s="133" t="s">
        <v>32</v>
      </c>
      <c r="C118" s="134" t="s">
        <v>39</v>
      </c>
      <c r="D118" s="134" t="s">
        <v>370</v>
      </c>
      <c r="E118" s="135" t="s">
        <v>575</v>
      </c>
    </row>
    <row r="119" spans="1:6" ht="22.5" x14ac:dyDescent="0.25">
      <c r="A119" s="132" t="s">
        <v>330</v>
      </c>
      <c r="B119" s="133" t="s">
        <v>32</v>
      </c>
      <c r="C119" s="134" t="s">
        <v>45</v>
      </c>
      <c r="D119" s="134" t="s">
        <v>375</v>
      </c>
      <c r="E119" s="135" t="s">
        <v>389</v>
      </c>
    </row>
    <row r="120" spans="1:6" ht="45" x14ac:dyDescent="0.25">
      <c r="A120" s="132" t="s">
        <v>330</v>
      </c>
      <c r="B120" s="133" t="s">
        <v>32</v>
      </c>
      <c r="C120" s="134" t="s">
        <v>45</v>
      </c>
      <c r="D120" s="134" t="s">
        <v>377</v>
      </c>
      <c r="E120" s="135" t="s">
        <v>378</v>
      </c>
    </row>
    <row r="121" spans="1:6" ht="79.5" thickBot="1" x14ac:dyDescent="0.3">
      <c r="A121" s="132" t="s">
        <v>330</v>
      </c>
      <c r="B121" s="133" t="s">
        <v>32</v>
      </c>
      <c r="C121" s="134" t="s">
        <v>45</v>
      </c>
      <c r="D121" s="134" t="s">
        <v>390</v>
      </c>
      <c r="E121" s="141" t="s">
        <v>589</v>
      </c>
    </row>
    <row r="122" spans="1:6" x14ac:dyDescent="0.25">
      <c r="A122" s="123" t="s">
        <v>330</v>
      </c>
      <c r="B122" s="144" t="s">
        <v>32</v>
      </c>
      <c r="C122" s="125" t="s">
        <v>39</v>
      </c>
      <c r="D122" s="125" t="s">
        <v>371</v>
      </c>
      <c r="E122" s="126" t="s">
        <v>372</v>
      </c>
      <c r="F122" s="127" t="s">
        <v>373</v>
      </c>
    </row>
  </sheetData>
  <autoFilter ref="A1:F122" xr:uid="{DC4CA44B-8818-4C01-8856-7E2D33BFB39F}">
    <filterColumn colId="1">
      <filters>
        <filter val="SCI Kit"/>
      </filters>
    </filterColumn>
  </autoFilter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92"/>
  <sheetViews>
    <sheetView workbookViewId="0">
      <pane ySplit="21" topLeftCell="A22" activePane="bottomLeft" state="frozen"/>
      <selection pane="bottomLeft" activeCell="F7" sqref="F7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507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508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457" t="s">
        <v>409</v>
      </c>
      <c r="B3" s="458"/>
      <c r="C3" s="458"/>
      <c r="D3" s="458"/>
      <c r="E3" s="459"/>
      <c r="F3" s="460" t="s">
        <v>410</v>
      </c>
      <c r="G3" s="454"/>
      <c r="H3" s="454"/>
      <c r="I3" s="455"/>
      <c r="J3" s="461" t="s">
        <v>411</v>
      </c>
      <c r="K3" s="462"/>
      <c r="L3" s="462"/>
      <c r="M3" s="463"/>
      <c r="N3" s="464"/>
      <c r="O3" s="460" t="s">
        <v>412</v>
      </c>
      <c r="P3" s="454"/>
      <c r="Q3" s="454"/>
      <c r="R3" s="454"/>
      <c r="S3" s="465"/>
      <c r="T3" s="466" t="s">
        <v>413</v>
      </c>
      <c r="U3" s="467"/>
      <c r="V3" s="467"/>
      <c r="W3" s="467"/>
      <c r="X3" s="468"/>
      <c r="Y3" s="460" t="s">
        <v>414</v>
      </c>
      <c r="Z3" s="454"/>
      <c r="AA3" s="454"/>
      <c r="AB3" s="455"/>
      <c r="AC3" s="455"/>
      <c r="AD3" s="461" t="s">
        <v>415</v>
      </c>
      <c r="AE3" s="462"/>
      <c r="AF3" s="462"/>
      <c r="AG3" s="462"/>
      <c r="AH3" s="464"/>
      <c r="AI3" s="453" t="s">
        <v>492</v>
      </c>
      <c r="AJ3" s="454"/>
      <c r="AK3" s="454"/>
      <c r="AL3" s="454"/>
      <c r="AM3" s="454"/>
      <c r="AN3" s="469" t="s">
        <v>417</v>
      </c>
      <c r="AO3" s="467"/>
      <c r="AP3" s="467"/>
      <c r="AQ3" s="467"/>
      <c r="AR3" s="467"/>
      <c r="AS3" s="453" t="s">
        <v>418</v>
      </c>
      <c r="AT3" s="454"/>
      <c r="AU3" s="454"/>
      <c r="AV3" s="454"/>
      <c r="AW3" s="465"/>
      <c r="AX3" s="469" t="s">
        <v>419</v>
      </c>
      <c r="AY3" s="467"/>
      <c r="AZ3" s="467"/>
      <c r="BA3" s="467"/>
      <c r="BB3" s="467"/>
      <c r="BC3" s="453" t="s">
        <v>420</v>
      </c>
      <c r="BD3" s="454"/>
      <c r="BE3" s="454"/>
      <c r="BF3" s="455"/>
      <c r="BG3" s="456"/>
    </row>
    <row r="4" spans="1:59" ht="15.75" thickBot="1" x14ac:dyDescent="0.3">
      <c r="A4" s="249" t="s">
        <v>493</v>
      </c>
      <c r="B4" s="171" t="s">
        <v>494</v>
      </c>
      <c r="C4" s="171" t="s">
        <v>495</v>
      </c>
      <c r="D4" s="250" t="s">
        <v>496</v>
      </c>
      <c r="E4" s="172" t="s">
        <v>497</v>
      </c>
      <c r="F4" s="173" t="s">
        <v>493</v>
      </c>
      <c r="G4" s="174" t="s">
        <v>494</v>
      </c>
      <c r="H4" s="174" t="s">
        <v>495</v>
      </c>
      <c r="I4" s="175" t="s">
        <v>496</v>
      </c>
      <c r="J4" s="176" t="s">
        <v>493</v>
      </c>
      <c r="K4" s="173" t="s">
        <v>494</v>
      </c>
      <c r="L4" s="174" t="s">
        <v>495</v>
      </c>
      <c r="M4" s="175" t="s">
        <v>496</v>
      </c>
      <c r="N4" s="177" t="s">
        <v>497</v>
      </c>
      <c r="O4" s="173" t="s">
        <v>493</v>
      </c>
      <c r="P4" s="174" t="s">
        <v>494</v>
      </c>
      <c r="Q4" s="174" t="s">
        <v>495</v>
      </c>
      <c r="R4" s="175" t="s">
        <v>496</v>
      </c>
      <c r="S4" s="177" t="s">
        <v>497</v>
      </c>
      <c r="T4" s="178" t="s">
        <v>493</v>
      </c>
      <c r="U4" s="171" t="s">
        <v>494</v>
      </c>
      <c r="V4" s="171" t="s">
        <v>495</v>
      </c>
      <c r="W4" s="171" t="s">
        <v>496</v>
      </c>
      <c r="X4" s="251" t="s">
        <v>497</v>
      </c>
      <c r="Y4" s="173" t="s">
        <v>493</v>
      </c>
      <c r="Z4" s="174" t="s">
        <v>494</v>
      </c>
      <c r="AA4" s="174" t="s">
        <v>495</v>
      </c>
      <c r="AB4" s="175" t="s">
        <v>496</v>
      </c>
      <c r="AC4" s="175" t="s">
        <v>497</v>
      </c>
      <c r="AD4" s="176" t="s">
        <v>493</v>
      </c>
      <c r="AE4" s="174" t="s">
        <v>494</v>
      </c>
      <c r="AF4" s="174" t="s">
        <v>495</v>
      </c>
      <c r="AG4" s="248" t="s">
        <v>496</v>
      </c>
      <c r="AH4" s="177" t="s">
        <v>497</v>
      </c>
      <c r="AI4" s="176" t="s">
        <v>493</v>
      </c>
      <c r="AJ4" s="174" t="s">
        <v>494</v>
      </c>
      <c r="AK4" s="174" t="s">
        <v>495</v>
      </c>
      <c r="AL4" s="175" t="s">
        <v>496</v>
      </c>
      <c r="AM4" s="177" t="s">
        <v>497</v>
      </c>
      <c r="AN4" s="176" t="s">
        <v>493</v>
      </c>
      <c r="AO4" s="248" t="s">
        <v>494</v>
      </c>
      <c r="AP4" s="174" t="s">
        <v>495</v>
      </c>
      <c r="AQ4" s="175" t="s">
        <v>496</v>
      </c>
      <c r="AR4" s="177" t="s">
        <v>497</v>
      </c>
      <c r="AS4" s="178" t="s">
        <v>493</v>
      </c>
      <c r="AT4" s="171" t="s">
        <v>494</v>
      </c>
      <c r="AU4" s="171" t="s">
        <v>495</v>
      </c>
      <c r="AV4" s="171" t="s">
        <v>496</v>
      </c>
      <c r="AW4" s="179" t="s">
        <v>497</v>
      </c>
      <c r="AX4" s="176" t="s">
        <v>493</v>
      </c>
      <c r="AY4" s="248" t="s">
        <v>494</v>
      </c>
      <c r="AZ4" s="180" t="s">
        <v>495</v>
      </c>
      <c r="BA4" s="248" t="s">
        <v>496</v>
      </c>
      <c r="BB4" s="177" t="s">
        <v>497</v>
      </c>
      <c r="BC4" s="176" t="s">
        <v>493</v>
      </c>
      <c r="BD4" s="174" t="s">
        <v>494</v>
      </c>
      <c r="BE4" s="174" t="s">
        <v>495</v>
      </c>
      <c r="BF4" s="181" t="s">
        <v>496</v>
      </c>
      <c r="BG4" s="182" t="s">
        <v>497</v>
      </c>
    </row>
    <row r="5" spans="1:59" ht="15.75" thickBot="1" x14ac:dyDescent="0.3">
      <c r="A5" s="183" t="s">
        <v>515</v>
      </c>
      <c r="B5" s="184" t="s">
        <v>519</v>
      </c>
      <c r="C5" s="422" t="s">
        <v>176</v>
      </c>
      <c r="D5" s="420"/>
      <c r="E5" s="184" t="s">
        <v>160</v>
      </c>
      <c r="F5" s="186" t="s">
        <v>524</v>
      </c>
      <c r="G5" s="187" t="s">
        <v>525</v>
      </c>
      <c r="H5" s="187" t="s">
        <v>522</v>
      </c>
      <c r="I5" s="188"/>
      <c r="J5" s="189"/>
      <c r="K5" s="184"/>
      <c r="L5" s="184"/>
      <c r="M5" s="239"/>
      <c r="N5" s="185"/>
      <c r="O5" s="186"/>
      <c r="P5" s="187"/>
      <c r="Q5" s="187"/>
      <c r="R5" s="188"/>
      <c r="S5" s="190"/>
      <c r="T5" s="189"/>
      <c r="U5" s="184"/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83" t="s">
        <v>515</v>
      </c>
      <c r="B6" s="420"/>
      <c r="C6" s="421" t="s">
        <v>520</v>
      </c>
      <c r="D6" s="420"/>
      <c r="E6" s="200" t="s">
        <v>147</v>
      </c>
      <c r="F6" s="190" t="s">
        <v>521</v>
      </c>
      <c r="G6" s="202"/>
      <c r="H6" s="202"/>
      <c r="I6" s="191"/>
      <c r="J6" s="167"/>
      <c r="K6" s="200"/>
      <c r="L6" s="200"/>
      <c r="M6" s="240"/>
      <c r="N6" s="201"/>
      <c r="O6" s="196"/>
      <c r="P6" s="202"/>
      <c r="Q6" s="202"/>
      <c r="R6" s="191"/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ht="15.75" thickBot="1" x14ac:dyDescent="0.3">
      <c r="A7" s="207" t="s">
        <v>515</v>
      </c>
      <c r="B7" s="200"/>
      <c r="C7" s="200"/>
      <c r="D7" s="420"/>
      <c r="E7" s="420"/>
      <c r="F7" s="203" t="s">
        <v>523</v>
      </c>
      <c r="G7" s="202"/>
      <c r="H7" s="202"/>
      <c r="I7" s="191"/>
      <c r="J7" s="167"/>
      <c r="K7" s="200"/>
      <c r="L7" s="200"/>
      <c r="M7" s="240"/>
      <c r="N7" s="201"/>
      <c r="O7" s="196"/>
      <c r="P7" s="202"/>
      <c r="Q7" s="202"/>
      <c r="R7" s="191"/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 t="s">
        <v>515</v>
      </c>
      <c r="B8" s="200"/>
      <c r="C8" s="200"/>
      <c r="D8" s="200"/>
      <c r="E8" s="420"/>
      <c r="F8" s="187" t="s">
        <v>516</v>
      </c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/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 t="s">
        <v>515</v>
      </c>
      <c r="B9" s="200"/>
      <c r="C9" s="200"/>
      <c r="D9" s="200"/>
      <c r="E9" s="420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/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498</v>
      </c>
      <c r="B21" s="227" t="s">
        <v>17</v>
      </c>
      <c r="C21" s="228" t="s">
        <v>499</v>
      </c>
      <c r="D21" s="229" t="s">
        <v>500</v>
      </c>
      <c r="E21" s="230" t="s">
        <v>501</v>
      </c>
      <c r="F21" s="231" t="s">
        <v>502</v>
      </c>
      <c r="G21" s="232" t="s">
        <v>503</v>
      </c>
      <c r="H21" s="233" t="s">
        <v>504</v>
      </c>
      <c r="I21" s="243" t="s">
        <v>505</v>
      </c>
      <c r="J21" s="234" t="s">
        <v>509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114</v>
      </c>
      <c r="B22" s="1" t="s">
        <v>49</v>
      </c>
      <c r="C22" s="245" t="str">
        <f>INDEX('2020'!CB:CB,MATCH(B22,'2020'!F:F,0))</f>
        <v>Rattlesnake</v>
      </c>
      <c r="D22" s="237">
        <f t="shared" ref="D22:D31" si="0">COUNTIFS($5:$20,C22)</f>
        <v>0</v>
      </c>
      <c r="E22" s="246">
        <f>_xlfn.MAXIFS('2020'!L:L,'2020'!F:F,B22,'2020'!J:J,"&lt;&gt;Pictures")</f>
        <v>4</v>
      </c>
      <c r="F22" s="246">
        <f>_xlfn.MAXIFS('2020'!BW:BW,'2020'!F:F,B22,'2020'!J:J,"&lt;&gt;Pictures")</f>
        <v>0</v>
      </c>
      <c r="G22" s="237">
        <f t="shared" ref="G22:G29" si="1">IF(E22-D22&lt;0,0,E22-D22)</f>
        <v>4</v>
      </c>
      <c r="H22" s="238">
        <f t="shared" ref="H22:H31" si="2">COUNTIFS($A$5:$S$20,C22)+COUNTIFS($AS$5:$BG$20,C22)</f>
        <v>0</v>
      </c>
      <c r="I22" s="238">
        <f t="shared" ref="I22:I31" si="3">COUNTIFS($T$5:$AR$20,C22)</f>
        <v>0</v>
      </c>
    </row>
    <row r="23" spans="1:59" x14ac:dyDescent="0.25">
      <c r="A23" s="2" t="s">
        <v>114</v>
      </c>
      <c r="B23" s="1" t="s">
        <v>50</v>
      </c>
      <c r="C23" s="245" t="str">
        <f>INDEX('2020'!CB:CB,MATCH(B23,'2020'!F:F,0))</f>
        <v>North</v>
      </c>
      <c r="D23" s="237">
        <f t="shared" si="0"/>
        <v>1</v>
      </c>
      <c r="E23" s="246">
        <f>_xlfn.MAXIFS('2020'!L:L,'2020'!F:F,B23,'2020'!J:J,"&lt;&gt;Pictures")</f>
        <v>4</v>
      </c>
      <c r="F23" s="246">
        <f>_xlfn.MAXIFS('2020'!BW:BW,'2020'!F:F,B23,'2020'!J:J,"&lt;&gt;Pictures")</f>
        <v>1</v>
      </c>
      <c r="G23" s="237">
        <f t="shared" si="1"/>
        <v>3</v>
      </c>
      <c r="H23" s="238">
        <f t="shared" si="2"/>
        <v>1</v>
      </c>
      <c r="I23" s="238">
        <f t="shared" si="3"/>
        <v>0</v>
      </c>
    </row>
    <row r="24" spans="1:59" x14ac:dyDescent="0.25">
      <c r="A24" s="2" t="s">
        <v>114</v>
      </c>
      <c r="B24" s="1" t="s">
        <v>51</v>
      </c>
      <c r="C24" s="245" t="str">
        <f>INDEX('2020'!CB:CB,MATCH(B24,'2020'!F:F,0))</f>
        <v>Biology</v>
      </c>
      <c r="D24" s="237">
        <f t="shared" si="0"/>
        <v>0</v>
      </c>
      <c r="E24" s="246">
        <f>_xlfn.MAXIFS('2020'!L:L,'2020'!F:F,B24,'2020'!J:J,"&lt;&gt;Pictures")</f>
        <v>1</v>
      </c>
      <c r="F24" s="246">
        <f>_xlfn.MAXIFS('2020'!BW:BW,'2020'!F:F,B24,'2020'!J:J,"&lt;&gt;Pictures")</f>
        <v>0</v>
      </c>
      <c r="G24" s="237">
        <f t="shared" si="1"/>
        <v>1</v>
      </c>
      <c r="H24" s="238">
        <f t="shared" si="2"/>
        <v>0</v>
      </c>
      <c r="I24" s="238">
        <f t="shared" si="3"/>
        <v>0</v>
      </c>
    </row>
    <row r="25" spans="1:59" x14ac:dyDescent="0.25">
      <c r="A25" s="2" t="s">
        <v>114</v>
      </c>
      <c r="B25" s="1" t="s">
        <v>234</v>
      </c>
      <c r="C25" s="245" t="str">
        <f>INDEX('2020'!CB:CB,MATCH(B25,'2020'!F:F,0))</f>
        <v>Boat North</v>
      </c>
      <c r="D25" s="237">
        <f t="shared" si="0"/>
        <v>0</v>
      </c>
      <c r="E25" s="246">
        <f>_xlfn.MAXIFS('2020'!L:L,'2020'!F:F,B25,'2020'!J:J,"&lt;&gt;Pictures")</f>
        <v>15</v>
      </c>
      <c r="F25" s="246">
        <f>_xlfn.MAXIFS('2020'!BW:BW,'2020'!F:F,B25,'2020'!J:J,"&lt;&gt;Pictures")</f>
        <v>7</v>
      </c>
      <c r="G25" s="237">
        <f t="shared" si="1"/>
        <v>15</v>
      </c>
      <c r="H25" s="238">
        <f t="shared" si="2"/>
        <v>0</v>
      </c>
      <c r="I25" s="238">
        <f t="shared" si="3"/>
        <v>0</v>
      </c>
    </row>
    <row r="26" spans="1:59" x14ac:dyDescent="0.25">
      <c r="A26" s="2" t="s">
        <v>114</v>
      </c>
      <c r="B26" s="1" t="s">
        <v>52</v>
      </c>
      <c r="C26" s="245" t="str">
        <f>INDEX('2020'!CB:CB,MATCH(B26,'2020'!F:F,0))</f>
        <v>Biology</v>
      </c>
      <c r="D26" s="237">
        <f t="shared" si="0"/>
        <v>0</v>
      </c>
      <c r="E26" s="246">
        <f>_xlfn.MAXIFS('2020'!L:L,'2020'!F:F,B26,'2020'!J:J,"&lt;&gt;Pictures")</f>
        <v>1</v>
      </c>
      <c r="F26" s="246">
        <f>_xlfn.MAXIFS('2020'!BW:BW,'2020'!F:F,B26,'2020'!J:J,"&lt;&gt;Pictures")</f>
        <v>0</v>
      </c>
      <c r="G26" s="237">
        <f t="shared" si="1"/>
        <v>1</v>
      </c>
      <c r="H26" s="238">
        <f t="shared" si="2"/>
        <v>0</v>
      </c>
      <c r="I26" s="238">
        <f t="shared" si="3"/>
        <v>0</v>
      </c>
    </row>
    <row r="27" spans="1:59" x14ac:dyDescent="0.25">
      <c r="A27" s="2" t="s">
        <v>114</v>
      </c>
      <c r="B27" s="1" t="s">
        <v>53</v>
      </c>
      <c r="C27" s="245" t="str">
        <f>INDEX('2020'!CB:CB,MATCH(B27,'2020'!F:F,0))</f>
        <v>Biology</v>
      </c>
      <c r="D27" s="237">
        <f t="shared" si="0"/>
        <v>0</v>
      </c>
      <c r="E27" s="246">
        <f>_xlfn.MAXIFS('2020'!L:L,'2020'!F:F,B27,'2020'!J:J,"&lt;&gt;Pictures")</f>
        <v>1</v>
      </c>
      <c r="F27" s="246">
        <f>_xlfn.MAXIFS('2020'!BW:BW,'2020'!F:F,B27,'2020'!J:J,"&lt;&gt;Pictures")</f>
        <v>0</v>
      </c>
      <c r="G27" s="237">
        <f t="shared" si="1"/>
        <v>1</v>
      </c>
      <c r="H27" s="238">
        <f t="shared" si="2"/>
        <v>0</v>
      </c>
      <c r="I27" s="238">
        <f t="shared" si="3"/>
        <v>0</v>
      </c>
    </row>
    <row r="28" spans="1:59" x14ac:dyDescent="0.25">
      <c r="A28" s="2" t="s">
        <v>114</v>
      </c>
      <c r="B28" s="1" t="s">
        <v>230</v>
      </c>
      <c r="C28" s="245" t="str">
        <f>INDEX('2020'!CB:CB,MATCH(B28,'2020'!F:F,0))</f>
        <v>Boat North</v>
      </c>
      <c r="D28" s="237">
        <f t="shared" si="0"/>
        <v>0</v>
      </c>
      <c r="E28" s="246">
        <f>_xlfn.MAXIFS('2020'!L:L,'2020'!F:F,B28,'2020'!J:J,"&lt;&gt;Pictures")</f>
        <v>8</v>
      </c>
      <c r="F28" s="246">
        <f>_xlfn.MAXIFS('2020'!BW:BW,'2020'!F:F,B28,'2020'!J:J,"&lt;&gt;Pictures")</f>
        <v>0</v>
      </c>
      <c r="G28" s="237">
        <f t="shared" si="1"/>
        <v>8</v>
      </c>
      <c r="H28" s="238">
        <f t="shared" si="2"/>
        <v>0</v>
      </c>
      <c r="I28" s="238">
        <f t="shared" si="3"/>
        <v>0</v>
      </c>
    </row>
    <row r="29" spans="1:59" x14ac:dyDescent="0.25">
      <c r="A29" s="2" t="s">
        <v>114</v>
      </c>
      <c r="B29" s="1" t="s">
        <v>54</v>
      </c>
      <c r="C29" s="245" t="str">
        <f>INDEX('2020'!CB:CB,MATCH(B29,'2020'!F:F,0))</f>
        <v>Biology</v>
      </c>
      <c r="D29" s="237">
        <f t="shared" si="0"/>
        <v>0</v>
      </c>
      <c r="E29" s="246">
        <f>_xlfn.MAXIFS('2020'!L:L,'2020'!F:F,B29,'2020'!J:J,"&lt;&gt;Pictures")</f>
        <v>1</v>
      </c>
      <c r="F29" s="246">
        <f>_xlfn.MAXIFS('2020'!BW:BW,'2020'!F:F,B29,'2020'!J:J,"&lt;&gt;Pictures")</f>
        <v>1</v>
      </c>
      <c r="G29" s="237">
        <f t="shared" si="1"/>
        <v>1</v>
      </c>
      <c r="H29" s="238">
        <f t="shared" si="2"/>
        <v>0</v>
      </c>
      <c r="I29" s="238">
        <f t="shared" si="3"/>
        <v>0</v>
      </c>
    </row>
    <row r="30" spans="1:59" x14ac:dyDescent="0.25">
      <c r="A30" s="2" t="s">
        <v>114</v>
      </c>
      <c r="B30" s="1" t="s">
        <v>55</v>
      </c>
      <c r="C30" s="245" t="str">
        <f>INDEX('2020'!CB:CB,MATCH(B30,'2020'!F:F,0))</f>
        <v>North</v>
      </c>
      <c r="D30" s="237">
        <f t="shared" si="0"/>
        <v>1</v>
      </c>
      <c r="E30" s="246">
        <f>_xlfn.MAXIFS('2020'!L:L,'2020'!F:F,B30,'2020'!J:J,"&lt;&gt;Pictures")</f>
        <v>7</v>
      </c>
      <c r="F30" s="246">
        <f>_xlfn.MAXIFS('2020'!BW:BW,'2020'!F:F,B30,'2020'!J:J,"&lt;&gt;Pictures")</f>
        <v>0</v>
      </c>
      <c r="G30" s="237">
        <f t="shared" ref="G30:G92" si="4">IF(E30-D30&lt;0,0,E30-D30)</f>
        <v>6</v>
      </c>
      <c r="H30" s="238">
        <f t="shared" si="2"/>
        <v>1</v>
      </c>
      <c r="I30" s="238">
        <f t="shared" si="3"/>
        <v>0</v>
      </c>
    </row>
    <row r="31" spans="1:59" x14ac:dyDescent="0.25">
      <c r="A31" s="2" t="s">
        <v>114</v>
      </c>
      <c r="B31" s="1" t="s">
        <v>56</v>
      </c>
      <c r="C31" s="245" t="str">
        <f>INDEX('2020'!CB:CB,MATCH(B31,'2020'!F:F,0))</f>
        <v>Rattlesnake</v>
      </c>
      <c r="D31" s="237">
        <f t="shared" si="0"/>
        <v>0</v>
      </c>
      <c r="E31" s="246">
        <f>_xlfn.MAXIFS('2020'!L:L,'2020'!F:F,B31,'2020'!J:J,"&lt;&gt;Pictures")</f>
        <v>5</v>
      </c>
      <c r="F31" s="246">
        <f>_xlfn.MAXIFS('2020'!BW:BW,'2020'!F:F,B31,'2020'!J:J,"&lt;&gt;Pictures")</f>
        <v>0</v>
      </c>
      <c r="G31" s="237">
        <f t="shared" si="4"/>
        <v>5</v>
      </c>
      <c r="H31" s="238">
        <f t="shared" si="2"/>
        <v>0</v>
      </c>
      <c r="I31" s="238">
        <f t="shared" si="3"/>
        <v>0</v>
      </c>
    </row>
    <row r="32" spans="1:59" x14ac:dyDescent="0.25">
      <c r="A32" s="2" t="s">
        <v>114</v>
      </c>
      <c r="B32" s="1" t="s">
        <v>57</v>
      </c>
      <c r="C32" s="245" t="str">
        <f>INDEX('2020'!CB:CB,MATCH(B32,'2020'!F:F,0))</f>
        <v>Biology</v>
      </c>
      <c r="D32" s="237">
        <f t="shared" ref="D32:D92" si="5">COUNTIFS($5:$20,C32)</f>
        <v>0</v>
      </c>
      <c r="E32" s="246">
        <f>_xlfn.MAXIFS('2020'!L:L,'2020'!F:F,B32,'2020'!J:J,"&lt;&gt;Pictures")</f>
        <v>1</v>
      </c>
      <c r="F32" s="246">
        <f>_xlfn.MAXIFS('2020'!BW:BW,'2020'!F:F,B32,'2020'!J:J,"&lt;&gt;Pictures")</f>
        <v>1</v>
      </c>
      <c r="G32" s="237">
        <f t="shared" si="4"/>
        <v>1</v>
      </c>
      <c r="H32" s="238">
        <f t="shared" ref="H32:H92" si="6">COUNTIFS($A$5:$S$20,C32)+COUNTIFS($AS$5:$BG$20,C32)</f>
        <v>0</v>
      </c>
      <c r="I32" s="238">
        <f t="shared" ref="I32:I92" si="7">COUNTIFS($T$5:$AR$20,C32)</f>
        <v>0</v>
      </c>
    </row>
    <row r="33" spans="1:9" x14ac:dyDescent="0.25">
      <c r="A33" s="2" t="s">
        <v>114</v>
      </c>
      <c r="B33" s="1" t="s">
        <v>58</v>
      </c>
      <c r="C33" s="245" t="str">
        <f>INDEX('2020'!CB:CB,MATCH(B33,'2020'!F:F,0))</f>
        <v>North</v>
      </c>
      <c r="D33" s="237">
        <f t="shared" si="5"/>
        <v>1</v>
      </c>
      <c r="E33" s="246">
        <f>_xlfn.MAXIFS('2020'!L:L,'2020'!F:F,B33,'2020'!J:J,"&lt;&gt;Pictures")</f>
        <v>2</v>
      </c>
      <c r="F33" s="246">
        <f>_xlfn.MAXIFS('2020'!BW:BW,'2020'!F:F,B33,'2020'!J:J,"&lt;&gt;Pictures")</f>
        <v>0</v>
      </c>
      <c r="G33" s="237">
        <f t="shared" si="4"/>
        <v>1</v>
      </c>
      <c r="H33" s="238">
        <f t="shared" si="6"/>
        <v>1</v>
      </c>
      <c r="I33" s="238">
        <f t="shared" si="7"/>
        <v>0</v>
      </c>
    </row>
    <row r="34" spans="1:9" x14ac:dyDescent="0.25">
      <c r="A34" s="2" t="s">
        <v>114</v>
      </c>
      <c r="B34" s="1" t="s">
        <v>59</v>
      </c>
      <c r="C34" s="245" t="str">
        <f>INDEX('2020'!CB:CB,MATCH(B34,'2020'!F:F,0))</f>
        <v>Rattlesnake</v>
      </c>
      <c r="D34" s="237">
        <f t="shared" si="5"/>
        <v>0</v>
      </c>
      <c r="E34" s="246">
        <f>_xlfn.MAXIFS('2020'!L:L,'2020'!F:F,B34,'2020'!J:J,"&lt;&gt;Pictures")</f>
        <v>4</v>
      </c>
      <c r="F34" s="246">
        <f>_xlfn.MAXIFS('2020'!BW:BW,'2020'!F:F,B34,'2020'!J:J,"&lt;&gt;Pictures")</f>
        <v>0</v>
      </c>
      <c r="G34" s="237">
        <f t="shared" si="4"/>
        <v>4</v>
      </c>
      <c r="H34" s="238">
        <f t="shared" si="6"/>
        <v>0</v>
      </c>
      <c r="I34" s="238">
        <f t="shared" si="7"/>
        <v>0</v>
      </c>
    </row>
    <row r="35" spans="1:9" x14ac:dyDescent="0.25">
      <c r="A35" s="2" t="s">
        <v>114</v>
      </c>
      <c r="B35" s="1" t="s">
        <v>60</v>
      </c>
      <c r="C35" s="245" t="str">
        <f>INDEX('2020'!CB:CB,MATCH(B35,'2020'!F:F,0))</f>
        <v>North</v>
      </c>
      <c r="D35" s="237">
        <f t="shared" si="5"/>
        <v>1</v>
      </c>
      <c r="E35" s="246">
        <f>_xlfn.MAXIFS('2020'!L:L,'2020'!F:F,B35,'2020'!J:J,"&lt;&gt;Pictures")</f>
        <v>2</v>
      </c>
      <c r="F35" s="246">
        <f>_xlfn.MAXIFS('2020'!BW:BW,'2020'!F:F,B35,'2020'!J:J,"&lt;&gt;Pictures")</f>
        <v>0</v>
      </c>
      <c r="G35" s="237">
        <f t="shared" si="4"/>
        <v>1</v>
      </c>
      <c r="H35" s="238">
        <f t="shared" si="6"/>
        <v>1</v>
      </c>
      <c r="I35" s="238">
        <f t="shared" si="7"/>
        <v>0</v>
      </c>
    </row>
    <row r="36" spans="1:9" x14ac:dyDescent="0.25">
      <c r="A36" s="2" t="s">
        <v>114</v>
      </c>
      <c r="B36" s="1" t="s">
        <v>61</v>
      </c>
      <c r="C36" s="245" t="str">
        <f>INDEX('2020'!CB:CB,MATCH(B36,'2020'!F:F,0))</f>
        <v>St. Lucie/Okeechobee/Glades</v>
      </c>
      <c r="D36" s="237">
        <f t="shared" si="5"/>
        <v>0</v>
      </c>
      <c r="E36" s="246">
        <f>_xlfn.MAXIFS('2020'!L:L,'2020'!F:F,B36,'2020'!J:J,"&lt;&gt;Pictures")</f>
        <v>4</v>
      </c>
      <c r="F36" s="246">
        <f>_xlfn.MAXIFS('2020'!BW:BW,'2020'!F:F,B36,'2020'!J:J,"&lt;&gt;Pictures")</f>
        <v>0</v>
      </c>
      <c r="G36" s="237">
        <f t="shared" si="4"/>
        <v>4</v>
      </c>
      <c r="H36" s="238">
        <f t="shared" si="6"/>
        <v>0</v>
      </c>
      <c r="I36" s="238">
        <f t="shared" si="7"/>
        <v>0</v>
      </c>
    </row>
    <row r="37" spans="1:9" x14ac:dyDescent="0.25">
      <c r="A37" s="2" t="s">
        <v>114</v>
      </c>
      <c r="B37" s="1" t="s">
        <v>62</v>
      </c>
      <c r="C37" s="245" t="str">
        <f>INDEX('2020'!CB:CB,MATCH(B37,'2020'!F:F,0))</f>
        <v>Rattlesnake</v>
      </c>
      <c r="D37" s="237">
        <f t="shared" si="5"/>
        <v>0</v>
      </c>
      <c r="E37" s="246">
        <f>_xlfn.MAXIFS('2020'!L:L,'2020'!F:F,B37,'2020'!J:J,"&lt;&gt;Pictures")</f>
        <v>5</v>
      </c>
      <c r="F37" s="246">
        <f>_xlfn.MAXIFS('2020'!BW:BW,'2020'!F:F,B37,'2020'!J:J,"&lt;&gt;Pictures")</f>
        <v>0</v>
      </c>
      <c r="G37" s="237">
        <f t="shared" si="4"/>
        <v>5</v>
      </c>
      <c r="H37" s="238">
        <f t="shared" si="6"/>
        <v>0</v>
      </c>
      <c r="I37" s="238">
        <f t="shared" si="7"/>
        <v>0</v>
      </c>
    </row>
    <row r="38" spans="1:9" x14ac:dyDescent="0.25">
      <c r="A38" s="2" t="s">
        <v>114</v>
      </c>
      <c r="B38" s="1" t="s">
        <v>63</v>
      </c>
      <c r="C38" s="245" t="str">
        <f>INDEX('2020'!CB:CB,MATCH(B38,'2020'!F:F,0))</f>
        <v>St. Lucie/Okeechobee/Glades</v>
      </c>
      <c r="D38" s="237">
        <f t="shared" si="5"/>
        <v>0</v>
      </c>
      <c r="E38" s="246">
        <f>_xlfn.MAXIFS('2020'!L:L,'2020'!F:F,B38,'2020'!J:J,"&lt;&gt;Pictures")</f>
        <v>4</v>
      </c>
      <c r="F38" s="246">
        <f>_xlfn.MAXIFS('2020'!BW:BW,'2020'!F:F,B38,'2020'!J:J,"&lt;&gt;Pictures")</f>
        <v>0</v>
      </c>
      <c r="G38" s="237">
        <f t="shared" si="4"/>
        <v>4</v>
      </c>
      <c r="H38" s="238">
        <f t="shared" si="6"/>
        <v>0</v>
      </c>
      <c r="I38" s="238">
        <f t="shared" si="7"/>
        <v>0</v>
      </c>
    </row>
    <row r="39" spans="1:9" x14ac:dyDescent="0.25">
      <c r="A39" s="2" t="s">
        <v>114</v>
      </c>
      <c r="B39" s="1" t="s">
        <v>64</v>
      </c>
      <c r="C39" s="245" t="str">
        <f>INDEX('2020'!CB:CB,MATCH(B39,'2020'!F:F,0))</f>
        <v>Rattlesnake</v>
      </c>
      <c r="D39" s="237">
        <f t="shared" si="5"/>
        <v>0</v>
      </c>
      <c r="E39" s="246">
        <f>_xlfn.MAXIFS('2020'!L:L,'2020'!F:F,B39,'2020'!J:J,"&lt;&gt;Pictures")</f>
        <v>4</v>
      </c>
      <c r="F39" s="246">
        <f>_xlfn.MAXIFS('2020'!BW:BW,'2020'!F:F,B39,'2020'!J:J,"&lt;&gt;Pictures")</f>
        <v>1</v>
      </c>
      <c r="G39" s="237">
        <f t="shared" si="4"/>
        <v>4</v>
      </c>
      <c r="H39" s="238">
        <f t="shared" si="6"/>
        <v>0</v>
      </c>
      <c r="I39" s="238">
        <f t="shared" si="7"/>
        <v>0</v>
      </c>
    </row>
    <row r="40" spans="1:9" x14ac:dyDescent="0.25">
      <c r="A40" s="2" t="s">
        <v>114</v>
      </c>
      <c r="B40" s="1" t="s">
        <v>65</v>
      </c>
      <c r="C40" s="245" t="str">
        <f>INDEX('2020'!CB:CB,MATCH(B40,'2020'!F:F,0))</f>
        <v>Stuart</v>
      </c>
      <c r="D40" s="237">
        <f t="shared" si="5"/>
        <v>1</v>
      </c>
      <c r="E40" s="246">
        <f>_xlfn.MAXIFS('2020'!L:L,'2020'!F:F,B40,'2020'!J:J,"&lt;&gt;Pictures")</f>
        <v>2</v>
      </c>
      <c r="F40" s="246">
        <f>_xlfn.MAXIFS('2020'!BW:BW,'2020'!F:F,B40,'2020'!J:J,"&lt;&gt;Pictures")</f>
        <v>0</v>
      </c>
      <c r="G40" s="237">
        <f t="shared" si="4"/>
        <v>1</v>
      </c>
      <c r="H40" s="238">
        <f t="shared" si="6"/>
        <v>1</v>
      </c>
      <c r="I40" s="238">
        <f t="shared" si="7"/>
        <v>0</v>
      </c>
    </row>
    <row r="41" spans="1:9" x14ac:dyDescent="0.25">
      <c r="A41" s="2" t="s">
        <v>114</v>
      </c>
      <c r="B41" s="1" t="s">
        <v>66</v>
      </c>
      <c r="C41" s="245" t="str">
        <f>INDEX('2020'!CB:CB,MATCH(B41,'2020'!F:F,0))</f>
        <v>Stuart</v>
      </c>
      <c r="D41" s="237">
        <f t="shared" si="5"/>
        <v>1</v>
      </c>
      <c r="E41" s="246">
        <f>_xlfn.MAXIFS('2020'!L:L,'2020'!F:F,B41,'2020'!J:J,"&lt;&gt;Pictures")</f>
        <v>4</v>
      </c>
      <c r="F41" s="246">
        <f>_xlfn.MAXIFS('2020'!BW:BW,'2020'!F:F,B41,'2020'!J:J,"&lt;&gt;Pictures")</f>
        <v>0</v>
      </c>
      <c r="G41" s="237">
        <f t="shared" si="4"/>
        <v>3</v>
      </c>
      <c r="H41" s="238">
        <f t="shared" si="6"/>
        <v>1</v>
      </c>
      <c r="I41" s="238">
        <f t="shared" si="7"/>
        <v>0</v>
      </c>
    </row>
    <row r="42" spans="1:9" x14ac:dyDescent="0.25">
      <c r="A42" s="2" t="s">
        <v>114</v>
      </c>
      <c r="B42" s="1" t="s">
        <v>67</v>
      </c>
      <c r="C42" s="245" t="str">
        <f>INDEX('2020'!CB:CB,MATCH(B42,'2020'!F:F,0))</f>
        <v>Biology</v>
      </c>
      <c r="D42" s="237">
        <f t="shared" si="5"/>
        <v>0</v>
      </c>
      <c r="E42" s="246">
        <f>_xlfn.MAXIFS('2020'!L:L,'2020'!F:F,B42,'2020'!J:J,"&lt;&gt;Pictures")</f>
        <v>1</v>
      </c>
      <c r="F42" s="246">
        <f>_xlfn.MAXIFS('2020'!BW:BW,'2020'!F:F,B42,'2020'!J:J,"&lt;&gt;Pictures")</f>
        <v>0</v>
      </c>
      <c r="G42" s="237">
        <f t="shared" si="4"/>
        <v>1</v>
      </c>
      <c r="H42" s="238">
        <f t="shared" si="6"/>
        <v>0</v>
      </c>
      <c r="I42" s="238">
        <f t="shared" si="7"/>
        <v>0</v>
      </c>
    </row>
    <row r="43" spans="1:9" x14ac:dyDescent="0.25">
      <c r="A43" s="2" t="s">
        <v>114</v>
      </c>
      <c r="B43" s="1" t="s">
        <v>68</v>
      </c>
      <c r="C43" s="245" t="str">
        <f>INDEX('2020'!CB:CB,MATCH(B43,'2020'!F:F,0))</f>
        <v>St. Lucie/Okeechobee/Glades</v>
      </c>
      <c r="D43" s="237">
        <f t="shared" si="5"/>
        <v>0</v>
      </c>
      <c r="E43" s="246">
        <f>_xlfn.MAXIFS('2020'!L:L,'2020'!F:F,B43,'2020'!J:J,"&lt;&gt;Pictures")</f>
        <v>4</v>
      </c>
      <c r="F43" s="246">
        <f>_xlfn.MAXIFS('2020'!BW:BW,'2020'!F:F,B43,'2020'!J:J,"&lt;&gt;Pictures")</f>
        <v>0</v>
      </c>
      <c r="G43" s="237">
        <f t="shared" si="4"/>
        <v>4</v>
      </c>
      <c r="H43" s="238">
        <f t="shared" si="6"/>
        <v>0</v>
      </c>
      <c r="I43" s="238">
        <f t="shared" si="7"/>
        <v>0</v>
      </c>
    </row>
    <row r="44" spans="1:9" x14ac:dyDescent="0.25">
      <c r="A44" s="2" t="s">
        <v>114</v>
      </c>
      <c r="B44" s="1" t="s">
        <v>69</v>
      </c>
      <c r="C44" s="245" t="str">
        <f>INDEX('2020'!CB:CB,MATCH(B44,'2020'!F:F,0))</f>
        <v>Lake O Tribs</v>
      </c>
      <c r="D44" s="237">
        <v>2</v>
      </c>
      <c r="E44" s="246">
        <f>_xlfn.MAXIFS('2020'!L:L,'2020'!F:F,B44,'2020'!J:J,"&lt;&gt;Pictures")</f>
        <v>12</v>
      </c>
      <c r="F44" s="246">
        <f>_xlfn.MAXIFS('2020'!BW:BW,'2020'!F:F,B44,'2020'!J:J,"&lt;&gt;Pictures")</f>
        <v>0</v>
      </c>
      <c r="G44" s="237">
        <f t="shared" si="4"/>
        <v>10</v>
      </c>
      <c r="H44" s="238">
        <f t="shared" si="6"/>
        <v>0</v>
      </c>
      <c r="I44" s="238">
        <f t="shared" si="7"/>
        <v>0</v>
      </c>
    </row>
    <row r="45" spans="1:9" x14ac:dyDescent="0.25">
      <c r="A45" s="2" t="s">
        <v>114</v>
      </c>
      <c r="B45" s="1" t="s">
        <v>70</v>
      </c>
      <c r="C45" s="245" t="str">
        <f>INDEX('2020'!CB:CB,MATCH(B45,'2020'!F:F,0))</f>
        <v>Lake O Tribs</v>
      </c>
      <c r="D45" s="237">
        <v>2</v>
      </c>
      <c r="E45" s="246">
        <f>_xlfn.MAXIFS('2020'!L:L,'2020'!F:F,B45,'2020'!J:J,"&lt;&gt;Pictures")</f>
        <v>10</v>
      </c>
      <c r="F45" s="246">
        <f>_xlfn.MAXIFS('2020'!BW:BW,'2020'!F:F,B45,'2020'!J:J,"&lt;&gt;Pictures")</f>
        <v>0</v>
      </c>
      <c r="G45" s="237">
        <f t="shared" si="4"/>
        <v>8</v>
      </c>
      <c r="H45" s="238">
        <f t="shared" si="6"/>
        <v>0</v>
      </c>
      <c r="I45" s="238">
        <f t="shared" si="7"/>
        <v>0</v>
      </c>
    </row>
    <row r="46" spans="1:9" x14ac:dyDescent="0.25">
      <c r="A46" s="2" t="s">
        <v>114</v>
      </c>
      <c r="B46" s="1" t="s">
        <v>71</v>
      </c>
      <c r="C46" s="245" t="str">
        <f>INDEX('2020'!CB:CB,MATCH(B46,'2020'!F:F,0))</f>
        <v>Lake O Tribs</v>
      </c>
      <c r="D46" s="237">
        <v>2</v>
      </c>
      <c r="E46" s="246">
        <f>_xlfn.MAXIFS('2020'!L:L,'2020'!F:F,B46,'2020'!J:J,"&lt;&gt;Pictures")</f>
        <v>10</v>
      </c>
      <c r="F46" s="246">
        <f>_xlfn.MAXIFS('2020'!BW:BW,'2020'!F:F,B46,'2020'!J:J,"&lt;&gt;Pictures")</f>
        <v>0</v>
      </c>
      <c r="G46" s="237">
        <f t="shared" si="4"/>
        <v>8</v>
      </c>
      <c r="H46" s="238">
        <f t="shared" si="6"/>
        <v>0</v>
      </c>
      <c r="I46" s="238">
        <f t="shared" si="7"/>
        <v>0</v>
      </c>
    </row>
    <row r="47" spans="1:9" x14ac:dyDescent="0.25">
      <c r="A47" s="2" t="s">
        <v>114</v>
      </c>
      <c r="B47" s="1" t="s">
        <v>72</v>
      </c>
      <c r="C47" s="245" t="str">
        <f>INDEX('2020'!CB:CB,MATCH(B47,'2020'!F:F,0))</f>
        <v>Lake O Tribs</v>
      </c>
      <c r="D47" s="237">
        <v>3</v>
      </c>
      <c r="E47" s="246">
        <f>_xlfn.MAXIFS('2020'!L:L,'2020'!F:F,B47,'2020'!J:J,"&lt;&gt;Pictures")</f>
        <v>15</v>
      </c>
      <c r="F47" s="246">
        <f>_xlfn.MAXIFS('2020'!BW:BW,'2020'!F:F,B47,'2020'!J:J,"&lt;&gt;Pictures")</f>
        <v>0</v>
      </c>
      <c r="G47" s="237">
        <f t="shared" si="4"/>
        <v>12</v>
      </c>
      <c r="H47" s="238">
        <f t="shared" si="6"/>
        <v>0</v>
      </c>
      <c r="I47" s="238">
        <f t="shared" si="7"/>
        <v>0</v>
      </c>
    </row>
    <row r="48" spans="1:9" x14ac:dyDescent="0.25">
      <c r="A48" s="2" t="s">
        <v>114</v>
      </c>
      <c r="B48" s="1" t="s">
        <v>226</v>
      </c>
      <c r="C48" s="245" t="str">
        <f>INDEX('2020'!CB:CB,MATCH(B48,'2020'!F:F,0))</f>
        <v>Stuart</v>
      </c>
      <c r="D48" s="237">
        <f t="shared" si="5"/>
        <v>1</v>
      </c>
      <c r="E48" s="246">
        <f>_xlfn.MAXIFS('2020'!L:L,'2020'!F:F,B48,'2020'!J:J,"&lt;&gt;Pictures")</f>
        <v>2</v>
      </c>
      <c r="F48" s="246">
        <f>_xlfn.MAXIFS('2020'!BW:BW,'2020'!F:F,B48,'2020'!J:J,"&lt;&gt;Pictures")</f>
        <v>0</v>
      </c>
      <c r="G48" s="237">
        <f t="shared" si="4"/>
        <v>1</v>
      </c>
      <c r="H48" s="238">
        <f t="shared" si="6"/>
        <v>1</v>
      </c>
      <c r="I48" s="238">
        <f t="shared" si="7"/>
        <v>0</v>
      </c>
    </row>
    <row r="49" spans="1:9" x14ac:dyDescent="0.25">
      <c r="A49" s="2" t="s">
        <v>114</v>
      </c>
      <c r="B49" s="1" t="s">
        <v>73</v>
      </c>
      <c r="C49" s="245" t="str">
        <f>INDEX('2020'!CB:CB,MATCH(B49,'2020'!F:F,0))</f>
        <v>St. Lucie/Okeechobee/Glades</v>
      </c>
      <c r="D49" s="237">
        <f t="shared" si="5"/>
        <v>0</v>
      </c>
      <c r="E49" s="246">
        <f>_xlfn.MAXIFS('2020'!L:L,'2020'!F:F,B49,'2020'!J:J,"&lt;&gt;Pictures")</f>
        <v>4</v>
      </c>
      <c r="F49" s="246">
        <f>_xlfn.MAXIFS('2020'!BW:BW,'2020'!F:F,B49,'2020'!J:J,"&lt;&gt;Pictures")</f>
        <v>0</v>
      </c>
      <c r="G49" s="237">
        <f t="shared" si="4"/>
        <v>4</v>
      </c>
      <c r="H49" s="238">
        <f t="shared" si="6"/>
        <v>0</v>
      </c>
      <c r="I49" s="238">
        <f t="shared" si="7"/>
        <v>0</v>
      </c>
    </row>
    <row r="50" spans="1:9" x14ac:dyDescent="0.25">
      <c r="A50" s="2" t="s">
        <v>114</v>
      </c>
      <c r="B50" s="1" t="s">
        <v>224</v>
      </c>
      <c r="C50" s="245" t="str">
        <f>INDEX('2020'!CB:CB,MATCH(B50,'2020'!F:F,0))</f>
        <v>Stuart</v>
      </c>
      <c r="D50" s="237">
        <f t="shared" si="5"/>
        <v>1</v>
      </c>
      <c r="E50" s="246">
        <f>_xlfn.MAXIFS('2020'!L:L,'2020'!F:F,B50,'2020'!J:J,"&lt;&gt;Pictures")</f>
        <v>4</v>
      </c>
      <c r="F50" s="246">
        <f>_xlfn.MAXIFS('2020'!BW:BW,'2020'!F:F,B50,'2020'!J:J,"&lt;&gt;Pictures")</f>
        <v>0</v>
      </c>
      <c r="G50" s="237">
        <f t="shared" si="4"/>
        <v>3</v>
      </c>
      <c r="H50" s="238">
        <f t="shared" si="6"/>
        <v>1</v>
      </c>
      <c r="I50" s="238">
        <f t="shared" si="7"/>
        <v>0</v>
      </c>
    </row>
    <row r="51" spans="1:9" x14ac:dyDescent="0.25">
      <c r="A51" s="2" t="s">
        <v>114</v>
      </c>
      <c r="B51" s="1" t="s">
        <v>223</v>
      </c>
      <c r="C51" s="245" t="str">
        <f>INDEX('2020'!CB:CB,MATCH(B51,'2020'!F:F,0))</f>
        <v>Stuart</v>
      </c>
      <c r="D51" s="237">
        <f t="shared" si="5"/>
        <v>1</v>
      </c>
      <c r="E51" s="246">
        <f>_xlfn.MAXIFS('2020'!L:L,'2020'!F:F,B51,'2020'!J:J,"&lt;&gt;Pictures")</f>
        <v>5</v>
      </c>
      <c r="F51" s="246">
        <f>_xlfn.MAXIFS('2020'!BW:BW,'2020'!F:F,B51,'2020'!J:J,"&lt;&gt;Pictures")</f>
        <v>0</v>
      </c>
      <c r="G51" s="237">
        <f t="shared" si="4"/>
        <v>4</v>
      </c>
      <c r="H51" s="238">
        <f t="shared" si="6"/>
        <v>1</v>
      </c>
      <c r="I51" s="238">
        <f t="shared" si="7"/>
        <v>0</v>
      </c>
    </row>
    <row r="52" spans="1:9" x14ac:dyDescent="0.25">
      <c r="A52" s="2" t="s">
        <v>114</v>
      </c>
      <c r="B52" s="1" t="s">
        <v>215</v>
      </c>
      <c r="C52" s="245" t="str">
        <f>INDEX('2020'!CB:CB,MATCH(B52,'2020'!F:F,0))</f>
        <v>Stuart</v>
      </c>
      <c r="D52" s="237">
        <f t="shared" si="5"/>
        <v>1</v>
      </c>
      <c r="E52" s="246">
        <f>_xlfn.MAXIFS('2020'!L:L,'2020'!F:F,B52,'2020'!J:J,"&lt;&gt;Pictures")</f>
        <v>5</v>
      </c>
      <c r="F52" s="246">
        <f>_xlfn.MAXIFS('2020'!BW:BW,'2020'!F:F,B52,'2020'!J:J,"&lt;&gt;Pictures")</f>
        <v>0</v>
      </c>
      <c r="G52" s="237">
        <f t="shared" si="4"/>
        <v>4</v>
      </c>
      <c r="H52" s="238">
        <f t="shared" si="6"/>
        <v>1</v>
      </c>
      <c r="I52" s="238">
        <f t="shared" si="7"/>
        <v>0</v>
      </c>
    </row>
    <row r="53" spans="1:9" x14ac:dyDescent="0.25">
      <c r="A53" s="2" t="s">
        <v>114</v>
      </c>
      <c r="B53" s="1" t="s">
        <v>74</v>
      </c>
      <c r="C53" s="245" t="str">
        <f>INDEX('2020'!CB:CB,MATCH(B53,'2020'!F:F,0))</f>
        <v>Lake O Tribs</v>
      </c>
      <c r="D53" s="237">
        <f t="shared" si="5"/>
        <v>0</v>
      </c>
      <c r="E53" s="246">
        <f>_xlfn.MAXIFS('2020'!L:L,'2020'!F:F,B53,'2020'!J:J,"&lt;&gt;Pictures")</f>
        <v>6</v>
      </c>
      <c r="F53" s="246">
        <f>_xlfn.MAXIFS('2020'!BW:BW,'2020'!F:F,B53,'2020'!J:J,"&lt;&gt;Pictures")</f>
        <v>0</v>
      </c>
      <c r="G53" s="237">
        <f t="shared" si="4"/>
        <v>6</v>
      </c>
      <c r="H53" s="238">
        <f t="shared" si="6"/>
        <v>0</v>
      </c>
      <c r="I53" s="238">
        <f t="shared" si="7"/>
        <v>0</v>
      </c>
    </row>
    <row r="54" spans="1:9" x14ac:dyDescent="0.25">
      <c r="A54" s="2" t="s">
        <v>114</v>
      </c>
      <c r="B54" s="1" t="s">
        <v>75</v>
      </c>
      <c r="C54" s="245" t="str">
        <f>INDEX('2020'!CB:CB,MATCH(B54,'2020'!F:F,0))</f>
        <v>Stuart</v>
      </c>
      <c r="D54" s="237">
        <f t="shared" si="5"/>
        <v>1</v>
      </c>
      <c r="E54" s="246">
        <f>_xlfn.MAXIFS('2020'!L:L,'2020'!F:F,B54,'2020'!J:J,"&lt;&gt;Pictures")</f>
        <v>5</v>
      </c>
      <c r="F54" s="246">
        <f>_xlfn.MAXIFS('2020'!BW:BW,'2020'!F:F,B54,'2020'!J:J,"&lt;&gt;Pictures")</f>
        <v>0</v>
      </c>
      <c r="G54" s="237">
        <f t="shared" si="4"/>
        <v>4</v>
      </c>
      <c r="H54" s="238">
        <f t="shared" si="6"/>
        <v>1</v>
      </c>
      <c r="I54" s="238">
        <f t="shared" si="7"/>
        <v>0</v>
      </c>
    </row>
    <row r="55" spans="1:9" x14ac:dyDescent="0.25">
      <c r="A55" s="2" t="s">
        <v>114</v>
      </c>
      <c r="B55" s="1" t="s">
        <v>76</v>
      </c>
      <c r="C55" s="245" t="str">
        <f>INDEX('2020'!CB:CB,MATCH(B55,'2020'!F:F,0))</f>
        <v>Lake O Tribs</v>
      </c>
      <c r="D55" s="237">
        <f t="shared" si="5"/>
        <v>0</v>
      </c>
      <c r="E55" s="246">
        <f>_xlfn.MAXIFS('2020'!L:L,'2020'!F:F,B55,'2020'!J:J,"&lt;&gt;Pictures")</f>
        <v>6</v>
      </c>
      <c r="F55" s="246">
        <f>_xlfn.MAXIFS('2020'!BW:BW,'2020'!F:F,B55,'2020'!J:J,"&lt;&gt;Pictures")</f>
        <v>0</v>
      </c>
      <c r="G55" s="237">
        <f t="shared" si="4"/>
        <v>6</v>
      </c>
      <c r="H55" s="238">
        <f t="shared" si="6"/>
        <v>0</v>
      </c>
      <c r="I55" s="238">
        <f t="shared" si="7"/>
        <v>0</v>
      </c>
    </row>
    <row r="56" spans="1:9" x14ac:dyDescent="0.25">
      <c r="A56" s="2" t="s">
        <v>114</v>
      </c>
      <c r="B56" s="1" t="s">
        <v>218</v>
      </c>
      <c r="C56" s="245" t="str">
        <f>INDEX('2020'!CB:CB,MATCH(B56,'2020'!F:F,0))</f>
        <v>LW Drainage</v>
      </c>
      <c r="D56" s="237">
        <f t="shared" si="5"/>
        <v>1</v>
      </c>
      <c r="E56" s="246">
        <f>_xlfn.MAXIFS('2020'!L:L,'2020'!F:F,B56,'2020'!J:J,"&lt;&gt;Pictures")</f>
        <v>2</v>
      </c>
      <c r="F56" s="246">
        <f>_xlfn.MAXIFS('2020'!BW:BW,'2020'!F:F,B56,'2020'!J:J,"&lt;&gt;Pictures")</f>
        <v>0</v>
      </c>
      <c r="G56" s="237">
        <f t="shared" si="4"/>
        <v>1</v>
      </c>
      <c r="H56" s="238">
        <f t="shared" si="6"/>
        <v>1</v>
      </c>
      <c r="I56" s="238">
        <f t="shared" si="7"/>
        <v>0</v>
      </c>
    </row>
    <row r="57" spans="1:9" x14ac:dyDescent="0.25">
      <c r="A57" s="2" t="s">
        <v>114</v>
      </c>
      <c r="B57" s="1" t="s">
        <v>219</v>
      </c>
      <c r="C57" s="245" t="str">
        <f>INDEX('2020'!CB:CB,MATCH(B57,'2020'!F:F,0))</f>
        <v>Broward E</v>
      </c>
      <c r="D57" s="237">
        <f t="shared" si="5"/>
        <v>0</v>
      </c>
      <c r="E57" s="246">
        <f>_xlfn.MAXIFS('2020'!L:L,'2020'!F:F,B57,'2020'!J:J,"&lt;&gt;Pictures")</f>
        <v>0</v>
      </c>
      <c r="F57" s="246">
        <f>_xlfn.MAXIFS('2020'!BW:BW,'2020'!F:F,B57,'2020'!J:J,"&lt;&gt;Pictures")</f>
        <v>0</v>
      </c>
      <c r="G57" s="237">
        <f t="shared" si="4"/>
        <v>0</v>
      </c>
      <c r="H57" s="238">
        <f t="shared" si="6"/>
        <v>0</v>
      </c>
      <c r="I57" s="238">
        <f t="shared" si="7"/>
        <v>0</v>
      </c>
    </row>
    <row r="58" spans="1:9" x14ac:dyDescent="0.25">
      <c r="A58" s="2" t="s">
        <v>114</v>
      </c>
      <c r="B58" s="1" t="s">
        <v>231</v>
      </c>
      <c r="C58" s="245" t="str">
        <f>INDEX('2020'!CB:CB,MATCH(B58,'2020'!F:F,0))</f>
        <v>Exclude</v>
      </c>
      <c r="D58" s="237">
        <f t="shared" si="5"/>
        <v>5</v>
      </c>
      <c r="E58" s="246">
        <f>_xlfn.MAXIFS('2020'!L:L,'2020'!F:F,B58,'2020'!J:J,"&lt;&gt;Pictures")</f>
        <v>0</v>
      </c>
      <c r="F58" s="246">
        <f>_xlfn.MAXIFS('2020'!BW:BW,'2020'!F:F,B58,'2020'!J:J,"&lt;&gt;Pictures")</f>
        <v>0</v>
      </c>
      <c r="G58" s="237">
        <f t="shared" si="4"/>
        <v>0</v>
      </c>
      <c r="H58" s="238">
        <f t="shared" si="6"/>
        <v>5</v>
      </c>
      <c r="I58" s="238">
        <f t="shared" si="7"/>
        <v>0</v>
      </c>
    </row>
    <row r="59" spans="1:9" x14ac:dyDescent="0.25">
      <c r="A59" s="2" t="s">
        <v>114</v>
      </c>
      <c r="B59" s="1" t="s">
        <v>235</v>
      </c>
      <c r="C59" s="245" t="str">
        <f>INDEX('2020'!CB:CB,MATCH(B59,'2020'!F:F,0))</f>
        <v>Broward E</v>
      </c>
      <c r="D59" s="237">
        <f t="shared" si="5"/>
        <v>0</v>
      </c>
      <c r="E59" s="246">
        <f>_xlfn.MAXIFS('2020'!L:L,'2020'!F:F,B59,'2020'!J:J,"&lt;&gt;Pictures")</f>
        <v>0</v>
      </c>
      <c r="F59" s="246">
        <f>_xlfn.MAXIFS('2020'!BW:BW,'2020'!F:F,B59,'2020'!J:J,"&lt;&gt;Pictures")</f>
        <v>0</v>
      </c>
      <c r="G59" s="237">
        <f t="shared" si="4"/>
        <v>0</v>
      </c>
      <c r="H59" s="238">
        <f t="shared" si="6"/>
        <v>0</v>
      </c>
      <c r="I59" s="238">
        <f t="shared" si="7"/>
        <v>0</v>
      </c>
    </row>
    <row r="60" spans="1:9" x14ac:dyDescent="0.25">
      <c r="A60" s="2" t="s">
        <v>114</v>
      </c>
      <c r="B60" s="1" t="s">
        <v>222</v>
      </c>
      <c r="C60" s="245" t="str">
        <f>INDEX('2020'!CB:CB,MATCH(B60,'2020'!F:F,0))</f>
        <v>Broward E</v>
      </c>
      <c r="D60" s="237">
        <f t="shared" si="5"/>
        <v>0</v>
      </c>
      <c r="E60" s="246">
        <f>_xlfn.MAXIFS('2020'!L:L,'2020'!F:F,B60,'2020'!J:J,"&lt;&gt;Pictures")</f>
        <v>0</v>
      </c>
      <c r="F60" s="246">
        <f>_xlfn.MAXIFS('2020'!BW:BW,'2020'!F:F,B60,'2020'!J:J,"&lt;&gt;Pictures")</f>
        <v>0</v>
      </c>
      <c r="G60" s="237">
        <f t="shared" si="4"/>
        <v>0</v>
      </c>
      <c r="H60" s="238">
        <f t="shared" si="6"/>
        <v>0</v>
      </c>
      <c r="I60" s="238">
        <f t="shared" si="7"/>
        <v>0</v>
      </c>
    </row>
    <row r="61" spans="1:9" x14ac:dyDescent="0.25">
      <c r="A61" s="2" t="s">
        <v>114</v>
      </c>
      <c r="B61" s="1" t="s">
        <v>225</v>
      </c>
      <c r="C61" s="245" t="str">
        <f>INDEX('2020'!CB:CB,MATCH(B61,'2020'!F:F,0))</f>
        <v>LW Drainage</v>
      </c>
      <c r="D61" s="237">
        <f t="shared" si="5"/>
        <v>1</v>
      </c>
      <c r="E61" s="246">
        <f>_xlfn.MAXIFS('2020'!L:L,'2020'!F:F,B61,'2020'!J:J,"&lt;&gt;Pictures")</f>
        <v>2</v>
      </c>
      <c r="F61" s="246">
        <f>_xlfn.MAXIFS('2020'!BW:BW,'2020'!F:F,B61,'2020'!J:J,"&lt;&gt;Pictures")</f>
        <v>0</v>
      </c>
      <c r="G61" s="237">
        <f t="shared" si="4"/>
        <v>1</v>
      </c>
      <c r="H61" s="238">
        <f t="shared" si="6"/>
        <v>1</v>
      </c>
      <c r="I61" s="238">
        <f t="shared" si="7"/>
        <v>0</v>
      </c>
    </row>
    <row r="62" spans="1:9" x14ac:dyDescent="0.25">
      <c r="A62" s="2" t="s">
        <v>114</v>
      </c>
      <c r="B62" s="1" t="s">
        <v>77</v>
      </c>
      <c r="C62" s="245" t="str">
        <f>INDEX('2020'!CB:CB,MATCH(B62,'2020'!F:F,0))</f>
        <v>Palm Beach</v>
      </c>
      <c r="D62" s="237">
        <f t="shared" si="5"/>
        <v>1</v>
      </c>
      <c r="E62" s="246">
        <f>_xlfn.MAXIFS('2020'!L:L,'2020'!F:F,B62,'2020'!J:J,"&lt;&gt;Pictures")</f>
        <v>1</v>
      </c>
      <c r="F62" s="246">
        <f>_xlfn.MAXIFS('2020'!BW:BW,'2020'!F:F,B62,'2020'!J:J,"&lt;&gt;Pictures")</f>
        <v>0</v>
      </c>
      <c r="G62" s="237">
        <f t="shared" si="4"/>
        <v>0</v>
      </c>
      <c r="H62" s="238">
        <f t="shared" si="6"/>
        <v>1</v>
      </c>
      <c r="I62" s="238">
        <f t="shared" si="7"/>
        <v>0</v>
      </c>
    </row>
    <row r="63" spans="1:9" x14ac:dyDescent="0.25">
      <c r="A63" s="2" t="s">
        <v>114</v>
      </c>
      <c r="B63" s="1" t="s">
        <v>78</v>
      </c>
      <c r="C63" s="245" t="str">
        <f>INDEX('2020'!CB:CB,MATCH(B63,'2020'!F:F,0))</f>
        <v>Palm Beach</v>
      </c>
      <c r="D63" s="237">
        <f t="shared" si="5"/>
        <v>1</v>
      </c>
      <c r="E63" s="246">
        <f>_xlfn.MAXIFS('2020'!L:L,'2020'!F:F,B63,'2020'!J:J,"&lt;&gt;Pictures")</f>
        <v>1</v>
      </c>
      <c r="F63" s="246">
        <f>_xlfn.MAXIFS('2020'!BW:BW,'2020'!F:F,B63,'2020'!J:J,"&lt;&gt;Pictures")</f>
        <v>0</v>
      </c>
      <c r="G63" s="237">
        <f t="shared" si="4"/>
        <v>0</v>
      </c>
      <c r="H63" s="238">
        <f t="shared" si="6"/>
        <v>1</v>
      </c>
      <c r="I63" s="238">
        <f t="shared" si="7"/>
        <v>0</v>
      </c>
    </row>
    <row r="64" spans="1:9" x14ac:dyDescent="0.25">
      <c r="A64" s="2" t="s">
        <v>114</v>
      </c>
      <c r="B64" s="1" t="s">
        <v>79</v>
      </c>
      <c r="C64" s="245" t="str">
        <f>INDEX('2020'!CB:CB,MATCH(B64,'2020'!F:F,0))</f>
        <v>Glades</v>
      </c>
      <c r="D64" s="237">
        <v>2</v>
      </c>
      <c r="E64" s="246">
        <f>_xlfn.MAXIFS('2020'!L:L,'2020'!F:F,B64,'2020'!J:J,"&lt;&gt;Pictures")</f>
        <v>4</v>
      </c>
      <c r="F64" s="246">
        <f>_xlfn.MAXIFS('2020'!BW:BW,'2020'!F:F,B64,'2020'!J:J,"&lt;&gt;Pictures")</f>
        <v>0</v>
      </c>
      <c r="G64" s="237">
        <f t="shared" si="4"/>
        <v>2</v>
      </c>
      <c r="H64" s="238">
        <f t="shared" si="6"/>
        <v>1</v>
      </c>
      <c r="I64" s="238">
        <f t="shared" si="7"/>
        <v>0</v>
      </c>
    </row>
    <row r="65" spans="1:9" x14ac:dyDescent="0.25">
      <c r="A65" s="2" t="s">
        <v>114</v>
      </c>
      <c r="B65" s="1" t="s">
        <v>80</v>
      </c>
      <c r="C65" s="245" t="str">
        <f>INDEX('2020'!CB:CB,MATCH(B65,'2020'!F:F,0))</f>
        <v>Palm Beach</v>
      </c>
      <c r="D65" s="237">
        <f t="shared" si="5"/>
        <v>1</v>
      </c>
      <c r="E65" s="246">
        <f>_xlfn.MAXIFS('2020'!L:L,'2020'!F:F,B65,'2020'!J:J,"&lt;&gt;Pictures")</f>
        <v>1</v>
      </c>
      <c r="F65" s="246">
        <f>_xlfn.MAXIFS('2020'!BW:BW,'2020'!F:F,B65,'2020'!J:J,"&lt;&gt;Pictures")</f>
        <v>0</v>
      </c>
      <c r="G65" s="237">
        <f t="shared" si="4"/>
        <v>0</v>
      </c>
      <c r="H65" s="238">
        <f t="shared" si="6"/>
        <v>1</v>
      </c>
      <c r="I65" s="238">
        <f t="shared" si="7"/>
        <v>0</v>
      </c>
    </row>
    <row r="66" spans="1:9" x14ac:dyDescent="0.25">
      <c r="A66" s="2" t="s">
        <v>114</v>
      </c>
      <c r="B66" s="1" t="s">
        <v>81</v>
      </c>
      <c r="C66" s="245" t="str">
        <f>INDEX('2020'!CB:CB,MATCH(B66,'2020'!F:F,0))</f>
        <v>Palm Beach</v>
      </c>
      <c r="D66" s="237">
        <f t="shared" si="5"/>
        <v>1</v>
      </c>
      <c r="E66" s="246">
        <f>_xlfn.MAXIFS('2020'!L:L,'2020'!F:F,B66,'2020'!J:J,"&lt;&gt;Pictures")</f>
        <v>1</v>
      </c>
      <c r="F66" s="246">
        <f>_xlfn.MAXIFS('2020'!BW:BW,'2020'!F:F,B66,'2020'!J:J,"&lt;&gt;Pictures")</f>
        <v>0</v>
      </c>
      <c r="G66" s="237">
        <f t="shared" si="4"/>
        <v>0</v>
      </c>
      <c r="H66" s="238">
        <f t="shared" si="6"/>
        <v>1</v>
      </c>
      <c r="I66" s="238">
        <f t="shared" si="7"/>
        <v>0</v>
      </c>
    </row>
    <row r="67" spans="1:9" x14ac:dyDescent="0.25">
      <c r="A67" s="2" t="s">
        <v>114</v>
      </c>
      <c r="B67" s="1" t="s">
        <v>82</v>
      </c>
      <c r="C67" s="245" t="str">
        <f>INDEX('2020'!CB:CB,MATCH(B67,'2020'!F:F,0))</f>
        <v>Palm Beach</v>
      </c>
      <c r="D67" s="237">
        <f t="shared" si="5"/>
        <v>1</v>
      </c>
      <c r="E67" s="246">
        <f>_xlfn.MAXIFS('2020'!L:L,'2020'!F:F,B67,'2020'!J:J,"&lt;&gt;Pictures")</f>
        <v>2</v>
      </c>
      <c r="F67" s="246">
        <f>_xlfn.MAXIFS('2020'!BW:BW,'2020'!F:F,B67,'2020'!J:J,"&lt;&gt;Pictures")</f>
        <v>0</v>
      </c>
      <c r="G67" s="237">
        <f t="shared" si="4"/>
        <v>1</v>
      </c>
      <c r="H67" s="238">
        <f t="shared" si="6"/>
        <v>1</v>
      </c>
      <c r="I67" s="238">
        <f t="shared" si="7"/>
        <v>0</v>
      </c>
    </row>
    <row r="68" spans="1:9" x14ac:dyDescent="0.25">
      <c r="A68" s="2" t="s">
        <v>114</v>
      </c>
      <c r="B68" s="1" t="s">
        <v>83</v>
      </c>
      <c r="C68" s="245" t="str">
        <f>INDEX('2020'!CB:CB,MATCH(B68,'2020'!F:F,0))</f>
        <v>Glades</v>
      </c>
      <c r="D68" s="237">
        <f t="shared" si="5"/>
        <v>1</v>
      </c>
      <c r="E68" s="246">
        <f>_xlfn.MAXIFS('2020'!L:L,'2020'!F:F,B68,'2020'!J:J,"&lt;&gt;Pictures")</f>
        <v>2</v>
      </c>
      <c r="F68" s="246">
        <f>_xlfn.MAXIFS('2020'!BW:BW,'2020'!F:F,B68,'2020'!J:J,"&lt;&gt;Pictures")</f>
        <v>0</v>
      </c>
      <c r="G68" s="237">
        <f t="shared" si="4"/>
        <v>1</v>
      </c>
      <c r="H68" s="238">
        <f t="shared" si="6"/>
        <v>1</v>
      </c>
      <c r="I68" s="238">
        <f t="shared" si="7"/>
        <v>0</v>
      </c>
    </row>
    <row r="69" spans="1:9" x14ac:dyDescent="0.25">
      <c r="A69" s="2" t="s">
        <v>114</v>
      </c>
      <c r="B69" s="1" t="s">
        <v>84</v>
      </c>
      <c r="C69" s="245" t="str">
        <f>INDEX('2020'!CB:CB,MATCH(B69,'2020'!F:F,0))</f>
        <v>Glades</v>
      </c>
      <c r="D69" s="237">
        <v>2</v>
      </c>
      <c r="E69" s="246">
        <f>_xlfn.MAXIFS('2020'!L:L,'2020'!F:F,B69,'2020'!J:J,"&lt;&gt;Pictures")</f>
        <v>4</v>
      </c>
      <c r="F69" s="246">
        <f>_xlfn.MAXIFS('2020'!BW:BW,'2020'!F:F,B69,'2020'!J:J,"&lt;&gt;Pictures")</f>
        <v>0</v>
      </c>
      <c r="G69" s="237">
        <f t="shared" si="4"/>
        <v>2</v>
      </c>
      <c r="H69" s="238">
        <f t="shared" si="6"/>
        <v>1</v>
      </c>
      <c r="I69" s="238">
        <f t="shared" si="7"/>
        <v>0</v>
      </c>
    </row>
    <row r="70" spans="1:9" x14ac:dyDescent="0.25">
      <c r="A70" s="2" t="s">
        <v>114</v>
      </c>
      <c r="B70" s="1" t="s">
        <v>85</v>
      </c>
      <c r="C70" s="245" t="str">
        <f>INDEX('2020'!CB:CB,MATCH(B70,'2020'!F:F,0))</f>
        <v>Glades</v>
      </c>
      <c r="D70" s="237">
        <f t="shared" si="5"/>
        <v>1</v>
      </c>
      <c r="E70" s="246">
        <f>_xlfn.MAXIFS('2020'!L:L,'2020'!F:F,B70,'2020'!J:J,"&lt;&gt;Pictures")</f>
        <v>2</v>
      </c>
      <c r="F70" s="246">
        <f>_xlfn.MAXIFS('2020'!BW:BW,'2020'!F:F,B70,'2020'!J:J,"&lt;&gt;Pictures")</f>
        <v>0</v>
      </c>
      <c r="G70" s="237">
        <f t="shared" si="4"/>
        <v>1</v>
      </c>
      <c r="H70" s="238">
        <f t="shared" si="6"/>
        <v>1</v>
      </c>
      <c r="I70" s="238">
        <f t="shared" si="7"/>
        <v>0</v>
      </c>
    </row>
    <row r="71" spans="1:9" x14ac:dyDescent="0.25">
      <c r="A71" s="2" t="s">
        <v>114</v>
      </c>
      <c r="B71" s="1" t="s">
        <v>86</v>
      </c>
      <c r="C71" s="245" t="str">
        <f>INDEX('2020'!CB:CB,MATCH(B71,'2020'!F:F,0))</f>
        <v>Glades</v>
      </c>
      <c r="D71" s="237">
        <f t="shared" si="5"/>
        <v>1</v>
      </c>
      <c r="E71" s="246">
        <f>_xlfn.MAXIFS('2020'!L:L,'2020'!F:F,B71,'2020'!J:J,"&lt;&gt;Pictures")</f>
        <v>5</v>
      </c>
      <c r="F71" s="246">
        <f>_xlfn.MAXIFS('2020'!BW:BW,'2020'!F:F,B71,'2020'!J:J,"&lt;&gt;Pictures")</f>
        <v>0</v>
      </c>
      <c r="G71" s="237">
        <f t="shared" si="4"/>
        <v>4</v>
      </c>
      <c r="H71" s="238">
        <f t="shared" si="6"/>
        <v>1</v>
      </c>
      <c r="I71" s="238">
        <f t="shared" si="7"/>
        <v>0</v>
      </c>
    </row>
    <row r="72" spans="1:9" x14ac:dyDescent="0.25">
      <c r="A72" s="2" t="s">
        <v>114</v>
      </c>
      <c r="B72" s="1" t="s">
        <v>87</v>
      </c>
      <c r="C72" s="245" t="str">
        <f>INDEX('2020'!CB:CB,MATCH(B72,'2020'!F:F,0))</f>
        <v>LW Drainage</v>
      </c>
      <c r="D72" s="237">
        <f t="shared" si="5"/>
        <v>1</v>
      </c>
      <c r="E72" s="246">
        <f>_xlfn.MAXIFS('2020'!L:L,'2020'!F:F,B72,'2020'!J:J,"&lt;&gt;Pictures")</f>
        <v>2</v>
      </c>
      <c r="F72" s="246">
        <f>_xlfn.MAXIFS('2020'!BW:BW,'2020'!F:F,B72,'2020'!J:J,"&lt;&gt;Pictures")</f>
        <v>0</v>
      </c>
      <c r="G72" s="237">
        <f t="shared" si="4"/>
        <v>1</v>
      </c>
      <c r="H72" s="238">
        <f t="shared" si="6"/>
        <v>1</v>
      </c>
      <c r="I72" s="238">
        <f t="shared" si="7"/>
        <v>0</v>
      </c>
    </row>
    <row r="73" spans="1:9" x14ac:dyDescent="0.25">
      <c r="A73" s="2" t="s">
        <v>114</v>
      </c>
      <c r="B73" s="1" t="s">
        <v>88</v>
      </c>
      <c r="C73" s="245" t="str">
        <f>INDEX('2020'!CB:CB,MATCH(B73,'2020'!F:F,0))</f>
        <v>LW Drainage</v>
      </c>
      <c r="D73" s="237">
        <f t="shared" si="5"/>
        <v>1</v>
      </c>
      <c r="E73" s="246">
        <f>_xlfn.MAXIFS('2020'!L:L,'2020'!F:F,B73,'2020'!J:J,"&lt;&gt;Pictures")</f>
        <v>5</v>
      </c>
      <c r="F73" s="246">
        <f>_xlfn.MAXIFS('2020'!BW:BW,'2020'!F:F,B73,'2020'!J:J,"&lt;&gt;Pictures")</f>
        <v>0</v>
      </c>
      <c r="G73" s="237">
        <f t="shared" si="4"/>
        <v>4</v>
      </c>
      <c r="H73" s="238">
        <f t="shared" si="6"/>
        <v>1</v>
      </c>
      <c r="I73" s="238">
        <f t="shared" si="7"/>
        <v>0</v>
      </c>
    </row>
    <row r="74" spans="1:9" x14ac:dyDescent="0.25">
      <c r="A74" s="2" t="s">
        <v>114</v>
      </c>
      <c r="B74" s="1" t="s">
        <v>89</v>
      </c>
      <c r="C74" s="245" t="str">
        <f>INDEX('2020'!CB:CB,MATCH(B74,'2020'!F:F,0))</f>
        <v>LW Drainage</v>
      </c>
      <c r="D74" s="237">
        <f t="shared" si="5"/>
        <v>1</v>
      </c>
      <c r="E74" s="246">
        <f>_xlfn.MAXIFS('2020'!L:L,'2020'!F:F,B74,'2020'!J:J,"&lt;&gt;Pictures")</f>
        <v>2</v>
      </c>
      <c r="F74" s="246">
        <f>_xlfn.MAXIFS('2020'!BW:BW,'2020'!F:F,B74,'2020'!J:J,"&lt;&gt;Pictures")</f>
        <v>0</v>
      </c>
      <c r="G74" s="237">
        <f t="shared" si="4"/>
        <v>1</v>
      </c>
      <c r="H74" s="238">
        <f t="shared" si="6"/>
        <v>1</v>
      </c>
      <c r="I74" s="238">
        <f t="shared" si="7"/>
        <v>0</v>
      </c>
    </row>
    <row r="75" spans="1:9" x14ac:dyDescent="0.25">
      <c r="A75" s="2" t="s">
        <v>114</v>
      </c>
      <c r="B75" s="1" t="s">
        <v>90</v>
      </c>
      <c r="C75" s="245" t="str">
        <f>INDEX('2020'!CB:CB,MATCH(B75,'2020'!F:F,0))</f>
        <v>Removed</v>
      </c>
      <c r="D75" s="237">
        <f t="shared" si="5"/>
        <v>0</v>
      </c>
      <c r="E75" s="246">
        <f>_xlfn.MAXIFS('2020'!L:L,'2020'!F:F,B75,'2020'!J:J,"&lt;&gt;Pictures")</f>
        <v>0</v>
      </c>
      <c r="F75" s="246">
        <f>_xlfn.MAXIFS('2020'!BW:BW,'2020'!F:F,B75,'2020'!J:J,"&lt;&gt;Pictures")</f>
        <v>0</v>
      </c>
      <c r="G75" s="237">
        <f t="shared" si="4"/>
        <v>0</v>
      </c>
      <c r="H75" s="238">
        <f t="shared" si="6"/>
        <v>0</v>
      </c>
      <c r="I75" s="238">
        <f t="shared" si="7"/>
        <v>0</v>
      </c>
    </row>
    <row r="76" spans="1:9" x14ac:dyDescent="0.25">
      <c r="A76" s="2" t="s">
        <v>114</v>
      </c>
      <c r="B76" s="1" t="s">
        <v>91</v>
      </c>
      <c r="C76" s="245" t="str">
        <f>INDEX('2020'!CB:CB,MATCH(B76,'2020'!F:F,0))</f>
        <v>Removed</v>
      </c>
      <c r="D76" s="237">
        <v>2</v>
      </c>
      <c r="E76" s="246">
        <f>_xlfn.MAXIFS('2020'!L:L,'2020'!F:F,B76,'2020'!J:J,"&lt;&gt;Pictures")</f>
        <v>0</v>
      </c>
      <c r="F76" s="246">
        <f>_xlfn.MAXIFS('2020'!BW:BW,'2020'!F:F,B76,'2020'!J:J,"&lt;&gt;Pictures")</f>
        <v>0</v>
      </c>
      <c r="G76" s="237">
        <f t="shared" si="4"/>
        <v>0</v>
      </c>
      <c r="H76" s="238">
        <f t="shared" si="6"/>
        <v>0</v>
      </c>
      <c r="I76" s="238">
        <f t="shared" si="7"/>
        <v>0</v>
      </c>
    </row>
    <row r="77" spans="1:9" x14ac:dyDescent="0.25">
      <c r="A77" s="2" t="s">
        <v>114</v>
      </c>
      <c r="B77" s="1" t="s">
        <v>220</v>
      </c>
      <c r="C77" s="245" t="str">
        <f>INDEX('2020'!CB:CB,MATCH(B77,'2020'!F:F,0))</f>
        <v>Removed</v>
      </c>
      <c r="D77" s="237">
        <v>2</v>
      </c>
      <c r="E77" s="246">
        <f>_xlfn.MAXIFS('2020'!L:L,'2020'!F:F,B77,'2020'!J:J,"&lt;&gt;Pictures")</f>
        <v>0</v>
      </c>
      <c r="F77" s="246">
        <f>_xlfn.MAXIFS('2020'!BW:BW,'2020'!F:F,B77,'2020'!J:J,"&lt;&gt;Pictures")</f>
        <v>0</v>
      </c>
      <c r="G77" s="237">
        <f t="shared" si="4"/>
        <v>0</v>
      </c>
      <c r="H77" s="238">
        <f t="shared" si="6"/>
        <v>0</v>
      </c>
      <c r="I77" s="238">
        <f t="shared" si="7"/>
        <v>0</v>
      </c>
    </row>
    <row r="78" spans="1:9" x14ac:dyDescent="0.25">
      <c r="A78" s="2" t="s">
        <v>114</v>
      </c>
      <c r="B78" s="1" t="s">
        <v>92</v>
      </c>
      <c r="C78" s="245" t="str">
        <f>INDEX('2020'!CB:CB,MATCH(B78,'2020'!F:F,0))</f>
        <v>Broward W</v>
      </c>
      <c r="D78" s="237">
        <f t="shared" si="5"/>
        <v>0</v>
      </c>
      <c r="E78" s="246">
        <f>_xlfn.MAXIFS('2020'!L:L,'2020'!F:F,B78,'2020'!J:J,"&lt;&gt;Pictures")</f>
        <v>1</v>
      </c>
      <c r="F78" s="246">
        <f>_xlfn.MAXIFS('2020'!BW:BW,'2020'!F:F,B78,'2020'!J:J,"&lt;&gt;Pictures")</f>
        <v>0</v>
      </c>
      <c r="G78" s="237">
        <f t="shared" si="4"/>
        <v>1</v>
      </c>
      <c r="H78" s="238">
        <f t="shared" si="6"/>
        <v>0</v>
      </c>
      <c r="I78" s="238">
        <f t="shared" si="7"/>
        <v>0</v>
      </c>
    </row>
    <row r="79" spans="1:9" x14ac:dyDescent="0.25">
      <c r="A79" s="2" t="s">
        <v>114</v>
      </c>
      <c r="B79" s="1" t="s">
        <v>221</v>
      </c>
      <c r="C79" s="245" t="str">
        <f>INDEX('2020'!CB:CB,MATCH(B79,'2020'!F:F,0))</f>
        <v>Broward W</v>
      </c>
      <c r="D79" s="237">
        <v>2</v>
      </c>
      <c r="E79" s="246">
        <f>_xlfn.MAXIFS('2020'!L:L,'2020'!F:F,B79,'2020'!J:J,"&lt;&gt;Pictures")</f>
        <v>2</v>
      </c>
      <c r="F79" s="246">
        <f>_xlfn.MAXIFS('2020'!BW:BW,'2020'!F:F,B79,'2020'!J:J,"&lt;&gt;Pictures")</f>
        <v>0</v>
      </c>
      <c r="G79" s="237">
        <f t="shared" si="4"/>
        <v>0</v>
      </c>
      <c r="H79" s="238">
        <f t="shared" si="6"/>
        <v>0</v>
      </c>
      <c r="I79" s="238">
        <f t="shared" si="7"/>
        <v>0</v>
      </c>
    </row>
    <row r="80" spans="1:9" x14ac:dyDescent="0.25">
      <c r="A80" s="2" t="s">
        <v>114</v>
      </c>
      <c r="B80" s="1" t="s">
        <v>93</v>
      </c>
      <c r="C80" s="245" t="str">
        <f>INDEX('2020'!CB:CB,MATCH(B80,'2020'!F:F,0))</f>
        <v>Broward W</v>
      </c>
      <c r="D80" s="237">
        <f t="shared" si="5"/>
        <v>0</v>
      </c>
      <c r="E80" s="246">
        <f>_xlfn.MAXIFS('2020'!L:L,'2020'!F:F,B80,'2020'!J:J,"&lt;&gt;Pictures")</f>
        <v>1</v>
      </c>
      <c r="F80" s="246">
        <f>_xlfn.MAXIFS('2020'!BW:BW,'2020'!F:F,B80,'2020'!J:J,"&lt;&gt;Pictures")</f>
        <v>0</v>
      </c>
      <c r="G80" s="237">
        <f t="shared" si="4"/>
        <v>1</v>
      </c>
      <c r="H80" s="238">
        <f t="shared" si="6"/>
        <v>0</v>
      </c>
      <c r="I80" s="238">
        <f t="shared" si="7"/>
        <v>0</v>
      </c>
    </row>
    <row r="81" spans="1:9" x14ac:dyDescent="0.25">
      <c r="A81" s="2" t="s">
        <v>114</v>
      </c>
      <c r="B81" s="1" t="s">
        <v>217</v>
      </c>
      <c r="C81" s="245" t="str">
        <f>INDEX('2020'!CB:CB,MATCH(B81,'2020'!F:F,0))</f>
        <v>Removed</v>
      </c>
      <c r="D81" s="237">
        <f t="shared" si="5"/>
        <v>0</v>
      </c>
      <c r="E81" s="246">
        <f>_xlfn.MAXIFS('2020'!L:L,'2020'!F:F,B81,'2020'!J:J,"&lt;&gt;Pictures")</f>
        <v>0</v>
      </c>
      <c r="F81" s="246">
        <f>_xlfn.MAXIFS('2020'!BW:BW,'2020'!F:F,B81,'2020'!J:J,"&lt;&gt;Pictures")</f>
        <v>0</v>
      </c>
      <c r="G81" s="237">
        <f t="shared" si="4"/>
        <v>0</v>
      </c>
      <c r="H81" s="238">
        <f t="shared" si="6"/>
        <v>0</v>
      </c>
      <c r="I81" s="238">
        <f t="shared" si="7"/>
        <v>0</v>
      </c>
    </row>
    <row r="82" spans="1:9" x14ac:dyDescent="0.25">
      <c r="A82" s="2" t="s">
        <v>114</v>
      </c>
      <c r="B82" s="1" t="s">
        <v>94</v>
      </c>
      <c r="C82" s="245" t="str">
        <f>INDEX('2020'!CB:CB,MATCH(B82,'2020'!F:F,0))</f>
        <v>Removed</v>
      </c>
      <c r="D82" s="237">
        <f t="shared" si="5"/>
        <v>0</v>
      </c>
      <c r="E82" s="246">
        <f>_xlfn.MAXIFS('2020'!L:L,'2020'!F:F,B82,'2020'!J:J,"&lt;&gt;Pictures")</f>
        <v>0</v>
      </c>
      <c r="F82" s="246">
        <f>_xlfn.MAXIFS('2020'!BW:BW,'2020'!F:F,B82,'2020'!J:J,"&lt;&gt;Pictures")</f>
        <v>0</v>
      </c>
      <c r="G82" s="237">
        <f t="shared" si="4"/>
        <v>0</v>
      </c>
      <c r="H82" s="238">
        <f t="shared" si="6"/>
        <v>0</v>
      </c>
      <c r="I82" s="238">
        <f t="shared" si="7"/>
        <v>0</v>
      </c>
    </row>
    <row r="83" spans="1:9" x14ac:dyDescent="0.25">
      <c r="A83" s="2" t="s">
        <v>114</v>
      </c>
      <c r="B83" s="1" t="s">
        <v>216</v>
      </c>
      <c r="C83" s="245" t="str">
        <f>INDEX('2020'!CB:CB,MATCH(B83,'2020'!F:F,0))</f>
        <v>Broward E</v>
      </c>
      <c r="D83" s="237">
        <v>2</v>
      </c>
      <c r="E83" s="246">
        <f>_xlfn.MAXIFS('2020'!L:L,'2020'!F:F,B83,'2020'!J:J,"&lt;&gt;Pictures")</f>
        <v>0</v>
      </c>
      <c r="F83" s="246">
        <f>_xlfn.MAXIFS('2020'!BW:BW,'2020'!F:F,B83,'2020'!J:J,"&lt;&gt;Pictures")</f>
        <v>0</v>
      </c>
      <c r="G83" s="237">
        <f t="shared" si="4"/>
        <v>0</v>
      </c>
      <c r="H83" s="238">
        <f t="shared" si="6"/>
        <v>0</v>
      </c>
      <c r="I83" s="238">
        <f t="shared" si="7"/>
        <v>0</v>
      </c>
    </row>
    <row r="84" spans="1:9" x14ac:dyDescent="0.25">
      <c r="A84" s="2" t="s">
        <v>114</v>
      </c>
      <c r="B84" s="1" t="s">
        <v>95</v>
      </c>
      <c r="C84" s="245" t="str">
        <f>INDEX('2020'!CB:CB,MATCH(B84,'2020'!F:F,0))</f>
        <v>Removed</v>
      </c>
      <c r="D84" s="237">
        <v>2</v>
      </c>
      <c r="E84" s="246">
        <f>_xlfn.MAXIFS('2020'!L:L,'2020'!F:F,B84,'2020'!J:J,"&lt;&gt;Pictures")</f>
        <v>0</v>
      </c>
      <c r="F84" s="246">
        <f>_xlfn.MAXIFS('2020'!BW:BW,'2020'!F:F,B84,'2020'!J:J,"&lt;&gt;Pictures")</f>
        <v>0</v>
      </c>
      <c r="G84" s="237">
        <f t="shared" si="4"/>
        <v>0</v>
      </c>
      <c r="H84" s="238">
        <f t="shared" si="6"/>
        <v>0</v>
      </c>
      <c r="I84" s="238">
        <f t="shared" si="7"/>
        <v>0</v>
      </c>
    </row>
    <row r="85" spans="1:9" x14ac:dyDescent="0.25">
      <c r="A85" s="2" t="s">
        <v>114</v>
      </c>
      <c r="B85" s="1" t="s">
        <v>96</v>
      </c>
      <c r="C85" s="245" t="str">
        <f>INDEX('2020'!CB:CB,MATCH(B85,'2020'!F:F,0))</f>
        <v>Exclude</v>
      </c>
      <c r="D85" s="237">
        <f t="shared" si="5"/>
        <v>5</v>
      </c>
      <c r="E85" s="246">
        <f>_xlfn.MAXIFS('2020'!L:L,'2020'!F:F,B85,'2020'!J:J,"&lt;&gt;Pictures")</f>
        <v>0</v>
      </c>
      <c r="F85" s="246">
        <f>_xlfn.MAXIFS('2020'!BW:BW,'2020'!F:F,B85,'2020'!J:J,"&lt;&gt;Pictures")</f>
        <v>0</v>
      </c>
      <c r="G85" s="237">
        <f t="shared" si="4"/>
        <v>0</v>
      </c>
      <c r="H85" s="238">
        <f t="shared" si="6"/>
        <v>5</v>
      </c>
      <c r="I85" s="238">
        <f t="shared" si="7"/>
        <v>0</v>
      </c>
    </row>
    <row r="86" spans="1:9" x14ac:dyDescent="0.25">
      <c r="A86" s="2" t="s">
        <v>114</v>
      </c>
      <c r="B86" s="1" t="s">
        <v>97</v>
      </c>
      <c r="C86" s="245" t="str">
        <f>INDEX('2020'!CB:CB,MATCH(B86,'2020'!F:F,0))</f>
        <v>Exclude</v>
      </c>
      <c r="D86" s="237">
        <f t="shared" si="5"/>
        <v>5</v>
      </c>
      <c r="E86" s="246">
        <f>_xlfn.MAXIFS('2020'!L:L,'2020'!F:F,B86,'2020'!J:J,"&lt;&gt;Pictures")</f>
        <v>0</v>
      </c>
      <c r="F86" s="246">
        <f>_xlfn.MAXIFS('2020'!BW:BW,'2020'!F:F,B86,'2020'!J:J,"&lt;&gt;Pictures")</f>
        <v>0</v>
      </c>
      <c r="G86" s="237">
        <f t="shared" si="4"/>
        <v>0</v>
      </c>
      <c r="H86" s="238">
        <f t="shared" si="6"/>
        <v>5</v>
      </c>
      <c r="I86" s="238">
        <f t="shared" si="7"/>
        <v>0</v>
      </c>
    </row>
    <row r="87" spans="1:9" x14ac:dyDescent="0.25">
      <c r="A87" s="2" t="s">
        <v>114</v>
      </c>
      <c r="B87" s="1" t="s">
        <v>98</v>
      </c>
      <c r="C87" s="245" t="str">
        <f>INDEX('2020'!CB:CB,MATCH(B87,'2020'!F:F,0))</f>
        <v>Ocean</v>
      </c>
      <c r="D87" s="237">
        <f t="shared" si="5"/>
        <v>1</v>
      </c>
      <c r="E87" s="246">
        <f>_xlfn.MAXIFS('2020'!L:L,'2020'!F:F,B87,'2020'!J:J,"&lt;&gt;Pictures")</f>
        <v>4</v>
      </c>
      <c r="F87" s="246">
        <f>_xlfn.MAXIFS('2020'!BW:BW,'2020'!F:F,B87,'2020'!J:J,"&lt;&gt;Pictures")</f>
        <v>0</v>
      </c>
      <c r="G87" s="237">
        <f t="shared" si="4"/>
        <v>3</v>
      </c>
      <c r="H87" s="238">
        <f t="shared" si="6"/>
        <v>1</v>
      </c>
      <c r="I87" s="238">
        <f t="shared" si="7"/>
        <v>0</v>
      </c>
    </row>
    <row r="88" spans="1:9" x14ac:dyDescent="0.25">
      <c r="A88" s="2" t="s">
        <v>114</v>
      </c>
      <c r="B88" s="1" t="s">
        <v>233</v>
      </c>
      <c r="C88" s="245" t="str">
        <f>INDEX('2020'!CB:CB,MATCH(B88,'2020'!F:F,0))</f>
        <v>Boat North</v>
      </c>
      <c r="D88" s="237">
        <f t="shared" si="5"/>
        <v>0</v>
      </c>
      <c r="E88" s="246">
        <f>_xlfn.MAXIFS('2020'!L:L,'2020'!F:F,B88,'2020'!J:J,"&lt;&gt;Pictures")</f>
        <v>2</v>
      </c>
      <c r="F88" s="246">
        <f>_xlfn.MAXIFS('2020'!BW:BW,'2020'!F:F,B88,'2020'!J:J,"&lt;&gt;Pictures")</f>
        <v>0</v>
      </c>
      <c r="G88" s="237">
        <f t="shared" si="4"/>
        <v>2</v>
      </c>
      <c r="H88" s="238">
        <f t="shared" si="6"/>
        <v>0</v>
      </c>
      <c r="I88" s="238">
        <f t="shared" si="7"/>
        <v>0</v>
      </c>
    </row>
    <row r="89" spans="1:9" x14ac:dyDescent="0.25">
      <c r="A89" s="2" t="s">
        <v>114</v>
      </c>
      <c r="B89" s="1" t="s">
        <v>232</v>
      </c>
      <c r="C89" s="245" t="str">
        <f>INDEX('2020'!CB:CB,MATCH(B89,'2020'!F:F,0))</f>
        <v>Ocean</v>
      </c>
      <c r="D89" s="237">
        <v>2</v>
      </c>
      <c r="E89" s="246">
        <f>_xlfn.MAXIFS('2020'!L:L,'2020'!F:F,B89,'2020'!J:J,"&lt;&gt;Pictures")</f>
        <v>8</v>
      </c>
      <c r="F89" s="246">
        <f>_xlfn.MAXIFS('2020'!BW:BW,'2020'!F:F,B89,'2020'!J:J,"&lt;&gt;Pictures")</f>
        <v>0</v>
      </c>
      <c r="G89" s="237">
        <f t="shared" si="4"/>
        <v>6</v>
      </c>
      <c r="H89" s="238">
        <f t="shared" si="6"/>
        <v>1</v>
      </c>
      <c r="I89" s="238">
        <f t="shared" si="7"/>
        <v>0</v>
      </c>
    </row>
    <row r="90" spans="1:9" x14ac:dyDescent="0.25">
      <c r="A90" s="2" t="s">
        <v>114</v>
      </c>
      <c r="B90" s="1" t="s">
        <v>229</v>
      </c>
      <c r="C90" s="245" t="str">
        <f>INDEX('2020'!CB:CB,MATCH(B90,'2020'!F:F,0))</f>
        <v>Ocean</v>
      </c>
      <c r="D90" s="237">
        <f t="shared" si="5"/>
        <v>1</v>
      </c>
      <c r="E90" s="246">
        <f>_xlfn.MAXIFS('2020'!L:L,'2020'!F:F,B90,'2020'!J:J,"&lt;&gt;Pictures")</f>
        <v>0</v>
      </c>
      <c r="F90" s="246">
        <f>_xlfn.MAXIFS('2020'!BW:BW,'2020'!F:F,B90,'2020'!J:J,"&lt;&gt;Pictures")</f>
        <v>0</v>
      </c>
      <c r="G90" s="237">
        <f t="shared" si="4"/>
        <v>0</v>
      </c>
      <c r="H90" s="238">
        <f t="shared" si="6"/>
        <v>1</v>
      </c>
      <c r="I90" s="238">
        <f t="shared" si="7"/>
        <v>0</v>
      </c>
    </row>
    <row r="91" spans="1:9" x14ac:dyDescent="0.25">
      <c r="A91" s="2" t="s">
        <v>114</v>
      </c>
      <c r="B91" s="1" t="s">
        <v>228</v>
      </c>
      <c r="C91" s="245" t="str">
        <f>INDEX('2020'!CB:CB,MATCH(B91,'2020'!F:F,0))</f>
        <v>Ocean</v>
      </c>
      <c r="D91" s="237">
        <f t="shared" si="5"/>
        <v>1</v>
      </c>
      <c r="E91" s="246">
        <f>_xlfn.MAXIFS('2020'!L:L,'2020'!F:F,B91,'2020'!J:J,"&lt;&gt;Pictures")</f>
        <v>0</v>
      </c>
      <c r="F91" s="246">
        <f>_xlfn.MAXIFS('2020'!BW:BW,'2020'!F:F,B91,'2020'!J:J,"&lt;&gt;Pictures")</f>
        <v>0</v>
      </c>
      <c r="G91" s="237">
        <f t="shared" si="4"/>
        <v>0</v>
      </c>
      <c r="H91" s="238">
        <f t="shared" si="6"/>
        <v>1</v>
      </c>
      <c r="I91" s="238">
        <f t="shared" si="7"/>
        <v>0</v>
      </c>
    </row>
    <row r="92" spans="1:9" x14ac:dyDescent="0.25">
      <c r="A92" s="2" t="s">
        <v>114</v>
      </c>
      <c r="B92" s="1" t="s">
        <v>227</v>
      </c>
      <c r="C92" s="245" t="str">
        <f>INDEX('2020'!CB:CB,MATCH(B92,'2020'!F:F,0))</f>
        <v>Ocean</v>
      </c>
      <c r="D92" s="237">
        <f t="shared" si="5"/>
        <v>1</v>
      </c>
      <c r="E92" s="246">
        <f>_xlfn.MAXIFS('2020'!L:L,'2020'!F:F,B92,'2020'!J:J,"&lt;&gt;Pictures")</f>
        <v>0</v>
      </c>
      <c r="F92" s="246">
        <f>_xlfn.MAXIFS('2020'!BW:BW,'2020'!F:F,B92,'2020'!J:J,"&lt;&gt;Pictures")</f>
        <v>0</v>
      </c>
      <c r="G92" s="237">
        <f t="shared" si="4"/>
        <v>0</v>
      </c>
      <c r="H92" s="238">
        <f t="shared" si="6"/>
        <v>1</v>
      </c>
      <c r="I92" s="238">
        <f t="shared" si="7"/>
        <v>0</v>
      </c>
    </row>
  </sheetData>
  <sheetProtection formatColumns="0" sort="0" autoFilter="0"/>
  <autoFilter ref="A21:J92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92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topLeftCell="A4" zoomScale="85" zoomScaleNormal="85" workbookViewId="0">
      <pane ySplit="18" topLeftCell="A22" activePane="bottomLeft" state="frozen"/>
      <selection activeCell="A4" sqref="A4"/>
      <selection pane="bottomLeft" activeCell="AD7" sqref="AD7"/>
    </sheetView>
  </sheetViews>
  <sheetFormatPr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555" t="s">
        <v>405</v>
      </c>
      <c r="B1" s="556"/>
      <c r="C1" s="559" t="s">
        <v>406</v>
      </c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1"/>
      <c r="O1" s="362"/>
      <c r="P1" s="562" t="s">
        <v>407</v>
      </c>
      <c r="Q1" s="563"/>
      <c r="R1" s="566" t="s">
        <v>408</v>
      </c>
      <c r="S1" s="566"/>
      <c r="T1" s="566"/>
      <c r="U1" s="566"/>
      <c r="V1" s="566"/>
      <c r="W1" s="566"/>
      <c r="X1" s="566"/>
      <c r="Y1" s="566"/>
      <c r="Z1" s="566"/>
      <c r="AA1" s="566"/>
      <c r="AB1" s="566"/>
      <c r="AC1" s="567"/>
    </row>
    <row r="2" spans="1:29" ht="15.75" thickBot="1" x14ac:dyDescent="0.3">
      <c r="A2" s="557"/>
      <c r="B2" s="558"/>
      <c r="C2" s="363" t="s">
        <v>409</v>
      </c>
      <c r="D2" s="364" t="s">
        <v>410</v>
      </c>
      <c r="E2" s="364" t="s">
        <v>411</v>
      </c>
      <c r="F2" s="364" t="s">
        <v>412</v>
      </c>
      <c r="G2" s="364" t="s">
        <v>413</v>
      </c>
      <c r="H2" s="364" t="s">
        <v>414</v>
      </c>
      <c r="I2" s="364" t="s">
        <v>415</v>
      </c>
      <c r="J2" s="364" t="s">
        <v>416</v>
      </c>
      <c r="K2" s="364" t="s">
        <v>417</v>
      </c>
      <c r="L2" s="364" t="s">
        <v>418</v>
      </c>
      <c r="M2" s="364" t="s">
        <v>419</v>
      </c>
      <c r="N2" s="365" t="s">
        <v>420</v>
      </c>
      <c r="O2" s="362"/>
      <c r="P2" s="564"/>
      <c r="Q2" s="565"/>
      <c r="R2" s="366" t="s">
        <v>409</v>
      </c>
      <c r="S2" s="367" t="s">
        <v>410</v>
      </c>
      <c r="T2" s="367" t="s">
        <v>411</v>
      </c>
      <c r="U2" s="367" t="s">
        <v>412</v>
      </c>
      <c r="V2" s="367" t="s">
        <v>413</v>
      </c>
      <c r="W2" s="367" t="s">
        <v>414</v>
      </c>
      <c r="X2" s="367" t="s">
        <v>415</v>
      </c>
      <c r="Y2" s="367" t="s">
        <v>416</v>
      </c>
      <c r="Z2" s="367" t="s">
        <v>417</v>
      </c>
      <c r="AA2" s="367" t="s">
        <v>418</v>
      </c>
      <c r="AB2" s="367" t="s">
        <v>419</v>
      </c>
      <c r="AC2" s="368" t="s">
        <v>420</v>
      </c>
    </row>
    <row r="3" spans="1:29" x14ac:dyDescent="0.25">
      <c r="A3" s="568" t="s">
        <v>421</v>
      </c>
      <c r="B3" s="569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568" t="s">
        <v>512</v>
      </c>
      <c r="Q3" s="569"/>
      <c r="R3" s="145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</row>
    <row r="4" spans="1:29" x14ac:dyDescent="0.25">
      <c r="A4" s="548" t="s">
        <v>422</v>
      </c>
      <c r="B4" s="549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548" t="s">
        <v>513</v>
      </c>
      <c r="Q4" s="549"/>
      <c r="R4" s="148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</row>
    <row r="5" spans="1:29" x14ac:dyDescent="0.25">
      <c r="A5" s="553" t="s">
        <v>423</v>
      </c>
      <c r="B5" s="554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59"/>
      <c r="P5" s="553" t="s">
        <v>423</v>
      </c>
      <c r="Q5" s="554"/>
      <c r="R5" s="151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548" t="s">
        <v>424</v>
      </c>
      <c r="B6" s="549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59"/>
      <c r="P6" s="548" t="s">
        <v>424</v>
      </c>
      <c r="Q6" s="549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544" t="s">
        <v>45</v>
      </c>
      <c r="B7" s="545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544" t="s">
        <v>45</v>
      </c>
      <c r="Q7" s="545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548" t="s">
        <v>47</v>
      </c>
      <c r="B8" s="549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548" t="s">
        <v>47</v>
      </c>
      <c r="Q8" s="549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544" t="s">
        <v>48</v>
      </c>
      <c r="B9" s="545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544" t="s">
        <v>48</v>
      </c>
      <c r="Q9" s="545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548" t="s">
        <v>38</v>
      </c>
      <c r="B10" s="549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548" t="s">
        <v>38</v>
      </c>
      <c r="Q10" s="549"/>
      <c r="R10" s="148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544" t="s">
        <v>32</v>
      </c>
      <c r="B11" s="545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544" t="s">
        <v>32</v>
      </c>
      <c r="Q11" s="545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548" t="s">
        <v>306</v>
      </c>
      <c r="B12" s="549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546" t="s">
        <v>306</v>
      </c>
      <c r="Q12" s="547"/>
      <c r="R12" s="535" t="s">
        <v>511</v>
      </c>
      <c r="S12" s="536"/>
      <c r="T12" s="536"/>
      <c r="U12" s="536"/>
      <c r="V12" s="536"/>
      <c r="W12" s="536"/>
      <c r="X12" s="536"/>
      <c r="Y12" s="536"/>
      <c r="Z12" s="536"/>
      <c r="AA12" s="536"/>
      <c r="AB12" s="536"/>
      <c r="AC12" s="537"/>
    </row>
    <row r="13" spans="1:29" x14ac:dyDescent="0.25">
      <c r="A13" s="544" t="s">
        <v>37</v>
      </c>
      <c r="B13" s="545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546" t="s">
        <v>37</v>
      </c>
      <c r="Q13" s="547"/>
      <c r="R13" s="538"/>
      <c r="S13" s="539"/>
      <c r="T13" s="539"/>
      <c r="U13" s="539"/>
      <c r="V13" s="539"/>
      <c r="W13" s="539"/>
      <c r="X13" s="539"/>
      <c r="Y13" s="539"/>
      <c r="Z13" s="539"/>
      <c r="AA13" s="539"/>
      <c r="AB13" s="539"/>
      <c r="AC13" s="540"/>
    </row>
    <row r="14" spans="1:29" x14ac:dyDescent="0.25">
      <c r="A14" s="548" t="s">
        <v>43</v>
      </c>
      <c r="B14" s="549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546" t="s">
        <v>43</v>
      </c>
      <c r="Q14" s="547"/>
      <c r="R14" s="538"/>
      <c r="S14" s="539"/>
      <c r="T14" s="539"/>
      <c r="U14" s="539"/>
      <c r="V14" s="539"/>
      <c r="W14" s="539"/>
      <c r="X14" s="539"/>
      <c r="Y14" s="539"/>
      <c r="Z14" s="539"/>
      <c r="AA14" s="539"/>
      <c r="AB14" s="539"/>
      <c r="AC14" s="540"/>
    </row>
    <row r="15" spans="1:29" ht="15" customHeight="1" x14ac:dyDescent="0.25">
      <c r="A15" s="544" t="s">
        <v>40</v>
      </c>
      <c r="B15" s="545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546" t="s">
        <v>40</v>
      </c>
      <c r="Q15" s="547"/>
      <c r="R15" s="538"/>
      <c r="S15" s="539"/>
      <c r="T15" s="539"/>
      <c r="U15" s="539"/>
      <c r="V15" s="539"/>
      <c r="W15" s="539"/>
      <c r="X15" s="539"/>
      <c r="Y15" s="539"/>
      <c r="Z15" s="539"/>
      <c r="AA15" s="539"/>
      <c r="AB15" s="539"/>
      <c r="AC15" s="540"/>
    </row>
    <row r="16" spans="1:29" ht="15" customHeight="1" x14ac:dyDescent="0.25">
      <c r="A16" s="548" t="s">
        <v>41</v>
      </c>
      <c r="B16" s="549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546" t="s">
        <v>41</v>
      </c>
      <c r="Q16" s="547"/>
      <c r="R16" s="538"/>
      <c r="S16" s="539"/>
      <c r="T16" s="539"/>
      <c r="U16" s="539"/>
      <c r="V16" s="539"/>
      <c r="W16" s="539"/>
      <c r="X16" s="539"/>
      <c r="Y16" s="539"/>
      <c r="Z16" s="539"/>
      <c r="AA16" s="539"/>
      <c r="AB16" s="539"/>
      <c r="AC16" s="540"/>
    </row>
    <row r="17" spans="1:29" ht="15" customHeight="1" x14ac:dyDescent="0.25">
      <c r="A17" s="544" t="s">
        <v>42</v>
      </c>
      <c r="B17" s="545"/>
      <c r="C17" s="154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546" t="s">
        <v>42</v>
      </c>
      <c r="Q17" s="547"/>
      <c r="R17" s="538"/>
      <c r="S17" s="539"/>
      <c r="T17" s="539"/>
      <c r="U17" s="539"/>
      <c r="V17" s="539"/>
      <c r="W17" s="539"/>
      <c r="X17" s="539"/>
      <c r="Y17" s="539"/>
      <c r="Z17" s="539"/>
      <c r="AA17" s="539"/>
      <c r="AB17" s="539"/>
      <c r="AC17" s="540"/>
    </row>
    <row r="18" spans="1:29" ht="15" customHeight="1" x14ac:dyDescent="0.25">
      <c r="A18" s="548" t="s">
        <v>425</v>
      </c>
      <c r="B18" s="549"/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546" t="s">
        <v>425</v>
      </c>
      <c r="Q18" s="547"/>
      <c r="R18" s="538"/>
      <c r="S18" s="539"/>
      <c r="T18" s="539"/>
      <c r="U18" s="539"/>
      <c r="V18" s="539"/>
      <c r="W18" s="539"/>
      <c r="X18" s="539"/>
      <c r="Y18" s="539"/>
      <c r="Z18" s="539"/>
      <c r="AA18" s="539"/>
      <c r="AB18" s="539"/>
      <c r="AC18" s="540"/>
    </row>
    <row r="19" spans="1:29" ht="15.75" customHeight="1" thickBot="1" x14ac:dyDescent="0.3">
      <c r="A19" s="526" t="s">
        <v>309</v>
      </c>
      <c r="B19" s="527"/>
      <c r="C19" s="154"/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528" t="s">
        <v>309</v>
      </c>
      <c r="Q19" s="529"/>
      <c r="R19" s="541"/>
      <c r="S19" s="542"/>
      <c r="T19" s="542"/>
      <c r="U19" s="542"/>
      <c r="V19" s="542"/>
      <c r="W19" s="542"/>
      <c r="X19" s="542"/>
      <c r="Y19" s="542"/>
      <c r="Z19" s="542"/>
      <c r="AA19" s="542"/>
      <c r="AB19" s="542"/>
      <c r="AC19" s="543"/>
    </row>
    <row r="20" spans="1:29" ht="15.75" thickBot="1" x14ac:dyDescent="0.3">
      <c r="C20" s="360"/>
      <c r="D20" s="361"/>
    </row>
    <row r="21" spans="1:29" ht="75.75" thickBot="1" x14ac:dyDescent="0.3">
      <c r="A21" s="157" t="s">
        <v>327</v>
      </c>
      <c r="B21" s="530" t="s">
        <v>426</v>
      </c>
      <c r="C21" s="531"/>
      <c r="D21" s="158" t="s">
        <v>485</v>
      </c>
      <c r="E21" s="159" t="s">
        <v>427</v>
      </c>
      <c r="F21" s="159" t="s">
        <v>428</v>
      </c>
      <c r="G21" s="159" t="s">
        <v>429</v>
      </c>
      <c r="H21" s="159" t="s">
        <v>430</v>
      </c>
      <c r="I21" s="160" t="s">
        <v>431</v>
      </c>
      <c r="J21" s="161" t="s">
        <v>432</v>
      </c>
      <c r="K21" s="532" t="s">
        <v>433</v>
      </c>
      <c r="L21" s="532"/>
      <c r="M21" s="532"/>
      <c r="N21" s="532"/>
      <c r="O21" s="13"/>
      <c r="P21" s="162" t="s">
        <v>434</v>
      </c>
      <c r="Q21" s="533" t="s">
        <v>426</v>
      </c>
      <c r="R21" s="534"/>
      <c r="S21" s="163" t="s">
        <v>485</v>
      </c>
      <c r="T21" s="164" t="s">
        <v>427</v>
      </c>
      <c r="U21" s="164" t="s">
        <v>428</v>
      </c>
      <c r="V21" s="164" t="s">
        <v>429</v>
      </c>
      <c r="W21" s="164" t="s">
        <v>430</v>
      </c>
      <c r="X21" s="165" t="s">
        <v>431</v>
      </c>
      <c r="Y21" s="166" t="s">
        <v>432</v>
      </c>
      <c r="Z21" s="550" t="s">
        <v>433</v>
      </c>
      <c r="AA21" s="551"/>
      <c r="AB21" s="551"/>
      <c r="AC21" s="552"/>
    </row>
    <row r="22" spans="1:29" x14ac:dyDescent="0.25">
      <c r="A22" s="369" t="s">
        <v>435</v>
      </c>
      <c r="B22" s="520" t="s">
        <v>435</v>
      </c>
      <c r="C22" s="521"/>
      <c r="D22" s="370">
        <f>SUMIFS('2020'!L:L,'2020'!J:J,"Nutrients")+SUMIFS('2020'!L:L,'2020'!J:J,"SCI Kit")+SUMIFS('2020'!L:L,'2020'!J:J,"Bioass*")</f>
        <v>194</v>
      </c>
      <c r="E22" s="371">
        <f>D22*0.05</f>
        <v>9.7000000000000011</v>
      </c>
      <c r="F22" s="371">
        <f>E22/4</f>
        <v>2.4250000000000003</v>
      </c>
      <c r="G22" s="371">
        <f>E22/12</f>
        <v>0.80833333333333346</v>
      </c>
      <c r="H22" s="372">
        <f t="shared" ref="H22:H32" si="0">SUM($C$3:$N$4)+SUM($C$11:$N$11)</f>
        <v>0</v>
      </c>
      <c r="I22" s="373">
        <f>E22-H22</f>
        <v>9.7000000000000011</v>
      </c>
      <c r="J22" s="374">
        <f>IFERROR(H22/E22,"-")</f>
        <v>0</v>
      </c>
      <c r="K22" s="522" t="s">
        <v>436</v>
      </c>
      <c r="L22" s="523"/>
      <c r="M22" s="523"/>
      <c r="N22" s="524"/>
      <c r="O22" s="13"/>
      <c r="P22" s="375" t="s">
        <v>435</v>
      </c>
      <c r="Q22" s="525" t="s">
        <v>435</v>
      </c>
      <c r="R22" s="525"/>
      <c r="S22" s="376" t="s">
        <v>514</v>
      </c>
      <c r="T22" s="377">
        <f>IFERROR(S22*0.05,0)</f>
        <v>0</v>
      </c>
      <c r="U22" s="377">
        <f>T22/4</f>
        <v>0</v>
      </c>
      <c r="V22" s="377">
        <f>T22/12</f>
        <v>0</v>
      </c>
      <c r="W22" s="378">
        <f t="shared" ref="W22:W32" si="1">SUM($R$3:$AC$4,$R$11:$AC$11)</f>
        <v>0</v>
      </c>
      <c r="X22" s="373">
        <f>T22-W22</f>
        <v>0</v>
      </c>
      <c r="Y22" s="379" t="str">
        <f>IFERROR(W22/T22,"100%")</f>
        <v>100%</v>
      </c>
      <c r="Z22" s="525" t="s">
        <v>436</v>
      </c>
      <c r="AA22" s="525"/>
      <c r="AB22" s="525"/>
      <c r="AC22" s="525"/>
    </row>
    <row r="23" spans="1:29" x14ac:dyDescent="0.25">
      <c r="A23" s="380" t="s">
        <v>31</v>
      </c>
      <c r="B23" s="510" t="s">
        <v>437</v>
      </c>
      <c r="C23" s="511"/>
      <c r="D23" s="381">
        <f>SUMIFS('2020'!L:L,'2020'!J:J,"Nutrients")+SUMIFS('2020'!L:L,'2020'!J:J,"SCI Kit")+SUMIFS('2020'!L:L,'2020'!J:J,"Bioass*")</f>
        <v>194</v>
      </c>
      <c r="E23" s="382">
        <f t="shared" ref="E23:E71" si="2">D23*0.05</f>
        <v>9.7000000000000011</v>
      </c>
      <c r="F23" s="382">
        <f t="shared" ref="F23:F71" si="3">E23/4</f>
        <v>2.4250000000000003</v>
      </c>
      <c r="G23" s="382">
        <f t="shared" ref="G23:G71" si="4">E23/12</f>
        <v>0.80833333333333346</v>
      </c>
      <c r="H23" s="381">
        <f t="shared" si="0"/>
        <v>0</v>
      </c>
      <c r="I23" s="383">
        <f t="shared" ref="I23:I71" si="5">E23-H23</f>
        <v>9.7000000000000011</v>
      </c>
      <c r="J23" s="384">
        <f t="shared" ref="J23:J71" si="6">IFERROR(H23/E23,"-")</f>
        <v>0</v>
      </c>
      <c r="K23" s="512" t="s">
        <v>436</v>
      </c>
      <c r="L23" s="513"/>
      <c r="M23" s="513"/>
      <c r="N23" s="514"/>
      <c r="O23" s="13"/>
      <c r="P23" s="385" t="s">
        <v>31</v>
      </c>
      <c r="Q23" s="515" t="s">
        <v>437</v>
      </c>
      <c r="R23" s="516"/>
      <c r="S23" s="386">
        <f t="shared" ref="S23:S71" si="7">D23</f>
        <v>194</v>
      </c>
      <c r="T23" s="387">
        <f t="shared" ref="T23:T71" si="8">S23*0.05</f>
        <v>9.7000000000000011</v>
      </c>
      <c r="U23" s="387">
        <f t="shared" ref="U23:U71" si="9">T23/4</f>
        <v>2.4250000000000003</v>
      </c>
      <c r="V23" s="387">
        <f t="shared" ref="V23:V71" si="10">T23/12</f>
        <v>0.80833333333333346</v>
      </c>
      <c r="W23" s="388">
        <f t="shared" si="1"/>
        <v>0</v>
      </c>
      <c r="X23" s="389">
        <f t="shared" ref="X23:X71" si="11">T23-W23</f>
        <v>9.7000000000000011</v>
      </c>
      <c r="Y23" s="390">
        <f t="shared" ref="Y23:Y71" si="12">IFERROR(W23/T23,"-")</f>
        <v>0</v>
      </c>
      <c r="Z23" s="517" t="s">
        <v>436</v>
      </c>
      <c r="AA23" s="518"/>
      <c r="AB23" s="518"/>
      <c r="AC23" s="519"/>
    </row>
    <row r="24" spans="1:29" x14ac:dyDescent="0.25">
      <c r="A24" s="380" t="s">
        <v>31</v>
      </c>
      <c r="B24" s="510" t="s">
        <v>438</v>
      </c>
      <c r="C24" s="511"/>
      <c r="D24" s="381">
        <f>SUMIFS('2020'!L:L,'2020'!J:J,"Nutrients")+SUMIFS('2020'!L:L,'2020'!J:J,"SCI Kit")+SUMIFS('2020'!L:L,'2020'!J:J,"Bioass*")</f>
        <v>194</v>
      </c>
      <c r="E24" s="382">
        <f t="shared" si="2"/>
        <v>9.7000000000000011</v>
      </c>
      <c r="F24" s="382">
        <f t="shared" si="3"/>
        <v>2.4250000000000003</v>
      </c>
      <c r="G24" s="382">
        <f t="shared" si="4"/>
        <v>0.80833333333333346</v>
      </c>
      <c r="H24" s="381">
        <f t="shared" si="0"/>
        <v>0</v>
      </c>
      <c r="I24" s="383">
        <f t="shared" si="5"/>
        <v>9.7000000000000011</v>
      </c>
      <c r="J24" s="384">
        <f t="shared" si="6"/>
        <v>0</v>
      </c>
      <c r="K24" s="512" t="s">
        <v>436</v>
      </c>
      <c r="L24" s="513"/>
      <c r="M24" s="513"/>
      <c r="N24" s="514"/>
      <c r="O24" s="13"/>
      <c r="P24" s="385" t="s">
        <v>31</v>
      </c>
      <c r="Q24" s="515" t="s">
        <v>438</v>
      </c>
      <c r="R24" s="516"/>
      <c r="S24" s="386">
        <f t="shared" si="7"/>
        <v>194</v>
      </c>
      <c r="T24" s="387">
        <f t="shared" si="8"/>
        <v>9.7000000000000011</v>
      </c>
      <c r="U24" s="387">
        <f t="shared" si="9"/>
        <v>2.4250000000000003</v>
      </c>
      <c r="V24" s="387">
        <f t="shared" si="10"/>
        <v>0.80833333333333346</v>
      </c>
      <c r="W24" s="388">
        <f t="shared" si="1"/>
        <v>0</v>
      </c>
      <c r="X24" s="389">
        <f t="shared" si="11"/>
        <v>9.7000000000000011</v>
      </c>
      <c r="Y24" s="390">
        <f t="shared" si="12"/>
        <v>0</v>
      </c>
      <c r="Z24" s="517" t="s">
        <v>436</v>
      </c>
      <c r="AA24" s="518"/>
      <c r="AB24" s="518"/>
      <c r="AC24" s="519"/>
    </row>
    <row r="25" spans="1:29" x14ac:dyDescent="0.25">
      <c r="A25" s="380" t="s">
        <v>31</v>
      </c>
      <c r="B25" s="510" t="s">
        <v>350</v>
      </c>
      <c r="C25" s="511"/>
      <c r="D25" s="381">
        <f>SUMIFS('2020'!L:L,'2020'!J:J,"Nutrients")+SUMIFS('2020'!L:L,'2020'!J:J,"SCI Kit")+SUMIFS('2020'!L:L,'2020'!J:J,"Bioass*")</f>
        <v>194</v>
      </c>
      <c r="E25" s="382">
        <f t="shared" si="2"/>
        <v>9.7000000000000011</v>
      </c>
      <c r="F25" s="382">
        <f t="shared" si="3"/>
        <v>2.4250000000000003</v>
      </c>
      <c r="G25" s="382">
        <f t="shared" si="4"/>
        <v>0.80833333333333346</v>
      </c>
      <c r="H25" s="381">
        <f t="shared" si="0"/>
        <v>0</v>
      </c>
      <c r="I25" s="383">
        <f t="shared" si="5"/>
        <v>9.7000000000000011</v>
      </c>
      <c r="J25" s="384">
        <f t="shared" si="6"/>
        <v>0</v>
      </c>
      <c r="K25" s="512" t="s">
        <v>436</v>
      </c>
      <c r="L25" s="513"/>
      <c r="M25" s="513"/>
      <c r="N25" s="514"/>
      <c r="O25" s="13"/>
      <c r="P25" s="385" t="s">
        <v>31</v>
      </c>
      <c r="Q25" s="515" t="s">
        <v>350</v>
      </c>
      <c r="R25" s="516"/>
      <c r="S25" s="386">
        <f t="shared" si="7"/>
        <v>194</v>
      </c>
      <c r="T25" s="387">
        <f t="shared" si="8"/>
        <v>9.7000000000000011</v>
      </c>
      <c r="U25" s="387">
        <f t="shared" si="9"/>
        <v>2.4250000000000003</v>
      </c>
      <c r="V25" s="387">
        <f t="shared" si="10"/>
        <v>0.80833333333333346</v>
      </c>
      <c r="W25" s="388">
        <f t="shared" si="1"/>
        <v>0</v>
      </c>
      <c r="X25" s="389">
        <f t="shared" si="11"/>
        <v>9.7000000000000011</v>
      </c>
      <c r="Y25" s="390">
        <f t="shared" si="12"/>
        <v>0</v>
      </c>
      <c r="Z25" s="517" t="s">
        <v>436</v>
      </c>
      <c r="AA25" s="518"/>
      <c r="AB25" s="518"/>
      <c r="AC25" s="519"/>
    </row>
    <row r="26" spans="1:29" x14ac:dyDescent="0.25">
      <c r="A26" s="380" t="s">
        <v>31</v>
      </c>
      <c r="B26" s="510" t="s">
        <v>439</v>
      </c>
      <c r="C26" s="511"/>
      <c r="D26" s="381">
        <f>SUMIFS('2020'!L:L,'2020'!J:J,"Nutrients")+SUMIFS('2020'!L:L,'2020'!J:J,"SCI Kit")+SUMIFS('2020'!L:L,'2020'!J:J,"Bioass*")</f>
        <v>194</v>
      </c>
      <c r="E26" s="382">
        <f t="shared" si="2"/>
        <v>9.7000000000000011</v>
      </c>
      <c r="F26" s="382">
        <f t="shared" si="3"/>
        <v>2.4250000000000003</v>
      </c>
      <c r="G26" s="382">
        <f t="shared" si="4"/>
        <v>0.80833333333333346</v>
      </c>
      <c r="H26" s="381">
        <f t="shared" si="0"/>
        <v>0</v>
      </c>
      <c r="I26" s="383">
        <f t="shared" si="5"/>
        <v>9.7000000000000011</v>
      </c>
      <c r="J26" s="384">
        <f t="shared" si="6"/>
        <v>0</v>
      </c>
      <c r="K26" s="512" t="s">
        <v>436</v>
      </c>
      <c r="L26" s="513"/>
      <c r="M26" s="513"/>
      <c r="N26" s="514"/>
      <c r="O26" s="13"/>
      <c r="P26" s="385" t="s">
        <v>31</v>
      </c>
      <c r="Q26" s="515" t="s">
        <v>439</v>
      </c>
      <c r="R26" s="516"/>
      <c r="S26" s="386">
        <f t="shared" si="7"/>
        <v>194</v>
      </c>
      <c r="T26" s="387">
        <f t="shared" si="8"/>
        <v>9.7000000000000011</v>
      </c>
      <c r="U26" s="387">
        <f t="shared" si="9"/>
        <v>2.4250000000000003</v>
      </c>
      <c r="V26" s="387">
        <f t="shared" si="10"/>
        <v>0.80833333333333346</v>
      </c>
      <c r="W26" s="388">
        <f t="shared" si="1"/>
        <v>0</v>
      </c>
      <c r="X26" s="389">
        <f t="shared" si="11"/>
        <v>9.7000000000000011</v>
      </c>
      <c r="Y26" s="390">
        <f t="shared" si="12"/>
        <v>0</v>
      </c>
      <c r="Z26" s="517" t="s">
        <v>436</v>
      </c>
      <c r="AA26" s="518"/>
      <c r="AB26" s="518"/>
      <c r="AC26" s="519"/>
    </row>
    <row r="27" spans="1:29" x14ac:dyDescent="0.25">
      <c r="A27" s="380" t="s">
        <v>31</v>
      </c>
      <c r="B27" s="510" t="s">
        <v>440</v>
      </c>
      <c r="C27" s="511"/>
      <c r="D27" s="381">
        <f>SUMIFS('2020'!L:L,'2020'!J:J,"Nutrients")+SUMIFS('2020'!L:L,'2020'!J:J,"SCI Kit")+SUMIFS('2020'!L:L,'2020'!J:J,"Bioass*")</f>
        <v>194</v>
      </c>
      <c r="E27" s="382">
        <f t="shared" si="2"/>
        <v>9.7000000000000011</v>
      </c>
      <c r="F27" s="382">
        <f t="shared" si="3"/>
        <v>2.4250000000000003</v>
      </c>
      <c r="G27" s="382">
        <f t="shared" si="4"/>
        <v>0.80833333333333346</v>
      </c>
      <c r="H27" s="381">
        <f t="shared" si="0"/>
        <v>0</v>
      </c>
      <c r="I27" s="383">
        <f t="shared" si="5"/>
        <v>9.7000000000000011</v>
      </c>
      <c r="J27" s="384">
        <f t="shared" si="6"/>
        <v>0</v>
      </c>
      <c r="K27" s="512" t="s">
        <v>436</v>
      </c>
      <c r="L27" s="513"/>
      <c r="M27" s="513"/>
      <c r="N27" s="514"/>
      <c r="O27" s="13"/>
      <c r="P27" s="385" t="s">
        <v>31</v>
      </c>
      <c r="Q27" s="515" t="s">
        <v>440</v>
      </c>
      <c r="R27" s="516"/>
      <c r="S27" s="386">
        <f t="shared" si="7"/>
        <v>194</v>
      </c>
      <c r="T27" s="387">
        <f t="shared" si="8"/>
        <v>9.7000000000000011</v>
      </c>
      <c r="U27" s="387">
        <f t="shared" si="9"/>
        <v>2.4250000000000003</v>
      </c>
      <c r="V27" s="387">
        <f t="shared" si="10"/>
        <v>0.80833333333333346</v>
      </c>
      <c r="W27" s="388">
        <f t="shared" si="1"/>
        <v>0</v>
      </c>
      <c r="X27" s="389">
        <f t="shared" si="11"/>
        <v>9.7000000000000011</v>
      </c>
      <c r="Y27" s="390">
        <f t="shared" si="12"/>
        <v>0</v>
      </c>
      <c r="Z27" s="517" t="s">
        <v>436</v>
      </c>
      <c r="AA27" s="518"/>
      <c r="AB27" s="518"/>
      <c r="AC27" s="519"/>
    </row>
    <row r="28" spans="1:29" x14ac:dyDescent="0.25">
      <c r="A28" s="380" t="s">
        <v>31</v>
      </c>
      <c r="B28" s="510" t="s">
        <v>441</v>
      </c>
      <c r="C28" s="511"/>
      <c r="D28" s="381">
        <f>SUMIFS('2020'!L:L,'2020'!J:J,"Nutrients")+SUMIFS('2020'!L:L,'2020'!J:J,"SCI Kit")+SUMIFS('2020'!L:L,'2020'!J:J,"Bioass*")</f>
        <v>194</v>
      </c>
      <c r="E28" s="382">
        <f t="shared" si="2"/>
        <v>9.7000000000000011</v>
      </c>
      <c r="F28" s="382">
        <f t="shared" si="3"/>
        <v>2.4250000000000003</v>
      </c>
      <c r="G28" s="382">
        <f t="shared" si="4"/>
        <v>0.80833333333333346</v>
      </c>
      <c r="H28" s="381">
        <f t="shared" si="0"/>
        <v>0</v>
      </c>
      <c r="I28" s="383">
        <f t="shared" si="5"/>
        <v>9.7000000000000011</v>
      </c>
      <c r="J28" s="384">
        <f t="shared" si="6"/>
        <v>0</v>
      </c>
      <c r="K28" s="512" t="s">
        <v>436</v>
      </c>
      <c r="L28" s="513"/>
      <c r="M28" s="513"/>
      <c r="N28" s="514"/>
      <c r="O28" s="13"/>
      <c r="P28" s="385" t="s">
        <v>31</v>
      </c>
      <c r="Q28" s="515" t="s">
        <v>441</v>
      </c>
      <c r="R28" s="516"/>
      <c r="S28" s="386">
        <f t="shared" si="7"/>
        <v>194</v>
      </c>
      <c r="T28" s="387">
        <f t="shared" si="8"/>
        <v>9.7000000000000011</v>
      </c>
      <c r="U28" s="387">
        <f t="shared" si="9"/>
        <v>2.4250000000000003</v>
      </c>
      <c r="V28" s="387">
        <f t="shared" si="10"/>
        <v>0.80833333333333346</v>
      </c>
      <c r="W28" s="388">
        <f t="shared" si="1"/>
        <v>0</v>
      </c>
      <c r="X28" s="389">
        <f t="shared" si="11"/>
        <v>9.7000000000000011</v>
      </c>
      <c r="Y28" s="390">
        <f t="shared" si="12"/>
        <v>0</v>
      </c>
      <c r="Z28" s="517" t="s">
        <v>436</v>
      </c>
      <c r="AA28" s="518"/>
      <c r="AB28" s="518"/>
      <c r="AC28" s="519"/>
    </row>
    <row r="29" spans="1:29" x14ac:dyDescent="0.25">
      <c r="A29" s="380" t="s">
        <v>31</v>
      </c>
      <c r="B29" s="510" t="s">
        <v>442</v>
      </c>
      <c r="C29" s="511"/>
      <c r="D29" s="381">
        <f>SUMIFS('2020'!L:L,'2020'!J:J,"Nutrients")+SUMIFS('2020'!L:L,'2020'!J:J,"SCI Kit")+SUMIFS('2020'!L:L,'2020'!J:J,"Bioass*")</f>
        <v>194</v>
      </c>
      <c r="E29" s="382">
        <f t="shared" si="2"/>
        <v>9.7000000000000011</v>
      </c>
      <c r="F29" s="382">
        <f t="shared" si="3"/>
        <v>2.4250000000000003</v>
      </c>
      <c r="G29" s="382">
        <f t="shared" si="4"/>
        <v>0.80833333333333346</v>
      </c>
      <c r="H29" s="381">
        <f t="shared" si="0"/>
        <v>0</v>
      </c>
      <c r="I29" s="383">
        <f t="shared" si="5"/>
        <v>9.7000000000000011</v>
      </c>
      <c r="J29" s="384">
        <f t="shared" si="6"/>
        <v>0</v>
      </c>
      <c r="K29" s="512" t="s">
        <v>436</v>
      </c>
      <c r="L29" s="513"/>
      <c r="M29" s="513"/>
      <c r="N29" s="514"/>
      <c r="O29" s="13"/>
      <c r="P29" s="385" t="s">
        <v>31</v>
      </c>
      <c r="Q29" s="515" t="s">
        <v>442</v>
      </c>
      <c r="R29" s="516"/>
      <c r="S29" s="386">
        <f t="shared" si="7"/>
        <v>194</v>
      </c>
      <c r="T29" s="387">
        <f t="shared" si="8"/>
        <v>9.7000000000000011</v>
      </c>
      <c r="U29" s="387">
        <f t="shared" si="9"/>
        <v>2.4250000000000003</v>
      </c>
      <c r="V29" s="387">
        <f t="shared" si="10"/>
        <v>0.80833333333333346</v>
      </c>
      <c r="W29" s="388">
        <f t="shared" si="1"/>
        <v>0</v>
      </c>
      <c r="X29" s="389">
        <f t="shared" si="11"/>
        <v>9.7000000000000011</v>
      </c>
      <c r="Y29" s="390">
        <f t="shared" si="12"/>
        <v>0</v>
      </c>
      <c r="Z29" s="517" t="s">
        <v>436</v>
      </c>
      <c r="AA29" s="518"/>
      <c r="AB29" s="518"/>
      <c r="AC29" s="519"/>
    </row>
    <row r="30" spans="1:29" x14ac:dyDescent="0.25">
      <c r="A30" s="380" t="s">
        <v>31</v>
      </c>
      <c r="B30" s="510" t="s">
        <v>443</v>
      </c>
      <c r="C30" s="511"/>
      <c r="D30" s="381">
        <f>SUMIFS('2020'!L:L,'2020'!J:J,"Nutrients")+SUMIFS('2020'!L:L,'2020'!J:J,"SCI Kit")+SUMIFS('2020'!L:L,'2020'!J:J,"Bioass*")</f>
        <v>194</v>
      </c>
      <c r="E30" s="382">
        <f t="shared" si="2"/>
        <v>9.7000000000000011</v>
      </c>
      <c r="F30" s="382">
        <f t="shared" si="3"/>
        <v>2.4250000000000003</v>
      </c>
      <c r="G30" s="382">
        <f t="shared" si="4"/>
        <v>0.80833333333333346</v>
      </c>
      <c r="H30" s="381">
        <f t="shared" si="0"/>
        <v>0</v>
      </c>
      <c r="I30" s="383">
        <f t="shared" si="5"/>
        <v>9.7000000000000011</v>
      </c>
      <c r="J30" s="384">
        <f t="shared" si="6"/>
        <v>0</v>
      </c>
      <c r="K30" s="512" t="s">
        <v>436</v>
      </c>
      <c r="L30" s="513"/>
      <c r="M30" s="513"/>
      <c r="N30" s="514"/>
      <c r="O30" s="13"/>
      <c r="P30" s="385" t="s">
        <v>31</v>
      </c>
      <c r="Q30" s="515" t="s">
        <v>443</v>
      </c>
      <c r="R30" s="516"/>
      <c r="S30" s="386">
        <f t="shared" si="7"/>
        <v>194</v>
      </c>
      <c r="T30" s="387">
        <f t="shared" si="8"/>
        <v>9.7000000000000011</v>
      </c>
      <c r="U30" s="387">
        <f t="shared" si="9"/>
        <v>2.4250000000000003</v>
      </c>
      <c r="V30" s="387">
        <f t="shared" si="10"/>
        <v>0.80833333333333346</v>
      </c>
      <c r="W30" s="388">
        <f t="shared" si="1"/>
        <v>0</v>
      </c>
      <c r="X30" s="389">
        <f t="shared" si="11"/>
        <v>9.7000000000000011</v>
      </c>
      <c r="Y30" s="390">
        <f t="shared" si="12"/>
        <v>0</v>
      </c>
      <c r="Z30" s="517" t="s">
        <v>436</v>
      </c>
      <c r="AA30" s="518"/>
      <c r="AB30" s="518"/>
      <c r="AC30" s="519"/>
    </row>
    <row r="31" spans="1:29" x14ac:dyDescent="0.25">
      <c r="A31" s="380" t="s">
        <v>31</v>
      </c>
      <c r="B31" s="510" t="s">
        <v>444</v>
      </c>
      <c r="C31" s="511"/>
      <c r="D31" s="381">
        <f>SUMIFS('2020'!L:L,'2020'!J:J,"Nutrients")+SUMIFS('2020'!L:L,'2020'!J:J,"SCI Kit")+SUMIFS('2020'!L:L,'2020'!J:J,"Bioass*")</f>
        <v>194</v>
      </c>
      <c r="E31" s="382">
        <f t="shared" si="2"/>
        <v>9.7000000000000011</v>
      </c>
      <c r="F31" s="382">
        <f t="shared" si="3"/>
        <v>2.4250000000000003</v>
      </c>
      <c r="G31" s="382">
        <f t="shared" si="4"/>
        <v>0.80833333333333346</v>
      </c>
      <c r="H31" s="381">
        <f t="shared" si="0"/>
        <v>0</v>
      </c>
      <c r="I31" s="383">
        <f t="shared" si="5"/>
        <v>9.7000000000000011</v>
      </c>
      <c r="J31" s="384">
        <f t="shared" si="6"/>
        <v>0</v>
      </c>
      <c r="K31" s="512" t="s">
        <v>436</v>
      </c>
      <c r="L31" s="513"/>
      <c r="M31" s="513"/>
      <c r="N31" s="514"/>
      <c r="O31" s="13"/>
      <c r="P31" s="385" t="s">
        <v>31</v>
      </c>
      <c r="Q31" s="515" t="s">
        <v>444</v>
      </c>
      <c r="R31" s="516"/>
      <c r="S31" s="386">
        <f t="shared" si="7"/>
        <v>194</v>
      </c>
      <c r="T31" s="387">
        <f t="shared" si="8"/>
        <v>9.7000000000000011</v>
      </c>
      <c r="U31" s="387">
        <f t="shared" si="9"/>
        <v>2.4250000000000003</v>
      </c>
      <c r="V31" s="387">
        <f t="shared" si="10"/>
        <v>0.80833333333333346</v>
      </c>
      <c r="W31" s="388">
        <f t="shared" si="1"/>
        <v>0</v>
      </c>
      <c r="X31" s="389">
        <f t="shared" si="11"/>
        <v>9.7000000000000011</v>
      </c>
      <c r="Y31" s="390">
        <f t="shared" si="12"/>
        <v>0</v>
      </c>
      <c r="Z31" s="517" t="s">
        <v>436</v>
      </c>
      <c r="AA31" s="518"/>
      <c r="AB31" s="518"/>
      <c r="AC31" s="519"/>
    </row>
    <row r="32" spans="1:29" x14ac:dyDescent="0.25">
      <c r="A32" s="380" t="s">
        <v>31</v>
      </c>
      <c r="B32" s="510" t="s">
        <v>344</v>
      </c>
      <c r="C32" s="511"/>
      <c r="D32" s="381">
        <f>SUMIFS('2020'!L:L,'2020'!J:J,"Nutrients")+SUMIFS('2020'!L:L,'2020'!J:J,"SCI Kit")+SUMIFS('2020'!L:L,'2020'!J:J,"Bioass*")</f>
        <v>194</v>
      </c>
      <c r="E32" s="382">
        <f t="shared" si="2"/>
        <v>9.7000000000000011</v>
      </c>
      <c r="F32" s="382">
        <f t="shared" si="3"/>
        <v>2.4250000000000003</v>
      </c>
      <c r="G32" s="382">
        <f t="shared" si="4"/>
        <v>0.80833333333333346</v>
      </c>
      <c r="H32" s="381">
        <f t="shared" si="0"/>
        <v>0</v>
      </c>
      <c r="I32" s="383">
        <f t="shared" si="5"/>
        <v>9.7000000000000011</v>
      </c>
      <c r="J32" s="384">
        <f t="shared" si="6"/>
        <v>0</v>
      </c>
      <c r="K32" s="512" t="s">
        <v>436</v>
      </c>
      <c r="L32" s="513"/>
      <c r="M32" s="513"/>
      <c r="N32" s="514"/>
      <c r="O32" s="13"/>
      <c r="P32" s="385" t="s">
        <v>31</v>
      </c>
      <c r="Q32" s="515" t="s">
        <v>344</v>
      </c>
      <c r="R32" s="516"/>
      <c r="S32" s="386">
        <f t="shared" si="7"/>
        <v>194</v>
      </c>
      <c r="T32" s="387">
        <f t="shared" si="8"/>
        <v>9.7000000000000011</v>
      </c>
      <c r="U32" s="387">
        <f t="shared" si="9"/>
        <v>2.4250000000000003</v>
      </c>
      <c r="V32" s="387">
        <f t="shared" si="10"/>
        <v>0.80833333333333346</v>
      </c>
      <c r="W32" s="388">
        <f t="shared" si="1"/>
        <v>0</v>
      </c>
      <c r="X32" s="389">
        <f t="shared" si="11"/>
        <v>9.7000000000000011</v>
      </c>
      <c r="Y32" s="390">
        <f t="shared" si="12"/>
        <v>0</v>
      </c>
      <c r="Z32" s="517" t="s">
        <v>436</v>
      </c>
      <c r="AA32" s="518"/>
      <c r="AB32" s="518"/>
      <c r="AC32" s="519"/>
    </row>
    <row r="33" spans="1:29" x14ac:dyDescent="0.25">
      <c r="A33" s="391" t="s">
        <v>31</v>
      </c>
      <c r="B33" s="505" t="s">
        <v>346</v>
      </c>
      <c r="C33" s="506"/>
      <c r="D33" s="392">
        <f>SUMIFS('2020'!L:L,'2020'!J:J,"Nutrients",'2020'!I:I,"1")+SUMIFS('2020'!L:L,'2020'!J:J,"Nutrients",'2020'!I:I,"3F")+SUMIFS('2020'!L:L,'2020'!J:J,"SCI Kit")</f>
        <v>160</v>
      </c>
      <c r="E33" s="371">
        <f t="shared" si="2"/>
        <v>8</v>
      </c>
      <c r="F33" s="371">
        <f t="shared" si="3"/>
        <v>2</v>
      </c>
      <c r="G33" s="371">
        <f t="shared" si="4"/>
        <v>0.66666666666666663</v>
      </c>
      <c r="H33" s="392">
        <f>SUM($C$3:$N$3,$C$11:$N$11)</f>
        <v>0</v>
      </c>
      <c r="I33" s="373">
        <f t="shared" si="5"/>
        <v>8</v>
      </c>
      <c r="J33" s="374">
        <f t="shared" si="6"/>
        <v>0</v>
      </c>
      <c r="K33" s="507" t="s">
        <v>445</v>
      </c>
      <c r="L33" s="508"/>
      <c r="M33" s="508"/>
      <c r="N33" s="509"/>
      <c r="O33" s="13"/>
      <c r="P33" s="391" t="s">
        <v>31</v>
      </c>
      <c r="Q33" s="505" t="s">
        <v>346</v>
      </c>
      <c r="R33" s="506"/>
      <c r="S33" s="376">
        <f t="shared" si="7"/>
        <v>160</v>
      </c>
      <c r="T33" s="393">
        <f t="shared" si="8"/>
        <v>8</v>
      </c>
      <c r="U33" s="393">
        <f t="shared" si="9"/>
        <v>2</v>
      </c>
      <c r="V33" s="393">
        <f t="shared" si="10"/>
        <v>0.66666666666666663</v>
      </c>
      <c r="W33" s="394">
        <f>SUM($R$3:$AC$3,$R$11:$AC$11)</f>
        <v>0</v>
      </c>
      <c r="X33" s="395">
        <f t="shared" si="11"/>
        <v>8</v>
      </c>
      <c r="Y33" s="396">
        <f t="shared" si="12"/>
        <v>0</v>
      </c>
      <c r="Z33" s="507" t="s">
        <v>445</v>
      </c>
      <c r="AA33" s="508"/>
      <c r="AB33" s="508"/>
      <c r="AC33" s="509"/>
    </row>
    <row r="34" spans="1:29" x14ac:dyDescent="0.25">
      <c r="A34" s="391" t="s">
        <v>31</v>
      </c>
      <c r="B34" s="505" t="s">
        <v>446</v>
      </c>
      <c r="C34" s="506"/>
      <c r="D34" s="392">
        <f>SUMIFS('2020'!L:L,'2020'!J:J,"Nutrients",'2020'!I:I,"1")+SUMIFS('2020'!L:L,'2020'!J:J,"Nutrients",'2020'!I:I,"3F")+SUMIFS('2020'!L:L,'2020'!J:J,"SCI Kit")</f>
        <v>160</v>
      </c>
      <c r="E34" s="371">
        <f t="shared" si="2"/>
        <v>8</v>
      </c>
      <c r="F34" s="371">
        <f t="shared" si="3"/>
        <v>2</v>
      </c>
      <c r="G34" s="371">
        <f t="shared" si="4"/>
        <v>0.66666666666666663</v>
      </c>
      <c r="H34" s="392">
        <f>SUM($C$3:$N$3,$C$11:$N$11)</f>
        <v>0</v>
      </c>
      <c r="I34" s="373">
        <f t="shared" si="5"/>
        <v>8</v>
      </c>
      <c r="J34" s="374">
        <f t="shared" si="6"/>
        <v>0</v>
      </c>
      <c r="K34" s="507" t="s">
        <v>445</v>
      </c>
      <c r="L34" s="508"/>
      <c r="M34" s="508"/>
      <c r="N34" s="509"/>
      <c r="O34" s="13"/>
      <c r="P34" s="391" t="s">
        <v>31</v>
      </c>
      <c r="Q34" s="505" t="s">
        <v>446</v>
      </c>
      <c r="R34" s="506"/>
      <c r="S34" s="376">
        <f t="shared" si="7"/>
        <v>160</v>
      </c>
      <c r="T34" s="393">
        <f t="shared" si="8"/>
        <v>8</v>
      </c>
      <c r="U34" s="393">
        <f t="shared" si="9"/>
        <v>2</v>
      </c>
      <c r="V34" s="393">
        <f t="shared" si="10"/>
        <v>0.66666666666666663</v>
      </c>
      <c r="W34" s="394">
        <f>SUM($R$3:$AC$3,$R$11:$AC$11)</f>
        <v>0</v>
      </c>
      <c r="X34" s="395">
        <f t="shared" si="11"/>
        <v>8</v>
      </c>
      <c r="Y34" s="396">
        <f t="shared" si="12"/>
        <v>0</v>
      </c>
      <c r="Z34" s="507" t="s">
        <v>445</v>
      </c>
      <c r="AA34" s="508"/>
      <c r="AB34" s="508"/>
      <c r="AC34" s="509"/>
    </row>
    <row r="35" spans="1:29" x14ac:dyDescent="0.25">
      <c r="A35" s="391" t="s">
        <v>31</v>
      </c>
      <c r="B35" s="505" t="s">
        <v>360</v>
      </c>
      <c r="C35" s="506"/>
      <c r="D35" s="392">
        <f>SUMIFS('2020'!L:L,'2020'!J:J,"Nutrients",'2020'!I:I,"1")+SUMIFS('2020'!L:L,'2020'!J:J,"Nutrients",'2020'!I:I,"3F")+SUMIFS('2020'!L:L,'2020'!J:J,"SCI Kit")</f>
        <v>160</v>
      </c>
      <c r="E35" s="371">
        <f t="shared" si="2"/>
        <v>8</v>
      </c>
      <c r="F35" s="371">
        <f t="shared" si="3"/>
        <v>2</v>
      </c>
      <c r="G35" s="371">
        <f t="shared" si="4"/>
        <v>0.66666666666666663</v>
      </c>
      <c r="H35" s="392">
        <f>SUM($C$3:$N$3,$C$11:$N$11)</f>
        <v>0</v>
      </c>
      <c r="I35" s="373">
        <f t="shared" si="5"/>
        <v>8</v>
      </c>
      <c r="J35" s="374">
        <f t="shared" si="6"/>
        <v>0</v>
      </c>
      <c r="K35" s="507" t="s">
        <v>445</v>
      </c>
      <c r="L35" s="508"/>
      <c r="M35" s="508"/>
      <c r="N35" s="509"/>
      <c r="O35" s="13"/>
      <c r="P35" s="391" t="s">
        <v>31</v>
      </c>
      <c r="Q35" s="505" t="s">
        <v>360</v>
      </c>
      <c r="R35" s="506"/>
      <c r="S35" s="376">
        <f t="shared" si="7"/>
        <v>160</v>
      </c>
      <c r="T35" s="393">
        <f t="shared" si="8"/>
        <v>8</v>
      </c>
      <c r="U35" s="393">
        <f t="shared" si="9"/>
        <v>2</v>
      </c>
      <c r="V35" s="393">
        <f t="shared" si="10"/>
        <v>0.66666666666666663</v>
      </c>
      <c r="W35" s="394">
        <f>SUM($R$3:$AC$3,$R$11:$AC$11)</f>
        <v>0</v>
      </c>
      <c r="X35" s="395">
        <f t="shared" si="11"/>
        <v>8</v>
      </c>
      <c r="Y35" s="396">
        <f t="shared" si="12"/>
        <v>0</v>
      </c>
      <c r="Z35" s="507" t="s">
        <v>445</v>
      </c>
      <c r="AA35" s="508"/>
      <c r="AB35" s="508"/>
      <c r="AC35" s="509"/>
    </row>
    <row r="36" spans="1:29" x14ac:dyDescent="0.25">
      <c r="A36" s="391" t="s">
        <v>31</v>
      </c>
      <c r="B36" s="505" t="s">
        <v>362</v>
      </c>
      <c r="C36" s="506"/>
      <c r="D36" s="392">
        <f>SUMIFS('2020'!L:L,'2020'!J:J,"Nutrients",'2020'!I:I,"1")+SUMIFS('2020'!L:L,'2020'!J:J,"Nutrients",'2020'!I:I,"3F")+SUMIFS('2020'!L:L,'2020'!J:J,"SCI Kit")</f>
        <v>160</v>
      </c>
      <c r="E36" s="371">
        <f t="shared" si="2"/>
        <v>8</v>
      </c>
      <c r="F36" s="371">
        <f t="shared" si="3"/>
        <v>2</v>
      </c>
      <c r="G36" s="371">
        <f t="shared" si="4"/>
        <v>0.66666666666666663</v>
      </c>
      <c r="H36" s="392">
        <f>SUM($C$3:$N$3,$C$11:$N$11)</f>
        <v>0</v>
      </c>
      <c r="I36" s="373">
        <f t="shared" si="5"/>
        <v>8</v>
      </c>
      <c r="J36" s="374">
        <f t="shared" si="6"/>
        <v>0</v>
      </c>
      <c r="K36" s="507" t="s">
        <v>445</v>
      </c>
      <c r="L36" s="508"/>
      <c r="M36" s="508"/>
      <c r="N36" s="509"/>
      <c r="O36" s="13"/>
      <c r="P36" s="391" t="s">
        <v>31</v>
      </c>
      <c r="Q36" s="505" t="s">
        <v>362</v>
      </c>
      <c r="R36" s="506"/>
      <c r="S36" s="376">
        <f t="shared" si="7"/>
        <v>160</v>
      </c>
      <c r="T36" s="393">
        <f t="shared" si="8"/>
        <v>8</v>
      </c>
      <c r="U36" s="393">
        <f t="shared" si="9"/>
        <v>2</v>
      </c>
      <c r="V36" s="393">
        <f t="shared" si="10"/>
        <v>0.66666666666666663</v>
      </c>
      <c r="W36" s="394">
        <f>SUM($R$3:$AC$3,$R$11:$AC$11)</f>
        <v>0</v>
      </c>
      <c r="X36" s="395">
        <f t="shared" si="11"/>
        <v>8</v>
      </c>
      <c r="Y36" s="396">
        <f t="shared" si="12"/>
        <v>0</v>
      </c>
      <c r="Z36" s="507" t="s">
        <v>445</v>
      </c>
      <c r="AA36" s="508"/>
      <c r="AB36" s="508"/>
      <c r="AC36" s="509"/>
    </row>
    <row r="37" spans="1:29" x14ac:dyDescent="0.25">
      <c r="A37" s="380" t="s">
        <v>31</v>
      </c>
      <c r="B37" s="510" t="s">
        <v>395</v>
      </c>
      <c r="C37" s="511"/>
      <c r="D37" s="397">
        <f>SUMIFS('2020'!L:L,'2020'!J:J,"Metals",'2020'!I:I,"2")+SUMIFS('2020'!L:L,'2020'!J:J,"Metals",'2020'!I:I,"3M")</f>
        <v>22</v>
      </c>
      <c r="E37" s="382">
        <f t="shared" si="2"/>
        <v>1.1000000000000001</v>
      </c>
      <c r="F37" s="382">
        <f t="shared" si="3"/>
        <v>0.27500000000000002</v>
      </c>
      <c r="G37" s="382">
        <f t="shared" si="4"/>
        <v>9.1666666666666674E-2</v>
      </c>
      <c r="H37" s="397">
        <f>SUM(C4:N4)</f>
        <v>0</v>
      </c>
      <c r="I37" s="383">
        <f t="shared" si="5"/>
        <v>1.1000000000000001</v>
      </c>
      <c r="J37" s="384">
        <f t="shared" si="6"/>
        <v>0</v>
      </c>
      <c r="K37" s="512" t="s">
        <v>422</v>
      </c>
      <c r="L37" s="513"/>
      <c r="M37" s="513"/>
      <c r="N37" s="514"/>
      <c r="O37" s="13"/>
      <c r="P37" s="385" t="s">
        <v>31</v>
      </c>
      <c r="Q37" s="515" t="s">
        <v>395</v>
      </c>
      <c r="R37" s="516"/>
      <c r="S37" s="386">
        <f t="shared" si="7"/>
        <v>22</v>
      </c>
      <c r="T37" s="387">
        <f t="shared" si="8"/>
        <v>1.1000000000000001</v>
      </c>
      <c r="U37" s="387">
        <f t="shared" si="9"/>
        <v>0.27500000000000002</v>
      </c>
      <c r="V37" s="387">
        <f t="shared" si="10"/>
        <v>9.1666666666666674E-2</v>
      </c>
      <c r="W37" s="388">
        <f>SUM(R4:AC4)</f>
        <v>0</v>
      </c>
      <c r="X37" s="389">
        <f t="shared" si="11"/>
        <v>1.1000000000000001</v>
      </c>
      <c r="Y37" s="390">
        <f t="shared" si="12"/>
        <v>0</v>
      </c>
      <c r="Z37" s="517" t="s">
        <v>422</v>
      </c>
      <c r="AA37" s="518"/>
      <c r="AB37" s="518"/>
      <c r="AC37" s="519"/>
    </row>
    <row r="38" spans="1:29" x14ac:dyDescent="0.25">
      <c r="A38" s="391" t="s">
        <v>447</v>
      </c>
      <c r="B38" s="505" t="s">
        <v>43</v>
      </c>
      <c r="C38" s="506"/>
      <c r="D38" s="392">
        <f>SUMIFS('2020'!L:L,'2020'!J:J,'QC Tracking'!B38)</f>
        <v>2</v>
      </c>
      <c r="E38" s="371">
        <f t="shared" si="2"/>
        <v>0.1</v>
      </c>
      <c r="F38" s="371">
        <f t="shared" si="3"/>
        <v>2.5000000000000001E-2</v>
      </c>
      <c r="G38" s="371">
        <f t="shared" si="4"/>
        <v>8.3333333333333332E-3</v>
      </c>
      <c r="H38" s="392">
        <f>SUM(C14:N14)</f>
        <v>0</v>
      </c>
      <c r="I38" s="373">
        <f t="shared" si="5"/>
        <v>0.1</v>
      </c>
      <c r="J38" s="374">
        <f t="shared" si="6"/>
        <v>0</v>
      </c>
      <c r="K38" s="507" t="s">
        <v>43</v>
      </c>
      <c r="L38" s="508"/>
      <c r="M38" s="508"/>
      <c r="N38" s="509"/>
      <c r="O38" s="13"/>
      <c r="P38" s="391" t="s">
        <v>447</v>
      </c>
      <c r="Q38" s="505" t="s">
        <v>43</v>
      </c>
      <c r="R38" s="506"/>
      <c r="S38" s="376" t="s">
        <v>514</v>
      </c>
      <c r="T38" s="377">
        <f>IFERROR(S38*0.05,0)</f>
        <v>0</v>
      </c>
      <c r="U38" s="393">
        <f t="shared" si="9"/>
        <v>0</v>
      </c>
      <c r="V38" s="393">
        <f t="shared" si="10"/>
        <v>0</v>
      </c>
      <c r="W38" s="394">
        <f>SUM(R14:AC14)</f>
        <v>0</v>
      </c>
      <c r="X38" s="395">
        <f t="shared" si="11"/>
        <v>0</v>
      </c>
      <c r="Y38" s="379" t="str">
        <f t="shared" ref="Y38:Y40" si="13">IFERROR(W38/T38,"100%")</f>
        <v>100%</v>
      </c>
      <c r="Z38" s="507" t="s">
        <v>43</v>
      </c>
      <c r="AA38" s="508"/>
      <c r="AB38" s="508"/>
      <c r="AC38" s="509"/>
    </row>
    <row r="39" spans="1:29" x14ac:dyDescent="0.25">
      <c r="A39" s="391" t="s">
        <v>447</v>
      </c>
      <c r="B39" s="505" t="s">
        <v>37</v>
      </c>
      <c r="C39" s="506"/>
      <c r="D39" s="392">
        <f>SUMIFS('2020'!L:L,'2020'!J:J,'QC Tracking'!B39)</f>
        <v>48</v>
      </c>
      <c r="E39" s="371">
        <f t="shared" si="2"/>
        <v>2.4000000000000004</v>
      </c>
      <c r="F39" s="371">
        <f t="shared" si="3"/>
        <v>0.60000000000000009</v>
      </c>
      <c r="G39" s="371">
        <f t="shared" si="4"/>
        <v>0.20000000000000004</v>
      </c>
      <c r="H39" s="392">
        <f>SUM(C13:N13)</f>
        <v>0</v>
      </c>
      <c r="I39" s="373">
        <f t="shared" si="5"/>
        <v>2.4000000000000004</v>
      </c>
      <c r="J39" s="374">
        <f t="shared" si="6"/>
        <v>0</v>
      </c>
      <c r="K39" s="507" t="s">
        <v>448</v>
      </c>
      <c r="L39" s="508"/>
      <c r="M39" s="508"/>
      <c r="N39" s="509"/>
      <c r="O39" s="13"/>
      <c r="P39" s="391" t="s">
        <v>447</v>
      </c>
      <c r="Q39" s="505" t="s">
        <v>37</v>
      </c>
      <c r="R39" s="506"/>
      <c r="S39" s="376" t="s">
        <v>514</v>
      </c>
      <c r="T39" s="377">
        <f t="shared" ref="T39:T40" si="14">IFERROR(S39*0.05,0)</f>
        <v>0</v>
      </c>
      <c r="U39" s="393">
        <f t="shared" si="9"/>
        <v>0</v>
      </c>
      <c r="V39" s="393">
        <f t="shared" si="10"/>
        <v>0</v>
      </c>
      <c r="W39" s="394">
        <f>SUM(R13:AC13)</f>
        <v>0</v>
      </c>
      <c r="X39" s="395">
        <f t="shared" si="11"/>
        <v>0</v>
      </c>
      <c r="Y39" s="379" t="str">
        <f t="shared" si="13"/>
        <v>100%</v>
      </c>
      <c r="Z39" s="507" t="s">
        <v>448</v>
      </c>
      <c r="AA39" s="508"/>
      <c r="AB39" s="508"/>
      <c r="AC39" s="509"/>
    </row>
    <row r="40" spans="1:29" x14ac:dyDescent="0.25">
      <c r="A40" s="391" t="s">
        <v>447</v>
      </c>
      <c r="B40" s="505" t="s">
        <v>306</v>
      </c>
      <c r="C40" s="506"/>
      <c r="D40" s="392">
        <f>SUMIFS('2020'!L:L,'2020'!J:J,'QC Tracking'!B40)</f>
        <v>147</v>
      </c>
      <c r="E40" s="371">
        <f t="shared" si="2"/>
        <v>7.3500000000000005</v>
      </c>
      <c r="F40" s="371">
        <f t="shared" si="3"/>
        <v>1.8375000000000001</v>
      </c>
      <c r="G40" s="371">
        <f t="shared" si="4"/>
        <v>0.61250000000000004</v>
      </c>
      <c r="H40" s="392">
        <f>SUM(C12:N12)</f>
        <v>0</v>
      </c>
      <c r="I40" s="373">
        <f t="shared" si="5"/>
        <v>7.3500000000000005</v>
      </c>
      <c r="J40" s="374">
        <f t="shared" si="6"/>
        <v>0</v>
      </c>
      <c r="K40" s="507" t="s">
        <v>306</v>
      </c>
      <c r="L40" s="508"/>
      <c r="M40" s="508"/>
      <c r="N40" s="509"/>
      <c r="O40" s="13"/>
      <c r="P40" s="391" t="s">
        <v>447</v>
      </c>
      <c r="Q40" s="505" t="s">
        <v>306</v>
      </c>
      <c r="R40" s="506"/>
      <c r="S40" s="376" t="s">
        <v>514</v>
      </c>
      <c r="T40" s="377">
        <f t="shared" si="14"/>
        <v>0</v>
      </c>
      <c r="U40" s="393">
        <f t="shared" si="9"/>
        <v>0</v>
      </c>
      <c r="V40" s="393">
        <f t="shared" si="10"/>
        <v>0</v>
      </c>
      <c r="W40" s="394">
        <f>SUM(R12:AC12)</f>
        <v>0</v>
      </c>
      <c r="X40" s="395">
        <f t="shared" si="11"/>
        <v>0</v>
      </c>
      <c r="Y40" s="379" t="str">
        <f t="shared" si="13"/>
        <v>100%</v>
      </c>
      <c r="Z40" s="507" t="s">
        <v>306</v>
      </c>
      <c r="AA40" s="508"/>
      <c r="AB40" s="508"/>
      <c r="AC40" s="509"/>
    </row>
    <row r="41" spans="1:29" x14ac:dyDescent="0.25">
      <c r="A41" s="380" t="s">
        <v>39</v>
      </c>
      <c r="B41" s="510" t="s">
        <v>449</v>
      </c>
      <c r="C41" s="511"/>
      <c r="D41" s="397">
        <f>SUMIFS('2020'!L:L,'2020'!J:J,"Metals",'2020'!I:I,"1")+SUMIFS('2020'!L:L,'2020'!J:J,"Metals",'2020'!I:I,"3F")+SUMIFS('2020'!L:L,'2020'!J:J,"SCI Kit")</f>
        <v>37</v>
      </c>
      <c r="E41" s="382">
        <f t="shared" si="2"/>
        <v>1.85</v>
      </c>
      <c r="F41" s="382">
        <f t="shared" si="3"/>
        <v>0.46250000000000002</v>
      </c>
      <c r="G41" s="382">
        <f t="shared" si="4"/>
        <v>0.15416666666666667</v>
      </c>
      <c r="H41" s="397">
        <f t="shared" ref="H41:H46" si="15">SUM($C$5:$N$5,$C$11:$N$11)</f>
        <v>0</v>
      </c>
      <c r="I41" s="383">
        <f t="shared" si="5"/>
        <v>1.85</v>
      </c>
      <c r="J41" s="384">
        <f t="shared" si="6"/>
        <v>0</v>
      </c>
      <c r="K41" s="512" t="s">
        <v>450</v>
      </c>
      <c r="L41" s="513"/>
      <c r="M41" s="513"/>
      <c r="N41" s="514"/>
      <c r="O41" s="13"/>
      <c r="P41" s="385" t="s">
        <v>39</v>
      </c>
      <c r="Q41" s="515" t="s">
        <v>449</v>
      </c>
      <c r="R41" s="516"/>
      <c r="S41" s="386">
        <f t="shared" si="7"/>
        <v>37</v>
      </c>
      <c r="T41" s="387">
        <f t="shared" si="8"/>
        <v>1.85</v>
      </c>
      <c r="U41" s="387">
        <f t="shared" si="9"/>
        <v>0.46250000000000002</v>
      </c>
      <c r="V41" s="387">
        <f t="shared" si="10"/>
        <v>0.15416666666666667</v>
      </c>
      <c r="W41" s="388">
        <f t="shared" ref="W41:W46" si="16">SUM($R$5:$AC$5,$R$11:$AC$11)</f>
        <v>0</v>
      </c>
      <c r="X41" s="389">
        <f t="shared" si="11"/>
        <v>1.85</v>
      </c>
      <c r="Y41" s="390">
        <f t="shared" si="12"/>
        <v>0</v>
      </c>
      <c r="Z41" s="517" t="s">
        <v>450</v>
      </c>
      <c r="AA41" s="518"/>
      <c r="AB41" s="518"/>
      <c r="AC41" s="519"/>
    </row>
    <row r="42" spans="1:29" x14ac:dyDescent="0.25">
      <c r="A42" s="380" t="s">
        <v>39</v>
      </c>
      <c r="B42" s="510" t="s">
        <v>451</v>
      </c>
      <c r="C42" s="511"/>
      <c r="D42" s="397">
        <f>SUMIFS('2020'!L:L,'2020'!J:J,"Metals",'2020'!I:I,"1")+SUMIFS('2020'!L:L,'2020'!J:J,"Metals",'2020'!I:I,"3F")+SUMIFS('2020'!L:L,'2020'!J:J,"SCI Kit")</f>
        <v>37</v>
      </c>
      <c r="E42" s="382">
        <f t="shared" si="2"/>
        <v>1.85</v>
      </c>
      <c r="F42" s="382">
        <f t="shared" si="3"/>
        <v>0.46250000000000002</v>
      </c>
      <c r="G42" s="382">
        <f t="shared" si="4"/>
        <v>0.15416666666666667</v>
      </c>
      <c r="H42" s="397">
        <f t="shared" si="15"/>
        <v>0</v>
      </c>
      <c r="I42" s="383">
        <f t="shared" si="5"/>
        <v>1.85</v>
      </c>
      <c r="J42" s="384">
        <f t="shared" si="6"/>
        <v>0</v>
      </c>
      <c r="K42" s="512" t="s">
        <v>450</v>
      </c>
      <c r="L42" s="513"/>
      <c r="M42" s="513"/>
      <c r="N42" s="514"/>
      <c r="O42" s="13"/>
      <c r="P42" s="385" t="s">
        <v>39</v>
      </c>
      <c r="Q42" s="515" t="s">
        <v>451</v>
      </c>
      <c r="R42" s="516"/>
      <c r="S42" s="386">
        <f t="shared" si="7"/>
        <v>37</v>
      </c>
      <c r="T42" s="387">
        <f t="shared" si="8"/>
        <v>1.85</v>
      </c>
      <c r="U42" s="387">
        <f t="shared" si="9"/>
        <v>0.46250000000000002</v>
      </c>
      <c r="V42" s="387">
        <f t="shared" si="10"/>
        <v>0.15416666666666667</v>
      </c>
      <c r="W42" s="388">
        <f t="shared" si="16"/>
        <v>0</v>
      </c>
      <c r="X42" s="389">
        <f t="shared" si="11"/>
        <v>1.85</v>
      </c>
      <c r="Y42" s="390">
        <f t="shared" si="12"/>
        <v>0</v>
      </c>
      <c r="Z42" s="517" t="s">
        <v>450</v>
      </c>
      <c r="AA42" s="518"/>
      <c r="AB42" s="518"/>
      <c r="AC42" s="519"/>
    </row>
    <row r="43" spans="1:29" x14ac:dyDescent="0.25">
      <c r="A43" s="380" t="s">
        <v>39</v>
      </c>
      <c r="B43" s="510" t="s">
        <v>452</v>
      </c>
      <c r="C43" s="511"/>
      <c r="D43" s="397">
        <f>SUMIFS('2020'!L:L,'2020'!J:J,"Metals",'2020'!I:I,"1")+SUMIFS('2020'!L:L,'2020'!J:J,"Metals",'2020'!I:I,"3F")+SUMIFS('2020'!L:L,'2020'!J:J,"SCI Kit")</f>
        <v>37</v>
      </c>
      <c r="E43" s="382">
        <f t="shared" si="2"/>
        <v>1.85</v>
      </c>
      <c r="F43" s="382">
        <f t="shared" si="3"/>
        <v>0.46250000000000002</v>
      </c>
      <c r="G43" s="382">
        <f t="shared" si="4"/>
        <v>0.15416666666666667</v>
      </c>
      <c r="H43" s="397">
        <f t="shared" si="15"/>
        <v>0</v>
      </c>
      <c r="I43" s="383">
        <f t="shared" si="5"/>
        <v>1.85</v>
      </c>
      <c r="J43" s="384">
        <f t="shared" si="6"/>
        <v>0</v>
      </c>
      <c r="K43" s="512" t="s">
        <v>450</v>
      </c>
      <c r="L43" s="513"/>
      <c r="M43" s="513"/>
      <c r="N43" s="514"/>
      <c r="O43" s="13"/>
      <c r="P43" s="385" t="s">
        <v>39</v>
      </c>
      <c r="Q43" s="515" t="s">
        <v>452</v>
      </c>
      <c r="R43" s="516"/>
      <c r="S43" s="386">
        <f t="shared" si="7"/>
        <v>37</v>
      </c>
      <c r="T43" s="387">
        <f t="shared" si="8"/>
        <v>1.85</v>
      </c>
      <c r="U43" s="387">
        <f t="shared" si="9"/>
        <v>0.46250000000000002</v>
      </c>
      <c r="V43" s="387">
        <f t="shared" si="10"/>
        <v>0.15416666666666667</v>
      </c>
      <c r="W43" s="388">
        <f t="shared" si="16"/>
        <v>0</v>
      </c>
      <c r="X43" s="389">
        <f t="shared" si="11"/>
        <v>1.85</v>
      </c>
      <c r="Y43" s="390">
        <f t="shared" si="12"/>
        <v>0</v>
      </c>
      <c r="Z43" s="517" t="s">
        <v>450</v>
      </c>
      <c r="AA43" s="518"/>
      <c r="AB43" s="518"/>
      <c r="AC43" s="519"/>
    </row>
    <row r="44" spans="1:29" x14ac:dyDescent="0.25">
      <c r="A44" s="380" t="s">
        <v>39</v>
      </c>
      <c r="B44" s="510" t="s">
        <v>453</v>
      </c>
      <c r="C44" s="511"/>
      <c r="D44" s="397">
        <f>SUMIFS('2020'!L:L,'2020'!J:J,"Metals",'2020'!I:I,"1")+SUMIFS('2020'!L:L,'2020'!J:J,"Metals",'2020'!I:I,"3F")+SUMIFS('2020'!L:L,'2020'!J:J,"SCI Kit")</f>
        <v>37</v>
      </c>
      <c r="E44" s="382">
        <f t="shared" si="2"/>
        <v>1.85</v>
      </c>
      <c r="F44" s="382">
        <f t="shared" si="3"/>
        <v>0.46250000000000002</v>
      </c>
      <c r="G44" s="382">
        <f t="shared" si="4"/>
        <v>0.15416666666666667</v>
      </c>
      <c r="H44" s="397">
        <f t="shared" si="15"/>
        <v>0</v>
      </c>
      <c r="I44" s="383">
        <f t="shared" si="5"/>
        <v>1.85</v>
      </c>
      <c r="J44" s="384">
        <f t="shared" si="6"/>
        <v>0</v>
      </c>
      <c r="K44" s="512" t="s">
        <v>450</v>
      </c>
      <c r="L44" s="513"/>
      <c r="M44" s="513"/>
      <c r="N44" s="514"/>
      <c r="O44" s="13"/>
      <c r="P44" s="385" t="s">
        <v>39</v>
      </c>
      <c r="Q44" s="515" t="s">
        <v>453</v>
      </c>
      <c r="R44" s="516"/>
      <c r="S44" s="386">
        <f t="shared" si="7"/>
        <v>37</v>
      </c>
      <c r="T44" s="387">
        <f t="shared" si="8"/>
        <v>1.85</v>
      </c>
      <c r="U44" s="387">
        <f t="shared" si="9"/>
        <v>0.46250000000000002</v>
      </c>
      <c r="V44" s="387">
        <f t="shared" si="10"/>
        <v>0.15416666666666667</v>
      </c>
      <c r="W44" s="388">
        <f t="shared" si="16"/>
        <v>0</v>
      </c>
      <c r="X44" s="389">
        <f t="shared" si="11"/>
        <v>1.85</v>
      </c>
      <c r="Y44" s="390">
        <f t="shared" si="12"/>
        <v>0</v>
      </c>
      <c r="Z44" s="517" t="s">
        <v>450</v>
      </c>
      <c r="AA44" s="518"/>
      <c r="AB44" s="518"/>
      <c r="AC44" s="519"/>
    </row>
    <row r="45" spans="1:29" x14ac:dyDescent="0.25">
      <c r="A45" s="380" t="s">
        <v>39</v>
      </c>
      <c r="B45" s="510" t="s">
        <v>454</v>
      </c>
      <c r="C45" s="511"/>
      <c r="D45" s="397">
        <f>SUMIFS('2020'!L:L,'2020'!J:J,"Metals",'2020'!I:I,"1")+SUMIFS('2020'!L:L,'2020'!J:J,"Metals",'2020'!I:I,"3F")+SUMIFS('2020'!L:L,'2020'!J:J,"SCI Kit")</f>
        <v>37</v>
      </c>
      <c r="E45" s="382">
        <f t="shared" si="2"/>
        <v>1.85</v>
      </c>
      <c r="F45" s="382">
        <f t="shared" si="3"/>
        <v>0.46250000000000002</v>
      </c>
      <c r="G45" s="382">
        <f t="shared" si="4"/>
        <v>0.15416666666666667</v>
      </c>
      <c r="H45" s="397">
        <f t="shared" si="15"/>
        <v>0</v>
      </c>
      <c r="I45" s="383">
        <f t="shared" si="5"/>
        <v>1.85</v>
      </c>
      <c r="J45" s="384">
        <f t="shared" si="6"/>
        <v>0</v>
      </c>
      <c r="K45" s="512" t="s">
        <v>450</v>
      </c>
      <c r="L45" s="513"/>
      <c r="M45" s="513"/>
      <c r="N45" s="514"/>
      <c r="O45" s="13"/>
      <c r="P45" s="385" t="s">
        <v>39</v>
      </c>
      <c r="Q45" s="515" t="s">
        <v>454</v>
      </c>
      <c r="R45" s="516"/>
      <c r="S45" s="386">
        <f t="shared" si="7"/>
        <v>37</v>
      </c>
      <c r="T45" s="387">
        <f t="shared" si="8"/>
        <v>1.85</v>
      </c>
      <c r="U45" s="387">
        <f t="shared" si="9"/>
        <v>0.46250000000000002</v>
      </c>
      <c r="V45" s="387">
        <f t="shared" si="10"/>
        <v>0.15416666666666667</v>
      </c>
      <c r="W45" s="388">
        <f t="shared" si="16"/>
        <v>0</v>
      </c>
      <c r="X45" s="389">
        <f t="shared" si="11"/>
        <v>1.85</v>
      </c>
      <c r="Y45" s="390">
        <f t="shared" si="12"/>
        <v>0</v>
      </c>
      <c r="Z45" s="517" t="s">
        <v>450</v>
      </c>
      <c r="AA45" s="518"/>
      <c r="AB45" s="518"/>
      <c r="AC45" s="519"/>
    </row>
    <row r="46" spans="1:29" x14ac:dyDescent="0.25">
      <c r="A46" s="380" t="s">
        <v>39</v>
      </c>
      <c r="B46" s="510" t="s">
        <v>455</v>
      </c>
      <c r="C46" s="511"/>
      <c r="D46" s="397">
        <f>SUMIFS('2020'!L:L,'2020'!J:J,"Metals",'2020'!I:I,"1")+SUMIFS('2020'!L:L,'2020'!J:J,"Metals",'2020'!I:I,"3F")+SUMIFS('2020'!L:L,'2020'!J:J,"SCI Kit")</f>
        <v>37</v>
      </c>
      <c r="E46" s="382">
        <f t="shared" si="2"/>
        <v>1.85</v>
      </c>
      <c r="F46" s="382">
        <f t="shared" si="3"/>
        <v>0.46250000000000002</v>
      </c>
      <c r="G46" s="382">
        <f t="shared" si="4"/>
        <v>0.15416666666666667</v>
      </c>
      <c r="H46" s="397">
        <f t="shared" si="15"/>
        <v>0</v>
      </c>
      <c r="I46" s="383">
        <f t="shared" si="5"/>
        <v>1.85</v>
      </c>
      <c r="J46" s="384">
        <f t="shared" si="6"/>
        <v>0</v>
      </c>
      <c r="K46" s="512" t="s">
        <v>450</v>
      </c>
      <c r="L46" s="513"/>
      <c r="M46" s="513"/>
      <c r="N46" s="514"/>
      <c r="O46" s="13"/>
      <c r="P46" s="385" t="s">
        <v>39</v>
      </c>
      <c r="Q46" s="515" t="s">
        <v>455</v>
      </c>
      <c r="R46" s="516"/>
      <c r="S46" s="386">
        <f t="shared" si="7"/>
        <v>37</v>
      </c>
      <c r="T46" s="387">
        <f t="shared" si="8"/>
        <v>1.85</v>
      </c>
      <c r="U46" s="387">
        <f t="shared" si="9"/>
        <v>0.46250000000000002</v>
      </c>
      <c r="V46" s="387">
        <f t="shared" si="10"/>
        <v>0.15416666666666667</v>
      </c>
      <c r="W46" s="388">
        <f t="shared" si="16"/>
        <v>0</v>
      </c>
      <c r="X46" s="389">
        <f t="shared" si="11"/>
        <v>1.85</v>
      </c>
      <c r="Y46" s="390">
        <f t="shared" si="12"/>
        <v>0</v>
      </c>
      <c r="Z46" s="517" t="s">
        <v>450</v>
      </c>
      <c r="AA46" s="518"/>
      <c r="AB46" s="518"/>
      <c r="AC46" s="519"/>
    </row>
    <row r="47" spans="1:29" x14ac:dyDescent="0.25">
      <c r="A47" s="391" t="s">
        <v>39</v>
      </c>
      <c r="B47" s="505" t="s">
        <v>456</v>
      </c>
      <c r="C47" s="506"/>
      <c r="D47" s="392">
        <f>SUMIFS('2020'!L:L,'2020'!J:J,"Metals")+SUMIFS('2020'!L:L,'2020'!J:J,"SCI Kit")+SUMIFS('2020'!L:L,'2020'!J:J,"Bioass*")</f>
        <v>59</v>
      </c>
      <c r="E47" s="398">
        <f t="shared" si="2"/>
        <v>2.95</v>
      </c>
      <c r="F47" s="398">
        <f t="shared" si="3"/>
        <v>0.73750000000000004</v>
      </c>
      <c r="G47" s="398">
        <f t="shared" si="4"/>
        <v>0.24583333333333335</v>
      </c>
      <c r="H47" s="392">
        <f t="shared" ref="H47:H59" si="17">SUM($C$5:$N$5,$C$11:$N$11,$C$6:$N$6)</f>
        <v>0</v>
      </c>
      <c r="I47" s="373">
        <f t="shared" si="5"/>
        <v>2.95</v>
      </c>
      <c r="J47" s="374">
        <f t="shared" si="6"/>
        <v>0</v>
      </c>
      <c r="K47" s="507" t="s">
        <v>457</v>
      </c>
      <c r="L47" s="508"/>
      <c r="M47" s="508"/>
      <c r="N47" s="509"/>
      <c r="O47" s="13"/>
      <c r="P47" s="391" t="s">
        <v>39</v>
      </c>
      <c r="Q47" s="505" t="s">
        <v>456</v>
      </c>
      <c r="R47" s="506"/>
      <c r="S47" s="376">
        <f t="shared" si="7"/>
        <v>59</v>
      </c>
      <c r="T47" s="393">
        <f t="shared" si="8"/>
        <v>2.95</v>
      </c>
      <c r="U47" s="393">
        <f t="shared" si="9"/>
        <v>0.73750000000000004</v>
      </c>
      <c r="V47" s="393">
        <f t="shared" si="10"/>
        <v>0.24583333333333335</v>
      </c>
      <c r="W47" s="394">
        <f t="shared" ref="W47:W59" si="18">SUM($R$5:$AC$5,$R$11:$AC$11,$R$6:$AC$6)</f>
        <v>0</v>
      </c>
      <c r="X47" s="395">
        <f t="shared" si="11"/>
        <v>2.95</v>
      </c>
      <c r="Y47" s="396">
        <f t="shared" si="12"/>
        <v>0</v>
      </c>
      <c r="Z47" s="507" t="s">
        <v>457</v>
      </c>
      <c r="AA47" s="508"/>
      <c r="AB47" s="508"/>
      <c r="AC47" s="509"/>
    </row>
    <row r="48" spans="1:29" x14ac:dyDescent="0.25">
      <c r="A48" s="391" t="s">
        <v>39</v>
      </c>
      <c r="B48" s="505" t="s">
        <v>458</v>
      </c>
      <c r="C48" s="506"/>
      <c r="D48" s="392">
        <f>SUMIFS('2020'!L:L,'2020'!J:J,"Metals")+SUMIFS('2020'!L:L,'2020'!J:J,"SCI Kit")+SUMIFS('2020'!L:L,'2020'!J:J,"Bioass*")</f>
        <v>59</v>
      </c>
      <c r="E48" s="371">
        <f t="shared" si="2"/>
        <v>2.95</v>
      </c>
      <c r="F48" s="371">
        <f t="shared" si="3"/>
        <v>0.73750000000000004</v>
      </c>
      <c r="G48" s="371">
        <f t="shared" si="4"/>
        <v>0.24583333333333335</v>
      </c>
      <c r="H48" s="392">
        <f t="shared" si="17"/>
        <v>0</v>
      </c>
      <c r="I48" s="373">
        <f t="shared" si="5"/>
        <v>2.95</v>
      </c>
      <c r="J48" s="374">
        <f t="shared" si="6"/>
        <v>0</v>
      </c>
      <c r="K48" s="507" t="s">
        <v>457</v>
      </c>
      <c r="L48" s="508"/>
      <c r="M48" s="508"/>
      <c r="N48" s="509"/>
      <c r="O48" s="13"/>
      <c r="P48" s="391" t="s">
        <v>39</v>
      </c>
      <c r="Q48" s="505" t="s">
        <v>458</v>
      </c>
      <c r="R48" s="506"/>
      <c r="S48" s="376">
        <f t="shared" si="7"/>
        <v>59</v>
      </c>
      <c r="T48" s="393">
        <f t="shared" si="8"/>
        <v>2.95</v>
      </c>
      <c r="U48" s="393">
        <f t="shared" si="9"/>
        <v>0.73750000000000004</v>
      </c>
      <c r="V48" s="393">
        <f t="shared" si="10"/>
        <v>0.24583333333333335</v>
      </c>
      <c r="W48" s="394">
        <f t="shared" si="18"/>
        <v>0</v>
      </c>
      <c r="X48" s="395">
        <f t="shared" si="11"/>
        <v>2.95</v>
      </c>
      <c r="Y48" s="396">
        <f t="shared" si="12"/>
        <v>0</v>
      </c>
      <c r="Z48" s="507" t="s">
        <v>457</v>
      </c>
      <c r="AA48" s="508"/>
      <c r="AB48" s="508"/>
      <c r="AC48" s="509"/>
    </row>
    <row r="49" spans="1:29" x14ac:dyDescent="0.25">
      <c r="A49" s="391" t="s">
        <v>39</v>
      </c>
      <c r="B49" s="505" t="s">
        <v>459</v>
      </c>
      <c r="C49" s="506"/>
      <c r="D49" s="392">
        <f>SUMIFS('2020'!L:L,'2020'!J:J,"Metals")+SUMIFS('2020'!L:L,'2020'!J:J,"SCI Kit")+SUMIFS('2020'!L:L,'2020'!J:J,"Bioass*")</f>
        <v>59</v>
      </c>
      <c r="E49" s="371">
        <f t="shared" si="2"/>
        <v>2.95</v>
      </c>
      <c r="F49" s="371">
        <f t="shared" si="3"/>
        <v>0.73750000000000004</v>
      </c>
      <c r="G49" s="371">
        <f t="shared" si="4"/>
        <v>0.24583333333333335</v>
      </c>
      <c r="H49" s="392">
        <f t="shared" si="17"/>
        <v>0</v>
      </c>
      <c r="I49" s="373">
        <f t="shared" si="5"/>
        <v>2.95</v>
      </c>
      <c r="J49" s="374">
        <f t="shared" si="6"/>
        <v>0</v>
      </c>
      <c r="K49" s="507" t="s">
        <v>457</v>
      </c>
      <c r="L49" s="508"/>
      <c r="M49" s="508"/>
      <c r="N49" s="509"/>
      <c r="O49" s="13"/>
      <c r="P49" s="391" t="s">
        <v>39</v>
      </c>
      <c r="Q49" s="505" t="s">
        <v>459</v>
      </c>
      <c r="R49" s="506"/>
      <c r="S49" s="376">
        <f t="shared" si="7"/>
        <v>59</v>
      </c>
      <c r="T49" s="393">
        <f t="shared" si="8"/>
        <v>2.95</v>
      </c>
      <c r="U49" s="393">
        <f t="shared" si="9"/>
        <v>0.73750000000000004</v>
      </c>
      <c r="V49" s="393">
        <f t="shared" si="10"/>
        <v>0.24583333333333335</v>
      </c>
      <c r="W49" s="394">
        <f t="shared" si="18"/>
        <v>0</v>
      </c>
      <c r="X49" s="395">
        <f t="shared" si="11"/>
        <v>2.95</v>
      </c>
      <c r="Y49" s="396">
        <f t="shared" si="12"/>
        <v>0</v>
      </c>
      <c r="Z49" s="507" t="s">
        <v>457</v>
      </c>
      <c r="AA49" s="508"/>
      <c r="AB49" s="508"/>
      <c r="AC49" s="509"/>
    </row>
    <row r="50" spans="1:29" x14ac:dyDescent="0.25">
      <c r="A50" s="391" t="s">
        <v>39</v>
      </c>
      <c r="B50" s="505" t="s">
        <v>460</v>
      </c>
      <c r="C50" s="506"/>
      <c r="D50" s="392">
        <f>SUMIFS('2020'!L:L,'2020'!J:J,"Metals")+SUMIFS('2020'!L:L,'2020'!J:J,"SCI Kit")+SUMIFS('2020'!L:L,'2020'!J:J,"Bioass*")</f>
        <v>59</v>
      </c>
      <c r="E50" s="371">
        <f t="shared" si="2"/>
        <v>2.95</v>
      </c>
      <c r="F50" s="371">
        <f t="shared" si="3"/>
        <v>0.73750000000000004</v>
      </c>
      <c r="G50" s="371">
        <f t="shared" si="4"/>
        <v>0.24583333333333335</v>
      </c>
      <c r="H50" s="392">
        <f t="shared" si="17"/>
        <v>0</v>
      </c>
      <c r="I50" s="373">
        <f t="shared" si="5"/>
        <v>2.95</v>
      </c>
      <c r="J50" s="374">
        <f t="shared" si="6"/>
        <v>0</v>
      </c>
      <c r="K50" s="507" t="s">
        <v>457</v>
      </c>
      <c r="L50" s="508"/>
      <c r="M50" s="508"/>
      <c r="N50" s="509"/>
      <c r="O50" s="13"/>
      <c r="P50" s="391" t="s">
        <v>39</v>
      </c>
      <c r="Q50" s="505" t="s">
        <v>460</v>
      </c>
      <c r="R50" s="506"/>
      <c r="S50" s="376">
        <f t="shared" si="7"/>
        <v>59</v>
      </c>
      <c r="T50" s="393">
        <f t="shared" si="8"/>
        <v>2.95</v>
      </c>
      <c r="U50" s="393">
        <f t="shared" si="9"/>
        <v>0.73750000000000004</v>
      </c>
      <c r="V50" s="393">
        <f t="shared" si="10"/>
        <v>0.24583333333333335</v>
      </c>
      <c r="W50" s="394">
        <f t="shared" si="18"/>
        <v>0</v>
      </c>
      <c r="X50" s="395">
        <f t="shared" si="11"/>
        <v>2.95</v>
      </c>
      <c r="Y50" s="396">
        <f t="shared" si="12"/>
        <v>0</v>
      </c>
      <c r="Z50" s="507" t="s">
        <v>457</v>
      </c>
      <c r="AA50" s="508"/>
      <c r="AB50" s="508"/>
      <c r="AC50" s="509"/>
    </row>
    <row r="51" spans="1:29" x14ac:dyDescent="0.25">
      <c r="A51" s="391" t="s">
        <v>39</v>
      </c>
      <c r="B51" s="505" t="s">
        <v>461</v>
      </c>
      <c r="C51" s="506"/>
      <c r="D51" s="392">
        <f>SUMIFS('2020'!L:L,'2020'!J:J,"Metals")+SUMIFS('2020'!L:L,'2020'!J:J,"SCI Kit")+SUMIFS('2020'!L:L,'2020'!J:J,"Bioass*")</f>
        <v>59</v>
      </c>
      <c r="E51" s="371">
        <f t="shared" si="2"/>
        <v>2.95</v>
      </c>
      <c r="F51" s="371">
        <f t="shared" si="3"/>
        <v>0.73750000000000004</v>
      </c>
      <c r="G51" s="371">
        <f t="shared" si="4"/>
        <v>0.24583333333333335</v>
      </c>
      <c r="H51" s="392">
        <f t="shared" si="17"/>
        <v>0</v>
      </c>
      <c r="I51" s="373">
        <f t="shared" si="5"/>
        <v>2.95</v>
      </c>
      <c r="J51" s="374">
        <f t="shared" si="6"/>
        <v>0</v>
      </c>
      <c r="K51" s="507" t="s">
        <v>457</v>
      </c>
      <c r="L51" s="508"/>
      <c r="M51" s="508"/>
      <c r="N51" s="509"/>
      <c r="O51" s="13"/>
      <c r="P51" s="391" t="s">
        <v>39</v>
      </c>
      <c r="Q51" s="505" t="s">
        <v>461</v>
      </c>
      <c r="R51" s="506"/>
      <c r="S51" s="376">
        <f t="shared" si="7"/>
        <v>59</v>
      </c>
      <c r="T51" s="393">
        <f t="shared" si="8"/>
        <v>2.95</v>
      </c>
      <c r="U51" s="393">
        <f t="shared" si="9"/>
        <v>0.73750000000000004</v>
      </c>
      <c r="V51" s="393">
        <f t="shared" si="10"/>
        <v>0.24583333333333335</v>
      </c>
      <c r="W51" s="394">
        <f t="shared" si="18"/>
        <v>0</v>
      </c>
      <c r="X51" s="395">
        <f t="shared" si="11"/>
        <v>2.95</v>
      </c>
      <c r="Y51" s="396">
        <f t="shared" si="12"/>
        <v>0</v>
      </c>
      <c r="Z51" s="507" t="s">
        <v>457</v>
      </c>
      <c r="AA51" s="508"/>
      <c r="AB51" s="508"/>
      <c r="AC51" s="509"/>
    </row>
    <row r="52" spans="1:29" x14ac:dyDescent="0.25">
      <c r="A52" s="391" t="s">
        <v>39</v>
      </c>
      <c r="B52" s="505" t="s">
        <v>462</v>
      </c>
      <c r="C52" s="506"/>
      <c r="D52" s="392">
        <f>SUMIFS('2020'!L:L,'2020'!J:J,"Metals")+SUMIFS('2020'!L:L,'2020'!J:J,"SCI Kit")+SUMIFS('2020'!L:L,'2020'!J:J,"Bioass*")</f>
        <v>59</v>
      </c>
      <c r="E52" s="371">
        <f t="shared" si="2"/>
        <v>2.95</v>
      </c>
      <c r="F52" s="371">
        <f t="shared" si="3"/>
        <v>0.73750000000000004</v>
      </c>
      <c r="G52" s="371">
        <f t="shared" si="4"/>
        <v>0.24583333333333335</v>
      </c>
      <c r="H52" s="392">
        <f t="shared" si="17"/>
        <v>0</v>
      </c>
      <c r="I52" s="373">
        <f t="shared" si="5"/>
        <v>2.95</v>
      </c>
      <c r="J52" s="374">
        <f t="shared" si="6"/>
        <v>0</v>
      </c>
      <c r="K52" s="507" t="s">
        <v>457</v>
      </c>
      <c r="L52" s="508"/>
      <c r="M52" s="508"/>
      <c r="N52" s="509"/>
      <c r="O52" s="13"/>
      <c r="P52" s="391" t="s">
        <v>39</v>
      </c>
      <c r="Q52" s="505" t="s">
        <v>462</v>
      </c>
      <c r="R52" s="506"/>
      <c r="S52" s="376">
        <f t="shared" si="7"/>
        <v>59</v>
      </c>
      <c r="T52" s="393">
        <f t="shared" si="8"/>
        <v>2.95</v>
      </c>
      <c r="U52" s="393">
        <f t="shared" si="9"/>
        <v>0.73750000000000004</v>
      </c>
      <c r="V52" s="393">
        <f t="shared" si="10"/>
        <v>0.24583333333333335</v>
      </c>
      <c r="W52" s="394">
        <f t="shared" si="18"/>
        <v>0</v>
      </c>
      <c r="X52" s="395">
        <f t="shared" si="11"/>
        <v>2.95</v>
      </c>
      <c r="Y52" s="396">
        <f t="shared" si="12"/>
        <v>0</v>
      </c>
      <c r="Z52" s="507" t="s">
        <v>457</v>
      </c>
      <c r="AA52" s="508"/>
      <c r="AB52" s="508"/>
      <c r="AC52" s="509"/>
    </row>
    <row r="53" spans="1:29" x14ac:dyDescent="0.25">
      <c r="A53" s="391" t="s">
        <v>39</v>
      </c>
      <c r="B53" s="505" t="s">
        <v>463</v>
      </c>
      <c r="C53" s="506"/>
      <c r="D53" s="392">
        <f>SUMIFS('2020'!L:L,'2020'!J:J,"Metals")+SUMIFS('2020'!L:L,'2020'!J:J,"SCI Kit")+SUMIFS('2020'!L:L,'2020'!J:J,"Bioass*")</f>
        <v>59</v>
      </c>
      <c r="E53" s="371">
        <f t="shared" si="2"/>
        <v>2.95</v>
      </c>
      <c r="F53" s="371">
        <f t="shared" si="3"/>
        <v>0.73750000000000004</v>
      </c>
      <c r="G53" s="371">
        <f t="shared" si="4"/>
        <v>0.24583333333333335</v>
      </c>
      <c r="H53" s="392">
        <f t="shared" si="17"/>
        <v>0</v>
      </c>
      <c r="I53" s="373">
        <f t="shared" si="5"/>
        <v>2.95</v>
      </c>
      <c r="J53" s="374">
        <f t="shared" si="6"/>
        <v>0</v>
      </c>
      <c r="K53" s="507" t="s">
        <v>457</v>
      </c>
      <c r="L53" s="508"/>
      <c r="M53" s="508"/>
      <c r="N53" s="509"/>
      <c r="O53" s="13"/>
      <c r="P53" s="391" t="s">
        <v>39</v>
      </c>
      <c r="Q53" s="505" t="s">
        <v>463</v>
      </c>
      <c r="R53" s="506"/>
      <c r="S53" s="376">
        <f t="shared" si="7"/>
        <v>59</v>
      </c>
      <c r="T53" s="393">
        <f t="shared" si="8"/>
        <v>2.95</v>
      </c>
      <c r="U53" s="393">
        <f t="shared" si="9"/>
        <v>0.73750000000000004</v>
      </c>
      <c r="V53" s="393">
        <f t="shared" si="10"/>
        <v>0.24583333333333335</v>
      </c>
      <c r="W53" s="394">
        <f t="shared" si="18"/>
        <v>0</v>
      </c>
      <c r="X53" s="395">
        <f t="shared" si="11"/>
        <v>2.95</v>
      </c>
      <c r="Y53" s="396">
        <f t="shared" si="12"/>
        <v>0</v>
      </c>
      <c r="Z53" s="507" t="s">
        <v>457</v>
      </c>
      <c r="AA53" s="508"/>
      <c r="AB53" s="508"/>
      <c r="AC53" s="509"/>
    </row>
    <row r="54" spans="1:29" x14ac:dyDescent="0.25">
      <c r="A54" s="391" t="s">
        <v>39</v>
      </c>
      <c r="B54" s="505" t="s">
        <v>464</v>
      </c>
      <c r="C54" s="506"/>
      <c r="D54" s="392">
        <f>SUMIFS('2020'!L:L,'2020'!J:J,"Metals")+SUMIFS('2020'!L:L,'2020'!J:J,"SCI Kit")+SUMIFS('2020'!L:L,'2020'!J:J,"Bioass*")</f>
        <v>59</v>
      </c>
      <c r="E54" s="371">
        <f t="shared" si="2"/>
        <v>2.95</v>
      </c>
      <c r="F54" s="371">
        <f t="shared" si="3"/>
        <v>0.73750000000000004</v>
      </c>
      <c r="G54" s="371">
        <f t="shared" si="4"/>
        <v>0.24583333333333335</v>
      </c>
      <c r="H54" s="392">
        <f t="shared" si="17"/>
        <v>0</v>
      </c>
      <c r="I54" s="373">
        <f t="shared" si="5"/>
        <v>2.95</v>
      </c>
      <c r="J54" s="374">
        <f t="shared" si="6"/>
        <v>0</v>
      </c>
      <c r="K54" s="507" t="s">
        <v>457</v>
      </c>
      <c r="L54" s="508"/>
      <c r="M54" s="508"/>
      <c r="N54" s="509"/>
      <c r="O54" s="13"/>
      <c r="P54" s="391" t="s">
        <v>39</v>
      </c>
      <c r="Q54" s="505" t="s">
        <v>464</v>
      </c>
      <c r="R54" s="506"/>
      <c r="S54" s="376">
        <f t="shared" si="7"/>
        <v>59</v>
      </c>
      <c r="T54" s="393">
        <f t="shared" si="8"/>
        <v>2.95</v>
      </c>
      <c r="U54" s="393">
        <f t="shared" si="9"/>
        <v>0.73750000000000004</v>
      </c>
      <c r="V54" s="393">
        <f t="shared" si="10"/>
        <v>0.24583333333333335</v>
      </c>
      <c r="W54" s="394">
        <f t="shared" si="18"/>
        <v>0</v>
      </c>
      <c r="X54" s="395">
        <f t="shared" si="11"/>
        <v>2.95</v>
      </c>
      <c r="Y54" s="396">
        <f t="shared" si="12"/>
        <v>0</v>
      </c>
      <c r="Z54" s="507" t="s">
        <v>457</v>
      </c>
      <c r="AA54" s="508"/>
      <c r="AB54" s="508"/>
      <c r="AC54" s="509"/>
    </row>
    <row r="55" spans="1:29" x14ac:dyDescent="0.25">
      <c r="A55" s="391" t="s">
        <v>39</v>
      </c>
      <c r="B55" s="505" t="s">
        <v>465</v>
      </c>
      <c r="C55" s="506"/>
      <c r="D55" s="392">
        <f>SUMIFS('2020'!L:L,'2020'!J:J,"Metals")+SUMIFS('2020'!L:L,'2020'!J:J,"SCI Kit")+SUMIFS('2020'!L:L,'2020'!J:J,"Bioass*")</f>
        <v>59</v>
      </c>
      <c r="E55" s="371">
        <f t="shared" si="2"/>
        <v>2.95</v>
      </c>
      <c r="F55" s="371">
        <f t="shared" si="3"/>
        <v>0.73750000000000004</v>
      </c>
      <c r="G55" s="371">
        <f t="shared" si="4"/>
        <v>0.24583333333333335</v>
      </c>
      <c r="H55" s="392">
        <f t="shared" si="17"/>
        <v>0</v>
      </c>
      <c r="I55" s="373">
        <f t="shared" si="5"/>
        <v>2.95</v>
      </c>
      <c r="J55" s="374">
        <f t="shared" si="6"/>
        <v>0</v>
      </c>
      <c r="K55" s="507" t="s">
        <v>457</v>
      </c>
      <c r="L55" s="508"/>
      <c r="M55" s="508"/>
      <c r="N55" s="509"/>
      <c r="O55" s="13"/>
      <c r="P55" s="391" t="s">
        <v>39</v>
      </c>
      <c r="Q55" s="505" t="s">
        <v>465</v>
      </c>
      <c r="R55" s="506"/>
      <c r="S55" s="376">
        <f t="shared" si="7"/>
        <v>59</v>
      </c>
      <c r="T55" s="393">
        <f t="shared" si="8"/>
        <v>2.95</v>
      </c>
      <c r="U55" s="393">
        <f t="shared" si="9"/>
        <v>0.73750000000000004</v>
      </c>
      <c r="V55" s="393">
        <f t="shared" si="10"/>
        <v>0.24583333333333335</v>
      </c>
      <c r="W55" s="394">
        <f t="shared" si="18"/>
        <v>0</v>
      </c>
      <c r="X55" s="395">
        <f t="shared" si="11"/>
        <v>2.95</v>
      </c>
      <c r="Y55" s="396">
        <f t="shared" si="12"/>
        <v>0</v>
      </c>
      <c r="Z55" s="507" t="s">
        <v>457</v>
      </c>
      <c r="AA55" s="508"/>
      <c r="AB55" s="508"/>
      <c r="AC55" s="509"/>
    </row>
    <row r="56" spans="1:29" x14ac:dyDescent="0.25">
      <c r="A56" s="391" t="s">
        <v>39</v>
      </c>
      <c r="B56" s="505" t="s">
        <v>466</v>
      </c>
      <c r="C56" s="506"/>
      <c r="D56" s="392">
        <f>SUMIFS('2020'!L:L,'2020'!J:J,"Metals")+SUMIFS('2020'!L:L,'2020'!J:J,"SCI Kit")+SUMIFS('2020'!L:L,'2020'!J:J,"Bioass*")</f>
        <v>59</v>
      </c>
      <c r="E56" s="371">
        <f t="shared" si="2"/>
        <v>2.95</v>
      </c>
      <c r="F56" s="371">
        <f t="shared" si="3"/>
        <v>0.73750000000000004</v>
      </c>
      <c r="G56" s="371">
        <f t="shared" si="4"/>
        <v>0.24583333333333335</v>
      </c>
      <c r="H56" s="392">
        <f t="shared" si="17"/>
        <v>0</v>
      </c>
      <c r="I56" s="373">
        <f t="shared" si="5"/>
        <v>2.95</v>
      </c>
      <c r="J56" s="374">
        <f t="shared" si="6"/>
        <v>0</v>
      </c>
      <c r="K56" s="507" t="s">
        <v>457</v>
      </c>
      <c r="L56" s="508"/>
      <c r="M56" s="508"/>
      <c r="N56" s="509"/>
      <c r="O56" s="13"/>
      <c r="P56" s="391" t="s">
        <v>39</v>
      </c>
      <c r="Q56" s="505" t="s">
        <v>466</v>
      </c>
      <c r="R56" s="506"/>
      <c r="S56" s="376">
        <f t="shared" si="7"/>
        <v>59</v>
      </c>
      <c r="T56" s="393">
        <f t="shared" si="8"/>
        <v>2.95</v>
      </c>
      <c r="U56" s="393">
        <f t="shared" si="9"/>
        <v>0.73750000000000004</v>
      </c>
      <c r="V56" s="393">
        <f t="shared" si="10"/>
        <v>0.24583333333333335</v>
      </c>
      <c r="W56" s="394">
        <f t="shared" si="18"/>
        <v>0</v>
      </c>
      <c r="X56" s="395">
        <f t="shared" si="11"/>
        <v>2.95</v>
      </c>
      <c r="Y56" s="396">
        <f t="shared" si="12"/>
        <v>0</v>
      </c>
      <c r="Z56" s="507" t="s">
        <v>457</v>
      </c>
      <c r="AA56" s="508"/>
      <c r="AB56" s="508"/>
      <c r="AC56" s="509"/>
    </row>
    <row r="57" spans="1:29" x14ac:dyDescent="0.25">
      <c r="A57" s="391" t="s">
        <v>39</v>
      </c>
      <c r="B57" s="505" t="s">
        <v>467</v>
      </c>
      <c r="C57" s="506"/>
      <c r="D57" s="392">
        <f>SUMIFS('2020'!L:L,'2020'!J:J,"Metals")+SUMIFS('2020'!L:L,'2020'!J:J,"SCI Kit")+SUMIFS('2020'!L:L,'2020'!J:J,"Bioass*")</f>
        <v>59</v>
      </c>
      <c r="E57" s="371">
        <f t="shared" si="2"/>
        <v>2.95</v>
      </c>
      <c r="F57" s="371">
        <f t="shared" si="3"/>
        <v>0.73750000000000004</v>
      </c>
      <c r="G57" s="371">
        <f t="shared" si="4"/>
        <v>0.24583333333333335</v>
      </c>
      <c r="H57" s="392">
        <f t="shared" si="17"/>
        <v>0</v>
      </c>
      <c r="I57" s="373">
        <f t="shared" si="5"/>
        <v>2.95</v>
      </c>
      <c r="J57" s="374">
        <f t="shared" si="6"/>
        <v>0</v>
      </c>
      <c r="K57" s="507" t="s">
        <v>457</v>
      </c>
      <c r="L57" s="508"/>
      <c r="M57" s="508"/>
      <c r="N57" s="509"/>
      <c r="O57" s="13"/>
      <c r="P57" s="391" t="s">
        <v>39</v>
      </c>
      <c r="Q57" s="505" t="s">
        <v>467</v>
      </c>
      <c r="R57" s="506"/>
      <c r="S57" s="376">
        <f t="shared" si="7"/>
        <v>59</v>
      </c>
      <c r="T57" s="393">
        <f t="shared" si="8"/>
        <v>2.95</v>
      </c>
      <c r="U57" s="393">
        <f t="shared" si="9"/>
        <v>0.73750000000000004</v>
      </c>
      <c r="V57" s="393">
        <f t="shared" si="10"/>
        <v>0.24583333333333335</v>
      </c>
      <c r="W57" s="394">
        <f t="shared" si="18"/>
        <v>0</v>
      </c>
      <c r="X57" s="395">
        <f t="shared" si="11"/>
        <v>2.95</v>
      </c>
      <c r="Y57" s="396">
        <f t="shared" si="12"/>
        <v>0</v>
      </c>
      <c r="Z57" s="507" t="s">
        <v>457</v>
      </c>
      <c r="AA57" s="508"/>
      <c r="AB57" s="508"/>
      <c r="AC57" s="509"/>
    </row>
    <row r="58" spans="1:29" x14ac:dyDescent="0.25">
      <c r="A58" s="391" t="s">
        <v>39</v>
      </c>
      <c r="B58" s="505" t="s">
        <v>468</v>
      </c>
      <c r="C58" s="506"/>
      <c r="D58" s="392">
        <f>SUMIFS('2020'!L:L,'2020'!J:J,"Metals")+SUMIFS('2020'!L:L,'2020'!J:J,"SCI Kit")+SUMIFS('2020'!L:L,'2020'!J:J,"Bioass*")</f>
        <v>59</v>
      </c>
      <c r="E58" s="371">
        <f t="shared" si="2"/>
        <v>2.95</v>
      </c>
      <c r="F58" s="371">
        <f t="shared" si="3"/>
        <v>0.73750000000000004</v>
      </c>
      <c r="G58" s="371">
        <f t="shared" si="4"/>
        <v>0.24583333333333335</v>
      </c>
      <c r="H58" s="392">
        <f t="shared" si="17"/>
        <v>0</v>
      </c>
      <c r="I58" s="373">
        <f t="shared" si="5"/>
        <v>2.95</v>
      </c>
      <c r="J58" s="374">
        <f t="shared" si="6"/>
        <v>0</v>
      </c>
      <c r="K58" s="507" t="s">
        <v>457</v>
      </c>
      <c r="L58" s="508"/>
      <c r="M58" s="508"/>
      <c r="N58" s="509"/>
      <c r="O58" s="13"/>
      <c r="P58" s="391" t="s">
        <v>39</v>
      </c>
      <c r="Q58" s="505" t="s">
        <v>468</v>
      </c>
      <c r="R58" s="506"/>
      <c r="S58" s="376">
        <f t="shared" si="7"/>
        <v>59</v>
      </c>
      <c r="T58" s="393">
        <f t="shared" si="8"/>
        <v>2.95</v>
      </c>
      <c r="U58" s="393">
        <f t="shared" si="9"/>
        <v>0.73750000000000004</v>
      </c>
      <c r="V58" s="393">
        <f t="shared" si="10"/>
        <v>0.24583333333333335</v>
      </c>
      <c r="W58" s="394">
        <f t="shared" si="18"/>
        <v>0</v>
      </c>
      <c r="X58" s="395">
        <f t="shared" si="11"/>
        <v>2.95</v>
      </c>
      <c r="Y58" s="396">
        <f t="shared" si="12"/>
        <v>0</v>
      </c>
      <c r="Z58" s="507" t="s">
        <v>457</v>
      </c>
      <c r="AA58" s="508"/>
      <c r="AB58" s="508"/>
      <c r="AC58" s="509"/>
    </row>
    <row r="59" spans="1:29" x14ac:dyDescent="0.25">
      <c r="A59" s="391" t="s">
        <v>39</v>
      </c>
      <c r="B59" s="505" t="s">
        <v>469</v>
      </c>
      <c r="C59" s="506"/>
      <c r="D59" s="392">
        <f>SUMIFS('2020'!L:L,'2020'!J:J,"Metals")+SUMIFS('2020'!L:L,'2020'!J:J,"SCI Kit")+SUMIFS('2020'!L:L,'2020'!J:J,"Bioass*")</f>
        <v>59</v>
      </c>
      <c r="E59" s="371">
        <f t="shared" si="2"/>
        <v>2.95</v>
      </c>
      <c r="F59" s="371">
        <f t="shared" si="3"/>
        <v>0.73750000000000004</v>
      </c>
      <c r="G59" s="371">
        <f t="shared" si="4"/>
        <v>0.24583333333333335</v>
      </c>
      <c r="H59" s="392">
        <f t="shared" si="17"/>
        <v>0</v>
      </c>
      <c r="I59" s="373">
        <f t="shared" si="5"/>
        <v>2.95</v>
      </c>
      <c r="J59" s="374">
        <f t="shared" si="6"/>
        <v>0</v>
      </c>
      <c r="K59" s="507" t="s">
        <v>457</v>
      </c>
      <c r="L59" s="508"/>
      <c r="M59" s="508"/>
      <c r="N59" s="509"/>
      <c r="O59" s="13"/>
      <c r="P59" s="391" t="s">
        <v>39</v>
      </c>
      <c r="Q59" s="505" t="s">
        <v>469</v>
      </c>
      <c r="R59" s="506"/>
      <c r="S59" s="376">
        <f t="shared" si="7"/>
        <v>59</v>
      </c>
      <c r="T59" s="393">
        <f t="shared" si="8"/>
        <v>2.95</v>
      </c>
      <c r="U59" s="393">
        <f t="shared" si="9"/>
        <v>0.73750000000000004</v>
      </c>
      <c r="V59" s="393">
        <f t="shared" si="10"/>
        <v>0.24583333333333335</v>
      </c>
      <c r="W59" s="394">
        <f t="shared" si="18"/>
        <v>0</v>
      </c>
      <c r="X59" s="395">
        <f t="shared" si="11"/>
        <v>2.95</v>
      </c>
      <c r="Y59" s="396">
        <f t="shared" si="12"/>
        <v>0</v>
      </c>
      <c r="Z59" s="507" t="s">
        <v>457</v>
      </c>
      <c r="AA59" s="508"/>
      <c r="AB59" s="508"/>
      <c r="AC59" s="509"/>
    </row>
    <row r="60" spans="1:29" x14ac:dyDescent="0.25">
      <c r="A60" s="380" t="s">
        <v>39</v>
      </c>
      <c r="B60" s="510" t="s">
        <v>470</v>
      </c>
      <c r="C60" s="511"/>
      <c r="D60" s="397">
        <f>SUMIFS('2020'!L:L,'2020'!J:J,"Metals",'2020'!I:I,"2")+SUMIFS('2020'!L:L,'2020'!J:J,"Metals",'2020'!I:I,"3M")</f>
        <v>22</v>
      </c>
      <c r="E60" s="382">
        <f t="shared" si="2"/>
        <v>1.1000000000000001</v>
      </c>
      <c r="F60" s="382">
        <f t="shared" si="3"/>
        <v>0.27500000000000002</v>
      </c>
      <c r="G60" s="382">
        <f t="shared" si="4"/>
        <v>9.1666666666666674E-2</v>
      </c>
      <c r="H60" s="397">
        <f>SUM(C6:N6)</f>
        <v>0</v>
      </c>
      <c r="I60" s="383">
        <f t="shared" si="5"/>
        <v>1.1000000000000001</v>
      </c>
      <c r="J60" s="384">
        <f t="shared" si="6"/>
        <v>0</v>
      </c>
      <c r="K60" s="512" t="s">
        <v>424</v>
      </c>
      <c r="L60" s="513"/>
      <c r="M60" s="513"/>
      <c r="N60" s="514"/>
      <c r="O60" s="13"/>
      <c r="P60" s="385" t="s">
        <v>39</v>
      </c>
      <c r="Q60" s="515" t="s">
        <v>470</v>
      </c>
      <c r="R60" s="516"/>
      <c r="S60" s="386">
        <f t="shared" si="7"/>
        <v>22</v>
      </c>
      <c r="T60" s="387">
        <f t="shared" si="8"/>
        <v>1.1000000000000001</v>
      </c>
      <c r="U60" s="387">
        <f t="shared" si="9"/>
        <v>0.27500000000000002</v>
      </c>
      <c r="V60" s="387">
        <f t="shared" si="10"/>
        <v>9.1666666666666674E-2</v>
      </c>
      <c r="W60" s="388">
        <f>SUM(R6:AC6)</f>
        <v>0</v>
      </c>
      <c r="X60" s="389">
        <f t="shared" si="11"/>
        <v>1.1000000000000001</v>
      </c>
      <c r="Y60" s="390">
        <f t="shared" si="12"/>
        <v>0</v>
      </c>
      <c r="Z60" s="517" t="s">
        <v>424</v>
      </c>
      <c r="AA60" s="518"/>
      <c r="AB60" s="518"/>
      <c r="AC60" s="519"/>
    </row>
    <row r="61" spans="1:29" x14ac:dyDescent="0.25">
      <c r="A61" s="391" t="s">
        <v>471</v>
      </c>
      <c r="B61" s="505" t="s">
        <v>40</v>
      </c>
      <c r="C61" s="506"/>
      <c r="D61" s="392">
        <f>SUMIFS('2020'!L:L,'2020'!J:J,'QC Tracking'!B61)</f>
        <v>2</v>
      </c>
      <c r="E61" s="371">
        <f t="shared" si="2"/>
        <v>0.1</v>
      </c>
      <c r="F61" s="371">
        <f t="shared" si="3"/>
        <v>2.5000000000000001E-2</v>
      </c>
      <c r="G61" s="371">
        <f t="shared" si="4"/>
        <v>8.3333333333333332E-3</v>
      </c>
      <c r="H61" s="392">
        <f>SUM(C15:N15)</f>
        <v>0</v>
      </c>
      <c r="I61" s="373">
        <f t="shared" si="5"/>
        <v>0.1</v>
      </c>
      <c r="J61" s="374">
        <f t="shared" si="6"/>
        <v>0</v>
      </c>
      <c r="K61" s="507" t="s">
        <v>40</v>
      </c>
      <c r="L61" s="508"/>
      <c r="M61" s="508"/>
      <c r="N61" s="509"/>
      <c r="O61" s="13"/>
      <c r="P61" s="391" t="s">
        <v>471</v>
      </c>
      <c r="Q61" s="505" t="s">
        <v>40</v>
      </c>
      <c r="R61" s="506"/>
      <c r="S61" s="376" t="s">
        <v>514</v>
      </c>
      <c r="T61" s="377">
        <f t="shared" ref="T61:T65" si="19">IFERROR(S61*0.05,0)</f>
        <v>0</v>
      </c>
      <c r="U61" s="393">
        <f t="shared" si="9"/>
        <v>0</v>
      </c>
      <c r="V61" s="393">
        <f t="shared" si="10"/>
        <v>0</v>
      </c>
      <c r="W61" s="394">
        <f>SUM(R15:AC15)</f>
        <v>0</v>
      </c>
      <c r="X61" s="395">
        <f t="shared" si="11"/>
        <v>0</v>
      </c>
      <c r="Y61" s="379" t="str">
        <f t="shared" ref="Y61:Y65" si="20">IFERROR(W61/T61,"100%")</f>
        <v>100%</v>
      </c>
      <c r="Z61" s="507" t="s">
        <v>40</v>
      </c>
      <c r="AA61" s="508"/>
      <c r="AB61" s="508"/>
      <c r="AC61" s="509"/>
    </row>
    <row r="62" spans="1:29" x14ac:dyDescent="0.25">
      <c r="A62" s="391" t="s">
        <v>471</v>
      </c>
      <c r="B62" s="505" t="s">
        <v>41</v>
      </c>
      <c r="C62" s="506"/>
      <c r="D62" s="392">
        <f>SUMIFS('2020'!L:L,'2020'!J:J,'QC Tracking'!B62)</f>
        <v>2</v>
      </c>
      <c r="E62" s="371">
        <f t="shared" si="2"/>
        <v>0.1</v>
      </c>
      <c r="F62" s="371">
        <f t="shared" si="3"/>
        <v>2.5000000000000001E-2</v>
      </c>
      <c r="G62" s="371">
        <f t="shared" si="4"/>
        <v>8.3333333333333332E-3</v>
      </c>
      <c r="H62" s="392">
        <f t="shared" ref="H62:H65" si="21">SUM(C16:N16)</f>
        <v>0</v>
      </c>
      <c r="I62" s="373">
        <f t="shared" si="5"/>
        <v>0.1</v>
      </c>
      <c r="J62" s="374">
        <f t="shared" si="6"/>
        <v>0</v>
      </c>
      <c r="K62" s="507" t="s">
        <v>41</v>
      </c>
      <c r="L62" s="508"/>
      <c r="M62" s="508"/>
      <c r="N62" s="509"/>
      <c r="O62" s="13"/>
      <c r="P62" s="391" t="s">
        <v>471</v>
      </c>
      <c r="Q62" s="505" t="s">
        <v>41</v>
      </c>
      <c r="R62" s="506"/>
      <c r="S62" s="376" t="s">
        <v>514</v>
      </c>
      <c r="T62" s="377">
        <f t="shared" si="19"/>
        <v>0</v>
      </c>
      <c r="U62" s="393">
        <f t="shared" si="9"/>
        <v>0</v>
      </c>
      <c r="V62" s="393">
        <f t="shared" si="10"/>
        <v>0</v>
      </c>
      <c r="W62" s="394">
        <f t="shared" ref="W62:W65" si="22">SUM(R16:AC16)</f>
        <v>0</v>
      </c>
      <c r="X62" s="395">
        <f t="shared" si="11"/>
        <v>0</v>
      </c>
      <c r="Y62" s="379" t="str">
        <f t="shared" si="20"/>
        <v>100%</v>
      </c>
      <c r="Z62" s="507" t="s">
        <v>41</v>
      </c>
      <c r="AA62" s="508"/>
      <c r="AB62" s="508"/>
      <c r="AC62" s="509"/>
    </row>
    <row r="63" spans="1:29" x14ac:dyDescent="0.25">
      <c r="A63" s="391" t="s">
        <v>471</v>
      </c>
      <c r="B63" s="505" t="s">
        <v>42</v>
      </c>
      <c r="C63" s="506"/>
      <c r="D63" s="392">
        <f>SUMIFS('2020'!L:L,'2020'!J:J,'QC Tracking'!B63)</f>
        <v>2</v>
      </c>
      <c r="E63" s="371">
        <f t="shared" si="2"/>
        <v>0.1</v>
      </c>
      <c r="F63" s="371">
        <f t="shared" si="3"/>
        <v>2.5000000000000001E-2</v>
      </c>
      <c r="G63" s="371">
        <f t="shared" si="4"/>
        <v>8.3333333333333332E-3</v>
      </c>
      <c r="H63" s="392">
        <f t="shared" si="21"/>
        <v>0</v>
      </c>
      <c r="I63" s="373">
        <f t="shared" si="5"/>
        <v>0.1</v>
      </c>
      <c r="J63" s="374">
        <f t="shared" si="6"/>
        <v>0</v>
      </c>
      <c r="K63" s="507" t="s">
        <v>42</v>
      </c>
      <c r="L63" s="508"/>
      <c r="M63" s="508"/>
      <c r="N63" s="509"/>
      <c r="O63" s="13"/>
      <c r="P63" s="391" t="s">
        <v>471</v>
      </c>
      <c r="Q63" s="505" t="s">
        <v>42</v>
      </c>
      <c r="R63" s="506"/>
      <c r="S63" s="376" t="s">
        <v>514</v>
      </c>
      <c r="T63" s="377">
        <f t="shared" si="19"/>
        <v>0</v>
      </c>
      <c r="U63" s="393">
        <f t="shared" si="9"/>
        <v>0</v>
      </c>
      <c r="V63" s="393">
        <f t="shared" si="10"/>
        <v>0</v>
      </c>
      <c r="W63" s="394">
        <f t="shared" si="22"/>
        <v>0</v>
      </c>
      <c r="X63" s="395">
        <f t="shared" si="11"/>
        <v>0</v>
      </c>
      <c r="Y63" s="379" t="str">
        <f t="shared" si="20"/>
        <v>100%</v>
      </c>
      <c r="Z63" s="507" t="s">
        <v>42</v>
      </c>
      <c r="AA63" s="508"/>
      <c r="AB63" s="508"/>
      <c r="AC63" s="509"/>
    </row>
    <row r="64" spans="1:29" x14ac:dyDescent="0.25">
      <c r="A64" s="391" t="s">
        <v>471</v>
      </c>
      <c r="B64" s="505" t="s">
        <v>425</v>
      </c>
      <c r="C64" s="506"/>
      <c r="D64" s="392">
        <f>SUMIFS('2020'!L:L,'2020'!J:J,'QC Tracking'!B64)</f>
        <v>0</v>
      </c>
      <c r="E64" s="371">
        <f t="shared" si="2"/>
        <v>0</v>
      </c>
      <c r="F64" s="371">
        <f t="shared" si="3"/>
        <v>0</v>
      </c>
      <c r="G64" s="371">
        <f t="shared" si="4"/>
        <v>0</v>
      </c>
      <c r="H64" s="392">
        <f t="shared" si="21"/>
        <v>0</v>
      </c>
      <c r="I64" s="373">
        <f t="shared" si="5"/>
        <v>0</v>
      </c>
      <c r="J64" s="374" t="str">
        <f t="shared" si="6"/>
        <v>-</v>
      </c>
      <c r="K64" s="507" t="s">
        <v>425</v>
      </c>
      <c r="L64" s="508"/>
      <c r="M64" s="508"/>
      <c r="N64" s="509"/>
      <c r="O64" s="13"/>
      <c r="P64" s="391" t="s">
        <v>471</v>
      </c>
      <c r="Q64" s="505" t="s">
        <v>425</v>
      </c>
      <c r="R64" s="506"/>
      <c r="S64" s="376" t="s">
        <v>514</v>
      </c>
      <c r="T64" s="377">
        <f t="shared" si="19"/>
        <v>0</v>
      </c>
      <c r="U64" s="393">
        <f t="shared" si="9"/>
        <v>0</v>
      </c>
      <c r="V64" s="393">
        <f t="shared" si="10"/>
        <v>0</v>
      </c>
      <c r="W64" s="394">
        <f t="shared" si="22"/>
        <v>0</v>
      </c>
      <c r="X64" s="395">
        <f t="shared" si="11"/>
        <v>0</v>
      </c>
      <c r="Y64" s="379" t="str">
        <f t="shared" si="20"/>
        <v>100%</v>
      </c>
      <c r="Z64" s="507" t="s">
        <v>425</v>
      </c>
      <c r="AA64" s="508"/>
      <c r="AB64" s="508"/>
      <c r="AC64" s="509"/>
    </row>
    <row r="65" spans="1:29" x14ac:dyDescent="0.25">
      <c r="A65" s="391" t="s">
        <v>471</v>
      </c>
      <c r="B65" s="505" t="s">
        <v>309</v>
      </c>
      <c r="C65" s="506"/>
      <c r="D65" s="392">
        <f>SUMIFS('2020'!L:L,'2020'!J:J,'QC Tracking'!B65)</f>
        <v>0</v>
      </c>
      <c r="E65" s="371">
        <f t="shared" si="2"/>
        <v>0</v>
      </c>
      <c r="F65" s="371">
        <f t="shared" si="3"/>
        <v>0</v>
      </c>
      <c r="G65" s="371">
        <f t="shared" si="4"/>
        <v>0</v>
      </c>
      <c r="H65" s="392">
        <f t="shared" si="21"/>
        <v>0</v>
      </c>
      <c r="I65" s="373">
        <f t="shared" si="5"/>
        <v>0</v>
      </c>
      <c r="J65" s="374" t="str">
        <f t="shared" si="6"/>
        <v>-</v>
      </c>
      <c r="K65" s="507" t="s">
        <v>309</v>
      </c>
      <c r="L65" s="508"/>
      <c r="M65" s="508"/>
      <c r="N65" s="509"/>
      <c r="O65" s="13"/>
      <c r="P65" s="391" t="s">
        <v>471</v>
      </c>
      <c r="Q65" s="505" t="s">
        <v>309</v>
      </c>
      <c r="R65" s="506"/>
      <c r="S65" s="376" t="s">
        <v>514</v>
      </c>
      <c r="T65" s="377">
        <f t="shared" si="19"/>
        <v>0</v>
      </c>
      <c r="U65" s="393">
        <f t="shared" si="9"/>
        <v>0</v>
      </c>
      <c r="V65" s="393">
        <f t="shared" si="10"/>
        <v>0</v>
      </c>
      <c r="W65" s="394">
        <f t="shared" si="22"/>
        <v>0</v>
      </c>
      <c r="X65" s="395">
        <f t="shared" si="11"/>
        <v>0</v>
      </c>
      <c r="Y65" s="379" t="str">
        <f t="shared" si="20"/>
        <v>100%</v>
      </c>
      <c r="Z65" s="507" t="s">
        <v>309</v>
      </c>
      <c r="AA65" s="508"/>
      <c r="AB65" s="508"/>
      <c r="AC65" s="509"/>
    </row>
    <row r="66" spans="1:29" ht="45" x14ac:dyDescent="0.25">
      <c r="A66" s="399" t="s">
        <v>491</v>
      </c>
      <c r="B66" s="501" t="s">
        <v>484</v>
      </c>
      <c r="C66" s="502"/>
      <c r="D66" s="397">
        <f>SUMIFS('2020'!L:L,'2020'!J:J,"Pesticides")+SUMIFS('2020'!L:L,'2020'!J:J,"SCI Kit")++SUMIFS('2020'!L:L,'2020'!J:J,"Tracers")</f>
        <v>50</v>
      </c>
      <c r="E66" s="382">
        <f t="shared" si="2"/>
        <v>2.5</v>
      </c>
      <c r="F66" s="382">
        <f t="shared" si="3"/>
        <v>0.625</v>
      </c>
      <c r="G66" s="382">
        <f t="shared" si="4"/>
        <v>0.20833333333333334</v>
      </c>
      <c r="H66" s="397">
        <f>SUM($C$7:$N$7,C10:N10,C11:N11)</f>
        <v>0</v>
      </c>
      <c r="I66" s="383">
        <f t="shared" si="5"/>
        <v>2.5</v>
      </c>
      <c r="J66" s="384">
        <f t="shared" si="6"/>
        <v>0</v>
      </c>
      <c r="K66" s="495" t="s">
        <v>473</v>
      </c>
      <c r="L66" s="496"/>
      <c r="M66" s="496"/>
      <c r="N66" s="497"/>
      <c r="O66" s="400"/>
      <c r="P66" s="401" t="s">
        <v>472</v>
      </c>
      <c r="Q66" s="503" t="s">
        <v>484</v>
      </c>
      <c r="R66" s="504"/>
      <c r="S66" s="386">
        <f t="shared" si="7"/>
        <v>50</v>
      </c>
      <c r="T66" s="387">
        <f t="shared" si="8"/>
        <v>2.5</v>
      </c>
      <c r="U66" s="387">
        <f t="shared" si="9"/>
        <v>0.625</v>
      </c>
      <c r="V66" s="387">
        <f t="shared" si="10"/>
        <v>0.20833333333333334</v>
      </c>
      <c r="W66" s="388">
        <f>SUM($R$7:$AC$7,R10:AC10,R11:AC11)</f>
        <v>0</v>
      </c>
      <c r="X66" s="389">
        <f t="shared" si="11"/>
        <v>2.5</v>
      </c>
      <c r="Y66" s="390">
        <f t="shared" si="12"/>
        <v>0</v>
      </c>
      <c r="Z66" s="498" t="s">
        <v>473</v>
      </c>
      <c r="AA66" s="499"/>
      <c r="AB66" s="499"/>
      <c r="AC66" s="500"/>
    </row>
    <row r="67" spans="1:29" ht="45" x14ac:dyDescent="0.25">
      <c r="A67" s="399" t="s">
        <v>491</v>
      </c>
      <c r="B67" s="501" t="s">
        <v>474</v>
      </c>
      <c r="C67" s="502"/>
      <c r="D67" s="397">
        <f>SUMIFS('2020'!L:L,'2020'!J:J,"Pesticides")+SUMIFS('2020'!L:L,'2020'!J:J,"SCI Kit")++SUMIFS('2020'!L:L,'2020'!J:J,"Tracers")</f>
        <v>50</v>
      </c>
      <c r="E67" s="382">
        <f t="shared" si="2"/>
        <v>2.5</v>
      </c>
      <c r="F67" s="382">
        <f t="shared" si="3"/>
        <v>0.625</v>
      </c>
      <c r="G67" s="382">
        <f t="shared" si="4"/>
        <v>0.20833333333333334</v>
      </c>
      <c r="H67" s="397">
        <f>SUM($C$7:$N$11)</f>
        <v>0</v>
      </c>
      <c r="I67" s="383">
        <f t="shared" si="5"/>
        <v>2.5</v>
      </c>
      <c r="J67" s="384">
        <f t="shared" si="6"/>
        <v>0</v>
      </c>
      <c r="K67" s="495" t="s">
        <v>475</v>
      </c>
      <c r="L67" s="496"/>
      <c r="M67" s="496"/>
      <c r="N67" s="497"/>
      <c r="O67" s="400"/>
      <c r="P67" s="401" t="s">
        <v>472</v>
      </c>
      <c r="Q67" s="503" t="s">
        <v>474</v>
      </c>
      <c r="R67" s="504"/>
      <c r="S67" s="386">
        <f t="shared" si="7"/>
        <v>50</v>
      </c>
      <c r="T67" s="387">
        <f t="shared" si="8"/>
        <v>2.5</v>
      </c>
      <c r="U67" s="387">
        <f t="shared" si="9"/>
        <v>0.625</v>
      </c>
      <c r="V67" s="387">
        <f t="shared" si="10"/>
        <v>0.20833333333333334</v>
      </c>
      <c r="W67" s="388">
        <f>SUM($R$7:$AC$11)</f>
        <v>0</v>
      </c>
      <c r="X67" s="389">
        <f t="shared" si="11"/>
        <v>2.5</v>
      </c>
      <c r="Y67" s="390">
        <f t="shared" si="12"/>
        <v>0</v>
      </c>
      <c r="Z67" s="498" t="s">
        <v>475</v>
      </c>
      <c r="AA67" s="499"/>
      <c r="AB67" s="499"/>
      <c r="AC67" s="500"/>
    </row>
    <row r="68" spans="1:29" ht="30" x14ac:dyDescent="0.25">
      <c r="A68" s="402" t="s">
        <v>476</v>
      </c>
      <c r="B68" s="490" t="s">
        <v>477</v>
      </c>
      <c r="C68" s="491"/>
      <c r="D68" s="392">
        <f>SUMIFS('2020'!L:L,'2020'!J:J,"Pesticides")+SUMIFS('2020'!L:L,'2020'!J:J,"SCI Kit")</f>
        <v>23</v>
      </c>
      <c r="E68" s="371">
        <f t="shared" si="2"/>
        <v>1.1500000000000001</v>
      </c>
      <c r="F68" s="371">
        <f t="shared" si="3"/>
        <v>0.28750000000000003</v>
      </c>
      <c r="G68" s="371">
        <f t="shared" si="4"/>
        <v>9.583333333333334E-2</v>
      </c>
      <c r="H68" s="392">
        <f>SUM($C$7:$N$7,$C$11:$N$11)</f>
        <v>0</v>
      </c>
      <c r="I68" s="373">
        <f t="shared" si="5"/>
        <v>1.1500000000000001</v>
      </c>
      <c r="J68" s="374">
        <f t="shared" si="6"/>
        <v>0</v>
      </c>
      <c r="K68" s="492" t="s">
        <v>478</v>
      </c>
      <c r="L68" s="493"/>
      <c r="M68" s="493"/>
      <c r="N68" s="494"/>
      <c r="O68" s="13"/>
      <c r="P68" s="402" t="s">
        <v>476</v>
      </c>
      <c r="Q68" s="490" t="s">
        <v>477</v>
      </c>
      <c r="R68" s="491"/>
      <c r="S68" s="376">
        <f t="shared" si="7"/>
        <v>23</v>
      </c>
      <c r="T68" s="393">
        <f t="shared" si="8"/>
        <v>1.1500000000000001</v>
      </c>
      <c r="U68" s="393">
        <f t="shared" si="9"/>
        <v>0.28750000000000003</v>
      </c>
      <c r="V68" s="393">
        <f t="shared" si="10"/>
        <v>9.583333333333334E-2</v>
      </c>
      <c r="W68" s="394">
        <f>SUM($R$7:$AC$7,$R$11:$AC$11)</f>
        <v>0</v>
      </c>
      <c r="X68" s="395">
        <f t="shared" si="11"/>
        <v>1.1500000000000001</v>
      </c>
      <c r="Y68" s="396">
        <f t="shared" si="12"/>
        <v>0</v>
      </c>
      <c r="Z68" s="492" t="s">
        <v>478</v>
      </c>
      <c r="AA68" s="493"/>
      <c r="AB68" s="493"/>
      <c r="AC68" s="494"/>
    </row>
    <row r="69" spans="1:29" x14ac:dyDescent="0.25">
      <c r="A69" s="399" t="s">
        <v>479</v>
      </c>
      <c r="B69" s="470" t="s">
        <v>480</v>
      </c>
      <c r="C69" s="471"/>
      <c r="D69" s="397">
        <f>SUMIFS('2020'!L:L,'2020'!J:J,"Pesticides")</f>
        <v>20</v>
      </c>
      <c r="E69" s="382">
        <f t="shared" si="2"/>
        <v>1</v>
      </c>
      <c r="F69" s="382">
        <f t="shared" si="3"/>
        <v>0.25</v>
      </c>
      <c r="G69" s="382">
        <f t="shared" si="4"/>
        <v>8.3333333333333329E-2</v>
      </c>
      <c r="H69" s="397">
        <f>SUM($C$7:$N$7)</f>
        <v>0</v>
      </c>
      <c r="I69" s="383">
        <f t="shared" si="5"/>
        <v>1</v>
      </c>
      <c r="J69" s="384">
        <f t="shared" si="6"/>
        <v>0</v>
      </c>
      <c r="K69" s="495" t="s">
        <v>481</v>
      </c>
      <c r="L69" s="496"/>
      <c r="M69" s="496"/>
      <c r="N69" s="497"/>
      <c r="O69" s="13"/>
      <c r="P69" s="401" t="s">
        <v>479</v>
      </c>
      <c r="Q69" s="475" t="s">
        <v>480</v>
      </c>
      <c r="R69" s="476"/>
      <c r="S69" s="386">
        <f t="shared" si="7"/>
        <v>20</v>
      </c>
      <c r="T69" s="387">
        <f t="shared" si="8"/>
        <v>1</v>
      </c>
      <c r="U69" s="387">
        <f t="shared" si="9"/>
        <v>0.25</v>
      </c>
      <c r="V69" s="387">
        <f t="shared" si="10"/>
        <v>8.3333333333333329E-2</v>
      </c>
      <c r="W69" s="388">
        <f>SUM($R$7:$AC$7)</f>
        <v>0</v>
      </c>
      <c r="X69" s="389">
        <f t="shared" si="11"/>
        <v>1</v>
      </c>
      <c r="Y69" s="390">
        <f t="shared" si="12"/>
        <v>0</v>
      </c>
      <c r="Z69" s="498" t="s">
        <v>481</v>
      </c>
      <c r="AA69" s="499"/>
      <c r="AB69" s="499"/>
      <c r="AC69" s="500"/>
    </row>
    <row r="70" spans="1:29" ht="30" x14ac:dyDescent="0.25">
      <c r="A70" s="399" t="s">
        <v>489</v>
      </c>
      <c r="B70" s="470" t="s">
        <v>482</v>
      </c>
      <c r="C70" s="471"/>
      <c r="D70" s="397">
        <f>SUMIFS('2020'!L:L,'2020'!J:J,"Pesticides")+SUMIFS('2020'!L:L,'2020'!J:J,"W-PCL-SQ-R")</f>
        <v>20</v>
      </c>
      <c r="E70" s="382">
        <f t="shared" si="2"/>
        <v>1</v>
      </c>
      <c r="F70" s="382">
        <f t="shared" si="3"/>
        <v>0.25</v>
      </c>
      <c r="G70" s="382">
        <f t="shared" si="4"/>
        <v>8.3333333333333329E-2</v>
      </c>
      <c r="H70" s="397">
        <f>SUM($C$7:$N$7,C8:N8)</f>
        <v>0</v>
      </c>
      <c r="I70" s="383">
        <f t="shared" si="5"/>
        <v>1</v>
      </c>
      <c r="J70" s="384">
        <f t="shared" si="6"/>
        <v>0</v>
      </c>
      <c r="K70" s="472" t="s">
        <v>486</v>
      </c>
      <c r="L70" s="473"/>
      <c r="M70" s="473"/>
      <c r="N70" s="474"/>
      <c r="O70" s="13"/>
      <c r="P70" s="401" t="s">
        <v>479</v>
      </c>
      <c r="Q70" s="475" t="s">
        <v>482</v>
      </c>
      <c r="R70" s="476"/>
      <c r="S70" s="386">
        <f t="shared" si="7"/>
        <v>20</v>
      </c>
      <c r="T70" s="387">
        <f t="shared" si="8"/>
        <v>1</v>
      </c>
      <c r="U70" s="387">
        <f t="shared" si="9"/>
        <v>0.25</v>
      </c>
      <c r="V70" s="387">
        <f t="shared" si="10"/>
        <v>8.3333333333333329E-2</v>
      </c>
      <c r="W70" s="388">
        <f>SUM($R$7:$AC$7,R8:AC8)</f>
        <v>0</v>
      </c>
      <c r="X70" s="389">
        <f t="shared" si="11"/>
        <v>1</v>
      </c>
      <c r="Y70" s="390">
        <f t="shared" si="12"/>
        <v>0</v>
      </c>
      <c r="Z70" s="477" t="s">
        <v>486</v>
      </c>
      <c r="AA70" s="478"/>
      <c r="AB70" s="478"/>
      <c r="AC70" s="479"/>
    </row>
    <row r="71" spans="1:29" ht="30.75" thickBot="1" x14ac:dyDescent="0.3">
      <c r="A71" s="403" t="s">
        <v>490</v>
      </c>
      <c r="B71" s="480" t="s">
        <v>483</v>
      </c>
      <c r="C71" s="481"/>
      <c r="D71" s="404">
        <f>SUMIFS('2020'!L:L,'2020'!J:J,"Pesticides")+SUMIFS('2020'!L:L,'2020'!J:J,"W-CT-CI-R")</f>
        <v>20</v>
      </c>
      <c r="E71" s="405">
        <f t="shared" si="2"/>
        <v>1</v>
      </c>
      <c r="F71" s="405">
        <f t="shared" si="3"/>
        <v>0.25</v>
      </c>
      <c r="G71" s="405">
        <f t="shared" si="4"/>
        <v>8.3333333333333329E-2</v>
      </c>
      <c r="H71" s="404">
        <f>SUM($C$7:$N$7,C9:N9)</f>
        <v>0</v>
      </c>
      <c r="I71" s="406">
        <f t="shared" si="5"/>
        <v>1</v>
      </c>
      <c r="J71" s="407">
        <f t="shared" si="6"/>
        <v>0</v>
      </c>
      <c r="K71" s="482" t="s">
        <v>488</v>
      </c>
      <c r="L71" s="483"/>
      <c r="M71" s="483"/>
      <c r="N71" s="484"/>
      <c r="O71" s="13"/>
      <c r="P71" s="408" t="s">
        <v>479</v>
      </c>
      <c r="Q71" s="485" t="s">
        <v>483</v>
      </c>
      <c r="R71" s="486"/>
      <c r="S71" s="386">
        <f t="shared" si="7"/>
        <v>20</v>
      </c>
      <c r="T71" s="409">
        <f t="shared" si="8"/>
        <v>1</v>
      </c>
      <c r="U71" s="409">
        <f t="shared" si="9"/>
        <v>0.25</v>
      </c>
      <c r="V71" s="409">
        <f t="shared" si="10"/>
        <v>8.3333333333333329E-2</v>
      </c>
      <c r="W71" s="410">
        <f>SUM($R$7:$AC$7,R9:AC9)</f>
        <v>0</v>
      </c>
      <c r="X71" s="411">
        <f t="shared" si="11"/>
        <v>1</v>
      </c>
      <c r="Y71" s="412">
        <f t="shared" si="12"/>
        <v>0</v>
      </c>
      <c r="Z71" s="487" t="s">
        <v>487</v>
      </c>
      <c r="AA71" s="488"/>
      <c r="AB71" s="488"/>
      <c r="AC71" s="489"/>
    </row>
    <row r="72" spans="1:29" x14ac:dyDescent="0.25">
      <c r="I72" s="360"/>
      <c r="S72" s="360"/>
    </row>
  </sheetData>
  <sheetProtection sheet="1" objects="1" scenarios="1"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7"/>
  <sheetViews>
    <sheetView zoomScale="85" zoomScaleNormal="85" workbookViewId="0">
      <selection activeCell="J31" sqref="J31"/>
    </sheetView>
  </sheetViews>
  <sheetFormatPr defaultRowHeight="15" x14ac:dyDescent="0.25"/>
  <cols>
    <col min="1" max="1" width="9.140625" style="256"/>
    <col min="2" max="2" width="26.5703125" style="256" bestFit="1" customWidth="1"/>
    <col min="3" max="4" width="12.140625" style="256" customWidth="1"/>
    <col min="5" max="5" width="9.28515625" style="413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316</v>
      </c>
      <c r="C1" s="4" t="s">
        <v>299</v>
      </c>
      <c r="D1" s="19" t="s">
        <v>300</v>
      </c>
      <c r="E1" s="51" t="s">
        <v>317</v>
      </c>
      <c r="F1" s="92" t="s">
        <v>318</v>
      </c>
      <c r="G1" s="49" t="s">
        <v>319</v>
      </c>
      <c r="H1" s="50" t="s">
        <v>320</v>
      </c>
      <c r="I1" s="51" t="s">
        <v>321</v>
      </c>
      <c r="J1" s="49" t="s">
        <v>322</v>
      </c>
      <c r="K1" s="49" t="s">
        <v>323</v>
      </c>
      <c r="L1" s="52" t="s">
        <v>324</v>
      </c>
      <c r="M1" s="110" t="s">
        <v>325</v>
      </c>
      <c r="N1" s="39" t="s">
        <v>301</v>
      </c>
    </row>
    <row r="2" spans="2:14" x14ac:dyDescent="0.25">
      <c r="B2" s="5" t="s">
        <v>302</v>
      </c>
      <c r="C2" s="80">
        <f t="shared" ref="C2:H2" si="0">SUM(C3:C10)</f>
        <v>301</v>
      </c>
      <c r="D2" s="81">
        <f t="shared" si="0"/>
        <v>312</v>
      </c>
      <c r="E2" s="101">
        <f t="shared" si="0"/>
        <v>129</v>
      </c>
      <c r="F2" s="93">
        <f t="shared" si="0"/>
        <v>43</v>
      </c>
      <c r="G2" s="63">
        <f t="shared" si="0"/>
        <v>85</v>
      </c>
      <c r="H2" s="64">
        <f t="shared" si="0"/>
        <v>30</v>
      </c>
      <c r="I2" s="53">
        <f>IFERROR(E2/D2,"-")</f>
        <v>0.41346153846153844</v>
      </c>
      <c r="J2" s="54">
        <f>IFERROR(F2/D2,"-")</f>
        <v>0.13782051282051283</v>
      </c>
      <c r="K2" s="54">
        <f>IFERROR(G2/D2,"-")</f>
        <v>0.27243589743589741</v>
      </c>
      <c r="L2" s="55">
        <f>IFERROR(H2/D2,"-")</f>
        <v>9.6153846153846159E-2</v>
      </c>
      <c r="M2" s="45">
        <f t="shared" ref="M2:M27" si="1">IFERROR(C2/D2,"-")</f>
        <v>0.96474358974358976</v>
      </c>
      <c r="N2" s="570">
        <f>(C2+C11+C15+C22)/(D2+D11+D15+D22)</f>
        <v>0.95644283121597096</v>
      </c>
    </row>
    <row r="3" spans="2:14" ht="15.75" thickBot="1" x14ac:dyDescent="0.3">
      <c r="B3" s="6" t="s">
        <v>31</v>
      </c>
      <c r="C3" s="65">
        <f>SUMIFS('2020'!BV:BV,'2020'!J:J,B3,'2020'!E:E,$B$1)</f>
        <v>189</v>
      </c>
      <c r="D3" s="66">
        <f>SUMIFS('2020'!L:L,'2020'!J:J,B3,'2020'!E:E,$B$1)</f>
        <v>191</v>
      </c>
      <c r="E3" s="102">
        <f>IFERROR(SUMIFS('2020'!CC:CC,'2020'!J:J,B3,'2020'!E:E,$B$1),"-")</f>
        <v>89</v>
      </c>
      <c r="F3" s="94">
        <f>IFERROR(SUMIFS('2020'!CD:CD,'2020'!J:J,B3,'2020'!E:E,$B$1),"-")</f>
        <v>32</v>
      </c>
      <c r="G3" s="65">
        <f>IFERROR(SUMIFS('2020'!CE:CE,'2020'!J:J,B3,'2020'!E:E,$B$1),"-")</f>
        <v>47</v>
      </c>
      <c r="H3" s="66">
        <f>IFERROR(SUMIFS('2020'!CF:CF,'2020'!J:J,B3,'2020'!E:E,$B$1),"-")</f>
        <v>19</v>
      </c>
      <c r="I3" s="20">
        <f t="shared" ref="I3:I27" si="2">IFERROR(E3/D3,"-")</f>
        <v>0.46596858638743455</v>
      </c>
      <c r="J3" s="22">
        <f t="shared" ref="J3:J27" si="3">IFERROR(F3/D3,"-")</f>
        <v>0.16753926701570682</v>
      </c>
      <c r="K3" s="22">
        <f t="shared" ref="K3:K27" si="4">IFERROR(G3/D3,"-")</f>
        <v>0.24607329842931938</v>
      </c>
      <c r="L3" s="7">
        <f t="shared" ref="L3:L27" si="5">IFERROR(H3/D3,"-")</f>
        <v>9.947643979057591E-2</v>
      </c>
      <c r="M3" s="452">
        <f t="shared" si="1"/>
        <v>0.98952879581151831</v>
      </c>
      <c r="N3" s="571"/>
    </row>
    <row r="4" spans="2:14" x14ac:dyDescent="0.25">
      <c r="B4" s="6" t="s">
        <v>39</v>
      </c>
      <c r="C4" s="65">
        <f>SUMIFS('2020'!BV:BV,'2020'!J:J,B4,'2020'!E:E,$B$1)</f>
        <v>56</v>
      </c>
      <c r="D4" s="66">
        <f>SUMIFS('2020'!L:L,'2020'!J:J,B4,'2020'!E:E,$B$1)</f>
        <v>56</v>
      </c>
      <c r="E4" s="102">
        <f>IFERROR(SUMIFS('2020'!CC:CC,'2020'!J:J,B4,'2020'!E:E,$B$1),"-")</f>
        <v>18</v>
      </c>
      <c r="F4" s="94">
        <f>IFERROR(SUMIFS('2020'!CD:CD,'2020'!J:J,B4,'2020'!E:E,$B$1),"-")</f>
        <v>7</v>
      </c>
      <c r="G4" s="65">
        <f>IFERROR(SUMIFS('2020'!CE:CE,'2020'!J:J,B4,'2020'!E:E,$B$1),"-")</f>
        <v>12</v>
      </c>
      <c r="H4" s="66">
        <f>IFERROR(SUMIFS('2020'!CF:CF,'2020'!J:J,B4,'2020'!E:E,$B$1),"-")</f>
        <v>7</v>
      </c>
      <c r="I4" s="20">
        <f t="shared" si="2"/>
        <v>0.32142857142857145</v>
      </c>
      <c r="J4" s="22">
        <f t="shared" si="3"/>
        <v>0.125</v>
      </c>
      <c r="K4" s="22">
        <f t="shared" si="4"/>
        <v>0.21428571428571427</v>
      </c>
      <c r="L4" s="7">
        <f t="shared" si="5"/>
        <v>0.125</v>
      </c>
      <c r="M4" s="24">
        <f t="shared" si="1"/>
        <v>1</v>
      </c>
      <c r="N4" s="40"/>
    </row>
    <row r="5" spans="2:14" x14ac:dyDescent="0.25">
      <c r="B5" s="6" t="s">
        <v>44</v>
      </c>
      <c r="C5" s="65">
        <f>SUMIFS('2020'!BV:BV,'2020'!J:J,B5,'2020'!E:E,$B$1)</f>
        <v>8</v>
      </c>
      <c r="D5" s="66">
        <f>SUMIFS('2020'!L:L,'2020'!J:J,B5,'2020'!E:E,$B$1)</f>
        <v>15</v>
      </c>
      <c r="E5" s="102">
        <f>IFERROR(SUMIFS('2020'!CC:CC,'2020'!J:J,B5,'2020'!E:E,$B$1),"-")</f>
        <v>0</v>
      </c>
      <c r="F5" s="94">
        <f>IFERROR(SUMIFS('2020'!CD:CD,'2020'!J:J,B5,'2020'!E:E,$B$1),"-")</f>
        <v>0</v>
      </c>
      <c r="G5" s="65">
        <f>IFERROR(SUMIFS('2020'!CE:CE,'2020'!J:J,B5,'2020'!E:E,$B$1),"-")</f>
        <v>8</v>
      </c>
      <c r="H5" s="66">
        <f>IFERROR(SUMIFS('2020'!CF:CF,'2020'!J:J,B5,'2020'!E:E,$B$1),"-")</f>
        <v>0</v>
      </c>
      <c r="I5" s="20">
        <f t="shared" si="2"/>
        <v>0</v>
      </c>
      <c r="J5" s="22">
        <f t="shared" si="3"/>
        <v>0</v>
      </c>
      <c r="K5" s="22">
        <f t="shared" si="4"/>
        <v>0.53333333333333333</v>
      </c>
      <c r="L5" s="7">
        <f t="shared" si="5"/>
        <v>0</v>
      </c>
      <c r="M5" s="24">
        <f t="shared" si="1"/>
        <v>0.53333333333333333</v>
      </c>
      <c r="N5" s="41"/>
    </row>
    <row r="6" spans="2:14" x14ac:dyDescent="0.25">
      <c r="B6" s="8" t="s">
        <v>32</v>
      </c>
      <c r="C6" s="65">
        <f>SUMIFS('2020'!BV:BV,'2020'!J:J,B6,'2020'!E:E,$B$1)</f>
        <v>1</v>
      </c>
      <c r="D6" s="66">
        <f>SUMIFS('2020'!L:L,'2020'!J:J,B6,'2020'!E:E,$B$1)</f>
        <v>3</v>
      </c>
      <c r="E6" s="102">
        <f>IFERROR(SUMIFS('2020'!CC:CC,'2020'!J:J,B6,'2020'!E:E,$B$1)+SUMIFS('2020'!CC:CC,'2020'!J:J,B6,'2020'!E:E,"Bioassess*"),"-")</f>
        <v>0</v>
      </c>
      <c r="F6" s="94">
        <f>IFERROR(SUMIFS('2020'!CD:CD,'2020'!J:J,B6,'2020'!E:E,$B$1)+SUMIFS('2020'!CD:CD,'2020'!J:J,B6,'2020'!E:E,"Bioassess*"),"-")</f>
        <v>0</v>
      </c>
      <c r="G6" s="65">
        <f>IFERROR(SUMIFS('2020'!CE:CE,'2020'!J:J,B6,'2020'!E:E,$B$1)+SUMIFS('2020'!CE:CE,'2020'!J:J,B6,'2020'!E:E,"Bioassess*"),"-")</f>
        <v>1</v>
      </c>
      <c r="H6" s="66">
        <f>IFERROR(SUMIFS('2020'!CF:CF,'2020'!J:J,B6,'2020'!E:E,$B$1)+SUMIFS('2020'!CF:CF,'2020'!J:J,B6,'2020'!E:E,"Bioassess*"),"-")</f>
        <v>0</v>
      </c>
      <c r="I6" s="20">
        <f t="shared" si="2"/>
        <v>0</v>
      </c>
      <c r="J6" s="22">
        <f t="shared" si="3"/>
        <v>0</v>
      </c>
      <c r="K6" s="22">
        <f t="shared" si="4"/>
        <v>0.33333333333333331</v>
      </c>
      <c r="L6" s="7">
        <f t="shared" si="5"/>
        <v>0</v>
      </c>
      <c r="M6" s="24">
        <f t="shared" si="1"/>
        <v>0.33333333333333331</v>
      </c>
      <c r="N6" s="41"/>
    </row>
    <row r="7" spans="2:14" x14ac:dyDescent="0.25">
      <c r="B7" s="8" t="s">
        <v>45</v>
      </c>
      <c r="C7" s="65">
        <f>SUMIFS('2020'!BV:BV,'2020'!J:J,B7,'2020'!E:E,$B$1)</f>
        <v>20</v>
      </c>
      <c r="D7" s="66">
        <f>SUMIFS('2020'!L:L,'2020'!J:J,B7,'2020'!E:E,$B$1)</f>
        <v>20</v>
      </c>
      <c r="E7" s="102">
        <f>IFERROR(SUMIFS('2020'!CC:CC,'2020'!J:J,B7,'2020'!E:E,$B$1),"-")</f>
        <v>7</v>
      </c>
      <c r="F7" s="94">
        <f>IFERROR(SUMIFS('2020'!CD:CD,'2020'!J:J,B7,'2020'!E:E,$B$1),"-")</f>
        <v>0</v>
      </c>
      <c r="G7" s="65">
        <f>IFERROR(SUMIFS('2020'!CE:CE,'2020'!J:J,B7,'2020'!E:E,$B$1),"-")</f>
        <v>10</v>
      </c>
      <c r="H7" s="66">
        <f>IFERROR(SUMIFS('2020'!CF:CF,'2020'!J:J,B7,'2020'!E:E,$B$1),"-")</f>
        <v>3</v>
      </c>
      <c r="I7" s="20">
        <f t="shared" si="2"/>
        <v>0.35</v>
      </c>
      <c r="J7" s="22">
        <f t="shared" si="3"/>
        <v>0</v>
      </c>
      <c r="K7" s="22">
        <f t="shared" si="4"/>
        <v>0.5</v>
      </c>
      <c r="L7" s="7">
        <f t="shared" si="5"/>
        <v>0.15</v>
      </c>
      <c r="M7" s="24">
        <f t="shared" si="1"/>
        <v>1</v>
      </c>
      <c r="N7" s="41"/>
    </row>
    <row r="8" spans="2:14" ht="15.75" thickBot="1" x14ac:dyDescent="0.3">
      <c r="B8" s="8" t="s">
        <v>38</v>
      </c>
      <c r="C8" s="65">
        <f>SUMIFS('2020'!BV:BV,'2020'!J:J,B8,'2020'!E:E,$B$1)</f>
        <v>27</v>
      </c>
      <c r="D8" s="66">
        <f>SUMIFS('2020'!L:L,'2020'!J:J,B8,'2020'!E:E,$B$1)</f>
        <v>27</v>
      </c>
      <c r="E8" s="102">
        <f>IFERROR(SUMIFS('2020'!CC:CC,'2020'!J:J,B8,'2020'!E:E,$B$1),"-")</f>
        <v>15</v>
      </c>
      <c r="F8" s="94">
        <f>IFERROR(SUMIFS('2020'!CD:CD,'2020'!J:J,B8,'2020'!E:E,$B$1),"-")</f>
        <v>4</v>
      </c>
      <c r="G8" s="65">
        <f>IFERROR(SUMIFS('2020'!CE:CE,'2020'!J:J,B8,'2020'!E:E,$B$1),"-")</f>
        <v>7</v>
      </c>
      <c r="H8" s="66">
        <f>IFERROR(SUMIFS('2020'!CF:CF,'2020'!J:J,B8,'2020'!E:E,$B$1),"-")</f>
        <v>1</v>
      </c>
      <c r="I8" s="20">
        <f t="shared" si="2"/>
        <v>0.55555555555555558</v>
      </c>
      <c r="J8" s="22">
        <f t="shared" si="3"/>
        <v>0.14814814814814814</v>
      </c>
      <c r="K8" s="22">
        <f t="shared" si="4"/>
        <v>0.25925925925925924</v>
      </c>
      <c r="L8" s="7">
        <f t="shared" si="5"/>
        <v>3.7037037037037035E-2</v>
      </c>
      <c r="M8" s="24">
        <f t="shared" si="1"/>
        <v>1</v>
      </c>
      <c r="N8" s="41"/>
    </row>
    <row r="9" spans="2:14" x14ac:dyDescent="0.25">
      <c r="B9" s="8" t="s">
        <v>47</v>
      </c>
      <c r="C9" s="65">
        <f>SUMIFS('2020'!BV:BV,'2020'!J:J,B9,'2020'!E:E,$B$1)</f>
        <v>0</v>
      </c>
      <c r="D9" s="66">
        <f>SUMIFS('2020'!L:L,'2020'!J:J,B9,'2020'!E:E,$B$1)</f>
        <v>0</v>
      </c>
      <c r="E9" s="102">
        <f>IFERROR(SUMIFS('2020'!CC:CC,'2020'!J:J,B9,'2020'!E:E,$B$1),"-")</f>
        <v>0</v>
      </c>
      <c r="F9" s="94">
        <f>IFERROR(SUMIFS('2020'!CD:CD,'2020'!J:J,B9,'2020'!E:E,$B$1),"-")</f>
        <v>0</v>
      </c>
      <c r="G9" s="65">
        <f>IFERROR(SUMIFS('2020'!CE:CE,'2020'!J:J,B9,'2020'!E:E,$B$1),"-")</f>
        <v>0</v>
      </c>
      <c r="H9" s="66">
        <f>IFERROR(SUMIFS('2020'!CF:CF,'2020'!J:J,B9,'2020'!E:E,$B$1),"-")</f>
        <v>0</v>
      </c>
      <c r="I9" s="20" t="str">
        <f t="shared" si="2"/>
        <v>-</v>
      </c>
      <c r="J9" s="22" t="str">
        <f t="shared" si="3"/>
        <v>-</v>
      </c>
      <c r="K9" s="22" t="str">
        <f t="shared" si="4"/>
        <v>-</v>
      </c>
      <c r="L9" s="7" t="str">
        <f t="shared" si="5"/>
        <v>-</v>
      </c>
      <c r="M9" s="25" t="str">
        <f t="shared" si="1"/>
        <v>-</v>
      </c>
      <c r="N9" s="42" t="s">
        <v>303</v>
      </c>
    </row>
    <row r="10" spans="2:14" ht="15.75" thickBot="1" x14ac:dyDescent="0.3">
      <c r="B10" s="8" t="s">
        <v>48</v>
      </c>
      <c r="C10" s="65">
        <f>SUMIFS('2020'!BV:BV,'2020'!J:J,B10,'2020'!E:E,$B$1)</f>
        <v>0</v>
      </c>
      <c r="D10" s="66">
        <f>SUMIFS('2020'!L:L,'2020'!J:J,B10,'2020'!E:E,$B$1)</f>
        <v>0</v>
      </c>
      <c r="E10" s="102">
        <f>IFERROR(SUMIFS('2020'!CC:CC,'2020'!J:J,B10,'2020'!E:E,$B$1),"-")</f>
        <v>0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 t="str">
        <f t="shared" si="2"/>
        <v>-</v>
      </c>
      <c r="J10" s="22" t="str">
        <f t="shared" si="3"/>
        <v>-</v>
      </c>
      <c r="K10" s="22" t="str">
        <f t="shared" si="4"/>
        <v>-</v>
      </c>
      <c r="L10" s="7" t="str">
        <f t="shared" si="5"/>
        <v>-</v>
      </c>
      <c r="M10" s="25" t="str">
        <f t="shared" si="1"/>
        <v>-</v>
      </c>
      <c r="N10" s="43" t="s">
        <v>304</v>
      </c>
    </row>
    <row r="11" spans="2:14" ht="15.75" thickBot="1" x14ac:dyDescent="0.3">
      <c r="B11" s="9" t="s">
        <v>305</v>
      </c>
      <c r="C11" s="82">
        <f>SUM(C12:C14)</f>
        <v>196</v>
      </c>
      <c r="D11" s="83">
        <f>SUM(D12:D14)</f>
        <v>197</v>
      </c>
      <c r="E11" s="103">
        <f>SUM(E12:E14)</f>
        <v>94</v>
      </c>
      <c r="F11" s="95">
        <f t="shared" ref="F11:H11" si="6">SUM(F12:F14)</f>
        <v>30</v>
      </c>
      <c r="G11" s="67">
        <f t="shared" si="6"/>
        <v>51</v>
      </c>
      <c r="H11" s="68">
        <f t="shared" si="6"/>
        <v>21</v>
      </c>
      <c r="I11" s="33">
        <f t="shared" si="2"/>
        <v>0.47715736040609136</v>
      </c>
      <c r="J11" s="27">
        <f t="shared" si="3"/>
        <v>0.15228426395939088</v>
      </c>
      <c r="K11" s="27">
        <f t="shared" si="4"/>
        <v>0.25888324873096447</v>
      </c>
      <c r="L11" s="56">
        <f t="shared" si="5"/>
        <v>0.1065989847715736</v>
      </c>
      <c r="M11" s="26">
        <f t="shared" si="1"/>
        <v>0.99492385786802029</v>
      </c>
      <c r="N11" s="446">
        <f ca="1">IF(TODAY()&gt;=44196,"100%",1-((44196-(TODAY()))/365))</f>
        <v>0.99178082191780825</v>
      </c>
    </row>
    <row r="12" spans="2:14" x14ac:dyDescent="0.25">
      <c r="B12" s="10" t="s">
        <v>306</v>
      </c>
      <c r="C12" s="84">
        <f>SUMIFS('2020'!BV:BV,'2020'!J:J,B12,'2020'!E:E,$B$1)</f>
        <v>146</v>
      </c>
      <c r="D12" s="85">
        <f>SUMIFS('2020'!L:L,'2020'!J:J,B12,'2020'!E:E,$B$1)</f>
        <v>147</v>
      </c>
      <c r="E12" s="104">
        <f>IFERROR(SUMIFS('2020'!CC:CC,'2020'!J:J,B12,'2020'!E:E,$B$1),"-")</f>
        <v>71</v>
      </c>
      <c r="F12" s="84">
        <f>IFERROR(SUMIFS('2020'!CD:CD,'2020'!J:J,B12,'2020'!E:E,$B$1),"-")</f>
        <v>27</v>
      </c>
      <c r="G12" s="69">
        <f>IFERROR(SUMIFS('2020'!CE:CE,'2020'!J:J,B12,'2020'!E:E,$B$1),"-")</f>
        <v>35</v>
      </c>
      <c r="H12" s="70">
        <f>IFERROR(SUMIFS('2020'!CF:CF,'2020'!J:J,B12,'2020'!E:E,$B$1),"-")</f>
        <v>13</v>
      </c>
      <c r="I12" s="21">
        <f t="shared" si="2"/>
        <v>0.48299319727891155</v>
      </c>
      <c r="J12" s="23">
        <f t="shared" si="3"/>
        <v>0.18367346938775511</v>
      </c>
      <c r="K12" s="23">
        <f t="shared" si="4"/>
        <v>0.23809523809523808</v>
      </c>
      <c r="L12" s="57">
        <f t="shared" si="5"/>
        <v>8.8435374149659865E-2</v>
      </c>
      <c r="M12" s="12">
        <f t="shared" si="1"/>
        <v>0.99319727891156462</v>
      </c>
      <c r="N12" s="44"/>
    </row>
    <row r="13" spans="2:14" x14ac:dyDescent="0.25">
      <c r="B13" s="11" t="s">
        <v>37</v>
      </c>
      <c r="C13" s="84">
        <f>SUMIFS('2020'!BV:BV,'2020'!J:J,B13,'2020'!E:E,$B$1)</f>
        <v>48</v>
      </c>
      <c r="D13" s="85">
        <f>SUMIFS('2020'!L:L,'2020'!J:J,B13,'2020'!E:E,$B$1)</f>
        <v>48</v>
      </c>
      <c r="E13" s="104">
        <f>IFERROR(SUMIFS('2020'!CC:CC,'2020'!J:J,B13,'2020'!E:E,$B$1),"-")</f>
        <v>21</v>
      </c>
      <c r="F13" s="84">
        <f>IFERROR(SUMIFS('2020'!CD:CD,'2020'!J:J,B13,'2020'!E:E,$B$1),"-")</f>
        <v>3</v>
      </c>
      <c r="G13" s="69">
        <f>IFERROR(SUMIFS('2020'!CE:CE,'2020'!J:J,B13,'2020'!E:E,$B$1),"-")</f>
        <v>16</v>
      </c>
      <c r="H13" s="70">
        <f>IFERROR(SUMIFS('2020'!CF:CF,'2020'!J:J,B13,'2020'!E:E,$B$1),"-")</f>
        <v>8</v>
      </c>
      <c r="I13" s="21">
        <f t="shared" si="2"/>
        <v>0.4375</v>
      </c>
      <c r="J13" s="23">
        <f t="shared" si="3"/>
        <v>6.25E-2</v>
      </c>
      <c r="K13" s="23">
        <f t="shared" si="4"/>
        <v>0.33333333333333331</v>
      </c>
      <c r="L13" s="57">
        <f t="shared" si="5"/>
        <v>0.16666666666666666</v>
      </c>
      <c r="M13" s="12">
        <f t="shared" si="1"/>
        <v>1</v>
      </c>
      <c r="N13" s="13"/>
    </row>
    <row r="14" spans="2:14" x14ac:dyDescent="0.25">
      <c r="B14" s="11" t="s">
        <v>43</v>
      </c>
      <c r="C14" s="84">
        <f>SUMIFS('2020'!BV:BV,'2020'!J:J,B14,'2020'!E:E,$B$1)</f>
        <v>2</v>
      </c>
      <c r="D14" s="85">
        <f>SUMIFS('2020'!L:L,'2020'!J:J,B14,'2020'!E:E,$B$1)</f>
        <v>2</v>
      </c>
      <c r="E14" s="104">
        <f>IFERROR(SUMIFS('2020'!CC:CC,'2020'!J:J,B14,'2020'!E:E,$B$1),"-")</f>
        <v>2</v>
      </c>
      <c r="F14" s="84">
        <f>IFERROR(SUMIFS('2020'!CD:CD,'2020'!J:J,B14,'2020'!E:E,$B$1),"-")</f>
        <v>0</v>
      </c>
      <c r="G14" s="69">
        <f>IFERROR(SUMIFS('2020'!CE:CE,'2020'!J:J,B14,'2020'!E:E,$B$1),"-")</f>
        <v>0</v>
      </c>
      <c r="H14" s="70">
        <f>IFERROR(SUMIFS('2020'!CF:CF,'2020'!J:J,B14,'2020'!E:E,$B$1),"-")</f>
        <v>0</v>
      </c>
      <c r="I14" s="21">
        <f t="shared" si="2"/>
        <v>1</v>
      </c>
      <c r="J14" s="23">
        <f t="shared" si="3"/>
        <v>0</v>
      </c>
      <c r="K14" s="23">
        <f t="shared" si="4"/>
        <v>0</v>
      </c>
      <c r="L14" s="57">
        <f t="shared" si="5"/>
        <v>0</v>
      </c>
      <c r="M14" s="12">
        <f t="shared" si="1"/>
        <v>1</v>
      </c>
      <c r="N14" s="13"/>
    </row>
    <row r="15" spans="2:14" x14ac:dyDescent="0.25">
      <c r="B15" s="14" t="s">
        <v>307</v>
      </c>
      <c r="C15" s="86">
        <f>SUM(C16:C21)</f>
        <v>6</v>
      </c>
      <c r="D15" s="87">
        <f>SUM(D16:D21)</f>
        <v>6</v>
      </c>
      <c r="E15" s="105">
        <f>SUM(E16:E21)</f>
        <v>6</v>
      </c>
      <c r="F15" s="96">
        <f t="shared" ref="F15:H15" si="7">SUM(F16:F21)</f>
        <v>0</v>
      </c>
      <c r="G15" s="71">
        <f t="shared" si="7"/>
        <v>0</v>
      </c>
      <c r="H15" s="72">
        <f t="shared" si="7"/>
        <v>0</v>
      </c>
      <c r="I15" s="34">
        <f t="shared" si="2"/>
        <v>1</v>
      </c>
      <c r="J15" s="28">
        <f t="shared" si="3"/>
        <v>0</v>
      </c>
      <c r="K15" s="28">
        <f t="shared" si="4"/>
        <v>0</v>
      </c>
      <c r="L15" s="58">
        <f t="shared" si="5"/>
        <v>0</v>
      </c>
      <c r="M15" s="15">
        <f t="shared" si="1"/>
        <v>1</v>
      </c>
      <c r="N15" s="13"/>
    </row>
    <row r="16" spans="2:14" x14ac:dyDescent="0.25">
      <c r="B16" s="414" t="s">
        <v>40</v>
      </c>
      <c r="C16" s="415">
        <f>SUMIFS('2020'!BV:BV,'2020'!J:J,B16,'2020'!E:E,$B$1)</f>
        <v>2</v>
      </c>
      <c r="D16" s="416">
        <f>SUMIFS('2020'!L:L,'2020'!J:J,B16,'2020'!E:E,$B$1)</f>
        <v>2</v>
      </c>
      <c r="E16" s="106">
        <f>IFERROR(SUMIFS('2020'!CC:CC,'2020'!J:J,B16,'2020'!E:E,$B$1),"-")</f>
        <v>2</v>
      </c>
      <c r="F16" s="97">
        <f>IFERROR(SUMIFS('2020'!CD:CD,'2020'!J:J,B16,'2020'!E:E,$B$1),"-")</f>
        <v>0</v>
      </c>
      <c r="G16" s="73">
        <f>IFERROR(SUMIFS('2020'!CE:CE,'2020'!J:J,B16,'2020'!E:E,$B$1),"-")</f>
        <v>0</v>
      </c>
      <c r="H16" s="74">
        <f>IFERROR(SUMIFS('2020'!CF:CF,'2020'!J:J,B16,'2020'!E:E,$B$1),"-")</f>
        <v>0</v>
      </c>
      <c r="I16" s="35">
        <f t="shared" si="2"/>
        <v>1</v>
      </c>
      <c r="J16" s="29">
        <f t="shared" si="3"/>
        <v>0</v>
      </c>
      <c r="K16" s="29">
        <f t="shared" si="4"/>
        <v>0</v>
      </c>
      <c r="L16" s="59">
        <f t="shared" si="5"/>
        <v>0</v>
      </c>
      <c r="M16" s="417">
        <f t="shared" si="1"/>
        <v>1</v>
      </c>
      <c r="N16" s="13"/>
    </row>
    <row r="17" spans="2:14" x14ac:dyDescent="0.25">
      <c r="B17" s="414" t="s">
        <v>41</v>
      </c>
      <c r="C17" s="415">
        <f>SUMIFS('2020'!BV:BV,'2020'!J:J,B17,'2020'!E:E,$B$1)</f>
        <v>2</v>
      </c>
      <c r="D17" s="416">
        <f>SUMIFS('2020'!L:L,'2020'!J:J,B17,'2020'!E:E,$B$1)</f>
        <v>2</v>
      </c>
      <c r="E17" s="106">
        <f>IFERROR(SUMIFS('2020'!CC:CC,'2020'!J:J,B17,'2020'!E:E,$B$1),"-")</f>
        <v>2</v>
      </c>
      <c r="F17" s="97">
        <f>IFERROR(SUMIFS('2020'!CD:CD,'2020'!J:J,B17,'2020'!E:E,$B$1),"-")</f>
        <v>0</v>
      </c>
      <c r="G17" s="73">
        <f>IFERROR(SUMIFS('2020'!CE:CE,'2020'!J:J,B17,'2020'!E:E,$B$1),"-")</f>
        <v>0</v>
      </c>
      <c r="H17" s="74">
        <f>IFERROR(SUMIFS('2020'!CF:CF,'2020'!J:J,B17,'2020'!E:E,$B$1),"-")</f>
        <v>0</v>
      </c>
      <c r="I17" s="35">
        <f t="shared" si="2"/>
        <v>1</v>
      </c>
      <c r="J17" s="29">
        <f t="shared" si="3"/>
        <v>0</v>
      </c>
      <c r="K17" s="29">
        <f t="shared" si="4"/>
        <v>0</v>
      </c>
      <c r="L17" s="59">
        <f t="shared" si="5"/>
        <v>0</v>
      </c>
      <c r="M17" s="417">
        <f t="shared" si="1"/>
        <v>1</v>
      </c>
      <c r="N17" s="13"/>
    </row>
    <row r="18" spans="2:14" x14ac:dyDescent="0.25">
      <c r="B18" s="414" t="s">
        <v>42</v>
      </c>
      <c r="C18" s="415">
        <f>SUMIFS('2020'!BV:BV,'2020'!J:J,B18,'2020'!E:E,$B$1)</f>
        <v>2</v>
      </c>
      <c r="D18" s="416">
        <f>SUMIFS('2020'!L:L,'2020'!J:J,B18,'2020'!E:E,$B$1)</f>
        <v>2</v>
      </c>
      <c r="E18" s="106">
        <f>IFERROR(SUMIFS('2020'!CC:CC,'2020'!J:J,B18,'2020'!E:E,$B$1),"-")</f>
        <v>2</v>
      </c>
      <c r="F18" s="97">
        <f>IFERROR(SUMIFS('2020'!CD:CD,'2020'!J:J,B18,'2020'!E:E,$B$1),"-")</f>
        <v>0</v>
      </c>
      <c r="G18" s="73">
        <f>IFERROR(SUMIFS('2020'!CE:CE,'2020'!J:J,B18,'2020'!E:E,$B$1),"-")</f>
        <v>0</v>
      </c>
      <c r="H18" s="74">
        <f>IFERROR(SUMIFS('2020'!CF:CF,'2020'!J:J,B18,'2020'!E:E,$B$1),"-")</f>
        <v>0</v>
      </c>
      <c r="I18" s="35">
        <f t="shared" si="2"/>
        <v>1</v>
      </c>
      <c r="J18" s="29">
        <f t="shared" si="3"/>
        <v>0</v>
      </c>
      <c r="K18" s="29">
        <f t="shared" si="4"/>
        <v>0</v>
      </c>
      <c r="L18" s="59">
        <f t="shared" si="5"/>
        <v>0</v>
      </c>
      <c r="M18" s="417">
        <f t="shared" si="1"/>
        <v>1</v>
      </c>
      <c r="N18" s="13"/>
    </row>
    <row r="19" spans="2:14" x14ac:dyDescent="0.25">
      <c r="B19" s="414" t="s">
        <v>308</v>
      </c>
      <c r="C19" s="415">
        <f>SUMIFS('2020'!BV:BV,'2020'!J:J,B19,'2020'!E:E,$B$1)</f>
        <v>0</v>
      </c>
      <c r="D19" s="416">
        <f>SUMIFS('2020'!L:L,'2020'!J:J,B19,'2020'!E:E,$B$1)</f>
        <v>0</v>
      </c>
      <c r="E19" s="106">
        <f>IFERROR(SUMIFS('2020'!CC:CC,'2020'!J:J,B19,'2020'!E:E,$B$1),"-")</f>
        <v>0</v>
      </c>
      <c r="F19" s="97">
        <f>IFERROR(SUMIFS('2020'!CD:CD,'2020'!J:J,B19,'2020'!E:E,$B$1),"-")</f>
        <v>0</v>
      </c>
      <c r="G19" s="73">
        <f>IFERROR(SUMIFS('2020'!CE:CE,'2020'!J:J,B19,'2020'!E:E,$B$1),"-")</f>
        <v>0</v>
      </c>
      <c r="H19" s="74">
        <f>IFERROR(SUMIFS('2020'!CF:CF,'2020'!J:J,B19,'2020'!E:E,$B$1),"-")</f>
        <v>0</v>
      </c>
      <c r="I19" s="35" t="str">
        <f t="shared" si="2"/>
        <v>-</v>
      </c>
      <c r="J19" s="29" t="str">
        <f t="shared" si="3"/>
        <v>-</v>
      </c>
      <c r="K19" s="29" t="str">
        <f t="shared" si="4"/>
        <v>-</v>
      </c>
      <c r="L19" s="59" t="str">
        <f t="shared" si="5"/>
        <v>-</v>
      </c>
      <c r="M19" s="417" t="str">
        <f t="shared" si="1"/>
        <v>-</v>
      </c>
      <c r="N19" s="418"/>
    </row>
    <row r="20" spans="2:14" x14ac:dyDescent="0.25">
      <c r="B20" s="414" t="s">
        <v>309</v>
      </c>
      <c r="C20" s="415">
        <f>SUMIFS('2020'!BV:BV,'2020'!J:J,B20,'2020'!E:E,$B$1)</f>
        <v>0</v>
      </c>
      <c r="D20" s="416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7" t="str">
        <f t="shared" si="1"/>
        <v>-</v>
      </c>
      <c r="N20" s="13"/>
    </row>
    <row r="21" spans="2:14" ht="15.75" thickBot="1" x14ac:dyDescent="0.3">
      <c r="B21" s="419" t="s">
        <v>311</v>
      </c>
      <c r="C21" s="415">
        <f>SUMIFS('2020'!BV:BV,'2020'!J:J,B21,'2020'!E:E,$B$1)</f>
        <v>0</v>
      </c>
      <c r="D21" s="416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7" t="str">
        <f t="shared" si="1"/>
        <v>-</v>
      </c>
      <c r="N21" s="13"/>
    </row>
    <row r="22" spans="2:14" x14ac:dyDescent="0.25">
      <c r="B22" s="16" t="s">
        <v>310</v>
      </c>
      <c r="C22" s="88">
        <f>SUM(C23:C27)</f>
        <v>24</v>
      </c>
      <c r="D22" s="89">
        <f>SUM(D23:D27)</f>
        <v>36</v>
      </c>
      <c r="E22" s="107">
        <f t="shared" ref="E22:H22" si="8">SUM(E23:E27)</f>
        <v>8</v>
      </c>
      <c r="F22" s="98">
        <f t="shared" si="8"/>
        <v>3</v>
      </c>
      <c r="G22" s="75">
        <f t="shared" si="8"/>
        <v>6</v>
      </c>
      <c r="H22" s="76">
        <f t="shared" si="8"/>
        <v>6</v>
      </c>
      <c r="I22" s="36">
        <f t="shared" si="2"/>
        <v>0.22222222222222221</v>
      </c>
      <c r="J22" s="30">
        <f t="shared" si="3"/>
        <v>8.3333333333333329E-2</v>
      </c>
      <c r="K22" s="30">
        <f t="shared" si="4"/>
        <v>0.16666666666666666</v>
      </c>
      <c r="L22" s="60">
        <f t="shared" si="5"/>
        <v>0.16666666666666666</v>
      </c>
      <c r="M22" s="46">
        <f t="shared" si="1"/>
        <v>0.66666666666666663</v>
      </c>
      <c r="N22" s="42" t="s">
        <v>303</v>
      </c>
    </row>
    <row r="23" spans="2:14" x14ac:dyDescent="0.25">
      <c r="B23" s="17" t="s">
        <v>46</v>
      </c>
      <c r="C23" s="77">
        <f>SUMIFS('2020'!BV:BV,'2020'!J:J,B23,'2020'!E:E,$B$1)</f>
        <v>0</v>
      </c>
      <c r="D23" s="78">
        <f>SUMIFS('2020'!L:L,'2020'!J:J,B23,'2020'!E:E,$B$1)</f>
        <v>0</v>
      </c>
      <c r="E23" s="108">
        <f>IFERROR(SUMIFS('2020'!CC:CC,'2020'!J:J,B23,'2020'!E:E,$B$1),"-")</f>
        <v>0</v>
      </c>
      <c r="F23" s="99">
        <f>IFERROR(SUMIFS('2020'!CD:CD,'2020'!J:J,B23,'2020'!E:E,$B$1),"-")</f>
        <v>0</v>
      </c>
      <c r="G23" s="77">
        <f>IFERROR(SUMIFS('2020'!CE:CE,'2020'!J:J,B23,'2020'!E:E,$B$1),"-")</f>
        <v>0</v>
      </c>
      <c r="H23" s="78">
        <f>IFERROR(SUMIFS('2020'!CF:CF,'2020'!J:J,B23,'2020'!E:E,$B$1),"-")</f>
        <v>0</v>
      </c>
      <c r="I23" s="37" t="str">
        <f t="shared" si="2"/>
        <v>-</v>
      </c>
      <c r="J23" s="31" t="str">
        <f t="shared" si="3"/>
        <v>-</v>
      </c>
      <c r="K23" s="31" t="str">
        <f t="shared" si="4"/>
        <v>-</v>
      </c>
      <c r="L23" s="61" t="str">
        <f t="shared" si="5"/>
        <v>-</v>
      </c>
      <c r="M23" s="47" t="str">
        <f t="shared" si="1"/>
        <v>-</v>
      </c>
      <c r="N23" s="247" t="s">
        <v>510</v>
      </c>
    </row>
    <row r="24" spans="2:14" ht="15.75" thickBot="1" x14ac:dyDescent="0.3">
      <c r="B24" s="17" t="s">
        <v>33</v>
      </c>
      <c r="C24" s="77">
        <f>SUMIFS('2020'!BV:BV,'2020'!J:J,B24,'2020'!E:E,$B$1)</f>
        <v>0</v>
      </c>
      <c r="D24" s="78">
        <f>SUMIFS('2020'!L:L,'2020'!J:J,B24,'2020'!E:E,$B$1)</f>
        <v>3</v>
      </c>
      <c r="E24" s="108">
        <f>IFERROR(SUMIFS('2020'!CC:CC,'2020'!J:J,B24,'2020'!E:E,$B$1)+SUMIFS('2020'!CC:CC,'2020'!J:J,B24,'2020'!E:E,"Bioassess*"),"-")</f>
        <v>0</v>
      </c>
      <c r="F24" s="99">
        <f>IFERROR(SUMIFS('2020'!CD:CD,'2020'!J:J,B24,'2020'!E:E,$B$1)+SUMIFS('2020'!CD:CD,'2020'!J:J,B24,'2020'!E:E,"Bioassess*"),"-")</f>
        <v>0</v>
      </c>
      <c r="G24" s="77">
        <f>IFERROR(SUMIFS('2020'!CE:CE,'2020'!J:J,B24,'2020'!E:E,$B$1)+SUMIFS('2020'!CE:CE,'2020'!J:J,B24,'2020'!E:E,"Bioassess*"),"-")</f>
        <v>0</v>
      </c>
      <c r="H24" s="78">
        <f>IFERROR(SUMIFS('2020'!CF:CF,'2020'!J:J,B24,'2020'!E:E,$B$1)+SUMIFS('2020'!CF:CF,'2020'!J:J,B24,'2020'!E:E,"Bioassess*"),"-")</f>
        <v>0</v>
      </c>
      <c r="I24" s="37">
        <f t="shared" si="2"/>
        <v>0</v>
      </c>
      <c r="J24" s="31">
        <f t="shared" si="3"/>
        <v>0</v>
      </c>
      <c r="K24" s="31">
        <f t="shared" si="4"/>
        <v>0</v>
      </c>
      <c r="L24" s="61">
        <f t="shared" si="5"/>
        <v>0</v>
      </c>
      <c r="M24" s="47">
        <f t="shared" si="1"/>
        <v>0</v>
      </c>
      <c r="N24" s="43" t="s">
        <v>304</v>
      </c>
    </row>
    <row r="25" spans="2:14" ht="15.75" thickBot="1" x14ac:dyDescent="0.3">
      <c r="B25" s="17" t="s">
        <v>36</v>
      </c>
      <c r="C25" s="77">
        <f>SUMIFS('2020'!BV:BV,'2020'!J:J,B25,'2020'!E:E,$B$1)</f>
        <v>10</v>
      </c>
      <c r="D25" s="78">
        <f>SUMIFS('2020'!L:L,'2020'!J:J,B25,'2020'!E:E,$B$1)</f>
        <v>13</v>
      </c>
      <c r="E25" s="108">
        <f>IFERROR(SUMIFS('2020'!CC:CC,'2020'!J:J,B25,'2020'!E:E,$B$1)+SUMIFS('2020'!CC:CC,'2020'!J:J,B25,'2020'!E:E,"Bioassess*"),"-")</f>
        <v>4</v>
      </c>
      <c r="F25" s="99">
        <f>IFERROR(SUMIFS('2020'!CD:CD,'2020'!J:J,B25,'2020'!E:E,$B$1)+SUMIFS('2020'!CD:CD,'2020'!J:J,B25,'2020'!E:E,"Bioassess*"),"-")</f>
        <v>1</v>
      </c>
      <c r="G25" s="77">
        <f>IFERROR(SUMIFS('2020'!CE:CE,'2020'!J:J,B25,'2020'!E:E,$B$1)+SUMIFS('2020'!CE:CE,'2020'!J:J,B25,'2020'!E:E,"Bioassess*"),"-")</f>
        <v>2</v>
      </c>
      <c r="H25" s="78">
        <f>IFERROR(SUMIFS('2020'!CF:CF,'2020'!J:J,B25,'2020'!E:E,$B$1)+SUMIFS('2020'!CF:CF,'2020'!J:J,B25,'2020'!E:E,"Bioassess*"),"-")</f>
        <v>2</v>
      </c>
      <c r="I25" s="37">
        <f t="shared" si="2"/>
        <v>0.30769230769230771</v>
      </c>
      <c r="J25" s="31">
        <f t="shared" si="3"/>
        <v>7.6923076923076927E-2</v>
      </c>
      <c r="K25" s="31">
        <f t="shared" si="4"/>
        <v>0.15384615384615385</v>
      </c>
      <c r="L25" s="61">
        <f t="shared" si="5"/>
        <v>0.15384615384615385</v>
      </c>
      <c r="M25" s="47">
        <f t="shared" si="1"/>
        <v>0.76923076923076927</v>
      </c>
      <c r="N25" s="447">
        <f ca="1">N11*0.5</f>
        <v>0.49589041095890413</v>
      </c>
    </row>
    <row r="26" spans="2:14" x14ac:dyDescent="0.25">
      <c r="B26" s="17" t="s">
        <v>34</v>
      </c>
      <c r="C26" s="77">
        <f>SUMIFS('2020'!BV:BV,'2020'!J:J,B26,'2020'!E:E,$B$1)</f>
        <v>7</v>
      </c>
      <c r="D26" s="78">
        <f>SUMIFS('2020'!L:L,'2020'!J:J,B26,'2020'!E:E,$B$1)</f>
        <v>10</v>
      </c>
      <c r="E26" s="108">
        <f>IFERROR(SUMIFS('2020'!CC:CC,'2020'!J:J,B26,'2020'!E:E,$B$1)+SUMIFS('2020'!CC:CC,'2020'!J:J,B26,'2020'!E:E,"Bioassess*"),"-")</f>
        <v>2</v>
      </c>
      <c r="F26" s="99">
        <f>IFERROR(SUMIFS('2020'!CD:CD,'2020'!J:J,B26,'2020'!E:E,$B$1)+SUMIFS('2020'!CD:CD,'2020'!J:J,B26,'2020'!E:E,"Bioassess*"),"-")</f>
        <v>1</v>
      </c>
      <c r="G26" s="77">
        <f>IFERROR(SUMIFS('2020'!CE:CE,'2020'!J:J,B26,'2020'!E:E,$B$1)+SUMIFS('2020'!CE:CE,'2020'!J:J,B26,'2020'!E:E,"Bioassess*"),"-")</f>
        <v>2</v>
      </c>
      <c r="H26" s="78">
        <f>IFERROR(SUMIFS('2020'!CF:CF,'2020'!J:J,B26,'2020'!E:E,$B$1)+SUMIFS('2020'!CF:CF,'2020'!J:J,B26,'2020'!E:E,"Bioassess*"),"-")</f>
        <v>2</v>
      </c>
      <c r="I26" s="37">
        <f t="shared" si="2"/>
        <v>0.2</v>
      </c>
      <c r="J26" s="31">
        <f t="shared" si="3"/>
        <v>0.1</v>
      </c>
      <c r="K26" s="31">
        <f t="shared" si="4"/>
        <v>0.2</v>
      </c>
      <c r="L26" s="61">
        <f t="shared" si="5"/>
        <v>0.2</v>
      </c>
      <c r="M26" s="47">
        <f t="shared" si="1"/>
        <v>0.7</v>
      </c>
      <c r="N26" s="13"/>
    </row>
    <row r="27" spans="2:14" ht="15.75" thickBot="1" x14ac:dyDescent="0.3">
      <c r="B27" s="18" t="s">
        <v>35</v>
      </c>
      <c r="C27" s="90">
        <f>SUMIFS('2020'!BV:BV,'2020'!J:J,B27,'2020'!E:E,$B$1)</f>
        <v>7</v>
      </c>
      <c r="D27" s="91">
        <f>SUMIFS('2020'!L:L,'2020'!J:J,B27,'2020'!E:E,$B$1)</f>
        <v>10</v>
      </c>
      <c r="E27" s="109">
        <f>IFERROR(SUMIFS('2020'!CC:CC,'2020'!J:J,B27,'2020'!E:E,$B$1)+SUMIFS('2020'!CC:CC,'2020'!J:J,B27,'2020'!E:E,"Bioassess*"),"-")</f>
        <v>2</v>
      </c>
      <c r="F27" s="100">
        <f>IFERROR(SUMIFS('2020'!CD:CD,'2020'!J:J,B27,'2020'!E:E,$B$1)+SUMIFS('2020'!CD:CD,'2020'!J:J,B27,'2020'!E:E,"Bioassess*"),"-")</f>
        <v>1</v>
      </c>
      <c r="G27" s="79">
        <f>IFERROR(SUMIFS('2020'!CE:CE,'2020'!J:J,B27,'2020'!E:E,$B$1)+SUMIFS('2020'!CE:CE,'2020'!J:J,B27,'2020'!E:E,"Bioassess*"),"-")</f>
        <v>2</v>
      </c>
      <c r="H27" s="79">
        <f>IFERROR(SUMIFS('2020'!CF:CF,'2020'!J:J,B27,'2020'!E:E,$B$1)+SUMIFS('2020'!CF:CF,'2020'!J:J,B27,'2020'!E:E,"Bioassess*"),"-")</f>
        <v>2</v>
      </c>
      <c r="I27" s="38">
        <f t="shared" si="2"/>
        <v>0.2</v>
      </c>
      <c r="J27" s="32">
        <f t="shared" si="3"/>
        <v>0.1</v>
      </c>
      <c r="K27" s="32">
        <f t="shared" si="4"/>
        <v>0.2</v>
      </c>
      <c r="L27" s="62">
        <f t="shared" si="5"/>
        <v>0.2</v>
      </c>
      <c r="M27" s="48">
        <f t="shared" si="1"/>
        <v>0.7</v>
      </c>
      <c r="N27" s="13"/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dimension ref="A1:G301"/>
  <sheetViews>
    <sheetView workbookViewId="0">
      <selection activeCell="L23" sqref="L23"/>
    </sheetView>
  </sheetViews>
  <sheetFormatPr defaultRowHeight="15" x14ac:dyDescent="0.25"/>
  <cols>
    <col min="1" max="4" width="9.140625" style="13"/>
    <col min="5" max="5" width="24.42578125" style="13" customWidth="1"/>
    <col min="6" max="7" width="9.140625" style="13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24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426" t="s">
        <v>529</v>
      </c>
      <c r="B4" s="425"/>
      <c r="C4" s="425" t="s">
        <v>108</v>
      </c>
      <c r="D4" s="427" t="s">
        <v>101</v>
      </c>
      <c r="E4" s="428" t="s">
        <v>31</v>
      </c>
      <c r="F4" s="429">
        <v>1</v>
      </c>
      <c r="G4" s="430">
        <v>1</v>
      </c>
    </row>
    <row r="5" spans="1:7" x14ac:dyDescent="0.25">
      <c r="A5" s="426" t="s">
        <v>529</v>
      </c>
      <c r="B5" s="425"/>
      <c r="C5" s="425" t="s">
        <v>108</v>
      </c>
      <c r="D5" s="427" t="s">
        <v>101</v>
      </c>
      <c r="E5" s="428" t="s">
        <v>34</v>
      </c>
      <c r="F5" s="429">
        <v>1</v>
      </c>
      <c r="G5" s="430">
        <v>1</v>
      </c>
    </row>
    <row r="6" spans="1:7" x14ac:dyDescent="0.25">
      <c r="A6" s="426" t="s">
        <v>529</v>
      </c>
      <c r="B6" s="425"/>
      <c r="C6" s="425" t="s">
        <v>108</v>
      </c>
      <c r="D6" s="427" t="s">
        <v>101</v>
      </c>
      <c r="E6" s="428" t="s">
        <v>35</v>
      </c>
      <c r="F6" s="429">
        <v>1</v>
      </c>
      <c r="G6" s="430">
        <v>1</v>
      </c>
    </row>
    <row r="7" spans="1:7" x14ac:dyDescent="0.25">
      <c r="A7" s="426" t="s">
        <v>529</v>
      </c>
      <c r="B7" s="425"/>
      <c r="C7" s="425" t="s">
        <v>108</v>
      </c>
      <c r="D7" s="427" t="s">
        <v>101</v>
      </c>
      <c r="E7" s="428" t="s">
        <v>36</v>
      </c>
      <c r="F7" s="429">
        <v>1</v>
      </c>
      <c r="G7" s="430">
        <v>1</v>
      </c>
    </row>
    <row r="8" spans="1:7" x14ac:dyDescent="0.25">
      <c r="A8" s="426" t="s">
        <v>529</v>
      </c>
      <c r="B8" s="425"/>
      <c r="C8" s="425" t="s">
        <v>108</v>
      </c>
      <c r="D8" s="427" t="s">
        <v>101</v>
      </c>
      <c r="E8" s="428" t="s">
        <v>237</v>
      </c>
      <c r="F8" s="429">
        <v>6</v>
      </c>
      <c r="G8" s="430">
        <v>6</v>
      </c>
    </row>
    <row r="9" spans="1:7" x14ac:dyDescent="0.25">
      <c r="A9" s="295" t="s">
        <v>49</v>
      </c>
      <c r="B9" s="293"/>
      <c r="C9" s="293" t="s">
        <v>108</v>
      </c>
      <c r="D9" s="296" t="s">
        <v>101</v>
      </c>
      <c r="E9" s="297" t="s">
        <v>31</v>
      </c>
      <c r="F9" s="298">
        <v>5</v>
      </c>
      <c r="G9" s="299">
        <v>5</v>
      </c>
    </row>
    <row r="10" spans="1:7" x14ac:dyDescent="0.25">
      <c r="A10" s="295" t="s">
        <v>49</v>
      </c>
      <c r="B10" s="293"/>
      <c r="C10" s="293" t="s">
        <v>108</v>
      </c>
      <c r="D10" s="296" t="s">
        <v>101</v>
      </c>
      <c r="E10" s="297" t="s">
        <v>306</v>
      </c>
      <c r="F10" s="298">
        <v>5</v>
      </c>
      <c r="G10" s="299">
        <v>5</v>
      </c>
    </row>
    <row r="11" spans="1:7" x14ac:dyDescent="0.25">
      <c r="A11" s="295" t="s">
        <v>49</v>
      </c>
      <c r="B11" s="293"/>
      <c r="C11" s="293" t="s">
        <v>108</v>
      </c>
      <c r="D11" s="296" t="s">
        <v>101</v>
      </c>
      <c r="E11" s="297" t="s">
        <v>237</v>
      </c>
      <c r="F11" s="298">
        <v>6</v>
      </c>
      <c r="G11" s="299">
        <v>6</v>
      </c>
    </row>
    <row r="12" spans="1:7" x14ac:dyDescent="0.25">
      <c r="A12" s="295" t="s">
        <v>50</v>
      </c>
      <c r="B12" s="293"/>
      <c r="C12" s="293" t="s">
        <v>108</v>
      </c>
      <c r="D12" s="296" t="s">
        <v>101</v>
      </c>
      <c r="E12" s="297" t="s">
        <v>32</v>
      </c>
      <c r="F12" s="298">
        <v>1</v>
      </c>
      <c r="G12" s="299">
        <v>1</v>
      </c>
    </row>
    <row r="13" spans="1:7" x14ac:dyDescent="0.25">
      <c r="A13" s="295" t="s">
        <v>50</v>
      </c>
      <c r="B13" s="293"/>
      <c r="C13" s="293" t="s">
        <v>108</v>
      </c>
      <c r="D13" s="296" t="s">
        <v>101</v>
      </c>
      <c r="E13" s="297" t="s">
        <v>33</v>
      </c>
      <c r="F13" s="298">
        <v>1</v>
      </c>
      <c r="G13" s="299">
        <v>1</v>
      </c>
    </row>
    <row r="14" spans="1:7" x14ac:dyDescent="0.25">
      <c r="A14" s="295" t="s">
        <v>50</v>
      </c>
      <c r="B14" s="293"/>
      <c r="C14" s="293" t="s">
        <v>108</v>
      </c>
      <c r="D14" s="296" t="s">
        <v>101</v>
      </c>
      <c r="E14" s="297" t="s">
        <v>34</v>
      </c>
      <c r="F14" s="298">
        <v>1</v>
      </c>
      <c r="G14" s="299">
        <v>1</v>
      </c>
    </row>
    <row r="15" spans="1:7" x14ac:dyDescent="0.25">
      <c r="A15" s="295" t="s">
        <v>50</v>
      </c>
      <c r="B15" s="293"/>
      <c r="C15" s="293" t="s">
        <v>108</v>
      </c>
      <c r="D15" s="296" t="s">
        <v>101</v>
      </c>
      <c r="E15" s="297" t="s">
        <v>35</v>
      </c>
      <c r="F15" s="298">
        <v>1</v>
      </c>
      <c r="G15" s="299">
        <v>1</v>
      </c>
    </row>
    <row r="16" spans="1:7" x14ac:dyDescent="0.25">
      <c r="A16" s="295" t="s">
        <v>50</v>
      </c>
      <c r="B16" s="293"/>
      <c r="C16" s="293" t="s">
        <v>108</v>
      </c>
      <c r="D16" s="296" t="s">
        <v>101</v>
      </c>
      <c r="E16" s="297" t="s">
        <v>36</v>
      </c>
      <c r="F16" s="298">
        <v>1</v>
      </c>
      <c r="G16" s="299">
        <v>1</v>
      </c>
    </row>
    <row r="17" spans="1:7" x14ac:dyDescent="0.25">
      <c r="A17" s="295" t="s">
        <v>50</v>
      </c>
      <c r="B17" s="293"/>
      <c r="C17" s="293" t="s">
        <v>108</v>
      </c>
      <c r="D17" s="296" t="s">
        <v>101</v>
      </c>
      <c r="E17" s="297" t="s">
        <v>306</v>
      </c>
      <c r="F17" s="298">
        <v>10</v>
      </c>
      <c r="G17" s="299">
        <v>10</v>
      </c>
    </row>
    <row r="18" spans="1:7" x14ac:dyDescent="0.25">
      <c r="A18" s="295" t="s">
        <v>50</v>
      </c>
      <c r="B18" s="293"/>
      <c r="C18" s="293" t="s">
        <v>108</v>
      </c>
      <c r="D18" s="296" t="s">
        <v>101</v>
      </c>
      <c r="E18" s="297" t="s">
        <v>237</v>
      </c>
      <c r="F18" s="298">
        <v>6</v>
      </c>
      <c r="G18" s="299">
        <v>6</v>
      </c>
    </row>
    <row r="19" spans="1:7" x14ac:dyDescent="0.25">
      <c r="A19" s="295" t="s">
        <v>51</v>
      </c>
      <c r="B19" s="293"/>
      <c r="C19" s="293" t="s">
        <v>108</v>
      </c>
      <c r="D19" s="296" t="s">
        <v>101</v>
      </c>
      <c r="E19" s="297" t="s">
        <v>31</v>
      </c>
      <c r="F19" s="298">
        <v>1</v>
      </c>
      <c r="G19" s="299">
        <v>1</v>
      </c>
    </row>
    <row r="20" spans="1:7" x14ac:dyDescent="0.25">
      <c r="A20" s="295" t="s">
        <v>51</v>
      </c>
      <c r="B20" s="293"/>
      <c r="C20" s="293" t="s">
        <v>108</v>
      </c>
      <c r="D20" s="296" t="s">
        <v>101</v>
      </c>
      <c r="E20" s="297" t="s">
        <v>34</v>
      </c>
      <c r="F20" s="298">
        <v>1</v>
      </c>
      <c r="G20" s="299">
        <v>1</v>
      </c>
    </row>
    <row r="21" spans="1:7" x14ac:dyDescent="0.25">
      <c r="A21" s="295" t="s">
        <v>51</v>
      </c>
      <c r="B21" s="293"/>
      <c r="C21" s="293" t="s">
        <v>108</v>
      </c>
      <c r="D21" s="296" t="s">
        <v>101</v>
      </c>
      <c r="E21" s="297" t="s">
        <v>35</v>
      </c>
      <c r="F21" s="298">
        <v>1</v>
      </c>
      <c r="G21" s="299">
        <v>1</v>
      </c>
    </row>
    <row r="22" spans="1:7" x14ac:dyDescent="0.25">
      <c r="A22" s="295" t="s">
        <v>51</v>
      </c>
      <c r="B22" s="293"/>
      <c r="C22" s="293" t="s">
        <v>108</v>
      </c>
      <c r="D22" s="296" t="s">
        <v>101</v>
      </c>
      <c r="E22" s="297" t="s">
        <v>36</v>
      </c>
      <c r="F22" s="298">
        <v>1</v>
      </c>
      <c r="G22" s="299">
        <v>1</v>
      </c>
    </row>
    <row r="23" spans="1:7" x14ac:dyDescent="0.25">
      <c r="A23" s="295" t="s">
        <v>51</v>
      </c>
      <c r="B23" s="293"/>
      <c r="C23" s="293" t="s">
        <v>108</v>
      </c>
      <c r="D23" s="296" t="s">
        <v>101</v>
      </c>
      <c r="E23" s="297" t="s">
        <v>306</v>
      </c>
      <c r="F23" s="298">
        <v>1</v>
      </c>
      <c r="G23" s="299">
        <v>1</v>
      </c>
    </row>
    <row r="24" spans="1:7" x14ac:dyDescent="0.25">
      <c r="A24" s="295" t="s">
        <v>51</v>
      </c>
      <c r="B24" s="293"/>
      <c r="C24" s="293" t="s">
        <v>108</v>
      </c>
      <c r="D24" s="296" t="s">
        <v>101</v>
      </c>
      <c r="E24" s="297" t="s">
        <v>237</v>
      </c>
      <c r="F24" s="298">
        <v>6</v>
      </c>
      <c r="G24" s="299">
        <v>6</v>
      </c>
    </row>
    <row r="25" spans="1:7" x14ac:dyDescent="0.25">
      <c r="A25" s="295" t="s">
        <v>234</v>
      </c>
      <c r="B25" s="293" t="s">
        <v>208</v>
      </c>
      <c r="C25" s="293" t="s">
        <v>102</v>
      </c>
      <c r="D25" s="296" t="s">
        <v>103</v>
      </c>
      <c r="E25" s="297" t="s">
        <v>31</v>
      </c>
      <c r="F25" s="298">
        <v>5</v>
      </c>
      <c r="G25" s="299">
        <v>5</v>
      </c>
    </row>
    <row r="26" spans="1:7" x14ac:dyDescent="0.25">
      <c r="A26" s="295" t="s">
        <v>234</v>
      </c>
      <c r="B26" s="293" t="s">
        <v>208</v>
      </c>
      <c r="C26" s="293" t="s">
        <v>102</v>
      </c>
      <c r="D26" s="296" t="s">
        <v>103</v>
      </c>
      <c r="E26" s="297" t="s">
        <v>39</v>
      </c>
      <c r="F26" s="298">
        <v>5</v>
      </c>
      <c r="G26" s="299">
        <v>5</v>
      </c>
    </row>
    <row r="27" spans="1:7" x14ac:dyDescent="0.25">
      <c r="A27" s="295" t="s">
        <v>234</v>
      </c>
      <c r="B27" s="293" t="s">
        <v>208</v>
      </c>
      <c r="C27" s="293" t="s">
        <v>102</v>
      </c>
      <c r="D27" s="296" t="s">
        <v>103</v>
      </c>
      <c r="E27" s="297" t="s">
        <v>37</v>
      </c>
      <c r="F27" s="298">
        <v>10</v>
      </c>
      <c r="G27" s="299">
        <v>10</v>
      </c>
    </row>
    <row r="28" spans="1:7" x14ac:dyDescent="0.25">
      <c r="A28" s="295" t="s">
        <v>234</v>
      </c>
      <c r="B28" s="293" t="s">
        <v>208</v>
      </c>
      <c r="C28" s="293" t="s">
        <v>102</v>
      </c>
      <c r="D28" s="296" t="s">
        <v>103</v>
      </c>
      <c r="E28" s="297" t="s">
        <v>45</v>
      </c>
      <c r="F28" s="298">
        <v>5</v>
      </c>
      <c r="G28" s="299">
        <v>5</v>
      </c>
    </row>
    <row r="29" spans="1:7" x14ac:dyDescent="0.25">
      <c r="A29" s="295" t="s">
        <v>234</v>
      </c>
      <c r="B29" s="293" t="s">
        <v>208</v>
      </c>
      <c r="C29" s="293" t="s">
        <v>102</v>
      </c>
      <c r="D29" s="296" t="s">
        <v>103</v>
      </c>
      <c r="E29" s="297" t="s">
        <v>44</v>
      </c>
      <c r="F29" s="298">
        <v>20</v>
      </c>
      <c r="G29" s="299">
        <v>20</v>
      </c>
    </row>
    <row r="30" spans="1:7" x14ac:dyDescent="0.25">
      <c r="A30" s="295" t="s">
        <v>234</v>
      </c>
      <c r="B30" s="293" t="s">
        <v>208</v>
      </c>
      <c r="C30" s="293" t="s">
        <v>102</v>
      </c>
      <c r="D30" s="296" t="s">
        <v>103</v>
      </c>
      <c r="E30" s="297" t="s">
        <v>237</v>
      </c>
      <c r="F30" s="298">
        <v>4</v>
      </c>
      <c r="G30" s="299">
        <v>4</v>
      </c>
    </row>
    <row r="31" spans="1:7" x14ac:dyDescent="0.25">
      <c r="A31" s="295" t="s">
        <v>52</v>
      </c>
      <c r="B31" s="293"/>
      <c r="C31" s="293" t="s">
        <v>108</v>
      </c>
      <c r="D31" s="296" t="s">
        <v>101</v>
      </c>
      <c r="E31" s="297" t="s">
        <v>31</v>
      </c>
      <c r="F31" s="298">
        <v>1</v>
      </c>
      <c r="G31" s="299">
        <v>1</v>
      </c>
    </row>
    <row r="32" spans="1:7" x14ac:dyDescent="0.25">
      <c r="A32" s="295" t="s">
        <v>52</v>
      </c>
      <c r="B32" s="293"/>
      <c r="C32" s="293" t="s">
        <v>108</v>
      </c>
      <c r="D32" s="296" t="s">
        <v>101</v>
      </c>
      <c r="E32" s="297" t="s">
        <v>34</v>
      </c>
      <c r="F32" s="298">
        <v>1</v>
      </c>
      <c r="G32" s="299">
        <v>1</v>
      </c>
    </row>
    <row r="33" spans="1:7" x14ac:dyDescent="0.25">
      <c r="A33" s="295" t="s">
        <v>52</v>
      </c>
      <c r="B33" s="293"/>
      <c r="C33" s="293" t="s">
        <v>108</v>
      </c>
      <c r="D33" s="296" t="s">
        <v>101</v>
      </c>
      <c r="E33" s="297" t="s">
        <v>35</v>
      </c>
      <c r="F33" s="298">
        <v>1</v>
      </c>
      <c r="G33" s="299">
        <v>1</v>
      </c>
    </row>
    <row r="34" spans="1:7" x14ac:dyDescent="0.25">
      <c r="A34" s="295" t="s">
        <v>52</v>
      </c>
      <c r="B34" s="293"/>
      <c r="C34" s="293" t="s">
        <v>108</v>
      </c>
      <c r="D34" s="296" t="s">
        <v>101</v>
      </c>
      <c r="E34" s="297" t="s">
        <v>36</v>
      </c>
      <c r="F34" s="298">
        <v>1</v>
      </c>
      <c r="G34" s="299">
        <v>1</v>
      </c>
    </row>
    <row r="35" spans="1:7" x14ac:dyDescent="0.25">
      <c r="A35" s="295" t="s">
        <v>52</v>
      </c>
      <c r="B35" s="293"/>
      <c r="C35" s="293" t="s">
        <v>108</v>
      </c>
      <c r="D35" s="296" t="s">
        <v>101</v>
      </c>
      <c r="E35" s="297" t="s">
        <v>306</v>
      </c>
      <c r="F35" s="298">
        <v>1</v>
      </c>
      <c r="G35" s="299">
        <v>1</v>
      </c>
    </row>
    <row r="36" spans="1:7" x14ac:dyDescent="0.25">
      <c r="A36" s="295" t="s">
        <v>52</v>
      </c>
      <c r="B36" s="293"/>
      <c r="C36" s="293" t="s">
        <v>108</v>
      </c>
      <c r="D36" s="296" t="s">
        <v>101</v>
      </c>
      <c r="E36" s="297" t="s">
        <v>237</v>
      </c>
      <c r="F36" s="298">
        <v>6</v>
      </c>
      <c r="G36" s="299">
        <v>6</v>
      </c>
    </row>
    <row r="37" spans="1:7" x14ac:dyDescent="0.25">
      <c r="A37" s="295" t="s">
        <v>53</v>
      </c>
      <c r="B37" s="293"/>
      <c r="C37" s="293" t="s">
        <v>108</v>
      </c>
      <c r="D37" s="296" t="s">
        <v>101</v>
      </c>
      <c r="E37" s="297" t="s">
        <v>31</v>
      </c>
      <c r="F37" s="298">
        <v>1</v>
      </c>
      <c r="G37" s="299">
        <v>1</v>
      </c>
    </row>
    <row r="38" spans="1:7" x14ac:dyDescent="0.25">
      <c r="A38" s="295" t="s">
        <v>53</v>
      </c>
      <c r="B38" s="293"/>
      <c r="C38" s="293" t="s">
        <v>108</v>
      </c>
      <c r="D38" s="296" t="s">
        <v>101</v>
      </c>
      <c r="E38" s="297" t="s">
        <v>34</v>
      </c>
      <c r="F38" s="298">
        <v>1</v>
      </c>
      <c r="G38" s="299">
        <v>1</v>
      </c>
    </row>
    <row r="39" spans="1:7" x14ac:dyDescent="0.25">
      <c r="A39" s="295" t="s">
        <v>53</v>
      </c>
      <c r="B39" s="293"/>
      <c r="C39" s="293" t="s">
        <v>108</v>
      </c>
      <c r="D39" s="296" t="s">
        <v>101</v>
      </c>
      <c r="E39" s="297" t="s">
        <v>35</v>
      </c>
      <c r="F39" s="298">
        <v>1</v>
      </c>
      <c r="G39" s="299">
        <v>1</v>
      </c>
    </row>
    <row r="40" spans="1:7" x14ac:dyDescent="0.25">
      <c r="A40" s="295" t="s">
        <v>53</v>
      </c>
      <c r="B40" s="293"/>
      <c r="C40" s="293" t="s">
        <v>108</v>
      </c>
      <c r="D40" s="296" t="s">
        <v>101</v>
      </c>
      <c r="E40" s="297" t="s">
        <v>36</v>
      </c>
      <c r="F40" s="298">
        <v>1</v>
      </c>
      <c r="G40" s="299">
        <v>1</v>
      </c>
    </row>
    <row r="41" spans="1:7" x14ac:dyDescent="0.25">
      <c r="A41" s="295" t="s">
        <v>53</v>
      </c>
      <c r="B41" s="293"/>
      <c r="C41" s="293" t="s">
        <v>108</v>
      </c>
      <c r="D41" s="296" t="s">
        <v>101</v>
      </c>
      <c r="E41" s="297" t="s">
        <v>306</v>
      </c>
      <c r="F41" s="298">
        <v>1</v>
      </c>
      <c r="G41" s="299">
        <v>1</v>
      </c>
    </row>
    <row r="42" spans="1:7" x14ac:dyDescent="0.25">
      <c r="A42" s="295" t="s">
        <v>53</v>
      </c>
      <c r="B42" s="293"/>
      <c r="C42" s="293" t="s">
        <v>108</v>
      </c>
      <c r="D42" s="296" t="s">
        <v>101</v>
      </c>
      <c r="E42" s="297" t="s">
        <v>237</v>
      </c>
      <c r="F42" s="298">
        <v>6</v>
      </c>
      <c r="G42" s="299">
        <v>6</v>
      </c>
    </row>
    <row r="43" spans="1:7" x14ac:dyDescent="0.25">
      <c r="A43" s="295" t="s">
        <v>230</v>
      </c>
      <c r="B43" s="293" t="s">
        <v>208</v>
      </c>
      <c r="C43" s="293" t="s">
        <v>102</v>
      </c>
      <c r="D43" s="296" t="s">
        <v>103</v>
      </c>
      <c r="E43" s="297" t="s">
        <v>31</v>
      </c>
      <c r="F43" s="298">
        <v>5</v>
      </c>
      <c r="G43" s="299">
        <v>5</v>
      </c>
    </row>
    <row r="44" spans="1:7" x14ac:dyDescent="0.25">
      <c r="A44" s="295" t="s">
        <v>230</v>
      </c>
      <c r="B44" s="293" t="s">
        <v>208</v>
      </c>
      <c r="C44" s="293" t="s">
        <v>102</v>
      </c>
      <c r="D44" s="296" t="s">
        <v>103</v>
      </c>
      <c r="E44" s="297" t="s">
        <v>37</v>
      </c>
      <c r="F44" s="298">
        <v>10</v>
      </c>
      <c r="G44" s="299">
        <v>10</v>
      </c>
    </row>
    <row r="45" spans="1:7" x14ac:dyDescent="0.25">
      <c r="A45" s="295" t="s">
        <v>230</v>
      </c>
      <c r="B45" s="293" t="s">
        <v>208</v>
      </c>
      <c r="C45" s="293" t="s">
        <v>102</v>
      </c>
      <c r="D45" s="296" t="s">
        <v>103</v>
      </c>
      <c r="E45" s="297" t="s">
        <v>237</v>
      </c>
      <c r="F45" s="298">
        <v>4</v>
      </c>
      <c r="G45" s="299">
        <v>4</v>
      </c>
    </row>
    <row r="46" spans="1:7" x14ac:dyDescent="0.25">
      <c r="A46" s="295" t="s">
        <v>54</v>
      </c>
      <c r="B46" s="293"/>
      <c r="C46" s="293" t="s">
        <v>108</v>
      </c>
      <c r="D46" s="296" t="s">
        <v>101</v>
      </c>
      <c r="E46" s="297" t="s">
        <v>31</v>
      </c>
      <c r="F46" s="298">
        <v>1</v>
      </c>
      <c r="G46" s="299">
        <v>1</v>
      </c>
    </row>
    <row r="47" spans="1:7" x14ac:dyDescent="0.25">
      <c r="A47" s="295" t="s">
        <v>54</v>
      </c>
      <c r="B47" s="293"/>
      <c r="C47" s="293" t="s">
        <v>108</v>
      </c>
      <c r="D47" s="296" t="s">
        <v>101</v>
      </c>
      <c r="E47" s="297" t="s">
        <v>32</v>
      </c>
      <c r="F47" s="298">
        <v>1</v>
      </c>
      <c r="G47" s="299">
        <v>1</v>
      </c>
    </row>
    <row r="48" spans="1:7" x14ac:dyDescent="0.25">
      <c r="A48" s="295" t="s">
        <v>54</v>
      </c>
      <c r="B48" s="293"/>
      <c r="C48" s="293" t="s">
        <v>108</v>
      </c>
      <c r="D48" s="296" t="s">
        <v>101</v>
      </c>
      <c r="E48" s="297" t="s">
        <v>33</v>
      </c>
      <c r="F48" s="298">
        <v>1</v>
      </c>
      <c r="G48" s="299">
        <v>1</v>
      </c>
    </row>
    <row r="49" spans="1:7" x14ac:dyDescent="0.25">
      <c r="A49" s="295" t="s">
        <v>54</v>
      </c>
      <c r="B49" s="293"/>
      <c r="C49" s="293" t="s">
        <v>108</v>
      </c>
      <c r="D49" s="296" t="s">
        <v>101</v>
      </c>
      <c r="E49" s="297" t="s">
        <v>34</v>
      </c>
      <c r="F49" s="298">
        <v>2</v>
      </c>
      <c r="G49" s="299">
        <v>2</v>
      </c>
    </row>
    <row r="50" spans="1:7" x14ac:dyDescent="0.25">
      <c r="A50" s="295" t="s">
        <v>54</v>
      </c>
      <c r="B50" s="293"/>
      <c r="C50" s="293" t="s">
        <v>108</v>
      </c>
      <c r="D50" s="296" t="s">
        <v>101</v>
      </c>
      <c r="E50" s="297" t="s">
        <v>35</v>
      </c>
      <c r="F50" s="298">
        <v>2</v>
      </c>
      <c r="G50" s="299">
        <v>2</v>
      </c>
    </row>
    <row r="51" spans="1:7" x14ac:dyDescent="0.25">
      <c r="A51" s="295" t="s">
        <v>54</v>
      </c>
      <c r="B51" s="293"/>
      <c r="C51" s="293" t="s">
        <v>108</v>
      </c>
      <c r="D51" s="296" t="s">
        <v>101</v>
      </c>
      <c r="E51" s="297" t="s">
        <v>36</v>
      </c>
      <c r="F51" s="298">
        <v>2</v>
      </c>
      <c r="G51" s="299">
        <v>2</v>
      </c>
    </row>
    <row r="52" spans="1:7" x14ac:dyDescent="0.25">
      <c r="A52" s="295" t="s">
        <v>54</v>
      </c>
      <c r="B52" s="293"/>
      <c r="C52" s="293" t="s">
        <v>108</v>
      </c>
      <c r="D52" s="296" t="s">
        <v>101</v>
      </c>
      <c r="E52" s="297" t="s">
        <v>306</v>
      </c>
      <c r="F52" s="298">
        <v>2</v>
      </c>
      <c r="G52" s="299">
        <v>2</v>
      </c>
    </row>
    <row r="53" spans="1:7" x14ac:dyDescent="0.25">
      <c r="A53" s="295" t="s">
        <v>54</v>
      </c>
      <c r="B53" s="293"/>
      <c r="C53" s="293" t="s">
        <v>108</v>
      </c>
      <c r="D53" s="296" t="s">
        <v>101</v>
      </c>
      <c r="E53" s="297" t="s">
        <v>237</v>
      </c>
      <c r="F53" s="298">
        <v>6</v>
      </c>
      <c r="G53" s="299">
        <v>6</v>
      </c>
    </row>
    <row r="54" spans="1:7" x14ac:dyDescent="0.25">
      <c r="A54" s="295" t="s">
        <v>55</v>
      </c>
      <c r="B54" s="293"/>
      <c r="C54" s="293" t="s">
        <v>108</v>
      </c>
      <c r="D54" s="296" t="s">
        <v>101</v>
      </c>
      <c r="E54" s="297" t="s">
        <v>31</v>
      </c>
      <c r="F54" s="298">
        <v>5</v>
      </c>
      <c r="G54" s="299">
        <v>5</v>
      </c>
    </row>
    <row r="55" spans="1:7" x14ac:dyDescent="0.25">
      <c r="A55" s="295" t="s">
        <v>55</v>
      </c>
      <c r="B55" s="293"/>
      <c r="C55" s="293" t="s">
        <v>108</v>
      </c>
      <c r="D55" s="296" t="s">
        <v>101</v>
      </c>
      <c r="E55" s="297" t="s">
        <v>306</v>
      </c>
      <c r="F55" s="298">
        <v>5</v>
      </c>
      <c r="G55" s="299">
        <v>5</v>
      </c>
    </row>
    <row r="56" spans="1:7" x14ac:dyDescent="0.25">
      <c r="A56" s="295" t="s">
        <v>55</v>
      </c>
      <c r="B56" s="293"/>
      <c r="C56" s="293" t="s">
        <v>108</v>
      </c>
      <c r="D56" s="296" t="s">
        <v>101</v>
      </c>
      <c r="E56" s="297" t="s">
        <v>45</v>
      </c>
      <c r="F56" s="298">
        <v>5</v>
      </c>
      <c r="G56" s="299">
        <v>5</v>
      </c>
    </row>
    <row r="57" spans="1:7" x14ac:dyDescent="0.25">
      <c r="A57" s="295" t="s">
        <v>55</v>
      </c>
      <c r="B57" s="293"/>
      <c r="C57" s="293" t="s">
        <v>108</v>
      </c>
      <c r="D57" s="296" t="s">
        <v>101</v>
      </c>
      <c r="E57" s="297" t="s">
        <v>39</v>
      </c>
      <c r="F57" s="298">
        <v>0</v>
      </c>
      <c r="G57" s="299">
        <v>1</v>
      </c>
    </row>
    <row r="58" spans="1:7" x14ac:dyDescent="0.25">
      <c r="A58" s="295" t="s">
        <v>55</v>
      </c>
      <c r="B58" s="293"/>
      <c r="C58" s="293" t="s">
        <v>108</v>
      </c>
      <c r="D58" s="296" t="s">
        <v>101</v>
      </c>
      <c r="E58" s="297" t="s">
        <v>36</v>
      </c>
      <c r="F58" s="298">
        <v>0</v>
      </c>
      <c r="G58" s="299">
        <v>1</v>
      </c>
    </row>
    <row r="59" spans="1:7" x14ac:dyDescent="0.25">
      <c r="A59" s="295" t="s">
        <v>55</v>
      </c>
      <c r="B59" s="293"/>
      <c r="C59" s="293" t="s">
        <v>108</v>
      </c>
      <c r="D59" s="296" t="s">
        <v>101</v>
      </c>
      <c r="E59" s="297" t="s">
        <v>237</v>
      </c>
      <c r="F59" s="298">
        <v>6</v>
      </c>
      <c r="G59" s="299">
        <v>6</v>
      </c>
    </row>
    <row r="60" spans="1:7" x14ac:dyDescent="0.25">
      <c r="A60" s="295" t="s">
        <v>56</v>
      </c>
      <c r="B60" s="293"/>
      <c r="C60" s="293" t="s">
        <v>108</v>
      </c>
      <c r="D60" s="296" t="s">
        <v>101</v>
      </c>
      <c r="E60" s="297" t="s">
        <v>31</v>
      </c>
      <c r="F60" s="298">
        <v>5</v>
      </c>
      <c r="G60" s="299">
        <v>5</v>
      </c>
    </row>
    <row r="61" spans="1:7" x14ac:dyDescent="0.25">
      <c r="A61" s="295" t="s">
        <v>56</v>
      </c>
      <c r="B61" s="293"/>
      <c r="C61" s="293" t="s">
        <v>108</v>
      </c>
      <c r="D61" s="296" t="s">
        <v>101</v>
      </c>
      <c r="E61" s="297" t="s">
        <v>306</v>
      </c>
      <c r="F61" s="298">
        <v>5</v>
      </c>
      <c r="G61" s="299">
        <v>5</v>
      </c>
    </row>
    <row r="62" spans="1:7" x14ac:dyDescent="0.25">
      <c r="A62" s="295" t="s">
        <v>56</v>
      </c>
      <c r="B62" s="293"/>
      <c r="C62" s="293" t="s">
        <v>108</v>
      </c>
      <c r="D62" s="296" t="s">
        <v>101</v>
      </c>
      <c r="E62" s="297" t="s">
        <v>237</v>
      </c>
      <c r="F62" s="298">
        <v>6</v>
      </c>
      <c r="G62" s="299">
        <v>6</v>
      </c>
    </row>
    <row r="63" spans="1:7" x14ac:dyDescent="0.25">
      <c r="A63" s="295" t="s">
        <v>57</v>
      </c>
      <c r="B63" s="293"/>
      <c r="C63" s="293" t="s">
        <v>108</v>
      </c>
      <c r="D63" s="296" t="s">
        <v>125</v>
      </c>
      <c r="E63" s="297" t="s">
        <v>31</v>
      </c>
      <c r="F63" s="298">
        <v>2</v>
      </c>
      <c r="G63" s="299">
        <v>2</v>
      </c>
    </row>
    <row r="64" spans="1:7" x14ac:dyDescent="0.25">
      <c r="A64" s="295" t="s">
        <v>57</v>
      </c>
      <c r="B64" s="293"/>
      <c r="C64" s="293" t="s">
        <v>108</v>
      </c>
      <c r="D64" s="296" t="s">
        <v>125</v>
      </c>
      <c r="E64" s="297" t="s">
        <v>34</v>
      </c>
      <c r="F64" s="298">
        <v>2</v>
      </c>
      <c r="G64" s="299">
        <v>2</v>
      </c>
    </row>
    <row r="65" spans="1:7" x14ac:dyDescent="0.25">
      <c r="A65" s="295" t="s">
        <v>57</v>
      </c>
      <c r="B65" s="293"/>
      <c r="C65" s="293" t="s">
        <v>108</v>
      </c>
      <c r="D65" s="296" t="s">
        <v>125</v>
      </c>
      <c r="E65" s="297" t="s">
        <v>35</v>
      </c>
      <c r="F65" s="298">
        <v>2</v>
      </c>
      <c r="G65" s="299">
        <v>2</v>
      </c>
    </row>
    <row r="66" spans="1:7" x14ac:dyDescent="0.25">
      <c r="A66" s="295" t="s">
        <v>57</v>
      </c>
      <c r="B66" s="293"/>
      <c r="C66" s="293" t="s">
        <v>108</v>
      </c>
      <c r="D66" s="296" t="s">
        <v>125</v>
      </c>
      <c r="E66" s="297" t="s">
        <v>36</v>
      </c>
      <c r="F66" s="298">
        <v>2</v>
      </c>
      <c r="G66" s="299">
        <v>2</v>
      </c>
    </row>
    <row r="67" spans="1:7" x14ac:dyDescent="0.25">
      <c r="A67" s="295" t="s">
        <v>57</v>
      </c>
      <c r="B67" s="293"/>
      <c r="C67" s="293" t="s">
        <v>108</v>
      </c>
      <c r="D67" s="296" t="s">
        <v>125</v>
      </c>
      <c r="E67" s="297" t="s">
        <v>306</v>
      </c>
      <c r="F67" s="298">
        <v>2</v>
      </c>
      <c r="G67" s="299">
        <v>2</v>
      </c>
    </row>
    <row r="68" spans="1:7" x14ac:dyDescent="0.25">
      <c r="A68" s="295" t="s">
        <v>57</v>
      </c>
      <c r="B68" s="293"/>
      <c r="C68" s="293" t="s">
        <v>108</v>
      </c>
      <c r="D68" s="296" t="s">
        <v>125</v>
      </c>
      <c r="E68" s="297" t="s">
        <v>237</v>
      </c>
      <c r="F68" s="298">
        <v>6</v>
      </c>
      <c r="G68" s="299">
        <v>6</v>
      </c>
    </row>
    <row r="69" spans="1:7" x14ac:dyDescent="0.25">
      <c r="A69" s="295" t="s">
        <v>58</v>
      </c>
      <c r="B69" s="293"/>
      <c r="C69" s="293" t="s">
        <v>108</v>
      </c>
      <c r="D69" s="296" t="s">
        <v>101</v>
      </c>
      <c r="E69" s="297" t="s">
        <v>306</v>
      </c>
      <c r="F69" s="298">
        <v>10</v>
      </c>
      <c r="G69" s="299">
        <v>10</v>
      </c>
    </row>
    <row r="70" spans="1:7" x14ac:dyDescent="0.25">
      <c r="A70" s="295" t="s">
        <v>58</v>
      </c>
      <c r="B70" s="293"/>
      <c r="C70" s="293" t="s">
        <v>108</v>
      </c>
      <c r="D70" s="296" t="s">
        <v>101</v>
      </c>
      <c r="E70" s="297" t="s">
        <v>36</v>
      </c>
      <c r="F70" s="298">
        <v>0</v>
      </c>
      <c r="G70" s="299">
        <v>1</v>
      </c>
    </row>
    <row r="71" spans="1:7" x14ac:dyDescent="0.25">
      <c r="A71" s="295" t="s">
        <v>58</v>
      </c>
      <c r="B71" s="293"/>
      <c r="C71" s="293" t="s">
        <v>108</v>
      </c>
      <c r="D71" s="296" t="s">
        <v>101</v>
      </c>
      <c r="E71" s="297" t="s">
        <v>237</v>
      </c>
      <c r="F71" s="298">
        <v>6</v>
      </c>
      <c r="G71" s="299">
        <v>6</v>
      </c>
    </row>
    <row r="72" spans="1:7" x14ac:dyDescent="0.25">
      <c r="A72" s="295" t="s">
        <v>59</v>
      </c>
      <c r="B72" s="293"/>
      <c r="C72" s="293" t="s">
        <v>108</v>
      </c>
      <c r="D72" s="296" t="s">
        <v>101</v>
      </c>
      <c r="E72" s="297" t="s">
        <v>31</v>
      </c>
      <c r="F72" s="298">
        <v>5</v>
      </c>
      <c r="G72" s="299">
        <v>5</v>
      </c>
    </row>
    <row r="73" spans="1:7" x14ac:dyDescent="0.25">
      <c r="A73" s="295" t="s">
        <v>59</v>
      </c>
      <c r="B73" s="293"/>
      <c r="C73" s="293" t="s">
        <v>108</v>
      </c>
      <c r="D73" s="296" t="s">
        <v>101</v>
      </c>
      <c r="E73" s="297" t="s">
        <v>32</v>
      </c>
      <c r="F73" s="298">
        <v>1</v>
      </c>
      <c r="G73" s="299">
        <v>1</v>
      </c>
    </row>
    <row r="74" spans="1:7" x14ac:dyDescent="0.25">
      <c r="A74" s="295" t="s">
        <v>59</v>
      </c>
      <c r="B74" s="293"/>
      <c r="C74" s="293" t="s">
        <v>108</v>
      </c>
      <c r="D74" s="296" t="s">
        <v>101</v>
      </c>
      <c r="E74" s="297" t="s">
        <v>33</v>
      </c>
      <c r="F74" s="298">
        <v>1</v>
      </c>
      <c r="G74" s="299">
        <v>1</v>
      </c>
    </row>
    <row r="75" spans="1:7" x14ac:dyDescent="0.25">
      <c r="A75" s="295" t="s">
        <v>59</v>
      </c>
      <c r="B75" s="293"/>
      <c r="C75" s="293" t="s">
        <v>108</v>
      </c>
      <c r="D75" s="296" t="s">
        <v>101</v>
      </c>
      <c r="E75" s="297" t="s">
        <v>34</v>
      </c>
      <c r="F75" s="298">
        <v>1</v>
      </c>
      <c r="G75" s="299">
        <v>1</v>
      </c>
    </row>
    <row r="76" spans="1:7" x14ac:dyDescent="0.25">
      <c r="A76" s="295" t="s">
        <v>59</v>
      </c>
      <c r="B76" s="293"/>
      <c r="C76" s="293" t="s">
        <v>108</v>
      </c>
      <c r="D76" s="296" t="s">
        <v>101</v>
      </c>
      <c r="E76" s="297" t="s">
        <v>35</v>
      </c>
      <c r="F76" s="298">
        <v>1</v>
      </c>
      <c r="G76" s="299">
        <v>1</v>
      </c>
    </row>
    <row r="77" spans="1:7" x14ac:dyDescent="0.25">
      <c r="A77" s="295" t="s">
        <v>59</v>
      </c>
      <c r="B77" s="293"/>
      <c r="C77" s="293" t="s">
        <v>108</v>
      </c>
      <c r="D77" s="296" t="s">
        <v>101</v>
      </c>
      <c r="E77" s="297" t="s">
        <v>36</v>
      </c>
      <c r="F77" s="298">
        <v>1</v>
      </c>
      <c r="G77" s="299">
        <v>1</v>
      </c>
    </row>
    <row r="78" spans="1:7" x14ac:dyDescent="0.25">
      <c r="A78" s="295" t="s">
        <v>59</v>
      </c>
      <c r="B78" s="293"/>
      <c r="C78" s="293" t="s">
        <v>108</v>
      </c>
      <c r="D78" s="296" t="s">
        <v>101</v>
      </c>
      <c r="E78" s="297" t="s">
        <v>306</v>
      </c>
      <c r="F78" s="298">
        <v>5</v>
      </c>
      <c r="G78" s="299">
        <v>5</v>
      </c>
    </row>
    <row r="79" spans="1:7" x14ac:dyDescent="0.25">
      <c r="A79" s="295" t="s">
        <v>59</v>
      </c>
      <c r="B79" s="293"/>
      <c r="C79" s="293" t="s">
        <v>108</v>
      </c>
      <c r="D79" s="296" t="s">
        <v>101</v>
      </c>
      <c r="E79" s="297" t="s">
        <v>38</v>
      </c>
      <c r="F79" s="298">
        <v>5</v>
      </c>
      <c r="G79" s="299">
        <v>5</v>
      </c>
    </row>
    <row r="80" spans="1:7" x14ac:dyDescent="0.25">
      <c r="A80" s="295" t="s">
        <v>59</v>
      </c>
      <c r="B80" s="293"/>
      <c r="C80" s="293" t="s">
        <v>108</v>
      </c>
      <c r="D80" s="296" t="s">
        <v>101</v>
      </c>
      <c r="E80" s="297" t="s">
        <v>237</v>
      </c>
      <c r="F80" s="298">
        <v>6</v>
      </c>
      <c r="G80" s="299">
        <v>6</v>
      </c>
    </row>
    <row r="81" spans="1:7" x14ac:dyDescent="0.25">
      <c r="A81" s="295" t="s">
        <v>60</v>
      </c>
      <c r="B81" s="293"/>
      <c r="C81" s="293" t="s">
        <v>108</v>
      </c>
      <c r="D81" s="296" t="s">
        <v>101</v>
      </c>
      <c r="E81" s="297" t="s">
        <v>306</v>
      </c>
      <c r="F81" s="298">
        <v>8</v>
      </c>
      <c r="G81" s="299">
        <v>8</v>
      </c>
    </row>
    <row r="82" spans="1:7" x14ac:dyDescent="0.25">
      <c r="A82" s="295" t="s">
        <v>60</v>
      </c>
      <c r="B82" s="293"/>
      <c r="C82" s="293" t="s">
        <v>108</v>
      </c>
      <c r="D82" s="296" t="s">
        <v>101</v>
      </c>
      <c r="E82" s="297" t="s">
        <v>36</v>
      </c>
      <c r="F82" s="298">
        <v>0</v>
      </c>
      <c r="G82" s="299">
        <v>1</v>
      </c>
    </row>
    <row r="83" spans="1:7" x14ac:dyDescent="0.25">
      <c r="A83" s="295" t="s">
        <v>60</v>
      </c>
      <c r="B83" s="293"/>
      <c r="C83" s="293" t="s">
        <v>108</v>
      </c>
      <c r="D83" s="296" t="s">
        <v>101</v>
      </c>
      <c r="E83" s="297" t="s">
        <v>237</v>
      </c>
      <c r="F83" s="298">
        <v>6</v>
      </c>
      <c r="G83" s="299">
        <v>6</v>
      </c>
    </row>
    <row r="84" spans="1:7" x14ac:dyDescent="0.25">
      <c r="A84" s="295" t="s">
        <v>61</v>
      </c>
      <c r="B84" s="293"/>
      <c r="C84" s="293" t="s">
        <v>108</v>
      </c>
      <c r="D84" s="296" t="s">
        <v>101</v>
      </c>
      <c r="E84" s="297" t="s">
        <v>31</v>
      </c>
      <c r="F84" s="298">
        <v>5</v>
      </c>
      <c r="G84" s="299">
        <v>5</v>
      </c>
    </row>
    <row r="85" spans="1:7" x14ac:dyDescent="0.25">
      <c r="A85" s="295" t="s">
        <v>61</v>
      </c>
      <c r="B85" s="293"/>
      <c r="C85" s="293" t="s">
        <v>108</v>
      </c>
      <c r="D85" s="296" t="s">
        <v>101</v>
      </c>
      <c r="E85" s="297" t="s">
        <v>39</v>
      </c>
      <c r="F85" s="298">
        <v>5</v>
      </c>
      <c r="G85" s="299">
        <v>5</v>
      </c>
    </row>
    <row r="86" spans="1:7" x14ac:dyDescent="0.25">
      <c r="A86" s="295" t="s">
        <v>61</v>
      </c>
      <c r="B86" s="293"/>
      <c r="C86" s="293" t="s">
        <v>108</v>
      </c>
      <c r="D86" s="296" t="s">
        <v>101</v>
      </c>
      <c r="E86" s="297" t="s">
        <v>306</v>
      </c>
      <c r="F86" s="298">
        <v>5</v>
      </c>
      <c r="G86" s="299">
        <v>5</v>
      </c>
    </row>
    <row r="87" spans="1:7" x14ac:dyDescent="0.25">
      <c r="A87" s="295" t="s">
        <v>61</v>
      </c>
      <c r="B87" s="293"/>
      <c r="C87" s="293" t="s">
        <v>108</v>
      </c>
      <c r="D87" s="296" t="s">
        <v>101</v>
      </c>
      <c r="E87" s="297" t="s">
        <v>45</v>
      </c>
      <c r="F87" s="298">
        <v>5</v>
      </c>
      <c r="G87" s="299">
        <v>5</v>
      </c>
    </row>
    <row r="88" spans="1:7" x14ac:dyDescent="0.25">
      <c r="A88" s="295" t="s">
        <v>61</v>
      </c>
      <c r="B88" s="293"/>
      <c r="C88" s="293" t="s">
        <v>108</v>
      </c>
      <c r="D88" s="296" t="s">
        <v>101</v>
      </c>
      <c r="E88" s="297" t="s">
        <v>237</v>
      </c>
      <c r="F88" s="298">
        <v>6</v>
      </c>
      <c r="G88" s="299">
        <v>6</v>
      </c>
    </row>
    <row r="89" spans="1:7" x14ac:dyDescent="0.25">
      <c r="A89" s="295" t="s">
        <v>62</v>
      </c>
      <c r="B89" s="293"/>
      <c r="C89" s="293" t="s">
        <v>108</v>
      </c>
      <c r="D89" s="296" t="s">
        <v>101</v>
      </c>
      <c r="E89" s="297" t="s">
        <v>31</v>
      </c>
      <c r="F89" s="298">
        <v>5</v>
      </c>
      <c r="G89" s="299">
        <v>5</v>
      </c>
    </row>
    <row r="90" spans="1:7" x14ac:dyDescent="0.25">
      <c r="A90" s="295" t="s">
        <v>62</v>
      </c>
      <c r="B90" s="293"/>
      <c r="C90" s="293" t="s">
        <v>108</v>
      </c>
      <c r="D90" s="296" t="s">
        <v>101</v>
      </c>
      <c r="E90" s="297" t="s">
        <v>306</v>
      </c>
      <c r="F90" s="298">
        <v>5</v>
      </c>
      <c r="G90" s="299">
        <v>5</v>
      </c>
    </row>
    <row r="91" spans="1:7" x14ac:dyDescent="0.25">
      <c r="A91" s="295" t="s">
        <v>62</v>
      </c>
      <c r="B91" s="293"/>
      <c r="C91" s="293" t="s">
        <v>108</v>
      </c>
      <c r="D91" s="296" t="s">
        <v>101</v>
      </c>
      <c r="E91" s="297" t="s">
        <v>237</v>
      </c>
      <c r="F91" s="298">
        <v>6</v>
      </c>
      <c r="G91" s="299">
        <v>6</v>
      </c>
    </row>
    <row r="92" spans="1:7" x14ac:dyDescent="0.25">
      <c r="A92" s="295" t="s">
        <v>63</v>
      </c>
      <c r="B92" s="293"/>
      <c r="C92" s="293" t="s">
        <v>108</v>
      </c>
      <c r="D92" s="296" t="s">
        <v>101</v>
      </c>
      <c r="E92" s="297" t="s">
        <v>31</v>
      </c>
      <c r="F92" s="298">
        <v>5</v>
      </c>
      <c r="G92" s="299">
        <v>5</v>
      </c>
    </row>
    <row r="93" spans="1:7" x14ac:dyDescent="0.25">
      <c r="A93" s="295" t="s">
        <v>63</v>
      </c>
      <c r="B93" s="293"/>
      <c r="C93" s="293" t="s">
        <v>108</v>
      </c>
      <c r="D93" s="296" t="s">
        <v>101</v>
      </c>
      <c r="E93" s="297" t="s">
        <v>306</v>
      </c>
      <c r="F93" s="298">
        <v>5</v>
      </c>
      <c r="G93" s="299">
        <v>5</v>
      </c>
    </row>
    <row r="94" spans="1:7" x14ac:dyDescent="0.25">
      <c r="A94" s="295" t="s">
        <v>63</v>
      </c>
      <c r="B94" s="293"/>
      <c r="C94" s="293" t="s">
        <v>108</v>
      </c>
      <c r="D94" s="296" t="s">
        <v>101</v>
      </c>
      <c r="E94" s="297" t="s">
        <v>237</v>
      </c>
      <c r="F94" s="298">
        <v>6</v>
      </c>
      <c r="G94" s="299">
        <v>6</v>
      </c>
    </row>
    <row r="95" spans="1:7" x14ac:dyDescent="0.25">
      <c r="A95" s="295" t="s">
        <v>64</v>
      </c>
      <c r="B95" s="293"/>
      <c r="C95" s="293" t="s">
        <v>108</v>
      </c>
      <c r="D95" s="296" t="s">
        <v>101</v>
      </c>
      <c r="E95" s="297" t="s">
        <v>31</v>
      </c>
      <c r="F95" s="298">
        <v>5</v>
      </c>
      <c r="G95" s="299">
        <v>5</v>
      </c>
    </row>
    <row r="96" spans="1:7" x14ac:dyDescent="0.25">
      <c r="A96" s="295" t="s">
        <v>64</v>
      </c>
      <c r="B96" s="293"/>
      <c r="C96" s="293" t="s">
        <v>108</v>
      </c>
      <c r="D96" s="296" t="s">
        <v>101</v>
      </c>
      <c r="E96" s="297" t="s">
        <v>32</v>
      </c>
      <c r="F96" s="298">
        <v>1</v>
      </c>
      <c r="G96" s="299">
        <v>1</v>
      </c>
    </row>
    <row r="97" spans="1:7" x14ac:dyDescent="0.25">
      <c r="A97" s="295" t="s">
        <v>64</v>
      </c>
      <c r="B97" s="293"/>
      <c r="C97" s="293" t="s">
        <v>108</v>
      </c>
      <c r="D97" s="296" t="s">
        <v>101</v>
      </c>
      <c r="E97" s="297" t="s">
        <v>33</v>
      </c>
      <c r="F97" s="298">
        <v>1</v>
      </c>
      <c r="G97" s="299">
        <v>1</v>
      </c>
    </row>
    <row r="98" spans="1:7" x14ac:dyDescent="0.25">
      <c r="A98" s="295" t="s">
        <v>64</v>
      </c>
      <c r="B98" s="293"/>
      <c r="C98" s="293" t="s">
        <v>108</v>
      </c>
      <c r="D98" s="296" t="s">
        <v>101</v>
      </c>
      <c r="E98" s="297" t="s">
        <v>34</v>
      </c>
      <c r="F98" s="298">
        <v>1</v>
      </c>
      <c r="G98" s="299">
        <v>1</v>
      </c>
    </row>
    <row r="99" spans="1:7" x14ac:dyDescent="0.25">
      <c r="A99" s="295" t="s">
        <v>64</v>
      </c>
      <c r="B99" s="293"/>
      <c r="C99" s="293" t="s">
        <v>108</v>
      </c>
      <c r="D99" s="296" t="s">
        <v>101</v>
      </c>
      <c r="E99" s="297" t="s">
        <v>35</v>
      </c>
      <c r="F99" s="298">
        <v>1</v>
      </c>
      <c r="G99" s="299">
        <v>1</v>
      </c>
    </row>
    <row r="100" spans="1:7" x14ac:dyDescent="0.25">
      <c r="A100" s="295" t="s">
        <v>64</v>
      </c>
      <c r="B100" s="293"/>
      <c r="C100" s="293" t="s">
        <v>108</v>
      </c>
      <c r="D100" s="296" t="s">
        <v>101</v>
      </c>
      <c r="E100" s="297" t="s">
        <v>36</v>
      </c>
      <c r="F100" s="298">
        <v>1</v>
      </c>
      <c r="G100" s="299">
        <v>1</v>
      </c>
    </row>
    <row r="101" spans="1:7" x14ac:dyDescent="0.25">
      <c r="A101" s="295" t="s">
        <v>64</v>
      </c>
      <c r="B101" s="293"/>
      <c r="C101" s="293" t="s">
        <v>108</v>
      </c>
      <c r="D101" s="296" t="s">
        <v>101</v>
      </c>
      <c r="E101" s="297" t="s">
        <v>306</v>
      </c>
      <c r="F101" s="298">
        <v>5</v>
      </c>
      <c r="G101" s="299">
        <v>5</v>
      </c>
    </row>
    <row r="102" spans="1:7" x14ac:dyDescent="0.25">
      <c r="A102" s="295" t="s">
        <v>64</v>
      </c>
      <c r="B102" s="293"/>
      <c r="C102" s="293" t="s">
        <v>108</v>
      </c>
      <c r="D102" s="296" t="s">
        <v>101</v>
      </c>
      <c r="E102" s="297" t="s">
        <v>237</v>
      </c>
      <c r="F102" s="298">
        <v>6</v>
      </c>
      <c r="G102" s="299">
        <v>6</v>
      </c>
    </row>
    <row r="103" spans="1:7" x14ac:dyDescent="0.25">
      <c r="A103" s="295" t="s">
        <v>65</v>
      </c>
      <c r="B103" s="293"/>
      <c r="C103" s="293" t="s">
        <v>105</v>
      </c>
      <c r="D103" s="296" t="s">
        <v>101</v>
      </c>
      <c r="E103" s="297" t="s">
        <v>31</v>
      </c>
      <c r="F103" s="298">
        <v>5</v>
      </c>
      <c r="G103" s="299">
        <v>5</v>
      </c>
    </row>
    <row r="104" spans="1:7" x14ac:dyDescent="0.25">
      <c r="A104" s="295" t="s">
        <v>65</v>
      </c>
      <c r="B104" s="293"/>
      <c r="C104" s="293" t="s">
        <v>105</v>
      </c>
      <c r="D104" s="296" t="s">
        <v>101</v>
      </c>
      <c r="E104" s="297" t="s">
        <v>237</v>
      </c>
      <c r="F104" s="298">
        <v>4</v>
      </c>
      <c r="G104" s="299">
        <v>4</v>
      </c>
    </row>
    <row r="105" spans="1:7" x14ac:dyDescent="0.25">
      <c r="A105" s="295" t="s">
        <v>66</v>
      </c>
      <c r="B105" s="293"/>
      <c r="C105" s="293" t="s">
        <v>108</v>
      </c>
      <c r="D105" s="296" t="s">
        <v>101</v>
      </c>
      <c r="E105" s="297" t="s">
        <v>31</v>
      </c>
      <c r="F105" s="298">
        <v>5</v>
      </c>
      <c r="G105" s="299">
        <v>5</v>
      </c>
    </row>
    <row r="106" spans="1:7" x14ac:dyDescent="0.25">
      <c r="A106" s="295" t="s">
        <v>66</v>
      </c>
      <c r="B106" s="293"/>
      <c r="C106" s="293" t="s">
        <v>108</v>
      </c>
      <c r="D106" s="296" t="s">
        <v>101</v>
      </c>
      <c r="E106" s="297" t="s">
        <v>306</v>
      </c>
      <c r="F106" s="298">
        <v>5</v>
      </c>
      <c r="G106" s="299">
        <v>5</v>
      </c>
    </row>
    <row r="107" spans="1:7" x14ac:dyDescent="0.25">
      <c r="A107" s="295" t="s">
        <v>66</v>
      </c>
      <c r="B107" s="293"/>
      <c r="C107" s="293" t="s">
        <v>108</v>
      </c>
      <c r="D107" s="296" t="s">
        <v>101</v>
      </c>
      <c r="E107" s="297" t="s">
        <v>38</v>
      </c>
      <c r="F107" s="298">
        <v>5</v>
      </c>
      <c r="G107" s="299">
        <v>5</v>
      </c>
    </row>
    <row r="108" spans="1:7" x14ac:dyDescent="0.25">
      <c r="A108" s="295" t="s">
        <v>66</v>
      </c>
      <c r="B108" s="293"/>
      <c r="C108" s="293" t="s">
        <v>108</v>
      </c>
      <c r="D108" s="296" t="s">
        <v>101</v>
      </c>
      <c r="E108" s="297" t="s">
        <v>39</v>
      </c>
      <c r="F108" s="298">
        <v>0</v>
      </c>
      <c r="G108" s="299">
        <v>2</v>
      </c>
    </row>
    <row r="109" spans="1:7" x14ac:dyDescent="0.25">
      <c r="A109" s="295" t="s">
        <v>66</v>
      </c>
      <c r="B109" s="293"/>
      <c r="C109" s="293" t="s">
        <v>108</v>
      </c>
      <c r="D109" s="296" t="s">
        <v>101</v>
      </c>
      <c r="E109" s="297" t="s">
        <v>237</v>
      </c>
      <c r="F109" s="298">
        <v>6</v>
      </c>
      <c r="G109" s="299">
        <v>6</v>
      </c>
    </row>
    <row r="110" spans="1:7" x14ac:dyDescent="0.25">
      <c r="A110" s="295" t="s">
        <v>67</v>
      </c>
      <c r="B110" s="293"/>
      <c r="C110" s="293" t="s">
        <v>108</v>
      </c>
      <c r="D110" s="296" t="s">
        <v>101</v>
      </c>
      <c r="E110" s="297" t="s">
        <v>31</v>
      </c>
      <c r="F110" s="298">
        <v>1</v>
      </c>
      <c r="G110" s="299">
        <v>1</v>
      </c>
    </row>
    <row r="111" spans="1:7" x14ac:dyDescent="0.25">
      <c r="A111" s="295" t="s">
        <v>67</v>
      </c>
      <c r="B111" s="293"/>
      <c r="C111" s="293" t="s">
        <v>108</v>
      </c>
      <c r="D111" s="296" t="s">
        <v>101</v>
      </c>
      <c r="E111" s="297" t="s">
        <v>34</v>
      </c>
      <c r="F111" s="298">
        <v>1</v>
      </c>
      <c r="G111" s="299">
        <v>1</v>
      </c>
    </row>
    <row r="112" spans="1:7" x14ac:dyDescent="0.25">
      <c r="A112" s="295" t="s">
        <v>67</v>
      </c>
      <c r="B112" s="293"/>
      <c r="C112" s="293" t="s">
        <v>108</v>
      </c>
      <c r="D112" s="296" t="s">
        <v>101</v>
      </c>
      <c r="E112" s="297" t="s">
        <v>35</v>
      </c>
      <c r="F112" s="298">
        <v>1</v>
      </c>
      <c r="G112" s="299">
        <v>1</v>
      </c>
    </row>
    <row r="113" spans="1:7" x14ac:dyDescent="0.25">
      <c r="A113" s="295" t="s">
        <v>67</v>
      </c>
      <c r="B113" s="293"/>
      <c r="C113" s="293" t="s">
        <v>108</v>
      </c>
      <c r="D113" s="296" t="s">
        <v>101</v>
      </c>
      <c r="E113" s="297" t="s">
        <v>36</v>
      </c>
      <c r="F113" s="298">
        <v>1</v>
      </c>
      <c r="G113" s="299">
        <v>1</v>
      </c>
    </row>
    <row r="114" spans="1:7" x14ac:dyDescent="0.25">
      <c r="A114" s="295" t="s">
        <v>67</v>
      </c>
      <c r="B114" s="293"/>
      <c r="C114" s="293" t="s">
        <v>108</v>
      </c>
      <c r="D114" s="296" t="s">
        <v>101</v>
      </c>
      <c r="E114" s="297" t="s">
        <v>237</v>
      </c>
      <c r="F114" s="298">
        <v>6</v>
      </c>
      <c r="G114" s="299">
        <v>6</v>
      </c>
    </row>
    <row r="115" spans="1:7" x14ac:dyDescent="0.25">
      <c r="A115" s="295" t="s">
        <v>68</v>
      </c>
      <c r="B115" s="293"/>
      <c r="C115" s="293" t="s">
        <v>108</v>
      </c>
      <c r="D115" s="296" t="s">
        <v>101</v>
      </c>
      <c r="E115" s="297" t="s">
        <v>31</v>
      </c>
      <c r="F115" s="298">
        <v>5</v>
      </c>
      <c r="G115" s="299">
        <v>5</v>
      </c>
    </row>
    <row r="116" spans="1:7" x14ac:dyDescent="0.25">
      <c r="A116" s="295" t="s">
        <v>68</v>
      </c>
      <c r="B116" s="293"/>
      <c r="C116" s="293" t="s">
        <v>108</v>
      </c>
      <c r="D116" s="296" t="s">
        <v>101</v>
      </c>
      <c r="E116" s="297" t="s">
        <v>39</v>
      </c>
      <c r="F116" s="298">
        <v>5</v>
      </c>
      <c r="G116" s="299">
        <v>5</v>
      </c>
    </row>
    <row r="117" spans="1:7" x14ac:dyDescent="0.25">
      <c r="A117" s="295" t="s">
        <v>68</v>
      </c>
      <c r="B117" s="293"/>
      <c r="C117" s="293" t="s">
        <v>108</v>
      </c>
      <c r="D117" s="296" t="s">
        <v>101</v>
      </c>
      <c r="E117" s="297" t="s">
        <v>306</v>
      </c>
      <c r="F117" s="298">
        <v>5</v>
      </c>
      <c r="G117" s="299">
        <v>5</v>
      </c>
    </row>
    <row r="118" spans="1:7" x14ac:dyDescent="0.25">
      <c r="A118" s="295" t="s">
        <v>68</v>
      </c>
      <c r="B118" s="293"/>
      <c r="C118" s="293" t="s">
        <v>108</v>
      </c>
      <c r="D118" s="296" t="s">
        <v>101</v>
      </c>
      <c r="E118" s="297" t="s">
        <v>237</v>
      </c>
      <c r="F118" s="298">
        <v>6</v>
      </c>
      <c r="G118" s="299">
        <v>6</v>
      </c>
    </row>
    <row r="119" spans="1:7" x14ac:dyDescent="0.25">
      <c r="A119" s="295" t="s">
        <v>69</v>
      </c>
      <c r="B119" s="293"/>
      <c r="C119" s="293" t="s">
        <v>108</v>
      </c>
      <c r="D119" s="296" t="s">
        <v>101</v>
      </c>
      <c r="E119" s="297" t="s">
        <v>31</v>
      </c>
      <c r="F119" s="298">
        <v>24</v>
      </c>
      <c r="G119" s="299">
        <v>24</v>
      </c>
    </row>
    <row r="120" spans="1:7" x14ac:dyDescent="0.25">
      <c r="A120" s="295" t="s">
        <v>69</v>
      </c>
      <c r="B120" s="293"/>
      <c r="C120" s="293" t="s">
        <v>108</v>
      </c>
      <c r="D120" s="296" t="s">
        <v>101</v>
      </c>
      <c r="E120" s="297" t="s">
        <v>39</v>
      </c>
      <c r="F120" s="298">
        <v>12</v>
      </c>
      <c r="G120" s="299">
        <v>12</v>
      </c>
    </row>
    <row r="121" spans="1:7" x14ac:dyDescent="0.25">
      <c r="A121" s="295" t="s">
        <v>69</v>
      </c>
      <c r="B121" s="293"/>
      <c r="C121" s="293" t="s">
        <v>108</v>
      </c>
      <c r="D121" s="296" t="s">
        <v>101</v>
      </c>
      <c r="E121" s="297" t="s">
        <v>306</v>
      </c>
      <c r="F121" s="298">
        <v>12</v>
      </c>
      <c r="G121" s="299">
        <v>13</v>
      </c>
    </row>
    <row r="122" spans="1:7" x14ac:dyDescent="0.25">
      <c r="A122" s="295" t="s">
        <v>69</v>
      </c>
      <c r="B122" s="293"/>
      <c r="C122" s="293" t="s">
        <v>108</v>
      </c>
      <c r="D122" s="296" t="s">
        <v>101</v>
      </c>
      <c r="E122" s="297" t="s">
        <v>237</v>
      </c>
      <c r="F122" s="298">
        <v>12</v>
      </c>
      <c r="G122" s="299">
        <v>12</v>
      </c>
    </row>
    <row r="123" spans="1:7" x14ac:dyDescent="0.25">
      <c r="A123" s="295" t="s">
        <v>70</v>
      </c>
      <c r="B123" s="293"/>
      <c r="C123" s="293" t="s">
        <v>108</v>
      </c>
      <c r="D123" s="296" t="s">
        <v>101</v>
      </c>
      <c r="E123" s="297" t="s">
        <v>31</v>
      </c>
      <c r="F123" s="298">
        <v>24</v>
      </c>
      <c r="G123" s="299">
        <v>24</v>
      </c>
    </row>
    <row r="124" spans="1:7" x14ac:dyDescent="0.25">
      <c r="A124" s="295" t="s">
        <v>70</v>
      </c>
      <c r="B124" s="293"/>
      <c r="C124" s="293" t="s">
        <v>108</v>
      </c>
      <c r="D124" s="296" t="s">
        <v>101</v>
      </c>
      <c r="E124" s="297" t="s">
        <v>39</v>
      </c>
      <c r="F124" s="298">
        <v>12</v>
      </c>
      <c r="G124" s="299">
        <v>12</v>
      </c>
    </row>
    <row r="125" spans="1:7" x14ac:dyDescent="0.25">
      <c r="A125" s="295" t="s">
        <v>70</v>
      </c>
      <c r="B125" s="293"/>
      <c r="C125" s="293" t="s">
        <v>108</v>
      </c>
      <c r="D125" s="296" t="s">
        <v>101</v>
      </c>
      <c r="E125" s="297" t="s">
        <v>306</v>
      </c>
      <c r="F125" s="298">
        <v>12</v>
      </c>
      <c r="G125" s="299">
        <v>12</v>
      </c>
    </row>
    <row r="126" spans="1:7" x14ac:dyDescent="0.25">
      <c r="A126" s="295" t="s">
        <v>70</v>
      </c>
      <c r="B126" s="293"/>
      <c r="C126" s="293" t="s">
        <v>108</v>
      </c>
      <c r="D126" s="296" t="s">
        <v>101</v>
      </c>
      <c r="E126" s="297" t="s">
        <v>237</v>
      </c>
      <c r="F126" s="298">
        <v>12</v>
      </c>
      <c r="G126" s="299">
        <v>12</v>
      </c>
    </row>
    <row r="127" spans="1:7" x14ac:dyDescent="0.25">
      <c r="A127" s="295" t="s">
        <v>71</v>
      </c>
      <c r="B127" s="293"/>
      <c r="C127" s="293" t="s">
        <v>108</v>
      </c>
      <c r="D127" s="296" t="s">
        <v>101</v>
      </c>
      <c r="E127" s="297" t="s">
        <v>31</v>
      </c>
      <c r="F127" s="298">
        <v>24</v>
      </c>
      <c r="G127" s="299">
        <v>24</v>
      </c>
    </row>
    <row r="128" spans="1:7" x14ac:dyDescent="0.25">
      <c r="A128" s="295" t="s">
        <v>71</v>
      </c>
      <c r="B128" s="293"/>
      <c r="C128" s="293" t="s">
        <v>108</v>
      </c>
      <c r="D128" s="296" t="s">
        <v>101</v>
      </c>
      <c r="E128" s="297" t="s">
        <v>306</v>
      </c>
      <c r="F128" s="298">
        <v>12</v>
      </c>
      <c r="G128" s="299">
        <v>12</v>
      </c>
    </row>
    <row r="129" spans="1:7" x14ac:dyDescent="0.25">
      <c r="A129" s="295" t="s">
        <v>71</v>
      </c>
      <c r="B129" s="293"/>
      <c r="C129" s="293" t="s">
        <v>108</v>
      </c>
      <c r="D129" s="296" t="s">
        <v>101</v>
      </c>
      <c r="E129" s="297" t="s">
        <v>45</v>
      </c>
      <c r="F129" s="298">
        <v>5</v>
      </c>
      <c r="G129" s="299">
        <v>5</v>
      </c>
    </row>
    <row r="130" spans="1:7" x14ac:dyDescent="0.25">
      <c r="A130" s="295" t="s">
        <v>71</v>
      </c>
      <c r="B130" s="293"/>
      <c r="C130" s="293" t="s">
        <v>108</v>
      </c>
      <c r="D130" s="296" t="s">
        <v>101</v>
      </c>
      <c r="E130" s="297" t="s">
        <v>237</v>
      </c>
      <c r="F130" s="298">
        <v>12</v>
      </c>
      <c r="G130" s="299">
        <v>12</v>
      </c>
    </row>
    <row r="131" spans="1:7" x14ac:dyDescent="0.25">
      <c r="A131" s="295" t="s">
        <v>72</v>
      </c>
      <c r="B131" s="293"/>
      <c r="C131" s="293" t="s">
        <v>108</v>
      </c>
      <c r="D131" s="296" t="s">
        <v>101</v>
      </c>
      <c r="E131" s="297" t="s">
        <v>31</v>
      </c>
      <c r="F131" s="298">
        <v>36</v>
      </c>
      <c r="G131" s="299">
        <v>36</v>
      </c>
    </row>
    <row r="132" spans="1:7" x14ac:dyDescent="0.25">
      <c r="A132" s="295" t="s">
        <v>72</v>
      </c>
      <c r="B132" s="293"/>
      <c r="C132" s="293" t="s">
        <v>108</v>
      </c>
      <c r="D132" s="296" t="s">
        <v>101</v>
      </c>
      <c r="E132" s="297" t="s">
        <v>306</v>
      </c>
      <c r="F132" s="298">
        <v>12</v>
      </c>
      <c r="G132" s="299">
        <v>14</v>
      </c>
    </row>
    <row r="133" spans="1:7" x14ac:dyDescent="0.25">
      <c r="A133" s="295" t="s">
        <v>72</v>
      </c>
      <c r="B133" s="293"/>
      <c r="C133" s="293" t="s">
        <v>108</v>
      </c>
      <c r="D133" s="296" t="s">
        <v>101</v>
      </c>
      <c r="E133" s="297" t="s">
        <v>237</v>
      </c>
      <c r="F133" s="298">
        <v>18</v>
      </c>
      <c r="G133" s="299">
        <v>18</v>
      </c>
    </row>
    <row r="134" spans="1:7" x14ac:dyDescent="0.25">
      <c r="A134" s="295" t="s">
        <v>226</v>
      </c>
      <c r="B134" s="293" t="s">
        <v>236</v>
      </c>
      <c r="C134" s="293" t="s">
        <v>102</v>
      </c>
      <c r="D134" s="296" t="s">
        <v>103</v>
      </c>
      <c r="E134" s="297" t="s">
        <v>31</v>
      </c>
      <c r="F134" s="298">
        <v>5</v>
      </c>
      <c r="G134" s="299">
        <v>5</v>
      </c>
    </row>
    <row r="135" spans="1:7" x14ac:dyDescent="0.25">
      <c r="A135" s="295" t="s">
        <v>226</v>
      </c>
      <c r="B135" s="293" t="s">
        <v>236</v>
      </c>
      <c r="C135" s="293" t="s">
        <v>102</v>
      </c>
      <c r="D135" s="296" t="s">
        <v>103</v>
      </c>
      <c r="E135" s="297" t="s">
        <v>39</v>
      </c>
      <c r="F135" s="298">
        <v>5</v>
      </c>
      <c r="G135" s="299">
        <v>5</v>
      </c>
    </row>
    <row r="136" spans="1:7" x14ac:dyDescent="0.25">
      <c r="A136" s="295" t="s">
        <v>226</v>
      </c>
      <c r="B136" s="293" t="s">
        <v>236</v>
      </c>
      <c r="C136" s="293" t="s">
        <v>102</v>
      </c>
      <c r="D136" s="296" t="s">
        <v>103</v>
      </c>
      <c r="E136" s="297" t="s">
        <v>37</v>
      </c>
      <c r="F136" s="298">
        <v>5</v>
      </c>
      <c r="G136" s="299">
        <v>5</v>
      </c>
    </row>
    <row r="137" spans="1:7" x14ac:dyDescent="0.25">
      <c r="A137" s="295" t="s">
        <v>226</v>
      </c>
      <c r="B137" s="293" t="s">
        <v>236</v>
      </c>
      <c r="C137" s="293" t="s">
        <v>102</v>
      </c>
      <c r="D137" s="296" t="s">
        <v>103</v>
      </c>
      <c r="E137" s="297" t="s">
        <v>45</v>
      </c>
      <c r="F137" s="298">
        <v>5</v>
      </c>
      <c r="G137" s="299">
        <v>5</v>
      </c>
    </row>
    <row r="138" spans="1:7" x14ac:dyDescent="0.25">
      <c r="A138" s="295" t="s">
        <v>226</v>
      </c>
      <c r="B138" s="293" t="s">
        <v>236</v>
      </c>
      <c r="C138" s="293" t="s">
        <v>102</v>
      </c>
      <c r="D138" s="296" t="s">
        <v>103</v>
      </c>
      <c r="E138" s="297" t="s">
        <v>237</v>
      </c>
      <c r="F138" s="298">
        <v>4</v>
      </c>
      <c r="G138" s="299">
        <v>4</v>
      </c>
    </row>
    <row r="139" spans="1:7" x14ac:dyDescent="0.25">
      <c r="A139" s="295" t="s">
        <v>73</v>
      </c>
      <c r="B139" s="293"/>
      <c r="C139" s="293" t="s">
        <v>108</v>
      </c>
      <c r="D139" s="296" t="s">
        <v>101</v>
      </c>
      <c r="E139" s="297" t="s">
        <v>31</v>
      </c>
      <c r="F139" s="298">
        <v>5</v>
      </c>
      <c r="G139" s="299">
        <v>5</v>
      </c>
    </row>
    <row r="140" spans="1:7" x14ac:dyDescent="0.25">
      <c r="A140" s="295" t="s">
        <v>73</v>
      </c>
      <c r="B140" s="293"/>
      <c r="C140" s="293" t="s">
        <v>108</v>
      </c>
      <c r="D140" s="296" t="s">
        <v>101</v>
      </c>
      <c r="E140" s="297" t="s">
        <v>34</v>
      </c>
      <c r="F140" s="298">
        <v>1</v>
      </c>
      <c r="G140" s="299">
        <v>1</v>
      </c>
    </row>
    <row r="141" spans="1:7" x14ac:dyDescent="0.25">
      <c r="A141" s="295" t="s">
        <v>73</v>
      </c>
      <c r="B141" s="293"/>
      <c r="C141" s="293" t="s">
        <v>108</v>
      </c>
      <c r="D141" s="296" t="s">
        <v>101</v>
      </c>
      <c r="E141" s="297" t="s">
        <v>35</v>
      </c>
      <c r="F141" s="298">
        <v>1</v>
      </c>
      <c r="G141" s="299">
        <v>1</v>
      </c>
    </row>
    <row r="142" spans="1:7" x14ac:dyDescent="0.25">
      <c r="A142" s="295" t="s">
        <v>73</v>
      </c>
      <c r="B142" s="293"/>
      <c r="C142" s="293" t="s">
        <v>108</v>
      </c>
      <c r="D142" s="296" t="s">
        <v>101</v>
      </c>
      <c r="E142" s="297" t="s">
        <v>36</v>
      </c>
      <c r="F142" s="298">
        <v>1</v>
      </c>
      <c r="G142" s="299">
        <v>1</v>
      </c>
    </row>
    <row r="143" spans="1:7" x14ac:dyDescent="0.25">
      <c r="A143" s="295" t="s">
        <v>73</v>
      </c>
      <c r="B143" s="293"/>
      <c r="C143" s="293" t="s">
        <v>108</v>
      </c>
      <c r="D143" s="296" t="s">
        <v>101</v>
      </c>
      <c r="E143" s="297" t="s">
        <v>306</v>
      </c>
      <c r="F143" s="298">
        <v>5</v>
      </c>
      <c r="G143" s="299">
        <v>5</v>
      </c>
    </row>
    <row r="144" spans="1:7" x14ac:dyDescent="0.25">
      <c r="A144" s="295" t="s">
        <v>73</v>
      </c>
      <c r="B144" s="293"/>
      <c r="C144" s="293" t="s">
        <v>108</v>
      </c>
      <c r="D144" s="296" t="s">
        <v>101</v>
      </c>
      <c r="E144" s="297" t="s">
        <v>237</v>
      </c>
      <c r="F144" s="298">
        <v>6</v>
      </c>
      <c r="G144" s="299">
        <v>6</v>
      </c>
    </row>
    <row r="145" spans="1:7" x14ac:dyDescent="0.25">
      <c r="A145" s="295" t="s">
        <v>224</v>
      </c>
      <c r="B145" s="293" t="s">
        <v>236</v>
      </c>
      <c r="C145" s="293" t="s">
        <v>102</v>
      </c>
      <c r="D145" s="296" t="s">
        <v>103</v>
      </c>
      <c r="E145" s="297" t="s">
        <v>31</v>
      </c>
      <c r="F145" s="298">
        <v>5</v>
      </c>
      <c r="G145" s="299">
        <v>5</v>
      </c>
    </row>
    <row r="146" spans="1:7" x14ac:dyDescent="0.25">
      <c r="A146" s="295" t="s">
        <v>224</v>
      </c>
      <c r="B146" s="293" t="s">
        <v>236</v>
      </c>
      <c r="C146" s="293" t="s">
        <v>102</v>
      </c>
      <c r="D146" s="296" t="s">
        <v>103</v>
      </c>
      <c r="E146" s="297" t="s">
        <v>37</v>
      </c>
      <c r="F146" s="298">
        <v>5</v>
      </c>
      <c r="G146" s="299">
        <v>5</v>
      </c>
    </row>
    <row r="147" spans="1:7" x14ac:dyDescent="0.25">
      <c r="A147" s="295" t="s">
        <v>224</v>
      </c>
      <c r="B147" s="293" t="s">
        <v>236</v>
      </c>
      <c r="C147" s="293" t="s">
        <v>102</v>
      </c>
      <c r="D147" s="296" t="s">
        <v>103</v>
      </c>
      <c r="E147" s="297" t="s">
        <v>38</v>
      </c>
      <c r="F147" s="298">
        <v>5</v>
      </c>
      <c r="G147" s="299">
        <v>5</v>
      </c>
    </row>
    <row r="148" spans="1:7" x14ac:dyDescent="0.25">
      <c r="A148" s="295" t="s">
        <v>224</v>
      </c>
      <c r="B148" s="293" t="s">
        <v>236</v>
      </c>
      <c r="C148" s="293" t="s">
        <v>102</v>
      </c>
      <c r="D148" s="296" t="s">
        <v>103</v>
      </c>
      <c r="E148" s="297" t="s">
        <v>237</v>
      </c>
      <c r="F148" s="298">
        <v>4</v>
      </c>
      <c r="G148" s="299">
        <v>4</v>
      </c>
    </row>
    <row r="149" spans="1:7" x14ac:dyDescent="0.25">
      <c r="A149" s="295" t="s">
        <v>223</v>
      </c>
      <c r="B149" s="293" t="s">
        <v>236</v>
      </c>
      <c r="C149" s="293" t="s">
        <v>102</v>
      </c>
      <c r="D149" s="296" t="s">
        <v>103</v>
      </c>
      <c r="E149" s="297" t="s">
        <v>31</v>
      </c>
      <c r="F149" s="298">
        <v>5</v>
      </c>
      <c r="G149" s="299">
        <v>5</v>
      </c>
    </row>
    <row r="150" spans="1:7" x14ac:dyDescent="0.25">
      <c r="A150" s="295" t="s">
        <v>223</v>
      </c>
      <c r="B150" s="293" t="s">
        <v>236</v>
      </c>
      <c r="C150" s="293" t="s">
        <v>102</v>
      </c>
      <c r="D150" s="296" t="s">
        <v>103</v>
      </c>
      <c r="E150" s="297" t="s">
        <v>37</v>
      </c>
      <c r="F150" s="298">
        <v>5</v>
      </c>
      <c r="G150" s="299">
        <v>5</v>
      </c>
    </row>
    <row r="151" spans="1:7" x14ac:dyDescent="0.25">
      <c r="A151" s="295" t="s">
        <v>223</v>
      </c>
      <c r="B151" s="293" t="s">
        <v>236</v>
      </c>
      <c r="C151" s="293" t="s">
        <v>102</v>
      </c>
      <c r="D151" s="296" t="s">
        <v>103</v>
      </c>
      <c r="E151" s="297" t="s">
        <v>38</v>
      </c>
      <c r="F151" s="298">
        <v>5</v>
      </c>
      <c r="G151" s="299">
        <v>5</v>
      </c>
    </row>
    <row r="152" spans="1:7" x14ac:dyDescent="0.25">
      <c r="A152" s="295" t="s">
        <v>223</v>
      </c>
      <c r="B152" s="293" t="s">
        <v>236</v>
      </c>
      <c r="C152" s="293" t="s">
        <v>102</v>
      </c>
      <c r="D152" s="296" t="s">
        <v>103</v>
      </c>
      <c r="E152" s="297" t="s">
        <v>237</v>
      </c>
      <c r="F152" s="298">
        <v>4</v>
      </c>
      <c r="G152" s="299">
        <v>4</v>
      </c>
    </row>
    <row r="153" spans="1:7" x14ac:dyDescent="0.25">
      <c r="A153" s="295" t="s">
        <v>215</v>
      </c>
      <c r="B153" s="293" t="s">
        <v>236</v>
      </c>
      <c r="C153" s="293" t="s">
        <v>102</v>
      </c>
      <c r="D153" s="296" t="s">
        <v>103</v>
      </c>
      <c r="E153" s="297" t="s">
        <v>31</v>
      </c>
      <c r="F153" s="298">
        <v>5</v>
      </c>
      <c r="G153" s="299">
        <v>5</v>
      </c>
    </row>
    <row r="154" spans="1:7" x14ac:dyDescent="0.25">
      <c r="A154" s="295" t="s">
        <v>215</v>
      </c>
      <c r="B154" s="293" t="s">
        <v>236</v>
      </c>
      <c r="C154" s="293" t="s">
        <v>102</v>
      </c>
      <c r="D154" s="296" t="s">
        <v>103</v>
      </c>
      <c r="E154" s="297" t="s">
        <v>39</v>
      </c>
      <c r="F154" s="298">
        <v>5</v>
      </c>
      <c r="G154" s="299">
        <v>5</v>
      </c>
    </row>
    <row r="155" spans="1:7" x14ac:dyDescent="0.25">
      <c r="A155" s="295" t="s">
        <v>215</v>
      </c>
      <c r="B155" s="293" t="s">
        <v>236</v>
      </c>
      <c r="C155" s="293" t="s">
        <v>102</v>
      </c>
      <c r="D155" s="296" t="s">
        <v>103</v>
      </c>
      <c r="E155" s="297" t="s">
        <v>37</v>
      </c>
      <c r="F155" s="298">
        <v>5</v>
      </c>
      <c r="G155" s="299">
        <v>5</v>
      </c>
    </row>
    <row r="156" spans="1:7" x14ac:dyDescent="0.25">
      <c r="A156" s="295" t="s">
        <v>215</v>
      </c>
      <c r="B156" s="293" t="s">
        <v>236</v>
      </c>
      <c r="C156" s="293" t="s">
        <v>102</v>
      </c>
      <c r="D156" s="296" t="s">
        <v>103</v>
      </c>
      <c r="E156" s="297" t="s">
        <v>38</v>
      </c>
      <c r="F156" s="298">
        <v>5</v>
      </c>
      <c r="G156" s="299">
        <v>5</v>
      </c>
    </row>
    <row r="157" spans="1:7" x14ac:dyDescent="0.25">
      <c r="A157" s="295" t="s">
        <v>215</v>
      </c>
      <c r="B157" s="293" t="s">
        <v>236</v>
      </c>
      <c r="C157" s="293" t="s">
        <v>102</v>
      </c>
      <c r="D157" s="296" t="s">
        <v>103</v>
      </c>
      <c r="E157" s="297" t="s">
        <v>237</v>
      </c>
      <c r="F157" s="298">
        <v>4</v>
      </c>
      <c r="G157" s="299">
        <v>4</v>
      </c>
    </row>
    <row r="158" spans="1:7" x14ac:dyDescent="0.25">
      <c r="A158" s="295" t="s">
        <v>74</v>
      </c>
      <c r="B158" s="293"/>
      <c r="C158" s="293" t="s">
        <v>108</v>
      </c>
      <c r="D158" s="296" t="s">
        <v>101</v>
      </c>
      <c r="E158" s="297" t="s">
        <v>31</v>
      </c>
      <c r="F158" s="298">
        <v>12</v>
      </c>
      <c r="G158" s="299">
        <v>12</v>
      </c>
    </row>
    <row r="159" spans="1:7" x14ac:dyDescent="0.25">
      <c r="A159" s="295" t="s">
        <v>74</v>
      </c>
      <c r="B159" s="293"/>
      <c r="C159" s="293" t="s">
        <v>108</v>
      </c>
      <c r="D159" s="296" t="s">
        <v>101</v>
      </c>
      <c r="E159" s="297" t="s">
        <v>306</v>
      </c>
      <c r="F159" s="298">
        <v>12</v>
      </c>
      <c r="G159" s="299">
        <v>12</v>
      </c>
    </row>
    <row r="160" spans="1:7" x14ac:dyDescent="0.25">
      <c r="A160" s="295" t="s">
        <v>74</v>
      </c>
      <c r="B160" s="293"/>
      <c r="C160" s="293" t="s">
        <v>108</v>
      </c>
      <c r="D160" s="296" t="s">
        <v>101</v>
      </c>
      <c r="E160" s="297" t="s">
        <v>237</v>
      </c>
      <c r="F160" s="298">
        <v>6</v>
      </c>
      <c r="G160" s="299">
        <v>6</v>
      </c>
    </row>
    <row r="161" spans="1:7" x14ac:dyDescent="0.25">
      <c r="A161" s="295" t="s">
        <v>75</v>
      </c>
      <c r="B161" s="293"/>
      <c r="C161" s="293" t="s">
        <v>108</v>
      </c>
      <c r="D161" s="296" t="s">
        <v>101</v>
      </c>
      <c r="E161" s="297" t="s">
        <v>31</v>
      </c>
      <c r="F161" s="298">
        <v>5</v>
      </c>
      <c r="G161" s="299">
        <v>6</v>
      </c>
    </row>
    <row r="162" spans="1:7" x14ac:dyDescent="0.25">
      <c r="A162" s="295" t="s">
        <v>75</v>
      </c>
      <c r="B162" s="293"/>
      <c r="C162" s="293" t="s">
        <v>108</v>
      </c>
      <c r="D162" s="296" t="s">
        <v>101</v>
      </c>
      <c r="E162" s="297" t="s">
        <v>306</v>
      </c>
      <c r="F162" s="298">
        <v>5</v>
      </c>
      <c r="G162" s="299">
        <v>6</v>
      </c>
    </row>
    <row r="163" spans="1:7" x14ac:dyDescent="0.25">
      <c r="A163" s="295" t="s">
        <v>75</v>
      </c>
      <c r="B163" s="293"/>
      <c r="C163" s="293" t="s">
        <v>108</v>
      </c>
      <c r="D163" s="296" t="s">
        <v>101</v>
      </c>
      <c r="E163" s="297" t="s">
        <v>237</v>
      </c>
      <c r="F163" s="298">
        <v>6</v>
      </c>
      <c r="G163" s="299">
        <v>6</v>
      </c>
    </row>
    <row r="164" spans="1:7" x14ac:dyDescent="0.25">
      <c r="A164" s="295" t="s">
        <v>76</v>
      </c>
      <c r="B164" s="293"/>
      <c r="C164" s="293" t="s">
        <v>108</v>
      </c>
      <c r="D164" s="296" t="s">
        <v>101</v>
      </c>
      <c r="E164" s="297" t="s">
        <v>31</v>
      </c>
      <c r="F164" s="298">
        <v>12</v>
      </c>
      <c r="G164" s="299">
        <v>12</v>
      </c>
    </row>
    <row r="165" spans="1:7" x14ac:dyDescent="0.25">
      <c r="A165" s="295" t="s">
        <v>76</v>
      </c>
      <c r="B165" s="293"/>
      <c r="C165" s="293" t="s">
        <v>108</v>
      </c>
      <c r="D165" s="296" t="s">
        <v>101</v>
      </c>
      <c r="E165" s="297" t="s">
        <v>306</v>
      </c>
      <c r="F165" s="298">
        <v>12</v>
      </c>
      <c r="G165" s="299">
        <v>12</v>
      </c>
    </row>
    <row r="166" spans="1:7" x14ac:dyDescent="0.25">
      <c r="A166" s="295" t="s">
        <v>76</v>
      </c>
      <c r="B166" s="293"/>
      <c r="C166" s="293" t="s">
        <v>108</v>
      </c>
      <c r="D166" s="296" t="s">
        <v>101</v>
      </c>
      <c r="E166" s="297" t="s">
        <v>237</v>
      </c>
      <c r="F166" s="298">
        <v>6</v>
      </c>
      <c r="G166" s="299">
        <v>6</v>
      </c>
    </row>
    <row r="167" spans="1:7" x14ac:dyDescent="0.25">
      <c r="A167" s="295" t="s">
        <v>218</v>
      </c>
      <c r="B167" s="293" t="s">
        <v>236</v>
      </c>
      <c r="C167" s="293" t="s">
        <v>102</v>
      </c>
      <c r="D167" s="296" t="s">
        <v>103</v>
      </c>
      <c r="E167" s="297" t="s">
        <v>37</v>
      </c>
      <c r="F167" s="298">
        <v>5</v>
      </c>
      <c r="G167" s="299">
        <v>5</v>
      </c>
    </row>
    <row r="168" spans="1:7" x14ac:dyDescent="0.25">
      <c r="A168" s="295" t="s">
        <v>218</v>
      </c>
      <c r="B168" s="293" t="s">
        <v>236</v>
      </c>
      <c r="C168" s="293" t="s">
        <v>102</v>
      </c>
      <c r="D168" s="296" t="s">
        <v>103</v>
      </c>
      <c r="E168" s="297" t="s">
        <v>38</v>
      </c>
      <c r="F168" s="298">
        <v>5</v>
      </c>
      <c r="G168" s="299">
        <v>5</v>
      </c>
    </row>
    <row r="169" spans="1:7" x14ac:dyDescent="0.25">
      <c r="A169" s="295" t="s">
        <v>218</v>
      </c>
      <c r="B169" s="293" t="s">
        <v>236</v>
      </c>
      <c r="C169" s="293" t="s">
        <v>102</v>
      </c>
      <c r="D169" s="296" t="s">
        <v>103</v>
      </c>
      <c r="E169" s="297" t="s">
        <v>237</v>
      </c>
      <c r="F169" s="298">
        <v>4</v>
      </c>
      <c r="G169" s="299">
        <v>4</v>
      </c>
    </row>
    <row r="170" spans="1:7" x14ac:dyDescent="0.25">
      <c r="A170" s="295" t="s">
        <v>219</v>
      </c>
      <c r="B170" s="293" t="s">
        <v>236</v>
      </c>
      <c r="C170" s="293" t="s">
        <v>102</v>
      </c>
      <c r="D170" s="296" t="s">
        <v>103</v>
      </c>
      <c r="E170" s="297" t="s">
        <v>31</v>
      </c>
      <c r="F170" s="298">
        <v>4</v>
      </c>
      <c r="G170" s="299">
        <v>4</v>
      </c>
    </row>
    <row r="171" spans="1:7" x14ac:dyDescent="0.25">
      <c r="A171" s="295" t="s">
        <v>219</v>
      </c>
      <c r="B171" s="293" t="s">
        <v>236</v>
      </c>
      <c r="C171" s="293" t="s">
        <v>102</v>
      </c>
      <c r="D171" s="296" t="s">
        <v>103</v>
      </c>
      <c r="E171" s="297" t="s">
        <v>39</v>
      </c>
      <c r="F171" s="298">
        <v>4</v>
      </c>
      <c r="G171" s="299">
        <v>4</v>
      </c>
    </row>
    <row r="172" spans="1:7" x14ac:dyDescent="0.25">
      <c r="A172" s="295" t="s">
        <v>219</v>
      </c>
      <c r="B172" s="293" t="s">
        <v>236</v>
      </c>
      <c r="C172" s="293" t="s">
        <v>102</v>
      </c>
      <c r="D172" s="296" t="s">
        <v>103</v>
      </c>
      <c r="E172" s="297" t="s">
        <v>37</v>
      </c>
      <c r="F172" s="298">
        <v>4</v>
      </c>
      <c r="G172" s="299">
        <v>4</v>
      </c>
    </row>
    <row r="173" spans="1:7" x14ac:dyDescent="0.25">
      <c r="A173" s="295" t="s">
        <v>219</v>
      </c>
      <c r="B173" s="293" t="s">
        <v>236</v>
      </c>
      <c r="C173" s="293" t="s">
        <v>102</v>
      </c>
      <c r="D173" s="296" t="s">
        <v>103</v>
      </c>
      <c r="E173" s="297" t="s">
        <v>237</v>
      </c>
      <c r="F173" s="298">
        <v>4</v>
      </c>
      <c r="G173" s="299">
        <v>4</v>
      </c>
    </row>
    <row r="174" spans="1:7" x14ac:dyDescent="0.25">
      <c r="A174" s="295" t="s">
        <v>231</v>
      </c>
      <c r="B174" s="293" t="s">
        <v>167</v>
      </c>
      <c r="C174" s="293" t="s">
        <v>102</v>
      </c>
      <c r="D174" s="296" t="s">
        <v>103</v>
      </c>
      <c r="E174" s="297" t="s">
        <v>31</v>
      </c>
      <c r="F174" s="298">
        <v>3</v>
      </c>
      <c r="G174" s="299">
        <v>3</v>
      </c>
    </row>
    <row r="175" spans="1:7" x14ac:dyDescent="0.25">
      <c r="A175" s="295" t="s">
        <v>231</v>
      </c>
      <c r="B175" s="293" t="s">
        <v>167</v>
      </c>
      <c r="C175" s="293" t="s">
        <v>102</v>
      </c>
      <c r="D175" s="296" t="s">
        <v>103</v>
      </c>
      <c r="E175" s="297" t="s">
        <v>39</v>
      </c>
      <c r="F175" s="298">
        <v>3</v>
      </c>
      <c r="G175" s="299">
        <v>3</v>
      </c>
    </row>
    <row r="176" spans="1:7" x14ac:dyDescent="0.25">
      <c r="A176" s="295" t="s">
        <v>231</v>
      </c>
      <c r="B176" s="293" t="s">
        <v>167</v>
      </c>
      <c r="C176" s="293" t="s">
        <v>102</v>
      </c>
      <c r="D176" s="296" t="s">
        <v>103</v>
      </c>
      <c r="E176" s="297" t="s">
        <v>237</v>
      </c>
      <c r="F176" s="298">
        <v>4</v>
      </c>
      <c r="G176" s="299">
        <v>4</v>
      </c>
    </row>
    <row r="177" spans="1:7" x14ac:dyDescent="0.25">
      <c r="A177" s="295" t="s">
        <v>235</v>
      </c>
      <c r="B177" s="293" t="s">
        <v>165</v>
      </c>
      <c r="C177" s="293" t="s">
        <v>102</v>
      </c>
      <c r="D177" s="296" t="s">
        <v>103</v>
      </c>
      <c r="E177" s="297" t="s">
        <v>31</v>
      </c>
      <c r="F177" s="298">
        <v>5</v>
      </c>
      <c r="G177" s="299">
        <v>5</v>
      </c>
    </row>
    <row r="178" spans="1:7" x14ac:dyDescent="0.25">
      <c r="A178" s="295" t="s">
        <v>235</v>
      </c>
      <c r="B178" s="293" t="s">
        <v>165</v>
      </c>
      <c r="C178" s="293" t="s">
        <v>102</v>
      </c>
      <c r="D178" s="296" t="s">
        <v>103</v>
      </c>
      <c r="E178" s="297" t="s">
        <v>39</v>
      </c>
      <c r="F178" s="298">
        <v>5</v>
      </c>
      <c r="G178" s="299">
        <v>5</v>
      </c>
    </row>
    <row r="179" spans="1:7" x14ac:dyDescent="0.25">
      <c r="A179" s="295" t="s">
        <v>235</v>
      </c>
      <c r="B179" s="293" t="s">
        <v>165</v>
      </c>
      <c r="C179" s="293" t="s">
        <v>102</v>
      </c>
      <c r="D179" s="296" t="s">
        <v>103</v>
      </c>
      <c r="E179" s="297" t="s">
        <v>37</v>
      </c>
      <c r="F179" s="298">
        <v>5</v>
      </c>
      <c r="G179" s="299">
        <v>5</v>
      </c>
    </row>
    <row r="180" spans="1:7" x14ac:dyDescent="0.25">
      <c r="A180" s="295" t="s">
        <v>235</v>
      </c>
      <c r="B180" s="293" t="s">
        <v>165</v>
      </c>
      <c r="C180" s="293" t="s">
        <v>102</v>
      </c>
      <c r="D180" s="296" t="s">
        <v>103</v>
      </c>
      <c r="E180" s="297" t="s">
        <v>237</v>
      </c>
      <c r="F180" s="298">
        <v>4</v>
      </c>
      <c r="G180" s="299">
        <v>4</v>
      </c>
    </row>
    <row r="181" spans="1:7" x14ac:dyDescent="0.25">
      <c r="A181" s="295" t="s">
        <v>222</v>
      </c>
      <c r="B181" s="293" t="s">
        <v>236</v>
      </c>
      <c r="C181" s="293" t="s">
        <v>102</v>
      </c>
      <c r="D181" s="296" t="s">
        <v>103</v>
      </c>
      <c r="E181" s="297" t="s">
        <v>31</v>
      </c>
      <c r="F181" s="298">
        <v>5</v>
      </c>
      <c r="G181" s="299">
        <v>5</v>
      </c>
    </row>
    <row r="182" spans="1:7" x14ac:dyDescent="0.25">
      <c r="A182" s="295" t="s">
        <v>222</v>
      </c>
      <c r="B182" s="293" t="s">
        <v>236</v>
      </c>
      <c r="C182" s="293" t="s">
        <v>102</v>
      </c>
      <c r="D182" s="296" t="s">
        <v>103</v>
      </c>
      <c r="E182" s="297" t="s">
        <v>37</v>
      </c>
      <c r="F182" s="298">
        <v>6</v>
      </c>
      <c r="G182" s="299">
        <v>6</v>
      </c>
    </row>
    <row r="183" spans="1:7" x14ac:dyDescent="0.25">
      <c r="A183" s="295" t="s">
        <v>222</v>
      </c>
      <c r="B183" s="293" t="s">
        <v>236</v>
      </c>
      <c r="C183" s="293" t="s">
        <v>102</v>
      </c>
      <c r="D183" s="296" t="s">
        <v>103</v>
      </c>
      <c r="E183" s="297" t="s">
        <v>237</v>
      </c>
      <c r="F183" s="298">
        <v>4</v>
      </c>
      <c r="G183" s="299">
        <v>4</v>
      </c>
    </row>
    <row r="184" spans="1:7" x14ac:dyDescent="0.25">
      <c r="A184" s="295" t="s">
        <v>225</v>
      </c>
      <c r="B184" s="293" t="s">
        <v>236</v>
      </c>
      <c r="C184" s="293" t="s">
        <v>102</v>
      </c>
      <c r="D184" s="296" t="s">
        <v>103</v>
      </c>
      <c r="E184" s="297" t="s">
        <v>31</v>
      </c>
      <c r="F184" s="298">
        <v>5</v>
      </c>
      <c r="G184" s="299">
        <v>5</v>
      </c>
    </row>
    <row r="185" spans="1:7" x14ac:dyDescent="0.25">
      <c r="A185" s="295" t="s">
        <v>225</v>
      </c>
      <c r="B185" s="293" t="s">
        <v>236</v>
      </c>
      <c r="C185" s="293" t="s">
        <v>102</v>
      </c>
      <c r="D185" s="296" t="s">
        <v>103</v>
      </c>
      <c r="E185" s="297" t="s">
        <v>37</v>
      </c>
      <c r="F185" s="298">
        <v>5</v>
      </c>
      <c r="G185" s="299">
        <v>5</v>
      </c>
    </row>
    <row r="186" spans="1:7" x14ac:dyDescent="0.25">
      <c r="A186" s="295" t="s">
        <v>225</v>
      </c>
      <c r="B186" s="293" t="s">
        <v>236</v>
      </c>
      <c r="C186" s="293" t="s">
        <v>102</v>
      </c>
      <c r="D186" s="296" t="s">
        <v>103</v>
      </c>
      <c r="E186" s="297" t="s">
        <v>38</v>
      </c>
      <c r="F186" s="298">
        <v>5</v>
      </c>
      <c r="G186" s="299">
        <v>5</v>
      </c>
    </row>
    <row r="187" spans="1:7" x14ac:dyDescent="0.25">
      <c r="A187" s="295" t="s">
        <v>225</v>
      </c>
      <c r="B187" s="293" t="s">
        <v>236</v>
      </c>
      <c r="C187" s="293" t="s">
        <v>102</v>
      </c>
      <c r="D187" s="296" t="s">
        <v>103</v>
      </c>
      <c r="E187" s="297" t="s">
        <v>237</v>
      </c>
      <c r="F187" s="298">
        <v>4</v>
      </c>
      <c r="G187" s="299">
        <v>4</v>
      </c>
    </row>
    <row r="188" spans="1:7" x14ac:dyDescent="0.25">
      <c r="A188" s="295" t="s">
        <v>77</v>
      </c>
      <c r="B188" s="293"/>
      <c r="C188" s="293" t="s">
        <v>108</v>
      </c>
      <c r="D188" s="296" t="s">
        <v>101</v>
      </c>
      <c r="E188" s="297" t="s">
        <v>31</v>
      </c>
      <c r="F188" s="298">
        <v>2</v>
      </c>
      <c r="G188" s="299">
        <v>2</v>
      </c>
    </row>
    <row r="189" spans="1:7" x14ac:dyDescent="0.25">
      <c r="A189" s="295" t="s">
        <v>77</v>
      </c>
      <c r="B189" s="293"/>
      <c r="C189" s="293" t="s">
        <v>108</v>
      </c>
      <c r="D189" s="296" t="s">
        <v>101</v>
      </c>
      <c r="E189" s="297" t="s">
        <v>39</v>
      </c>
      <c r="F189" s="298">
        <v>2</v>
      </c>
      <c r="G189" s="299">
        <v>2</v>
      </c>
    </row>
    <row r="190" spans="1:7" x14ac:dyDescent="0.25">
      <c r="A190" s="295" t="s">
        <v>77</v>
      </c>
      <c r="B190" s="293"/>
      <c r="C190" s="293" t="s">
        <v>108</v>
      </c>
      <c r="D190" s="296" t="s">
        <v>101</v>
      </c>
      <c r="E190" s="297" t="s">
        <v>306</v>
      </c>
      <c r="F190" s="298">
        <v>2</v>
      </c>
      <c r="G190" s="299">
        <v>2</v>
      </c>
    </row>
    <row r="191" spans="1:7" x14ac:dyDescent="0.25">
      <c r="A191" s="295" t="s">
        <v>77</v>
      </c>
      <c r="B191" s="293"/>
      <c r="C191" s="293" t="s">
        <v>108</v>
      </c>
      <c r="D191" s="296" t="s">
        <v>101</v>
      </c>
      <c r="E191" s="297" t="s">
        <v>237</v>
      </c>
      <c r="F191" s="298">
        <v>6</v>
      </c>
      <c r="G191" s="299">
        <v>6</v>
      </c>
    </row>
    <row r="192" spans="1:7" x14ac:dyDescent="0.25">
      <c r="A192" s="295" t="s">
        <v>78</v>
      </c>
      <c r="B192" s="293"/>
      <c r="C192" s="293" t="s">
        <v>108</v>
      </c>
      <c r="D192" s="296" t="s">
        <v>125</v>
      </c>
      <c r="E192" s="297" t="s">
        <v>31</v>
      </c>
      <c r="F192" s="298">
        <v>5</v>
      </c>
      <c r="G192" s="299">
        <v>5</v>
      </c>
    </row>
    <row r="193" spans="1:7" x14ac:dyDescent="0.25">
      <c r="A193" s="295" t="s">
        <v>78</v>
      </c>
      <c r="B193" s="293"/>
      <c r="C193" s="293" t="s">
        <v>108</v>
      </c>
      <c r="D193" s="296" t="s">
        <v>125</v>
      </c>
      <c r="E193" s="297" t="s">
        <v>39</v>
      </c>
      <c r="F193" s="298">
        <v>5</v>
      </c>
      <c r="G193" s="299">
        <v>5</v>
      </c>
    </row>
    <row r="194" spans="1:7" x14ac:dyDescent="0.25">
      <c r="A194" s="295" t="s">
        <v>78</v>
      </c>
      <c r="B194" s="293"/>
      <c r="C194" s="293" t="s">
        <v>108</v>
      </c>
      <c r="D194" s="296" t="s">
        <v>125</v>
      </c>
      <c r="E194" s="297" t="s">
        <v>306</v>
      </c>
      <c r="F194" s="298">
        <v>5</v>
      </c>
      <c r="G194" s="299">
        <v>5</v>
      </c>
    </row>
    <row r="195" spans="1:7" x14ac:dyDescent="0.25">
      <c r="A195" s="295" t="s">
        <v>78</v>
      </c>
      <c r="B195" s="293"/>
      <c r="C195" s="293" t="s">
        <v>108</v>
      </c>
      <c r="D195" s="296" t="s">
        <v>125</v>
      </c>
      <c r="E195" s="297" t="s">
        <v>237</v>
      </c>
      <c r="F195" s="298">
        <v>6</v>
      </c>
      <c r="G195" s="299">
        <v>6</v>
      </c>
    </row>
    <row r="196" spans="1:7" x14ac:dyDescent="0.25">
      <c r="A196" s="295" t="s">
        <v>79</v>
      </c>
      <c r="B196" s="293"/>
      <c r="C196" s="293" t="s">
        <v>108</v>
      </c>
      <c r="D196" s="296" t="s">
        <v>101</v>
      </c>
      <c r="E196" s="297" t="s">
        <v>31</v>
      </c>
      <c r="F196" s="298">
        <v>5</v>
      </c>
      <c r="G196" s="299">
        <v>5</v>
      </c>
    </row>
    <row r="197" spans="1:7" x14ac:dyDescent="0.25">
      <c r="A197" s="295" t="s">
        <v>79</v>
      </c>
      <c r="B197" s="293"/>
      <c r="C197" s="293" t="s">
        <v>108</v>
      </c>
      <c r="D197" s="296" t="s">
        <v>101</v>
      </c>
      <c r="E197" s="297" t="s">
        <v>306</v>
      </c>
      <c r="F197" s="298">
        <v>10</v>
      </c>
      <c r="G197" s="299">
        <v>10</v>
      </c>
    </row>
    <row r="198" spans="1:7" x14ac:dyDescent="0.25">
      <c r="A198" s="295" t="s">
        <v>79</v>
      </c>
      <c r="B198" s="293"/>
      <c r="C198" s="293" t="s">
        <v>108</v>
      </c>
      <c r="D198" s="296" t="s">
        <v>101</v>
      </c>
      <c r="E198" s="297" t="s">
        <v>237</v>
      </c>
      <c r="F198" s="298">
        <v>6</v>
      </c>
      <c r="G198" s="299">
        <v>6</v>
      </c>
    </row>
    <row r="199" spans="1:7" x14ac:dyDescent="0.25">
      <c r="A199" s="295" t="s">
        <v>80</v>
      </c>
      <c r="B199" s="293"/>
      <c r="C199" s="293" t="s">
        <v>105</v>
      </c>
      <c r="D199" s="296" t="s">
        <v>101</v>
      </c>
      <c r="E199" s="297" t="s">
        <v>31</v>
      </c>
      <c r="F199" s="298">
        <v>5</v>
      </c>
      <c r="G199" s="299">
        <v>5</v>
      </c>
    </row>
    <row r="200" spans="1:7" x14ac:dyDescent="0.25">
      <c r="A200" s="295" t="s">
        <v>80</v>
      </c>
      <c r="B200" s="293"/>
      <c r="C200" s="293" t="s">
        <v>105</v>
      </c>
      <c r="D200" s="296" t="s">
        <v>101</v>
      </c>
      <c r="E200" s="297" t="s">
        <v>237</v>
      </c>
      <c r="F200" s="298">
        <v>4</v>
      </c>
      <c r="G200" s="299">
        <v>4</v>
      </c>
    </row>
    <row r="201" spans="1:7" x14ac:dyDescent="0.25">
      <c r="A201" s="295" t="s">
        <v>81</v>
      </c>
      <c r="B201" s="293"/>
      <c r="C201" s="293" t="s">
        <v>105</v>
      </c>
      <c r="D201" s="296" t="s">
        <v>125</v>
      </c>
      <c r="E201" s="297" t="s">
        <v>31</v>
      </c>
      <c r="F201" s="298">
        <v>6</v>
      </c>
      <c r="G201" s="299">
        <v>6</v>
      </c>
    </row>
    <row r="202" spans="1:7" x14ac:dyDescent="0.25">
      <c r="A202" s="295" t="s">
        <v>81</v>
      </c>
      <c r="B202" s="293"/>
      <c r="C202" s="293" t="s">
        <v>105</v>
      </c>
      <c r="D202" s="296" t="s">
        <v>125</v>
      </c>
      <c r="E202" s="297" t="s">
        <v>306</v>
      </c>
      <c r="F202" s="298">
        <v>6</v>
      </c>
      <c r="G202" s="299">
        <v>6</v>
      </c>
    </row>
    <row r="203" spans="1:7" x14ac:dyDescent="0.25">
      <c r="A203" s="295" t="s">
        <v>81</v>
      </c>
      <c r="B203" s="293"/>
      <c r="C203" s="293" t="s">
        <v>105</v>
      </c>
      <c r="D203" s="296" t="s">
        <v>125</v>
      </c>
      <c r="E203" s="297" t="s">
        <v>237</v>
      </c>
      <c r="F203" s="298">
        <v>4</v>
      </c>
      <c r="G203" s="299">
        <v>4</v>
      </c>
    </row>
    <row r="204" spans="1:7" x14ac:dyDescent="0.25">
      <c r="A204" s="295" t="s">
        <v>82</v>
      </c>
      <c r="B204" s="293"/>
      <c r="C204" s="293" t="s">
        <v>105</v>
      </c>
      <c r="D204" s="296" t="s">
        <v>101</v>
      </c>
      <c r="E204" s="297" t="s">
        <v>31</v>
      </c>
      <c r="F204" s="298">
        <v>5</v>
      </c>
      <c r="G204" s="299">
        <v>5</v>
      </c>
    </row>
    <row r="205" spans="1:7" x14ac:dyDescent="0.25">
      <c r="A205" s="295" t="s">
        <v>82</v>
      </c>
      <c r="B205" s="293"/>
      <c r="C205" s="293" t="s">
        <v>105</v>
      </c>
      <c r="D205" s="296" t="s">
        <v>101</v>
      </c>
      <c r="E205" s="297" t="s">
        <v>306</v>
      </c>
      <c r="F205" s="298">
        <v>10</v>
      </c>
      <c r="G205" s="299">
        <v>10</v>
      </c>
    </row>
    <row r="206" spans="1:7" x14ac:dyDescent="0.25">
      <c r="A206" s="295" t="s">
        <v>82</v>
      </c>
      <c r="B206" s="293"/>
      <c r="C206" s="293" t="s">
        <v>105</v>
      </c>
      <c r="D206" s="296" t="s">
        <v>101</v>
      </c>
      <c r="E206" s="297" t="s">
        <v>237</v>
      </c>
      <c r="F206" s="298">
        <v>4</v>
      </c>
      <c r="G206" s="299">
        <v>4</v>
      </c>
    </row>
    <row r="207" spans="1:7" x14ac:dyDescent="0.25">
      <c r="A207" s="295" t="s">
        <v>83</v>
      </c>
      <c r="B207" s="293"/>
      <c r="C207" s="293" t="s">
        <v>108</v>
      </c>
      <c r="D207" s="296" t="s">
        <v>101</v>
      </c>
      <c r="E207" s="297" t="s">
        <v>31</v>
      </c>
      <c r="F207" s="298">
        <v>5</v>
      </c>
      <c r="G207" s="299">
        <v>5</v>
      </c>
    </row>
    <row r="208" spans="1:7" x14ac:dyDescent="0.25">
      <c r="A208" s="295" t="s">
        <v>83</v>
      </c>
      <c r="B208" s="293"/>
      <c r="C208" s="293" t="s">
        <v>108</v>
      </c>
      <c r="D208" s="296" t="s">
        <v>101</v>
      </c>
      <c r="E208" s="297" t="s">
        <v>306</v>
      </c>
      <c r="F208" s="298">
        <v>5</v>
      </c>
      <c r="G208" s="299">
        <v>5</v>
      </c>
    </row>
    <row r="209" spans="1:7" x14ac:dyDescent="0.25">
      <c r="A209" s="295" t="s">
        <v>83</v>
      </c>
      <c r="B209" s="293"/>
      <c r="C209" s="293" t="s">
        <v>108</v>
      </c>
      <c r="D209" s="296" t="s">
        <v>101</v>
      </c>
      <c r="E209" s="297" t="s">
        <v>237</v>
      </c>
      <c r="F209" s="298">
        <v>6</v>
      </c>
      <c r="G209" s="299">
        <v>6</v>
      </c>
    </row>
    <row r="210" spans="1:7" x14ac:dyDescent="0.25">
      <c r="A210" s="295" t="s">
        <v>84</v>
      </c>
      <c r="B210" s="293"/>
      <c r="C210" s="293" t="s">
        <v>108</v>
      </c>
      <c r="D210" s="296" t="s">
        <v>101</v>
      </c>
      <c r="E210" s="297" t="s">
        <v>31</v>
      </c>
      <c r="F210" s="298">
        <v>12</v>
      </c>
      <c r="G210" s="299">
        <v>12</v>
      </c>
    </row>
    <row r="211" spans="1:7" x14ac:dyDescent="0.25">
      <c r="A211" s="295" t="s">
        <v>84</v>
      </c>
      <c r="B211" s="293"/>
      <c r="C211" s="293" t="s">
        <v>108</v>
      </c>
      <c r="D211" s="296" t="s">
        <v>101</v>
      </c>
      <c r="E211" s="297" t="s">
        <v>306</v>
      </c>
      <c r="F211" s="298">
        <v>12</v>
      </c>
      <c r="G211" s="299">
        <v>12</v>
      </c>
    </row>
    <row r="212" spans="1:7" x14ac:dyDescent="0.25">
      <c r="A212" s="295" t="s">
        <v>84</v>
      </c>
      <c r="B212" s="293"/>
      <c r="C212" s="293" t="s">
        <v>108</v>
      </c>
      <c r="D212" s="296" t="s">
        <v>101</v>
      </c>
      <c r="E212" s="297" t="s">
        <v>237</v>
      </c>
      <c r="F212" s="298">
        <v>6</v>
      </c>
      <c r="G212" s="299">
        <v>6</v>
      </c>
    </row>
    <row r="213" spans="1:7" x14ac:dyDescent="0.25">
      <c r="A213" s="295" t="s">
        <v>85</v>
      </c>
      <c r="B213" s="293"/>
      <c r="C213" s="293" t="s">
        <v>108</v>
      </c>
      <c r="D213" s="296" t="s">
        <v>101</v>
      </c>
      <c r="E213" s="297" t="s">
        <v>31</v>
      </c>
      <c r="F213" s="298">
        <v>5</v>
      </c>
      <c r="G213" s="299">
        <v>5</v>
      </c>
    </row>
    <row r="214" spans="1:7" x14ac:dyDescent="0.25">
      <c r="A214" s="295" t="s">
        <v>85</v>
      </c>
      <c r="B214" s="293"/>
      <c r="C214" s="293" t="s">
        <v>108</v>
      </c>
      <c r="D214" s="296" t="s">
        <v>101</v>
      </c>
      <c r="E214" s="297" t="s">
        <v>306</v>
      </c>
      <c r="F214" s="298">
        <v>5</v>
      </c>
      <c r="G214" s="299">
        <v>5</v>
      </c>
    </row>
    <row r="215" spans="1:7" x14ac:dyDescent="0.25">
      <c r="A215" s="295" t="s">
        <v>85</v>
      </c>
      <c r="B215" s="293"/>
      <c r="C215" s="293" t="s">
        <v>108</v>
      </c>
      <c r="D215" s="296" t="s">
        <v>101</v>
      </c>
      <c r="E215" s="297" t="s">
        <v>237</v>
      </c>
      <c r="F215" s="298">
        <v>6</v>
      </c>
      <c r="G215" s="299">
        <v>6</v>
      </c>
    </row>
    <row r="216" spans="1:7" x14ac:dyDescent="0.25">
      <c r="A216" s="295" t="s">
        <v>86</v>
      </c>
      <c r="B216" s="293"/>
      <c r="C216" s="293" t="s">
        <v>108</v>
      </c>
      <c r="D216" s="296" t="s">
        <v>101</v>
      </c>
      <c r="E216" s="297" t="s">
        <v>31</v>
      </c>
      <c r="F216" s="298">
        <v>5</v>
      </c>
      <c r="G216" s="299">
        <v>5</v>
      </c>
    </row>
    <row r="217" spans="1:7" x14ac:dyDescent="0.25">
      <c r="A217" s="295" t="s">
        <v>86</v>
      </c>
      <c r="B217" s="293"/>
      <c r="C217" s="293" t="s">
        <v>108</v>
      </c>
      <c r="D217" s="296" t="s">
        <v>101</v>
      </c>
      <c r="E217" s="297" t="s">
        <v>306</v>
      </c>
      <c r="F217" s="298">
        <v>5</v>
      </c>
      <c r="G217" s="299">
        <v>5</v>
      </c>
    </row>
    <row r="218" spans="1:7" x14ac:dyDescent="0.25">
      <c r="A218" s="295" t="s">
        <v>86</v>
      </c>
      <c r="B218" s="293"/>
      <c r="C218" s="293" t="s">
        <v>108</v>
      </c>
      <c r="D218" s="296" t="s">
        <v>101</v>
      </c>
      <c r="E218" s="297" t="s">
        <v>237</v>
      </c>
      <c r="F218" s="298">
        <v>6</v>
      </c>
      <c r="G218" s="299">
        <v>6</v>
      </c>
    </row>
    <row r="219" spans="1:7" x14ac:dyDescent="0.25">
      <c r="A219" s="295" t="s">
        <v>87</v>
      </c>
      <c r="B219" s="293"/>
      <c r="C219" s="293" t="s">
        <v>108</v>
      </c>
      <c r="D219" s="296" t="s">
        <v>101</v>
      </c>
      <c r="E219" s="297" t="s">
        <v>31</v>
      </c>
      <c r="F219" s="298">
        <v>5</v>
      </c>
      <c r="G219" s="299">
        <v>5</v>
      </c>
    </row>
    <row r="220" spans="1:7" x14ac:dyDescent="0.25">
      <c r="A220" s="295" t="s">
        <v>87</v>
      </c>
      <c r="B220" s="293"/>
      <c r="C220" s="293" t="s">
        <v>108</v>
      </c>
      <c r="D220" s="296" t="s">
        <v>101</v>
      </c>
      <c r="E220" s="297" t="s">
        <v>306</v>
      </c>
      <c r="F220" s="298">
        <v>5</v>
      </c>
      <c r="G220" s="299">
        <v>5</v>
      </c>
    </row>
    <row r="221" spans="1:7" x14ac:dyDescent="0.25">
      <c r="A221" s="295" t="s">
        <v>87</v>
      </c>
      <c r="B221" s="293"/>
      <c r="C221" s="293" t="s">
        <v>108</v>
      </c>
      <c r="D221" s="296" t="s">
        <v>101</v>
      </c>
      <c r="E221" s="297" t="s">
        <v>237</v>
      </c>
      <c r="F221" s="298">
        <v>6</v>
      </c>
      <c r="G221" s="299">
        <v>6</v>
      </c>
    </row>
    <row r="222" spans="1:7" x14ac:dyDescent="0.25">
      <c r="A222" s="295" t="s">
        <v>88</v>
      </c>
      <c r="B222" s="293"/>
      <c r="C222" s="293" t="s">
        <v>108</v>
      </c>
      <c r="D222" s="296" t="s">
        <v>101</v>
      </c>
      <c r="E222" s="297" t="s">
        <v>31</v>
      </c>
      <c r="F222" s="298">
        <v>5</v>
      </c>
      <c r="G222" s="299">
        <v>5</v>
      </c>
    </row>
    <row r="223" spans="1:7" x14ac:dyDescent="0.25">
      <c r="A223" s="295" t="s">
        <v>88</v>
      </c>
      <c r="B223" s="293"/>
      <c r="C223" s="293" t="s">
        <v>108</v>
      </c>
      <c r="D223" s="296" t="s">
        <v>101</v>
      </c>
      <c r="E223" s="297" t="s">
        <v>306</v>
      </c>
      <c r="F223" s="298">
        <v>5</v>
      </c>
      <c r="G223" s="299">
        <v>5</v>
      </c>
    </row>
    <row r="224" spans="1:7" x14ac:dyDescent="0.25">
      <c r="A224" s="295" t="s">
        <v>88</v>
      </c>
      <c r="B224" s="293"/>
      <c r="C224" s="293" t="s">
        <v>108</v>
      </c>
      <c r="D224" s="296" t="s">
        <v>101</v>
      </c>
      <c r="E224" s="297" t="s">
        <v>237</v>
      </c>
      <c r="F224" s="298">
        <v>6</v>
      </c>
      <c r="G224" s="299">
        <v>6</v>
      </c>
    </row>
    <row r="225" spans="1:7" x14ac:dyDescent="0.25">
      <c r="A225" s="295" t="s">
        <v>89</v>
      </c>
      <c r="B225" s="293"/>
      <c r="C225" s="293" t="s">
        <v>108</v>
      </c>
      <c r="D225" s="296" t="s">
        <v>101</v>
      </c>
      <c r="E225" s="297" t="s">
        <v>31</v>
      </c>
      <c r="F225" s="298">
        <v>5</v>
      </c>
      <c r="G225" s="299">
        <v>5</v>
      </c>
    </row>
    <row r="226" spans="1:7" x14ac:dyDescent="0.25">
      <c r="A226" s="295" t="s">
        <v>89</v>
      </c>
      <c r="B226" s="293"/>
      <c r="C226" s="293" t="s">
        <v>108</v>
      </c>
      <c r="D226" s="296" t="s">
        <v>101</v>
      </c>
      <c r="E226" s="297" t="s">
        <v>306</v>
      </c>
      <c r="F226" s="298">
        <v>5</v>
      </c>
      <c r="G226" s="299">
        <v>5</v>
      </c>
    </row>
    <row r="227" spans="1:7" x14ac:dyDescent="0.25">
      <c r="A227" s="295" t="s">
        <v>89</v>
      </c>
      <c r="B227" s="293"/>
      <c r="C227" s="293" t="s">
        <v>108</v>
      </c>
      <c r="D227" s="296" t="s">
        <v>101</v>
      </c>
      <c r="E227" s="297" t="s">
        <v>38</v>
      </c>
      <c r="F227" s="298">
        <v>5</v>
      </c>
      <c r="G227" s="299">
        <v>5</v>
      </c>
    </row>
    <row r="228" spans="1:7" x14ac:dyDescent="0.25">
      <c r="A228" s="295" t="s">
        <v>89</v>
      </c>
      <c r="B228" s="293"/>
      <c r="C228" s="293" t="s">
        <v>108</v>
      </c>
      <c r="D228" s="296" t="s">
        <v>101</v>
      </c>
      <c r="E228" s="297" t="s">
        <v>40</v>
      </c>
      <c r="F228" s="298">
        <v>5</v>
      </c>
      <c r="G228" s="299">
        <v>5</v>
      </c>
    </row>
    <row r="229" spans="1:7" x14ac:dyDescent="0.25">
      <c r="A229" s="295" t="s">
        <v>89</v>
      </c>
      <c r="B229" s="293"/>
      <c r="C229" s="293" t="s">
        <v>108</v>
      </c>
      <c r="D229" s="296" t="s">
        <v>101</v>
      </c>
      <c r="E229" s="297" t="s">
        <v>41</v>
      </c>
      <c r="F229" s="298">
        <v>5</v>
      </c>
      <c r="G229" s="299">
        <v>5</v>
      </c>
    </row>
    <row r="230" spans="1:7" x14ac:dyDescent="0.25">
      <c r="A230" s="295" t="s">
        <v>89</v>
      </c>
      <c r="B230" s="293"/>
      <c r="C230" s="293" t="s">
        <v>108</v>
      </c>
      <c r="D230" s="296" t="s">
        <v>101</v>
      </c>
      <c r="E230" s="297" t="s">
        <v>42</v>
      </c>
      <c r="F230" s="298">
        <v>5</v>
      </c>
      <c r="G230" s="299">
        <v>5</v>
      </c>
    </row>
    <row r="231" spans="1:7" x14ac:dyDescent="0.25">
      <c r="A231" s="295" t="s">
        <v>89</v>
      </c>
      <c r="B231" s="293"/>
      <c r="C231" s="293" t="s">
        <v>108</v>
      </c>
      <c r="D231" s="296" t="s">
        <v>101</v>
      </c>
      <c r="E231" s="297" t="s">
        <v>237</v>
      </c>
      <c r="F231" s="298">
        <v>6</v>
      </c>
      <c r="G231" s="299">
        <v>6</v>
      </c>
    </row>
    <row r="232" spans="1:7" x14ac:dyDescent="0.25">
      <c r="A232" s="295" t="s">
        <v>90</v>
      </c>
      <c r="B232" s="293"/>
      <c r="C232" s="293" t="s">
        <v>108</v>
      </c>
      <c r="D232" s="296" t="s">
        <v>101</v>
      </c>
      <c r="E232" s="297" t="s">
        <v>306</v>
      </c>
      <c r="F232" s="298">
        <v>2</v>
      </c>
      <c r="G232" s="299">
        <v>0</v>
      </c>
    </row>
    <row r="233" spans="1:7" x14ac:dyDescent="0.25">
      <c r="A233" s="295" t="s">
        <v>90</v>
      </c>
      <c r="B233" s="293"/>
      <c r="C233" s="293" t="s">
        <v>108</v>
      </c>
      <c r="D233" s="296" t="s">
        <v>101</v>
      </c>
      <c r="E233" s="297" t="s">
        <v>237</v>
      </c>
      <c r="F233" s="298">
        <v>6</v>
      </c>
      <c r="G233" s="299">
        <v>0</v>
      </c>
    </row>
    <row r="234" spans="1:7" x14ac:dyDescent="0.25">
      <c r="A234" s="295" t="s">
        <v>91</v>
      </c>
      <c r="B234" s="293"/>
      <c r="C234" s="293" t="s">
        <v>108</v>
      </c>
      <c r="D234" s="296" t="s">
        <v>101</v>
      </c>
      <c r="E234" s="297" t="s">
        <v>306</v>
      </c>
      <c r="F234" s="298">
        <v>12</v>
      </c>
      <c r="G234" s="299">
        <v>0</v>
      </c>
    </row>
    <row r="235" spans="1:7" x14ac:dyDescent="0.25">
      <c r="A235" s="295" t="s">
        <v>91</v>
      </c>
      <c r="B235" s="293"/>
      <c r="C235" s="293" t="s">
        <v>108</v>
      </c>
      <c r="D235" s="296" t="s">
        <v>101</v>
      </c>
      <c r="E235" s="297" t="s">
        <v>237</v>
      </c>
      <c r="F235" s="298">
        <v>6</v>
      </c>
      <c r="G235" s="299">
        <v>0</v>
      </c>
    </row>
    <row r="236" spans="1:7" x14ac:dyDescent="0.25">
      <c r="A236" s="295" t="s">
        <v>220</v>
      </c>
      <c r="B236" s="293" t="s">
        <v>236</v>
      </c>
      <c r="C236" s="293" t="s">
        <v>102</v>
      </c>
      <c r="D236" s="296" t="s">
        <v>103</v>
      </c>
      <c r="E236" s="297" t="s">
        <v>31</v>
      </c>
      <c r="F236" s="298">
        <v>5</v>
      </c>
      <c r="G236" s="299">
        <v>0</v>
      </c>
    </row>
    <row r="237" spans="1:7" x14ac:dyDescent="0.25">
      <c r="A237" s="295" t="s">
        <v>220</v>
      </c>
      <c r="B237" s="293" t="s">
        <v>236</v>
      </c>
      <c r="C237" s="293" t="s">
        <v>102</v>
      </c>
      <c r="D237" s="296" t="s">
        <v>103</v>
      </c>
      <c r="E237" s="297" t="s">
        <v>37</v>
      </c>
      <c r="F237" s="298">
        <v>10</v>
      </c>
      <c r="G237" s="299">
        <v>0</v>
      </c>
    </row>
    <row r="238" spans="1:7" x14ac:dyDescent="0.25">
      <c r="A238" s="295" t="s">
        <v>220</v>
      </c>
      <c r="B238" s="293" t="s">
        <v>236</v>
      </c>
      <c r="C238" s="293" t="s">
        <v>102</v>
      </c>
      <c r="D238" s="296" t="s">
        <v>103</v>
      </c>
      <c r="E238" s="297" t="s">
        <v>38</v>
      </c>
      <c r="F238" s="298">
        <v>5</v>
      </c>
      <c r="G238" s="299">
        <v>0</v>
      </c>
    </row>
    <row r="239" spans="1:7" x14ac:dyDescent="0.25">
      <c r="A239" s="295" t="s">
        <v>220</v>
      </c>
      <c r="B239" s="293" t="s">
        <v>236</v>
      </c>
      <c r="C239" s="293" t="s">
        <v>102</v>
      </c>
      <c r="D239" s="296" t="s">
        <v>103</v>
      </c>
      <c r="E239" s="297" t="s">
        <v>237</v>
      </c>
      <c r="F239" s="298">
        <v>4</v>
      </c>
      <c r="G239" s="299">
        <v>0</v>
      </c>
    </row>
    <row r="240" spans="1:7" x14ac:dyDescent="0.25">
      <c r="A240" s="295" t="s">
        <v>92</v>
      </c>
      <c r="B240" s="293"/>
      <c r="C240" s="293" t="s">
        <v>108</v>
      </c>
      <c r="D240" s="296" t="s">
        <v>101</v>
      </c>
      <c r="E240" s="297" t="s">
        <v>31</v>
      </c>
      <c r="F240" s="298">
        <v>5</v>
      </c>
      <c r="G240" s="299">
        <v>5</v>
      </c>
    </row>
    <row r="241" spans="1:7" x14ac:dyDescent="0.25">
      <c r="A241" s="295" t="s">
        <v>92</v>
      </c>
      <c r="B241" s="293"/>
      <c r="C241" s="293" t="s">
        <v>108</v>
      </c>
      <c r="D241" s="296" t="s">
        <v>101</v>
      </c>
      <c r="E241" s="297" t="s">
        <v>306</v>
      </c>
      <c r="F241" s="298">
        <v>5</v>
      </c>
      <c r="G241" s="299">
        <v>5</v>
      </c>
    </row>
    <row r="242" spans="1:7" x14ac:dyDescent="0.25">
      <c r="A242" s="295" t="s">
        <v>92</v>
      </c>
      <c r="B242" s="293"/>
      <c r="C242" s="293" t="s">
        <v>108</v>
      </c>
      <c r="D242" s="296" t="s">
        <v>101</v>
      </c>
      <c r="E242" s="297" t="s">
        <v>237</v>
      </c>
      <c r="F242" s="298">
        <v>6</v>
      </c>
      <c r="G242" s="299">
        <v>6</v>
      </c>
    </row>
    <row r="243" spans="1:7" x14ac:dyDescent="0.25">
      <c r="A243" s="295" t="s">
        <v>221</v>
      </c>
      <c r="B243" s="293" t="s">
        <v>236</v>
      </c>
      <c r="C243" s="293" t="s">
        <v>102</v>
      </c>
      <c r="D243" s="296" t="s">
        <v>103</v>
      </c>
      <c r="E243" s="297" t="s">
        <v>37</v>
      </c>
      <c r="F243" s="298">
        <v>9</v>
      </c>
      <c r="G243" s="299">
        <v>9</v>
      </c>
    </row>
    <row r="244" spans="1:7" x14ac:dyDescent="0.25">
      <c r="A244" s="295" t="s">
        <v>221</v>
      </c>
      <c r="B244" s="293" t="s">
        <v>236</v>
      </c>
      <c r="C244" s="293" t="s">
        <v>102</v>
      </c>
      <c r="D244" s="296" t="s">
        <v>103</v>
      </c>
      <c r="E244" s="297" t="s">
        <v>237</v>
      </c>
      <c r="F244" s="298">
        <v>4</v>
      </c>
      <c r="G244" s="299">
        <v>4</v>
      </c>
    </row>
    <row r="245" spans="1:7" x14ac:dyDescent="0.25">
      <c r="A245" s="295" t="s">
        <v>93</v>
      </c>
      <c r="B245" s="293"/>
      <c r="C245" s="293" t="s">
        <v>108</v>
      </c>
      <c r="D245" s="296" t="s">
        <v>101</v>
      </c>
      <c r="E245" s="297" t="s">
        <v>31</v>
      </c>
      <c r="F245" s="298">
        <v>5</v>
      </c>
      <c r="G245" s="299">
        <v>5</v>
      </c>
    </row>
    <row r="246" spans="1:7" x14ac:dyDescent="0.25">
      <c r="A246" s="295" t="s">
        <v>93</v>
      </c>
      <c r="B246" s="293"/>
      <c r="C246" s="293" t="s">
        <v>108</v>
      </c>
      <c r="D246" s="296" t="s">
        <v>101</v>
      </c>
      <c r="E246" s="297" t="s">
        <v>306</v>
      </c>
      <c r="F246" s="298">
        <v>5</v>
      </c>
      <c r="G246" s="299">
        <v>5</v>
      </c>
    </row>
    <row r="247" spans="1:7" x14ac:dyDescent="0.25">
      <c r="A247" s="295" t="s">
        <v>93</v>
      </c>
      <c r="B247" s="293"/>
      <c r="C247" s="293" t="s">
        <v>108</v>
      </c>
      <c r="D247" s="296" t="s">
        <v>101</v>
      </c>
      <c r="E247" s="297" t="s">
        <v>237</v>
      </c>
      <c r="F247" s="298">
        <v>6</v>
      </c>
      <c r="G247" s="299">
        <v>6</v>
      </c>
    </row>
    <row r="248" spans="1:7" x14ac:dyDescent="0.25">
      <c r="A248" s="295" t="s">
        <v>217</v>
      </c>
      <c r="B248" s="293" t="s">
        <v>236</v>
      </c>
      <c r="C248" s="293" t="s">
        <v>102</v>
      </c>
      <c r="D248" s="296" t="s">
        <v>103</v>
      </c>
      <c r="E248" s="297" t="s">
        <v>37</v>
      </c>
      <c r="F248" s="298">
        <v>6</v>
      </c>
      <c r="G248" s="299">
        <v>0</v>
      </c>
    </row>
    <row r="249" spans="1:7" x14ac:dyDescent="0.25">
      <c r="A249" s="295" t="s">
        <v>217</v>
      </c>
      <c r="B249" s="293" t="s">
        <v>236</v>
      </c>
      <c r="C249" s="293" t="s">
        <v>102</v>
      </c>
      <c r="D249" s="296" t="s">
        <v>103</v>
      </c>
      <c r="E249" s="297" t="s">
        <v>38</v>
      </c>
      <c r="F249" s="298">
        <v>5</v>
      </c>
      <c r="G249" s="299">
        <v>0</v>
      </c>
    </row>
    <row r="250" spans="1:7" x14ac:dyDescent="0.25">
      <c r="A250" s="295" t="s">
        <v>217</v>
      </c>
      <c r="B250" s="293" t="s">
        <v>236</v>
      </c>
      <c r="C250" s="293" t="s">
        <v>102</v>
      </c>
      <c r="D250" s="296" t="s">
        <v>103</v>
      </c>
      <c r="E250" s="297" t="s">
        <v>237</v>
      </c>
      <c r="F250" s="298">
        <v>4</v>
      </c>
      <c r="G250" s="299">
        <v>0</v>
      </c>
    </row>
    <row r="251" spans="1:7" x14ac:dyDescent="0.25">
      <c r="A251" s="295" t="s">
        <v>94</v>
      </c>
      <c r="B251" s="293"/>
      <c r="C251" s="293" t="s">
        <v>108</v>
      </c>
      <c r="D251" s="296" t="s">
        <v>101</v>
      </c>
      <c r="E251" s="297" t="s">
        <v>306</v>
      </c>
      <c r="F251" s="298">
        <v>5</v>
      </c>
      <c r="G251" s="299">
        <v>0</v>
      </c>
    </row>
    <row r="252" spans="1:7" x14ac:dyDescent="0.25">
      <c r="A252" s="295" t="s">
        <v>94</v>
      </c>
      <c r="B252" s="293"/>
      <c r="C252" s="293" t="s">
        <v>108</v>
      </c>
      <c r="D252" s="296" t="s">
        <v>101</v>
      </c>
      <c r="E252" s="297" t="s">
        <v>38</v>
      </c>
      <c r="F252" s="298">
        <v>5</v>
      </c>
      <c r="G252" s="299">
        <v>0</v>
      </c>
    </row>
    <row r="253" spans="1:7" x14ac:dyDescent="0.25">
      <c r="A253" s="295" t="s">
        <v>94</v>
      </c>
      <c r="B253" s="293"/>
      <c r="C253" s="293" t="s">
        <v>108</v>
      </c>
      <c r="D253" s="296" t="s">
        <v>101</v>
      </c>
      <c r="E253" s="297" t="s">
        <v>237</v>
      </c>
      <c r="F253" s="298">
        <v>6</v>
      </c>
      <c r="G253" s="299">
        <v>0</v>
      </c>
    </row>
    <row r="254" spans="1:7" x14ac:dyDescent="0.25">
      <c r="A254" s="295" t="s">
        <v>216</v>
      </c>
      <c r="B254" s="293" t="s">
        <v>236</v>
      </c>
      <c r="C254" s="293" t="s">
        <v>102</v>
      </c>
      <c r="D254" s="296" t="s">
        <v>103</v>
      </c>
      <c r="E254" s="297" t="s">
        <v>31</v>
      </c>
      <c r="F254" s="298">
        <v>5</v>
      </c>
      <c r="G254" s="299">
        <v>5</v>
      </c>
    </row>
    <row r="255" spans="1:7" x14ac:dyDescent="0.25">
      <c r="A255" s="295" t="s">
        <v>216</v>
      </c>
      <c r="B255" s="293" t="s">
        <v>236</v>
      </c>
      <c r="C255" s="293" t="s">
        <v>102</v>
      </c>
      <c r="D255" s="296" t="s">
        <v>103</v>
      </c>
      <c r="E255" s="297" t="s">
        <v>37</v>
      </c>
      <c r="F255" s="298">
        <v>10</v>
      </c>
      <c r="G255" s="299">
        <v>10</v>
      </c>
    </row>
    <row r="256" spans="1:7" x14ac:dyDescent="0.25">
      <c r="A256" s="295" t="s">
        <v>216</v>
      </c>
      <c r="B256" s="293" t="s">
        <v>236</v>
      </c>
      <c r="C256" s="293" t="s">
        <v>102</v>
      </c>
      <c r="D256" s="296" t="s">
        <v>103</v>
      </c>
      <c r="E256" s="297" t="s">
        <v>45</v>
      </c>
      <c r="F256" s="298">
        <v>5</v>
      </c>
      <c r="G256" s="299">
        <v>5</v>
      </c>
    </row>
    <row r="257" spans="1:7" x14ac:dyDescent="0.25">
      <c r="A257" s="295" t="s">
        <v>216</v>
      </c>
      <c r="B257" s="293" t="s">
        <v>236</v>
      </c>
      <c r="C257" s="293" t="s">
        <v>102</v>
      </c>
      <c r="D257" s="296" t="s">
        <v>103</v>
      </c>
      <c r="E257" s="297" t="s">
        <v>237</v>
      </c>
      <c r="F257" s="298">
        <v>4</v>
      </c>
      <c r="G257" s="299">
        <v>4</v>
      </c>
    </row>
    <row r="258" spans="1:7" x14ac:dyDescent="0.25">
      <c r="A258" s="295" t="s">
        <v>95</v>
      </c>
      <c r="B258" s="293"/>
      <c r="C258" s="293" t="s">
        <v>108</v>
      </c>
      <c r="D258" s="296" t="s">
        <v>101</v>
      </c>
      <c r="E258" s="297" t="s">
        <v>306</v>
      </c>
      <c r="F258" s="298">
        <v>10</v>
      </c>
      <c r="G258" s="299">
        <v>0</v>
      </c>
    </row>
    <row r="259" spans="1:7" x14ac:dyDescent="0.25">
      <c r="A259" s="295" t="s">
        <v>95</v>
      </c>
      <c r="B259" s="293"/>
      <c r="C259" s="293" t="s">
        <v>108</v>
      </c>
      <c r="D259" s="296" t="s">
        <v>101</v>
      </c>
      <c r="E259" s="297" t="s">
        <v>237</v>
      </c>
      <c r="F259" s="298">
        <v>6</v>
      </c>
      <c r="G259" s="299">
        <v>0</v>
      </c>
    </row>
    <row r="260" spans="1:7" x14ac:dyDescent="0.25">
      <c r="A260" s="295" t="s">
        <v>96</v>
      </c>
      <c r="B260" s="293"/>
      <c r="C260" s="293" t="s">
        <v>108</v>
      </c>
      <c r="D260" s="296" t="s">
        <v>101</v>
      </c>
      <c r="E260" s="297" t="s">
        <v>31</v>
      </c>
      <c r="F260" s="298">
        <v>5</v>
      </c>
      <c r="G260" s="299">
        <v>5</v>
      </c>
    </row>
    <row r="261" spans="1:7" x14ac:dyDescent="0.25">
      <c r="A261" s="295" t="s">
        <v>96</v>
      </c>
      <c r="B261" s="293"/>
      <c r="C261" s="293" t="s">
        <v>108</v>
      </c>
      <c r="D261" s="296" t="s">
        <v>101</v>
      </c>
      <c r="E261" s="297" t="s">
        <v>306</v>
      </c>
      <c r="F261" s="298">
        <v>7</v>
      </c>
      <c r="G261" s="299">
        <v>7</v>
      </c>
    </row>
    <row r="262" spans="1:7" x14ac:dyDescent="0.25">
      <c r="A262" s="295" t="s">
        <v>96</v>
      </c>
      <c r="B262" s="293"/>
      <c r="C262" s="293" t="s">
        <v>108</v>
      </c>
      <c r="D262" s="296" t="s">
        <v>101</v>
      </c>
      <c r="E262" s="297" t="s">
        <v>237</v>
      </c>
      <c r="F262" s="298">
        <v>6</v>
      </c>
      <c r="G262" s="299">
        <v>6</v>
      </c>
    </row>
    <row r="263" spans="1:7" x14ac:dyDescent="0.25">
      <c r="A263" s="295" t="s">
        <v>97</v>
      </c>
      <c r="B263" s="293"/>
      <c r="C263" s="293" t="s">
        <v>108</v>
      </c>
      <c r="D263" s="296" t="s">
        <v>101</v>
      </c>
      <c r="E263" s="297" t="s">
        <v>31</v>
      </c>
      <c r="F263" s="298">
        <v>5</v>
      </c>
      <c r="G263" s="299">
        <v>5</v>
      </c>
    </row>
    <row r="264" spans="1:7" x14ac:dyDescent="0.25">
      <c r="A264" s="295" t="s">
        <v>97</v>
      </c>
      <c r="B264" s="293"/>
      <c r="C264" s="293" t="s">
        <v>108</v>
      </c>
      <c r="D264" s="296" t="s">
        <v>101</v>
      </c>
      <c r="E264" s="297" t="s">
        <v>306</v>
      </c>
      <c r="F264" s="298">
        <v>10</v>
      </c>
      <c r="G264" s="299">
        <v>10</v>
      </c>
    </row>
    <row r="265" spans="1:7" x14ac:dyDescent="0.25">
      <c r="A265" s="295" t="s">
        <v>97</v>
      </c>
      <c r="B265" s="293"/>
      <c r="C265" s="293" t="s">
        <v>108</v>
      </c>
      <c r="D265" s="296" t="s">
        <v>101</v>
      </c>
      <c r="E265" s="297" t="s">
        <v>237</v>
      </c>
      <c r="F265" s="298">
        <v>6</v>
      </c>
      <c r="G265" s="299">
        <v>6</v>
      </c>
    </row>
    <row r="266" spans="1:7" x14ac:dyDescent="0.25">
      <c r="A266" s="295" t="s">
        <v>98</v>
      </c>
      <c r="B266" s="293"/>
      <c r="C266" s="293" t="s">
        <v>108</v>
      </c>
      <c r="D266" s="296" t="s">
        <v>101</v>
      </c>
      <c r="E266" s="297" t="s">
        <v>31</v>
      </c>
      <c r="F266" s="298">
        <v>5</v>
      </c>
      <c r="G266" s="299">
        <v>5</v>
      </c>
    </row>
    <row r="267" spans="1:7" x14ac:dyDescent="0.25">
      <c r="A267" s="295" t="s">
        <v>98</v>
      </c>
      <c r="B267" s="293"/>
      <c r="C267" s="293" t="s">
        <v>108</v>
      </c>
      <c r="D267" s="296" t="s">
        <v>101</v>
      </c>
      <c r="E267" s="297" t="s">
        <v>306</v>
      </c>
      <c r="F267" s="298">
        <v>5</v>
      </c>
      <c r="G267" s="299">
        <v>5</v>
      </c>
    </row>
    <row r="268" spans="1:7" x14ac:dyDescent="0.25">
      <c r="A268" s="295" t="s">
        <v>98</v>
      </c>
      <c r="B268" s="293"/>
      <c r="C268" s="293" t="s">
        <v>108</v>
      </c>
      <c r="D268" s="296" t="s">
        <v>101</v>
      </c>
      <c r="E268" s="297" t="s">
        <v>237</v>
      </c>
      <c r="F268" s="298">
        <v>6</v>
      </c>
      <c r="G268" s="299">
        <v>6</v>
      </c>
    </row>
    <row r="269" spans="1:7" x14ac:dyDescent="0.25">
      <c r="A269" s="295" t="s">
        <v>233</v>
      </c>
      <c r="B269" s="293" t="s">
        <v>129</v>
      </c>
      <c r="C269" s="293" t="s">
        <v>102</v>
      </c>
      <c r="D269" s="296" t="s">
        <v>109</v>
      </c>
      <c r="E269" s="297" t="s">
        <v>31</v>
      </c>
      <c r="F269" s="298">
        <v>10</v>
      </c>
      <c r="G269" s="299">
        <v>10</v>
      </c>
    </row>
    <row r="270" spans="1:7" x14ac:dyDescent="0.25">
      <c r="A270" s="295" t="s">
        <v>233</v>
      </c>
      <c r="B270" s="293" t="s">
        <v>129</v>
      </c>
      <c r="C270" s="293" t="s">
        <v>102</v>
      </c>
      <c r="D270" s="296" t="s">
        <v>109</v>
      </c>
      <c r="E270" s="297" t="s">
        <v>39</v>
      </c>
      <c r="F270" s="298">
        <v>10</v>
      </c>
      <c r="G270" s="299">
        <v>10</v>
      </c>
    </row>
    <row r="271" spans="1:7" x14ac:dyDescent="0.25">
      <c r="A271" s="295" t="s">
        <v>233</v>
      </c>
      <c r="B271" s="293" t="s">
        <v>129</v>
      </c>
      <c r="C271" s="293" t="s">
        <v>102</v>
      </c>
      <c r="D271" s="296" t="s">
        <v>109</v>
      </c>
      <c r="E271" s="297" t="s">
        <v>37</v>
      </c>
      <c r="F271" s="298">
        <v>10</v>
      </c>
      <c r="G271" s="299">
        <v>10</v>
      </c>
    </row>
    <row r="272" spans="1:7" x14ac:dyDescent="0.25">
      <c r="A272" s="295" t="s">
        <v>233</v>
      </c>
      <c r="B272" s="293" t="s">
        <v>129</v>
      </c>
      <c r="C272" s="293" t="s">
        <v>102</v>
      </c>
      <c r="D272" s="296" t="s">
        <v>109</v>
      </c>
      <c r="E272" s="297" t="s">
        <v>43</v>
      </c>
      <c r="F272" s="298">
        <v>10</v>
      </c>
      <c r="G272" s="299">
        <v>10</v>
      </c>
    </row>
    <row r="273" spans="1:7" x14ac:dyDescent="0.25">
      <c r="A273" s="295" t="s">
        <v>233</v>
      </c>
      <c r="B273" s="293" t="s">
        <v>129</v>
      </c>
      <c r="C273" s="293" t="s">
        <v>102</v>
      </c>
      <c r="D273" s="296" t="s">
        <v>109</v>
      </c>
      <c r="E273" s="297" t="s">
        <v>237</v>
      </c>
      <c r="F273" s="298">
        <v>4</v>
      </c>
      <c r="G273" s="299">
        <v>4</v>
      </c>
    </row>
    <row r="274" spans="1:7" x14ac:dyDescent="0.25">
      <c r="A274" s="295" t="s">
        <v>232</v>
      </c>
      <c r="B274" s="293" t="s">
        <v>124</v>
      </c>
      <c r="C274" s="293" t="s">
        <v>102</v>
      </c>
      <c r="D274" s="296" t="s">
        <v>103</v>
      </c>
      <c r="E274" s="297" t="s">
        <v>31</v>
      </c>
      <c r="F274" s="298">
        <v>5</v>
      </c>
      <c r="G274" s="299">
        <v>5</v>
      </c>
    </row>
    <row r="275" spans="1:7" x14ac:dyDescent="0.25">
      <c r="A275" s="295" t="s">
        <v>232</v>
      </c>
      <c r="B275" s="293" t="s">
        <v>124</v>
      </c>
      <c r="C275" s="293" t="s">
        <v>102</v>
      </c>
      <c r="D275" s="296" t="s">
        <v>103</v>
      </c>
      <c r="E275" s="297" t="s">
        <v>39</v>
      </c>
      <c r="F275" s="298">
        <v>2</v>
      </c>
      <c r="G275" s="299">
        <v>2</v>
      </c>
    </row>
    <row r="276" spans="1:7" x14ac:dyDescent="0.25">
      <c r="A276" s="295" t="s">
        <v>232</v>
      </c>
      <c r="B276" s="293" t="s">
        <v>124</v>
      </c>
      <c r="C276" s="293" t="s">
        <v>102</v>
      </c>
      <c r="D276" s="296" t="s">
        <v>103</v>
      </c>
      <c r="E276" s="297" t="s">
        <v>37</v>
      </c>
      <c r="F276" s="298">
        <v>10</v>
      </c>
      <c r="G276" s="299">
        <v>10</v>
      </c>
    </row>
    <row r="277" spans="1:7" x14ac:dyDescent="0.25">
      <c r="A277" s="295" t="s">
        <v>232</v>
      </c>
      <c r="B277" s="293" t="s">
        <v>124</v>
      </c>
      <c r="C277" s="293" t="s">
        <v>102</v>
      </c>
      <c r="D277" s="296" t="s">
        <v>103</v>
      </c>
      <c r="E277" s="297" t="s">
        <v>237</v>
      </c>
      <c r="F277" s="298">
        <v>4</v>
      </c>
      <c r="G277" s="299">
        <v>4</v>
      </c>
    </row>
    <row r="278" spans="1:7" x14ac:dyDescent="0.25">
      <c r="A278" s="295" t="s">
        <v>229</v>
      </c>
      <c r="B278" s="293" t="s">
        <v>121</v>
      </c>
      <c r="C278" s="293" t="s">
        <v>116</v>
      </c>
      <c r="D278" s="296" t="s">
        <v>103</v>
      </c>
      <c r="E278" s="297" t="s">
        <v>31</v>
      </c>
      <c r="F278" s="298">
        <v>5</v>
      </c>
      <c r="G278" s="299">
        <v>5</v>
      </c>
    </row>
    <row r="279" spans="1:7" x14ac:dyDescent="0.25">
      <c r="A279" s="295" t="s">
        <v>229</v>
      </c>
      <c r="B279" s="293" t="s">
        <v>121</v>
      </c>
      <c r="C279" s="293" t="s">
        <v>116</v>
      </c>
      <c r="D279" s="296" t="s">
        <v>103</v>
      </c>
      <c r="E279" s="297" t="s">
        <v>39</v>
      </c>
      <c r="F279" s="298">
        <v>5</v>
      </c>
      <c r="G279" s="299">
        <v>5</v>
      </c>
    </row>
    <row r="280" spans="1:7" x14ac:dyDescent="0.25">
      <c r="A280" s="295" t="s">
        <v>229</v>
      </c>
      <c r="B280" s="293" t="s">
        <v>121</v>
      </c>
      <c r="C280" s="293" t="s">
        <v>116</v>
      </c>
      <c r="D280" s="296" t="s">
        <v>103</v>
      </c>
      <c r="E280" s="297" t="s">
        <v>37</v>
      </c>
      <c r="F280" s="298">
        <v>5</v>
      </c>
      <c r="G280" s="299">
        <v>5</v>
      </c>
    </row>
    <row r="281" spans="1:7" x14ac:dyDescent="0.25">
      <c r="A281" s="295" t="s">
        <v>229</v>
      </c>
      <c r="B281" s="293" t="s">
        <v>121</v>
      </c>
      <c r="C281" s="293" t="s">
        <v>116</v>
      </c>
      <c r="D281" s="296" t="s">
        <v>103</v>
      </c>
      <c r="E281" s="297" t="s">
        <v>237</v>
      </c>
      <c r="F281" s="298">
        <v>4</v>
      </c>
      <c r="G281" s="299">
        <v>4</v>
      </c>
    </row>
    <row r="282" spans="1:7" x14ac:dyDescent="0.25">
      <c r="A282" s="295" t="s">
        <v>229</v>
      </c>
      <c r="B282" s="293" t="s">
        <v>115</v>
      </c>
      <c r="C282" s="293" t="s">
        <v>116</v>
      </c>
      <c r="D282" s="296" t="s">
        <v>103</v>
      </c>
      <c r="E282" s="297" t="s">
        <v>31</v>
      </c>
      <c r="F282" s="298">
        <v>5</v>
      </c>
      <c r="G282" s="299">
        <v>5</v>
      </c>
    </row>
    <row r="283" spans="1:7" x14ac:dyDescent="0.25">
      <c r="A283" s="295" t="s">
        <v>229</v>
      </c>
      <c r="B283" s="293" t="s">
        <v>115</v>
      </c>
      <c r="C283" s="293" t="s">
        <v>116</v>
      </c>
      <c r="D283" s="296" t="s">
        <v>103</v>
      </c>
      <c r="E283" s="297" t="s">
        <v>39</v>
      </c>
      <c r="F283" s="298">
        <v>5</v>
      </c>
      <c r="G283" s="299">
        <v>5</v>
      </c>
    </row>
    <row r="284" spans="1:7" x14ac:dyDescent="0.25">
      <c r="A284" s="295" t="s">
        <v>229</v>
      </c>
      <c r="B284" s="293" t="s">
        <v>115</v>
      </c>
      <c r="C284" s="293" t="s">
        <v>116</v>
      </c>
      <c r="D284" s="296" t="s">
        <v>103</v>
      </c>
      <c r="E284" s="297" t="s">
        <v>37</v>
      </c>
      <c r="F284" s="298">
        <v>5</v>
      </c>
      <c r="G284" s="299">
        <v>5</v>
      </c>
    </row>
    <row r="285" spans="1:7" x14ac:dyDescent="0.25">
      <c r="A285" s="295" t="s">
        <v>229</v>
      </c>
      <c r="B285" s="293" t="s">
        <v>115</v>
      </c>
      <c r="C285" s="293" t="s">
        <v>116</v>
      </c>
      <c r="D285" s="296" t="s">
        <v>103</v>
      </c>
      <c r="E285" s="297" t="s">
        <v>237</v>
      </c>
      <c r="F285" s="298">
        <v>4</v>
      </c>
      <c r="G285" s="299">
        <v>4</v>
      </c>
    </row>
    <row r="286" spans="1:7" x14ac:dyDescent="0.25">
      <c r="A286" s="295" t="s">
        <v>228</v>
      </c>
      <c r="B286" s="293" t="s">
        <v>121</v>
      </c>
      <c r="C286" s="293" t="s">
        <v>116</v>
      </c>
      <c r="D286" s="296" t="s">
        <v>103</v>
      </c>
      <c r="E286" s="297" t="s">
        <v>31</v>
      </c>
      <c r="F286" s="298">
        <v>5</v>
      </c>
      <c r="G286" s="299">
        <v>5</v>
      </c>
    </row>
    <row r="287" spans="1:7" x14ac:dyDescent="0.25">
      <c r="A287" s="295" t="s">
        <v>228</v>
      </c>
      <c r="B287" s="293" t="s">
        <v>121</v>
      </c>
      <c r="C287" s="293" t="s">
        <v>116</v>
      </c>
      <c r="D287" s="296" t="s">
        <v>103</v>
      </c>
      <c r="E287" s="297" t="s">
        <v>39</v>
      </c>
      <c r="F287" s="298">
        <v>5</v>
      </c>
      <c r="G287" s="299">
        <v>5</v>
      </c>
    </row>
    <row r="288" spans="1:7" x14ac:dyDescent="0.25">
      <c r="A288" s="295" t="s">
        <v>228</v>
      </c>
      <c r="B288" s="293" t="s">
        <v>121</v>
      </c>
      <c r="C288" s="293" t="s">
        <v>116</v>
      </c>
      <c r="D288" s="296" t="s">
        <v>103</v>
      </c>
      <c r="E288" s="297" t="s">
        <v>37</v>
      </c>
      <c r="F288" s="298">
        <v>5</v>
      </c>
      <c r="G288" s="299">
        <v>5</v>
      </c>
    </row>
    <row r="289" spans="1:7" x14ac:dyDescent="0.25">
      <c r="A289" s="295" t="s">
        <v>228</v>
      </c>
      <c r="B289" s="293" t="s">
        <v>121</v>
      </c>
      <c r="C289" s="293" t="s">
        <v>116</v>
      </c>
      <c r="D289" s="296" t="s">
        <v>103</v>
      </c>
      <c r="E289" s="297" t="s">
        <v>237</v>
      </c>
      <c r="F289" s="298">
        <v>4</v>
      </c>
      <c r="G289" s="299">
        <v>4</v>
      </c>
    </row>
    <row r="290" spans="1:7" x14ac:dyDescent="0.25">
      <c r="A290" s="295" t="s">
        <v>228</v>
      </c>
      <c r="B290" s="293" t="s">
        <v>115</v>
      </c>
      <c r="C290" s="293" t="s">
        <v>116</v>
      </c>
      <c r="D290" s="296" t="s">
        <v>103</v>
      </c>
      <c r="E290" s="297" t="s">
        <v>31</v>
      </c>
      <c r="F290" s="298">
        <v>5</v>
      </c>
      <c r="G290" s="299">
        <v>5</v>
      </c>
    </row>
    <row r="291" spans="1:7" x14ac:dyDescent="0.25">
      <c r="A291" s="295" t="s">
        <v>228</v>
      </c>
      <c r="B291" s="293" t="s">
        <v>115</v>
      </c>
      <c r="C291" s="293" t="s">
        <v>116</v>
      </c>
      <c r="D291" s="296" t="s">
        <v>103</v>
      </c>
      <c r="E291" s="297" t="s">
        <v>39</v>
      </c>
      <c r="F291" s="298">
        <v>5</v>
      </c>
      <c r="G291" s="299">
        <v>5</v>
      </c>
    </row>
    <row r="292" spans="1:7" x14ac:dyDescent="0.25">
      <c r="A292" s="295" t="s">
        <v>228</v>
      </c>
      <c r="B292" s="293" t="s">
        <v>115</v>
      </c>
      <c r="C292" s="293" t="s">
        <v>116</v>
      </c>
      <c r="D292" s="296" t="s">
        <v>103</v>
      </c>
      <c r="E292" s="297" t="s">
        <v>37</v>
      </c>
      <c r="F292" s="298">
        <v>5</v>
      </c>
      <c r="G292" s="299">
        <v>5</v>
      </c>
    </row>
    <row r="293" spans="1:7" x14ac:dyDescent="0.25">
      <c r="A293" s="295" t="s">
        <v>228</v>
      </c>
      <c r="B293" s="293" t="s">
        <v>115</v>
      </c>
      <c r="C293" s="293" t="s">
        <v>116</v>
      </c>
      <c r="D293" s="296" t="s">
        <v>103</v>
      </c>
      <c r="E293" s="297" t="s">
        <v>237</v>
      </c>
      <c r="F293" s="298">
        <v>4</v>
      </c>
      <c r="G293" s="299">
        <v>4</v>
      </c>
    </row>
    <row r="294" spans="1:7" x14ac:dyDescent="0.25">
      <c r="A294" s="295" t="s">
        <v>227</v>
      </c>
      <c r="B294" s="293" t="s">
        <v>121</v>
      </c>
      <c r="C294" s="293" t="s">
        <v>116</v>
      </c>
      <c r="D294" s="296" t="s">
        <v>103</v>
      </c>
      <c r="E294" s="297" t="s">
        <v>31</v>
      </c>
      <c r="F294" s="298">
        <v>5</v>
      </c>
      <c r="G294" s="299">
        <v>5</v>
      </c>
    </row>
    <row r="295" spans="1:7" x14ac:dyDescent="0.25">
      <c r="A295" s="295" t="s">
        <v>227</v>
      </c>
      <c r="B295" s="293" t="s">
        <v>121</v>
      </c>
      <c r="C295" s="293" t="s">
        <v>116</v>
      </c>
      <c r="D295" s="296" t="s">
        <v>103</v>
      </c>
      <c r="E295" s="297" t="s">
        <v>39</v>
      </c>
      <c r="F295" s="298">
        <v>5</v>
      </c>
      <c r="G295" s="299">
        <v>5</v>
      </c>
    </row>
    <row r="296" spans="1:7" x14ac:dyDescent="0.25">
      <c r="A296" s="295" t="s">
        <v>227</v>
      </c>
      <c r="B296" s="293" t="s">
        <v>121</v>
      </c>
      <c r="C296" s="293" t="s">
        <v>116</v>
      </c>
      <c r="D296" s="296" t="s">
        <v>103</v>
      </c>
      <c r="E296" s="297" t="s">
        <v>37</v>
      </c>
      <c r="F296" s="298">
        <v>5</v>
      </c>
      <c r="G296" s="299">
        <v>5</v>
      </c>
    </row>
    <row r="297" spans="1:7" x14ac:dyDescent="0.25">
      <c r="A297" s="295" t="s">
        <v>227</v>
      </c>
      <c r="B297" s="293" t="s">
        <v>121</v>
      </c>
      <c r="C297" s="293" t="s">
        <v>116</v>
      </c>
      <c r="D297" s="296" t="s">
        <v>103</v>
      </c>
      <c r="E297" s="297" t="s">
        <v>237</v>
      </c>
      <c r="F297" s="298">
        <v>4</v>
      </c>
      <c r="G297" s="299">
        <v>4</v>
      </c>
    </row>
    <row r="298" spans="1:7" x14ac:dyDescent="0.25">
      <c r="A298" s="295" t="s">
        <v>227</v>
      </c>
      <c r="B298" s="293" t="s">
        <v>115</v>
      </c>
      <c r="C298" s="293" t="s">
        <v>116</v>
      </c>
      <c r="D298" s="296" t="s">
        <v>103</v>
      </c>
      <c r="E298" s="297" t="s">
        <v>31</v>
      </c>
      <c r="F298" s="298">
        <v>5</v>
      </c>
      <c r="G298" s="299">
        <v>5</v>
      </c>
    </row>
    <row r="299" spans="1:7" x14ac:dyDescent="0.25">
      <c r="A299" s="295" t="s">
        <v>227</v>
      </c>
      <c r="B299" s="293" t="s">
        <v>115</v>
      </c>
      <c r="C299" s="293" t="s">
        <v>116</v>
      </c>
      <c r="D299" s="296" t="s">
        <v>103</v>
      </c>
      <c r="E299" s="297" t="s">
        <v>39</v>
      </c>
      <c r="F299" s="298">
        <v>5</v>
      </c>
      <c r="G299" s="299">
        <v>5</v>
      </c>
    </row>
    <row r="300" spans="1:7" x14ac:dyDescent="0.25">
      <c r="A300" s="295" t="s">
        <v>227</v>
      </c>
      <c r="B300" s="293" t="s">
        <v>115</v>
      </c>
      <c r="C300" s="293" t="s">
        <v>116</v>
      </c>
      <c r="D300" s="296" t="s">
        <v>103</v>
      </c>
      <c r="E300" s="297" t="s">
        <v>37</v>
      </c>
      <c r="F300" s="298">
        <v>5</v>
      </c>
      <c r="G300" s="299">
        <v>5</v>
      </c>
    </row>
    <row r="301" spans="1:7" x14ac:dyDescent="0.25">
      <c r="A301" s="295" t="s">
        <v>227</v>
      </c>
      <c r="B301" s="293" t="s">
        <v>115</v>
      </c>
      <c r="C301" s="293" t="s">
        <v>116</v>
      </c>
      <c r="D301" s="296" t="s">
        <v>103</v>
      </c>
      <c r="E301" s="297" t="s">
        <v>237</v>
      </c>
      <c r="F301" s="298">
        <v>4</v>
      </c>
      <c r="G301" s="299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</vt:lpstr>
      <vt:lpstr>Kits Test Codes</vt:lpstr>
      <vt:lpstr>Scheduling_Tool</vt:lpstr>
      <vt:lpstr>QC Tracking</vt:lpstr>
      <vt:lpstr>Summary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cp:lastPrinted>2020-02-04T22:13:37Z</cp:lastPrinted>
  <dcterms:created xsi:type="dcterms:W3CDTF">2017-02-16T17:52:38Z</dcterms:created>
  <dcterms:modified xsi:type="dcterms:W3CDTF">2020-12-28T16:19:27Z</dcterms:modified>
</cp:coreProperties>
</file>