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Z:\WQAPmonitoring\StrategicMonitoring\2020\21FLWQA\"/>
    </mc:Choice>
  </mc:AlternateContent>
  <xr:revisionPtr revIDLastSave="0" documentId="13_ncr:1_{FCD1935F-2B96-4DEB-BB15-34EB47BB5D6E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2020" sheetId="1" r:id="rId1"/>
    <sheet name="Kits Test Codes" sheetId="4" r:id="rId2"/>
    <sheet name="Scheduling_Tool" sheetId="6" state="hidden" r:id="rId3"/>
    <sheet name="QC Tracking" sheetId="5" r:id="rId4"/>
    <sheet name="Summary" sheetId="3" r:id="rId5"/>
    <sheet name="Sheet2" sheetId="9" r:id="rId6"/>
    <sheet name="Sheet3" sheetId="10" state="hidden" r:id="rId7"/>
    <sheet name="Sheet1" sheetId="2" state="hidden" r:id="rId8"/>
  </sheets>
  <definedNames>
    <definedName name="_xlnm._FilterDatabase" localSheetId="0" hidden="1">'2020'!$A$3:$CH$89</definedName>
    <definedName name="_xlnm._FilterDatabase" localSheetId="1" hidden="1">'Kits Test Codes'!$A$1:$F$122</definedName>
    <definedName name="_xlnm._FilterDatabase" localSheetId="3" hidden="1">'QC Tracking'!$A$21:$AC$71</definedName>
    <definedName name="_xlnm._FilterDatabase" localSheetId="2" hidden="1">Scheduling_Tool!$A$21:$J$31</definedName>
    <definedName name="_xlnm._FilterDatabase" localSheetId="5" hidden="1">Sheet2!$A$2:$Y$422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V80" i="1" l="1"/>
  <c r="BW80" i="1" s="1"/>
  <c r="BX80" i="1"/>
  <c r="BY80" i="1"/>
  <c r="BZ80" i="1"/>
  <c r="BV81" i="1"/>
  <c r="BW81" i="1" s="1"/>
  <c r="BX81" i="1"/>
  <c r="BY81" i="1"/>
  <c r="BZ81" i="1"/>
  <c r="BV75" i="1"/>
  <c r="BW75" i="1" s="1"/>
  <c r="BX75" i="1"/>
  <c r="BY75" i="1"/>
  <c r="BZ75" i="1"/>
  <c r="BX67" i="1"/>
  <c r="BY67" i="1"/>
  <c r="BZ67" i="1"/>
  <c r="BV67" i="1"/>
  <c r="BW67" i="1" s="1"/>
  <c r="BV27" i="1" l="1"/>
  <c r="BW27" i="1" s="1"/>
  <c r="BX27" i="1"/>
  <c r="BY27" i="1"/>
  <c r="BZ27" i="1"/>
  <c r="BV22" i="1"/>
  <c r="BW22" i="1" s="1"/>
  <c r="BX22" i="1"/>
  <c r="BY22" i="1"/>
  <c r="BZ22" i="1"/>
  <c r="BZ41" i="1" l="1"/>
  <c r="BY41" i="1"/>
  <c r="BX41" i="1"/>
  <c r="BV41" i="1"/>
  <c r="BW41" i="1" s="1"/>
  <c r="BZ40" i="1"/>
  <c r="BY40" i="1"/>
  <c r="BX40" i="1"/>
  <c r="BV40" i="1"/>
  <c r="BW40" i="1" s="1"/>
  <c r="BZ34" i="1"/>
  <c r="BY34" i="1"/>
  <c r="BX34" i="1"/>
  <c r="BV34" i="1"/>
  <c r="BW34" i="1" s="1"/>
  <c r="BZ32" i="1"/>
  <c r="BY32" i="1"/>
  <c r="BX32" i="1"/>
  <c r="BV32" i="1"/>
  <c r="BW32" i="1" s="1"/>
  <c r="BZ31" i="1"/>
  <c r="BY31" i="1"/>
  <c r="BX31" i="1"/>
  <c r="BV31" i="1"/>
  <c r="BW31" i="1" s="1"/>
  <c r="BZ30" i="1"/>
  <c r="BY30" i="1"/>
  <c r="BX30" i="1"/>
  <c r="BV30" i="1"/>
  <c r="BW30" i="1" s="1"/>
  <c r="BZ29" i="1"/>
  <c r="BY29" i="1"/>
  <c r="BX29" i="1"/>
  <c r="BV29" i="1"/>
  <c r="BW29" i="1" s="1"/>
  <c r="BZ17" i="1"/>
  <c r="BY17" i="1"/>
  <c r="BX17" i="1"/>
  <c r="BV17" i="1"/>
  <c r="BW17" i="1" s="1"/>
  <c r="BZ16" i="1"/>
  <c r="BY16" i="1"/>
  <c r="BX16" i="1"/>
  <c r="BV16" i="1"/>
  <c r="BW16" i="1" s="1"/>
  <c r="BZ15" i="1"/>
  <c r="BY15" i="1"/>
  <c r="BX15" i="1"/>
  <c r="BV15" i="1"/>
  <c r="BW15" i="1" s="1"/>
  <c r="BZ14" i="1"/>
  <c r="BY14" i="1"/>
  <c r="BX14" i="1"/>
  <c r="BV14" i="1"/>
  <c r="BW14" i="1" s="1"/>
  <c r="BZ12" i="1"/>
  <c r="BY12" i="1"/>
  <c r="BX12" i="1"/>
  <c r="BV12" i="1"/>
  <c r="BW12" i="1" s="1"/>
  <c r="BZ11" i="1"/>
  <c r="BY11" i="1"/>
  <c r="BX11" i="1"/>
  <c r="BV11" i="1"/>
  <c r="BW11" i="1" s="1"/>
  <c r="BV88" i="1" l="1"/>
  <c r="BW88" i="1" s="1"/>
  <c r="BX88" i="1"/>
  <c r="BY88" i="1"/>
  <c r="BZ88" i="1"/>
  <c r="BV76" i="1"/>
  <c r="BW76" i="1" s="1"/>
  <c r="BX76" i="1"/>
  <c r="BY76" i="1"/>
  <c r="BZ76" i="1"/>
  <c r="BV8" i="1" l="1"/>
  <c r="BW8" i="1" s="1"/>
  <c r="BX8" i="1"/>
  <c r="BY8" i="1"/>
  <c r="BZ8" i="1"/>
  <c r="BV9" i="1"/>
  <c r="BW9" i="1" s="1"/>
  <c r="BX9" i="1"/>
  <c r="BY9" i="1"/>
  <c r="BZ9" i="1"/>
  <c r="BV10" i="1"/>
  <c r="BW10" i="1" s="1"/>
  <c r="BX10" i="1"/>
  <c r="BY10" i="1"/>
  <c r="BZ10" i="1"/>
  <c r="BV13" i="1"/>
  <c r="BW13" i="1" s="1"/>
  <c r="BX13" i="1"/>
  <c r="BY13" i="1"/>
  <c r="BZ13" i="1"/>
  <c r="BV18" i="1"/>
  <c r="BW18" i="1" s="1"/>
  <c r="BX18" i="1"/>
  <c r="BY18" i="1"/>
  <c r="BZ18" i="1"/>
  <c r="BV19" i="1"/>
  <c r="BW19" i="1" s="1"/>
  <c r="BX19" i="1"/>
  <c r="BY19" i="1"/>
  <c r="BZ19" i="1"/>
  <c r="BV20" i="1"/>
  <c r="BW20" i="1" s="1"/>
  <c r="BX20" i="1"/>
  <c r="BY20" i="1"/>
  <c r="BZ20" i="1"/>
  <c r="BV21" i="1"/>
  <c r="BW21" i="1" s="1"/>
  <c r="BX21" i="1"/>
  <c r="BY21" i="1"/>
  <c r="BZ21" i="1"/>
  <c r="BV23" i="1"/>
  <c r="BW23" i="1" s="1"/>
  <c r="BX23" i="1"/>
  <c r="BY23" i="1"/>
  <c r="BZ23" i="1"/>
  <c r="BV24" i="1"/>
  <c r="BW24" i="1" s="1"/>
  <c r="BX24" i="1"/>
  <c r="BY24" i="1"/>
  <c r="BZ24" i="1"/>
  <c r="BV25" i="1"/>
  <c r="BW25" i="1" s="1"/>
  <c r="BX25" i="1"/>
  <c r="BY25" i="1"/>
  <c r="BZ25" i="1"/>
  <c r="BV26" i="1"/>
  <c r="BW26" i="1" s="1"/>
  <c r="BX26" i="1"/>
  <c r="BY26" i="1"/>
  <c r="BZ26" i="1"/>
  <c r="BV28" i="1"/>
  <c r="BW28" i="1" s="1"/>
  <c r="BX28" i="1"/>
  <c r="BY28" i="1"/>
  <c r="BZ28" i="1"/>
  <c r="BV33" i="1"/>
  <c r="BW33" i="1" s="1"/>
  <c r="BX33" i="1"/>
  <c r="BY33" i="1"/>
  <c r="BZ33" i="1"/>
  <c r="BV35" i="1"/>
  <c r="BW35" i="1" s="1"/>
  <c r="BX35" i="1"/>
  <c r="BY35" i="1"/>
  <c r="BZ35" i="1"/>
  <c r="BV36" i="1"/>
  <c r="BW36" i="1" s="1"/>
  <c r="BX36" i="1"/>
  <c r="BY36" i="1"/>
  <c r="BZ36" i="1"/>
  <c r="BV37" i="1"/>
  <c r="BW37" i="1" s="1"/>
  <c r="BX37" i="1"/>
  <c r="BY37" i="1"/>
  <c r="BZ37" i="1"/>
  <c r="BV38" i="1"/>
  <c r="BW38" i="1" s="1"/>
  <c r="BX38" i="1"/>
  <c r="BY38" i="1"/>
  <c r="BZ38" i="1"/>
  <c r="BV39" i="1"/>
  <c r="BW39" i="1" s="1"/>
  <c r="BX39" i="1"/>
  <c r="BY39" i="1"/>
  <c r="BZ39" i="1"/>
  <c r="BV42" i="1"/>
  <c r="BW42" i="1" s="1"/>
  <c r="BX42" i="1"/>
  <c r="BY42" i="1"/>
  <c r="BZ42" i="1"/>
  <c r="BV43" i="1"/>
  <c r="BW43" i="1" s="1"/>
  <c r="BX43" i="1"/>
  <c r="BY43" i="1"/>
  <c r="BZ43" i="1"/>
  <c r="BV44" i="1"/>
  <c r="BW44" i="1" s="1"/>
  <c r="BX44" i="1"/>
  <c r="BY44" i="1"/>
  <c r="BZ44" i="1"/>
  <c r="BV45" i="1"/>
  <c r="BW45" i="1" s="1"/>
  <c r="BX45" i="1"/>
  <c r="BY45" i="1"/>
  <c r="BZ45" i="1"/>
  <c r="BV46" i="1"/>
  <c r="BW46" i="1" s="1"/>
  <c r="BX46" i="1"/>
  <c r="BY46" i="1"/>
  <c r="BZ46" i="1"/>
  <c r="BV47" i="1"/>
  <c r="BW47" i="1" s="1"/>
  <c r="BX47" i="1"/>
  <c r="BY47" i="1"/>
  <c r="BZ47" i="1"/>
  <c r="BV48" i="1"/>
  <c r="BW48" i="1" s="1"/>
  <c r="BX48" i="1"/>
  <c r="BY48" i="1"/>
  <c r="BZ48" i="1"/>
  <c r="BV49" i="1"/>
  <c r="BW49" i="1" s="1"/>
  <c r="BX49" i="1"/>
  <c r="BY49" i="1"/>
  <c r="BZ49" i="1"/>
  <c r="BV50" i="1"/>
  <c r="BW50" i="1" s="1"/>
  <c r="BX50" i="1"/>
  <c r="BY50" i="1"/>
  <c r="BZ50" i="1"/>
  <c r="BV51" i="1"/>
  <c r="BW51" i="1" s="1"/>
  <c r="BX51" i="1"/>
  <c r="BY51" i="1"/>
  <c r="BZ51" i="1"/>
  <c r="BV52" i="1"/>
  <c r="BW52" i="1" s="1"/>
  <c r="BX52" i="1"/>
  <c r="BY52" i="1"/>
  <c r="BZ52" i="1"/>
  <c r="BV53" i="1"/>
  <c r="BW53" i="1" s="1"/>
  <c r="BX53" i="1"/>
  <c r="BY53" i="1"/>
  <c r="BZ53" i="1"/>
  <c r="BV54" i="1"/>
  <c r="BW54" i="1" s="1"/>
  <c r="BX54" i="1"/>
  <c r="BY54" i="1"/>
  <c r="BZ54" i="1"/>
  <c r="BV55" i="1"/>
  <c r="BW55" i="1" s="1"/>
  <c r="BX55" i="1"/>
  <c r="BY55" i="1"/>
  <c r="BZ55" i="1"/>
  <c r="BV56" i="1"/>
  <c r="BW56" i="1" s="1"/>
  <c r="BX56" i="1"/>
  <c r="BY56" i="1"/>
  <c r="BZ56" i="1"/>
  <c r="BV57" i="1"/>
  <c r="BW57" i="1" s="1"/>
  <c r="BX57" i="1"/>
  <c r="BY57" i="1"/>
  <c r="BZ57" i="1"/>
  <c r="BV58" i="1"/>
  <c r="BW58" i="1" s="1"/>
  <c r="BX58" i="1"/>
  <c r="BY58" i="1"/>
  <c r="BZ58" i="1"/>
  <c r="BV59" i="1"/>
  <c r="BW59" i="1" s="1"/>
  <c r="BX59" i="1"/>
  <c r="BY59" i="1"/>
  <c r="BZ59" i="1"/>
  <c r="BV60" i="1"/>
  <c r="BW60" i="1" s="1"/>
  <c r="BX60" i="1"/>
  <c r="BY60" i="1"/>
  <c r="BZ60" i="1"/>
  <c r="BV61" i="1"/>
  <c r="BW61" i="1" s="1"/>
  <c r="BX61" i="1"/>
  <c r="BY61" i="1"/>
  <c r="BZ61" i="1"/>
  <c r="BV62" i="1"/>
  <c r="BW62" i="1" s="1"/>
  <c r="BX62" i="1"/>
  <c r="BY62" i="1"/>
  <c r="BZ62" i="1"/>
  <c r="BV63" i="1"/>
  <c r="BW63" i="1" s="1"/>
  <c r="BX63" i="1"/>
  <c r="BY63" i="1"/>
  <c r="BZ63" i="1"/>
  <c r="BV64" i="1"/>
  <c r="BW64" i="1" s="1"/>
  <c r="BX64" i="1"/>
  <c r="BY64" i="1"/>
  <c r="BZ64" i="1"/>
  <c r="BV65" i="1"/>
  <c r="BW65" i="1" s="1"/>
  <c r="BX65" i="1"/>
  <c r="BY65" i="1"/>
  <c r="BZ65" i="1"/>
  <c r="BV66" i="1"/>
  <c r="BW66" i="1" s="1"/>
  <c r="BX66" i="1"/>
  <c r="BY66" i="1"/>
  <c r="BZ66" i="1"/>
  <c r="BV68" i="1"/>
  <c r="BW68" i="1" s="1"/>
  <c r="BX68" i="1"/>
  <c r="BY68" i="1"/>
  <c r="BZ68" i="1"/>
  <c r="BV69" i="1"/>
  <c r="BW69" i="1" s="1"/>
  <c r="BX69" i="1"/>
  <c r="BY69" i="1"/>
  <c r="BZ69" i="1"/>
  <c r="BV70" i="1"/>
  <c r="BW70" i="1" s="1"/>
  <c r="BX70" i="1"/>
  <c r="BY70" i="1"/>
  <c r="BZ70" i="1"/>
  <c r="BV71" i="1"/>
  <c r="BW71" i="1" s="1"/>
  <c r="BX71" i="1"/>
  <c r="BY71" i="1"/>
  <c r="BZ71" i="1"/>
  <c r="BV72" i="1"/>
  <c r="BW72" i="1" s="1"/>
  <c r="BX72" i="1"/>
  <c r="BY72" i="1"/>
  <c r="BZ72" i="1"/>
  <c r="BV73" i="1"/>
  <c r="BW73" i="1" s="1"/>
  <c r="BX73" i="1"/>
  <c r="BY73" i="1"/>
  <c r="BZ73" i="1"/>
  <c r="BV74" i="1"/>
  <c r="BW74" i="1" s="1"/>
  <c r="BX74" i="1"/>
  <c r="BY74" i="1"/>
  <c r="BZ74" i="1"/>
  <c r="BV77" i="1"/>
  <c r="BW77" i="1" s="1"/>
  <c r="BX77" i="1"/>
  <c r="BY77" i="1"/>
  <c r="BZ77" i="1"/>
  <c r="BV78" i="1"/>
  <c r="BW78" i="1" s="1"/>
  <c r="BX78" i="1"/>
  <c r="BY78" i="1"/>
  <c r="BZ78" i="1"/>
  <c r="BV79" i="1"/>
  <c r="BW79" i="1" s="1"/>
  <c r="BX79" i="1"/>
  <c r="BY79" i="1"/>
  <c r="BZ79" i="1"/>
  <c r="BV82" i="1"/>
  <c r="BW82" i="1" s="1"/>
  <c r="BX82" i="1"/>
  <c r="BY82" i="1"/>
  <c r="BZ82" i="1"/>
  <c r="BV83" i="1"/>
  <c r="BW83" i="1" s="1"/>
  <c r="BX83" i="1"/>
  <c r="BY83" i="1"/>
  <c r="BZ83" i="1"/>
  <c r="BV84" i="1"/>
  <c r="BW84" i="1" s="1"/>
  <c r="BX84" i="1"/>
  <c r="BY84" i="1"/>
  <c r="BZ84" i="1"/>
  <c r="BV85" i="1"/>
  <c r="BW85" i="1" s="1"/>
  <c r="BX85" i="1"/>
  <c r="BY85" i="1"/>
  <c r="BZ85" i="1"/>
  <c r="BV86" i="1"/>
  <c r="BW86" i="1" s="1"/>
  <c r="BX86" i="1"/>
  <c r="BY86" i="1"/>
  <c r="BZ86" i="1"/>
  <c r="BV87" i="1"/>
  <c r="BW87" i="1" s="1"/>
  <c r="BX87" i="1"/>
  <c r="BY87" i="1"/>
  <c r="BZ87" i="1"/>
  <c r="BV89" i="1"/>
  <c r="BW89" i="1" s="1"/>
  <c r="BX89" i="1"/>
  <c r="BY89" i="1"/>
  <c r="BZ89" i="1"/>
  <c r="BV6" i="1" l="1"/>
  <c r="BW6" i="1" s="1"/>
  <c r="BV7" i="1"/>
  <c r="BW7" i="1" s="1"/>
  <c r="U128" i="9" l="1"/>
  <c r="V128" i="9"/>
  <c r="U129" i="9"/>
  <c r="V129" i="9"/>
  <c r="U130" i="9"/>
  <c r="V130" i="9"/>
  <c r="U131" i="9"/>
  <c r="V131" i="9"/>
  <c r="U132" i="9"/>
  <c r="V132" i="9"/>
  <c r="U133" i="9"/>
  <c r="V133" i="9"/>
  <c r="U134" i="9"/>
  <c r="V134" i="9"/>
  <c r="U135" i="9"/>
  <c r="V135" i="9"/>
  <c r="U136" i="9"/>
  <c r="V136" i="9"/>
  <c r="U137" i="9"/>
  <c r="V137" i="9"/>
  <c r="U138" i="9"/>
  <c r="V138" i="9"/>
  <c r="U139" i="9"/>
  <c r="V139" i="9"/>
  <c r="U140" i="9"/>
  <c r="V140" i="9"/>
  <c r="U141" i="9"/>
  <c r="V141" i="9"/>
  <c r="U142" i="9"/>
  <c r="V142" i="9"/>
  <c r="U143" i="9"/>
  <c r="V143" i="9"/>
  <c r="U144" i="9"/>
  <c r="V144" i="9"/>
  <c r="U145" i="9"/>
  <c r="V145" i="9"/>
  <c r="U146" i="9"/>
  <c r="V146" i="9"/>
  <c r="U147" i="9"/>
  <c r="V147" i="9"/>
  <c r="U148" i="9"/>
  <c r="V148" i="9"/>
  <c r="U149" i="9"/>
  <c r="V149" i="9"/>
  <c r="U150" i="9"/>
  <c r="V150" i="9"/>
  <c r="U151" i="9"/>
  <c r="V151" i="9"/>
  <c r="U152" i="9"/>
  <c r="V152" i="9"/>
  <c r="U153" i="9"/>
  <c r="V153" i="9"/>
  <c r="U154" i="9"/>
  <c r="V154" i="9"/>
  <c r="U155" i="9"/>
  <c r="V155" i="9"/>
  <c r="U156" i="9"/>
  <c r="V156" i="9"/>
  <c r="U157" i="9"/>
  <c r="V157" i="9"/>
  <c r="U158" i="9"/>
  <c r="V158" i="9"/>
  <c r="U159" i="9"/>
  <c r="V159" i="9"/>
  <c r="U160" i="9"/>
  <c r="V160" i="9"/>
  <c r="U161" i="9"/>
  <c r="V161" i="9"/>
  <c r="U162" i="9"/>
  <c r="V162" i="9"/>
  <c r="U163" i="9"/>
  <c r="V163" i="9"/>
  <c r="U164" i="9"/>
  <c r="V164" i="9"/>
  <c r="U165" i="9"/>
  <c r="V165" i="9"/>
  <c r="U166" i="9"/>
  <c r="V166" i="9"/>
  <c r="U167" i="9"/>
  <c r="V167" i="9"/>
  <c r="U168" i="9"/>
  <c r="V168" i="9"/>
  <c r="U169" i="9"/>
  <c r="V169" i="9"/>
  <c r="U170" i="9"/>
  <c r="V170" i="9"/>
  <c r="U171" i="9"/>
  <c r="V171" i="9"/>
  <c r="U172" i="9"/>
  <c r="V172" i="9"/>
  <c r="U173" i="9"/>
  <c r="V173" i="9"/>
  <c r="U174" i="9"/>
  <c r="V174" i="9"/>
  <c r="U175" i="9"/>
  <c r="V175" i="9"/>
  <c r="U176" i="9"/>
  <c r="V176" i="9"/>
  <c r="U177" i="9"/>
  <c r="V177" i="9"/>
  <c r="U178" i="9"/>
  <c r="V178" i="9"/>
  <c r="U179" i="9"/>
  <c r="V179" i="9"/>
  <c r="U180" i="9"/>
  <c r="V180" i="9"/>
  <c r="U181" i="9"/>
  <c r="V181" i="9"/>
  <c r="U182" i="9"/>
  <c r="V182" i="9"/>
  <c r="U183" i="9"/>
  <c r="V183" i="9"/>
  <c r="U184" i="9"/>
  <c r="V184" i="9"/>
  <c r="U185" i="9"/>
  <c r="V185" i="9"/>
  <c r="U186" i="9"/>
  <c r="V186" i="9"/>
  <c r="U187" i="9"/>
  <c r="V187" i="9"/>
  <c r="U188" i="9"/>
  <c r="V188" i="9"/>
  <c r="U189" i="9"/>
  <c r="V189" i="9"/>
  <c r="U190" i="9"/>
  <c r="V190" i="9"/>
  <c r="U191" i="9"/>
  <c r="V191" i="9"/>
  <c r="U192" i="9"/>
  <c r="V192" i="9"/>
  <c r="U193" i="9"/>
  <c r="V193" i="9"/>
  <c r="U194" i="9"/>
  <c r="V194" i="9"/>
  <c r="U195" i="9"/>
  <c r="V195" i="9"/>
  <c r="U196" i="9"/>
  <c r="V196" i="9"/>
  <c r="U197" i="9"/>
  <c r="V197" i="9"/>
  <c r="U198" i="9"/>
  <c r="V198" i="9"/>
  <c r="U199" i="9"/>
  <c r="V199" i="9"/>
  <c r="U200" i="9"/>
  <c r="V200" i="9"/>
  <c r="U201" i="9"/>
  <c r="V201" i="9"/>
  <c r="U202" i="9"/>
  <c r="V202" i="9"/>
  <c r="U203" i="9"/>
  <c r="V203" i="9"/>
  <c r="CC5" i="1" l="1"/>
  <c r="CD5" i="1"/>
  <c r="CE5" i="1"/>
  <c r="CF5" i="1"/>
  <c r="CC6" i="1"/>
  <c r="CD6" i="1"/>
  <c r="CE6" i="1"/>
  <c r="CF6" i="1"/>
  <c r="CC7" i="1"/>
  <c r="CD7" i="1"/>
  <c r="CE7" i="1"/>
  <c r="CF7" i="1"/>
  <c r="CC8" i="1"/>
  <c r="CD8" i="1"/>
  <c r="CE8" i="1"/>
  <c r="CF8" i="1"/>
  <c r="CC9" i="1"/>
  <c r="CD9" i="1"/>
  <c r="CE9" i="1"/>
  <c r="CF9" i="1"/>
  <c r="CC10" i="1"/>
  <c r="CD10" i="1"/>
  <c r="CE10" i="1"/>
  <c r="CF10" i="1"/>
  <c r="CC11" i="1"/>
  <c r="CD11" i="1"/>
  <c r="CE11" i="1"/>
  <c r="CF11" i="1"/>
  <c r="CC12" i="1"/>
  <c r="CD12" i="1"/>
  <c r="CE12" i="1"/>
  <c r="CF12" i="1"/>
  <c r="CC13" i="1"/>
  <c r="CD13" i="1"/>
  <c r="CE13" i="1"/>
  <c r="CF13" i="1"/>
  <c r="CC14" i="1"/>
  <c r="CD14" i="1"/>
  <c r="CE14" i="1"/>
  <c r="CF14" i="1"/>
  <c r="CC15" i="1"/>
  <c r="CD15" i="1"/>
  <c r="CE15" i="1"/>
  <c r="CF15" i="1"/>
  <c r="CC16" i="1"/>
  <c r="CD16" i="1"/>
  <c r="CE16" i="1"/>
  <c r="CF16" i="1"/>
  <c r="CC17" i="1"/>
  <c r="CD17" i="1"/>
  <c r="CE17" i="1"/>
  <c r="CF17" i="1"/>
  <c r="CC18" i="1"/>
  <c r="CD18" i="1"/>
  <c r="CE18" i="1"/>
  <c r="CF18" i="1"/>
  <c r="CC19" i="1"/>
  <c r="CD19" i="1"/>
  <c r="CE19" i="1"/>
  <c r="CF19" i="1"/>
  <c r="CC20" i="1"/>
  <c r="CD20" i="1"/>
  <c r="CE20" i="1"/>
  <c r="CF20" i="1"/>
  <c r="CC21" i="1"/>
  <c r="CD21" i="1"/>
  <c r="CE21" i="1"/>
  <c r="CF21" i="1"/>
  <c r="CC23" i="1"/>
  <c r="CD23" i="1"/>
  <c r="CE23" i="1"/>
  <c r="CF23" i="1"/>
  <c r="CC24" i="1"/>
  <c r="CD24" i="1"/>
  <c r="CE24" i="1"/>
  <c r="CF24" i="1"/>
  <c r="CC25" i="1"/>
  <c r="CD25" i="1"/>
  <c r="CE25" i="1"/>
  <c r="CF25" i="1"/>
  <c r="CC26" i="1"/>
  <c r="CD26" i="1"/>
  <c r="CE26" i="1"/>
  <c r="CF26" i="1"/>
  <c r="CC28" i="1"/>
  <c r="CD28" i="1"/>
  <c r="CE28" i="1"/>
  <c r="CF28" i="1"/>
  <c r="CC29" i="1"/>
  <c r="CD29" i="1"/>
  <c r="CE29" i="1"/>
  <c r="CF29" i="1"/>
  <c r="CC31" i="1"/>
  <c r="CD31" i="1"/>
  <c r="CE31" i="1"/>
  <c r="CF31" i="1"/>
  <c r="CC32" i="1"/>
  <c r="CD32" i="1"/>
  <c r="CE32" i="1"/>
  <c r="CF32" i="1"/>
  <c r="CC33" i="1"/>
  <c r="CD33" i="1"/>
  <c r="CE33" i="1"/>
  <c r="CF33" i="1"/>
  <c r="CC34" i="1"/>
  <c r="CD34" i="1"/>
  <c r="CE34" i="1"/>
  <c r="CF34" i="1"/>
  <c r="CC35" i="1"/>
  <c r="CD35" i="1"/>
  <c r="CE35" i="1"/>
  <c r="CF35" i="1"/>
  <c r="CC36" i="1"/>
  <c r="CD36" i="1"/>
  <c r="CE36" i="1"/>
  <c r="CF36" i="1"/>
  <c r="CC37" i="1"/>
  <c r="CD37" i="1"/>
  <c r="CE37" i="1"/>
  <c r="CF37" i="1"/>
  <c r="CC38" i="1"/>
  <c r="CD38" i="1"/>
  <c r="CE38" i="1"/>
  <c r="CF38" i="1"/>
  <c r="CC39" i="1"/>
  <c r="CD39" i="1"/>
  <c r="CE39" i="1"/>
  <c r="CF39" i="1"/>
  <c r="CC41" i="1"/>
  <c r="CD41" i="1"/>
  <c r="CE41" i="1"/>
  <c r="CF41" i="1"/>
  <c r="CC42" i="1"/>
  <c r="CD42" i="1"/>
  <c r="CE42" i="1"/>
  <c r="CF42" i="1"/>
  <c r="CC43" i="1"/>
  <c r="CD43" i="1"/>
  <c r="CE43" i="1"/>
  <c r="CF43" i="1"/>
  <c r="CC44" i="1"/>
  <c r="CD44" i="1"/>
  <c r="CE44" i="1"/>
  <c r="CF44" i="1"/>
  <c r="CC45" i="1"/>
  <c r="CD45" i="1"/>
  <c r="CE45" i="1"/>
  <c r="CF45" i="1"/>
  <c r="CC46" i="1"/>
  <c r="CD46" i="1"/>
  <c r="CE46" i="1"/>
  <c r="CF46" i="1"/>
  <c r="CC47" i="1"/>
  <c r="CD47" i="1"/>
  <c r="CE47" i="1"/>
  <c r="CF47" i="1"/>
  <c r="CC48" i="1"/>
  <c r="CD48" i="1"/>
  <c r="CE48" i="1"/>
  <c r="CF48" i="1"/>
  <c r="CC49" i="1"/>
  <c r="CD49" i="1"/>
  <c r="CE49" i="1"/>
  <c r="CF49" i="1"/>
  <c r="CC50" i="1"/>
  <c r="CD50" i="1"/>
  <c r="CE50" i="1"/>
  <c r="CF50" i="1"/>
  <c r="CC51" i="1"/>
  <c r="CD51" i="1"/>
  <c r="CE51" i="1"/>
  <c r="CF51" i="1"/>
  <c r="CC52" i="1"/>
  <c r="CD52" i="1"/>
  <c r="CE52" i="1"/>
  <c r="CF52" i="1"/>
  <c r="CC53" i="1"/>
  <c r="CD53" i="1"/>
  <c r="CE53" i="1"/>
  <c r="CF53" i="1"/>
  <c r="CC54" i="1"/>
  <c r="CD54" i="1"/>
  <c r="CE54" i="1"/>
  <c r="CF54" i="1"/>
  <c r="CC55" i="1"/>
  <c r="CD55" i="1"/>
  <c r="CE55" i="1"/>
  <c r="CF55" i="1"/>
  <c r="CC56" i="1"/>
  <c r="CD56" i="1"/>
  <c r="CE56" i="1"/>
  <c r="CF56" i="1"/>
  <c r="CC57" i="1"/>
  <c r="CD57" i="1"/>
  <c r="CE57" i="1"/>
  <c r="CF57" i="1"/>
  <c r="CC58" i="1"/>
  <c r="CD58" i="1"/>
  <c r="CE58" i="1"/>
  <c r="CF58" i="1"/>
  <c r="CC59" i="1"/>
  <c r="CD59" i="1"/>
  <c r="CE59" i="1"/>
  <c r="CF59" i="1"/>
  <c r="CC60" i="1"/>
  <c r="CD60" i="1"/>
  <c r="CE60" i="1"/>
  <c r="CF60" i="1"/>
  <c r="CC61" i="1"/>
  <c r="CD61" i="1"/>
  <c r="CE61" i="1"/>
  <c r="CF61" i="1"/>
  <c r="CC62" i="1"/>
  <c r="CD62" i="1"/>
  <c r="CE62" i="1"/>
  <c r="CF62" i="1"/>
  <c r="CC63" i="1"/>
  <c r="CD63" i="1"/>
  <c r="CE63" i="1"/>
  <c r="CF63" i="1"/>
  <c r="CC64" i="1"/>
  <c r="CD64" i="1"/>
  <c r="CE64" i="1"/>
  <c r="CF64" i="1"/>
  <c r="CC68" i="1"/>
  <c r="CD68" i="1"/>
  <c r="CE68" i="1"/>
  <c r="CF68" i="1"/>
  <c r="CC69" i="1"/>
  <c r="CD69" i="1"/>
  <c r="CE69" i="1"/>
  <c r="CF69" i="1"/>
  <c r="CC70" i="1"/>
  <c r="CD70" i="1"/>
  <c r="F28" i="3" s="1"/>
  <c r="CE70" i="1"/>
  <c r="CF70" i="1"/>
  <c r="H28" i="3" s="1"/>
  <c r="CC71" i="1"/>
  <c r="CD71" i="1"/>
  <c r="CE71" i="1"/>
  <c r="CF71" i="1"/>
  <c r="CC74" i="1"/>
  <c r="CD74" i="1"/>
  <c r="CE74" i="1"/>
  <c r="CF74" i="1"/>
  <c r="CC77" i="1"/>
  <c r="CD77" i="1"/>
  <c r="CE77" i="1"/>
  <c r="CF77" i="1"/>
  <c r="CC78" i="1"/>
  <c r="CD78" i="1"/>
  <c r="CE78" i="1"/>
  <c r="CF78" i="1"/>
  <c r="CC82" i="1"/>
  <c r="CD82" i="1"/>
  <c r="CE82" i="1"/>
  <c r="CF82" i="1"/>
  <c r="CC83" i="1"/>
  <c r="CD83" i="1"/>
  <c r="CE83" i="1"/>
  <c r="CF83" i="1"/>
  <c r="CC84" i="1"/>
  <c r="CD84" i="1"/>
  <c r="CE84" i="1"/>
  <c r="CF84" i="1"/>
  <c r="CC87" i="1"/>
  <c r="CD87" i="1"/>
  <c r="CE87" i="1"/>
  <c r="CF87" i="1"/>
  <c r="CC89" i="1"/>
  <c r="CD89" i="1"/>
  <c r="CE89" i="1"/>
  <c r="CF89" i="1"/>
  <c r="D28" i="3"/>
  <c r="E28" i="3"/>
  <c r="G28" i="3"/>
  <c r="K28" i="3" l="1"/>
  <c r="L28" i="3"/>
  <c r="J28" i="3"/>
  <c r="I28" i="3"/>
  <c r="H22" i="5"/>
  <c r="C28" i="3" l="1"/>
  <c r="M28" i="3" s="1"/>
  <c r="U110" i="9" l="1"/>
  <c r="V110" i="9"/>
  <c r="U111" i="9"/>
  <c r="V111" i="9"/>
  <c r="U112" i="9"/>
  <c r="V112" i="9"/>
  <c r="U113" i="9"/>
  <c r="V113" i="9"/>
  <c r="U114" i="9"/>
  <c r="V114" i="9"/>
  <c r="U115" i="9"/>
  <c r="V115" i="9"/>
  <c r="U116" i="9"/>
  <c r="V116" i="9"/>
  <c r="U117" i="9"/>
  <c r="V117" i="9"/>
  <c r="U118" i="9"/>
  <c r="V118" i="9"/>
  <c r="U119" i="9"/>
  <c r="V119" i="9"/>
  <c r="U120" i="9"/>
  <c r="V120" i="9"/>
  <c r="U121" i="9"/>
  <c r="V121" i="9"/>
  <c r="U122" i="9"/>
  <c r="V122" i="9"/>
  <c r="U123" i="9"/>
  <c r="V123" i="9"/>
  <c r="U124" i="9"/>
  <c r="V124" i="9"/>
  <c r="U125" i="9"/>
  <c r="V125" i="9"/>
  <c r="U126" i="9"/>
  <c r="V126" i="9"/>
  <c r="U127" i="9"/>
  <c r="V127" i="9"/>
  <c r="U44" i="9" l="1"/>
  <c r="V44" i="9"/>
  <c r="U45" i="9"/>
  <c r="V45" i="9"/>
  <c r="U46" i="9"/>
  <c r="V46" i="9"/>
  <c r="U47" i="9"/>
  <c r="V47" i="9"/>
  <c r="U48" i="9"/>
  <c r="V48" i="9"/>
  <c r="U49" i="9"/>
  <c r="V49" i="9"/>
  <c r="U50" i="9"/>
  <c r="V50" i="9"/>
  <c r="U51" i="9"/>
  <c r="V51" i="9"/>
  <c r="U52" i="9"/>
  <c r="V52" i="9"/>
  <c r="U53" i="9"/>
  <c r="V53" i="9"/>
  <c r="U54" i="9"/>
  <c r="V54" i="9"/>
  <c r="U55" i="9"/>
  <c r="V55" i="9"/>
  <c r="U56" i="9"/>
  <c r="V56" i="9"/>
  <c r="U57" i="9"/>
  <c r="V57" i="9"/>
  <c r="U58" i="9"/>
  <c r="V58" i="9"/>
  <c r="U59" i="9"/>
  <c r="V59" i="9"/>
  <c r="U60" i="9"/>
  <c r="V60" i="9"/>
  <c r="U61" i="9"/>
  <c r="V61" i="9"/>
  <c r="U62" i="9"/>
  <c r="V62" i="9"/>
  <c r="U63" i="9"/>
  <c r="V63" i="9"/>
  <c r="U64" i="9"/>
  <c r="V64" i="9"/>
  <c r="U65" i="9"/>
  <c r="V65" i="9"/>
  <c r="U66" i="9"/>
  <c r="V66" i="9"/>
  <c r="U67" i="9"/>
  <c r="V67" i="9"/>
  <c r="U68" i="9"/>
  <c r="V68" i="9"/>
  <c r="U69" i="9"/>
  <c r="V69" i="9"/>
  <c r="U70" i="9"/>
  <c r="V70" i="9"/>
  <c r="U71" i="9"/>
  <c r="V71" i="9"/>
  <c r="U72" i="9"/>
  <c r="V72" i="9"/>
  <c r="U73" i="9"/>
  <c r="V73" i="9"/>
  <c r="U74" i="9"/>
  <c r="V74" i="9"/>
  <c r="U75" i="9"/>
  <c r="V75" i="9"/>
  <c r="U76" i="9"/>
  <c r="V76" i="9"/>
  <c r="U77" i="9"/>
  <c r="V77" i="9"/>
  <c r="U78" i="9"/>
  <c r="V78" i="9"/>
  <c r="U79" i="9"/>
  <c r="V79" i="9"/>
  <c r="U80" i="9"/>
  <c r="V80" i="9"/>
  <c r="U81" i="9"/>
  <c r="V81" i="9"/>
  <c r="U82" i="9"/>
  <c r="V82" i="9"/>
  <c r="U83" i="9"/>
  <c r="V83" i="9"/>
  <c r="U84" i="9"/>
  <c r="V84" i="9"/>
  <c r="U85" i="9"/>
  <c r="V85" i="9"/>
  <c r="U86" i="9"/>
  <c r="V86" i="9"/>
  <c r="U87" i="9"/>
  <c r="V87" i="9"/>
  <c r="U88" i="9"/>
  <c r="V88" i="9"/>
  <c r="U89" i="9"/>
  <c r="V89" i="9"/>
  <c r="U90" i="9"/>
  <c r="V90" i="9"/>
  <c r="U91" i="9"/>
  <c r="V91" i="9"/>
  <c r="U92" i="9"/>
  <c r="V92" i="9"/>
  <c r="U93" i="9"/>
  <c r="V93" i="9"/>
  <c r="U94" i="9"/>
  <c r="V94" i="9"/>
  <c r="U95" i="9"/>
  <c r="V95" i="9"/>
  <c r="U96" i="9"/>
  <c r="V96" i="9"/>
  <c r="U97" i="9"/>
  <c r="V97" i="9"/>
  <c r="U98" i="9"/>
  <c r="V98" i="9"/>
  <c r="U99" i="9"/>
  <c r="V99" i="9"/>
  <c r="U100" i="9"/>
  <c r="V100" i="9"/>
  <c r="U101" i="9"/>
  <c r="V101" i="9"/>
  <c r="U102" i="9"/>
  <c r="V102" i="9"/>
  <c r="U103" i="9"/>
  <c r="V103" i="9"/>
  <c r="U104" i="9"/>
  <c r="V104" i="9"/>
  <c r="U105" i="9"/>
  <c r="V105" i="9"/>
  <c r="U106" i="9"/>
  <c r="V106" i="9"/>
  <c r="U107" i="9"/>
  <c r="V107" i="9"/>
  <c r="U108" i="9"/>
  <c r="V108" i="9"/>
  <c r="U109" i="9"/>
  <c r="V109" i="9"/>
  <c r="U204" i="9"/>
  <c r="V204" i="9"/>
  <c r="U205" i="9"/>
  <c r="V205" i="9"/>
  <c r="U206" i="9"/>
  <c r="V206" i="9"/>
  <c r="U207" i="9"/>
  <c r="V207" i="9"/>
  <c r="U208" i="9"/>
  <c r="V208" i="9"/>
  <c r="U209" i="9"/>
  <c r="V209" i="9"/>
  <c r="U210" i="9"/>
  <c r="V210" i="9"/>
  <c r="U211" i="9"/>
  <c r="V211" i="9"/>
  <c r="U212" i="9"/>
  <c r="V212" i="9"/>
  <c r="U213" i="9"/>
  <c r="V213" i="9"/>
  <c r="U214" i="9"/>
  <c r="V214" i="9"/>
  <c r="U215" i="9"/>
  <c r="V215" i="9"/>
  <c r="U216" i="9"/>
  <c r="V216" i="9"/>
  <c r="U217" i="9"/>
  <c r="V217" i="9"/>
  <c r="U218" i="9"/>
  <c r="V218" i="9"/>
  <c r="U219" i="9"/>
  <c r="V219" i="9"/>
  <c r="U220" i="9"/>
  <c r="V220" i="9"/>
  <c r="U221" i="9"/>
  <c r="V221" i="9"/>
  <c r="U222" i="9"/>
  <c r="V222" i="9"/>
  <c r="U223" i="9"/>
  <c r="V223" i="9"/>
  <c r="U304" i="9" l="1"/>
  <c r="V304" i="9"/>
  <c r="U305" i="9"/>
  <c r="V305" i="9"/>
  <c r="U306" i="9"/>
  <c r="V306" i="9"/>
  <c r="U307" i="9"/>
  <c r="V307" i="9"/>
  <c r="U308" i="9"/>
  <c r="V308" i="9"/>
  <c r="U309" i="9"/>
  <c r="V309" i="9"/>
  <c r="U310" i="9"/>
  <c r="V310" i="9"/>
  <c r="U311" i="9"/>
  <c r="V311" i="9"/>
  <c r="U312" i="9"/>
  <c r="V312" i="9"/>
  <c r="U313" i="9"/>
  <c r="V313" i="9"/>
  <c r="U314" i="9"/>
  <c r="V314" i="9"/>
  <c r="U315" i="9"/>
  <c r="V315" i="9"/>
  <c r="U316" i="9"/>
  <c r="V316" i="9"/>
  <c r="U317" i="9"/>
  <c r="V317" i="9"/>
  <c r="U318" i="9"/>
  <c r="V318" i="9"/>
  <c r="U319" i="9"/>
  <c r="V319" i="9"/>
  <c r="U320" i="9"/>
  <c r="V320" i="9"/>
  <c r="U321" i="9"/>
  <c r="V321" i="9"/>
  <c r="U322" i="9"/>
  <c r="V322" i="9"/>
  <c r="U323" i="9"/>
  <c r="V323" i="9"/>
  <c r="U324" i="9"/>
  <c r="V324" i="9"/>
  <c r="U325" i="9"/>
  <c r="V325" i="9"/>
  <c r="U326" i="9"/>
  <c r="V326" i="9"/>
  <c r="U327" i="9"/>
  <c r="V327" i="9"/>
  <c r="U328" i="9"/>
  <c r="V328" i="9"/>
  <c r="U329" i="9"/>
  <c r="V329" i="9"/>
  <c r="U330" i="9"/>
  <c r="V330" i="9"/>
  <c r="U331" i="9"/>
  <c r="V331" i="9"/>
  <c r="U332" i="9"/>
  <c r="V332" i="9"/>
  <c r="U333" i="9"/>
  <c r="V333" i="9"/>
  <c r="U334" i="9"/>
  <c r="V334" i="9"/>
  <c r="U335" i="9"/>
  <c r="V335" i="9"/>
  <c r="U336" i="9"/>
  <c r="V336" i="9"/>
  <c r="U337" i="9"/>
  <c r="V337" i="9"/>
  <c r="U338" i="9"/>
  <c r="V338" i="9"/>
  <c r="U339" i="9"/>
  <c r="V339" i="9"/>
  <c r="U340" i="9"/>
  <c r="V340" i="9"/>
  <c r="U341" i="9"/>
  <c r="V341" i="9"/>
  <c r="U342" i="9"/>
  <c r="V342" i="9"/>
  <c r="U343" i="9"/>
  <c r="V343" i="9"/>
  <c r="U344" i="9"/>
  <c r="V344" i="9"/>
  <c r="U345" i="9"/>
  <c r="V345" i="9"/>
  <c r="U346" i="9"/>
  <c r="V346" i="9"/>
  <c r="U347" i="9"/>
  <c r="V347" i="9"/>
  <c r="U348" i="9"/>
  <c r="V348" i="9"/>
  <c r="U349" i="9"/>
  <c r="V349" i="9"/>
  <c r="U350" i="9"/>
  <c r="V350" i="9"/>
  <c r="U351" i="9"/>
  <c r="V351" i="9"/>
  <c r="U352" i="9"/>
  <c r="V352" i="9"/>
  <c r="U353" i="9"/>
  <c r="V353" i="9"/>
  <c r="U354" i="9"/>
  <c r="V354" i="9"/>
  <c r="U355" i="9"/>
  <c r="V355" i="9"/>
  <c r="U356" i="9"/>
  <c r="V356" i="9"/>
  <c r="U357" i="9"/>
  <c r="V357" i="9"/>
  <c r="U358" i="9"/>
  <c r="V358" i="9"/>
  <c r="U359" i="9"/>
  <c r="V359" i="9"/>
  <c r="U360" i="9"/>
  <c r="V360" i="9"/>
  <c r="U361" i="9"/>
  <c r="V361" i="9"/>
  <c r="U362" i="9"/>
  <c r="V362" i="9"/>
  <c r="U363" i="9"/>
  <c r="V363" i="9"/>
  <c r="U364" i="9"/>
  <c r="V364" i="9"/>
  <c r="U365" i="9"/>
  <c r="V365" i="9"/>
  <c r="U366" i="9"/>
  <c r="V366" i="9"/>
  <c r="U367" i="9"/>
  <c r="V367" i="9"/>
  <c r="U368" i="9"/>
  <c r="V368" i="9"/>
  <c r="U369" i="9"/>
  <c r="V369" i="9"/>
  <c r="U370" i="9"/>
  <c r="V370" i="9"/>
  <c r="U371" i="9"/>
  <c r="V371" i="9"/>
  <c r="U372" i="9"/>
  <c r="V372" i="9"/>
  <c r="U373" i="9"/>
  <c r="V373" i="9"/>
  <c r="U374" i="9"/>
  <c r="V374" i="9"/>
  <c r="U375" i="9"/>
  <c r="V375" i="9"/>
  <c r="U376" i="9"/>
  <c r="V376" i="9"/>
  <c r="U377" i="9"/>
  <c r="V377" i="9"/>
  <c r="U378" i="9"/>
  <c r="V378" i="9"/>
  <c r="U379" i="9"/>
  <c r="V379" i="9"/>
  <c r="U380" i="9"/>
  <c r="V380" i="9"/>
  <c r="U381" i="9"/>
  <c r="V381" i="9"/>
  <c r="U382" i="9"/>
  <c r="V382" i="9"/>
  <c r="U383" i="9"/>
  <c r="V383" i="9"/>
  <c r="U384" i="9"/>
  <c r="V384" i="9"/>
  <c r="U385" i="9"/>
  <c r="V385" i="9"/>
  <c r="U386" i="9"/>
  <c r="V386" i="9"/>
  <c r="U387" i="9"/>
  <c r="V387" i="9"/>
  <c r="U388" i="9"/>
  <c r="V388" i="9"/>
  <c r="U389" i="9"/>
  <c r="V389" i="9"/>
  <c r="U390" i="9"/>
  <c r="V390" i="9"/>
  <c r="U391" i="9"/>
  <c r="V391" i="9"/>
  <c r="U392" i="9"/>
  <c r="V392" i="9"/>
  <c r="U393" i="9"/>
  <c r="V393" i="9"/>
  <c r="U394" i="9"/>
  <c r="V394" i="9"/>
  <c r="U395" i="9"/>
  <c r="V395" i="9"/>
  <c r="U396" i="9"/>
  <c r="V396" i="9"/>
  <c r="U397" i="9"/>
  <c r="V397" i="9"/>
  <c r="U398" i="9"/>
  <c r="V398" i="9"/>
  <c r="U399" i="9"/>
  <c r="V399" i="9"/>
  <c r="U400" i="9"/>
  <c r="V400" i="9"/>
  <c r="U401" i="9"/>
  <c r="V401" i="9"/>
  <c r="U402" i="9"/>
  <c r="V402" i="9"/>
  <c r="U403" i="9"/>
  <c r="V403" i="9"/>
  <c r="U404" i="9"/>
  <c r="V404" i="9"/>
  <c r="U405" i="9"/>
  <c r="V405" i="9"/>
  <c r="U406" i="9"/>
  <c r="V406" i="9"/>
  <c r="U407" i="9"/>
  <c r="V407" i="9"/>
  <c r="U408" i="9"/>
  <c r="V408" i="9"/>
  <c r="U409" i="9"/>
  <c r="V409" i="9"/>
  <c r="U410" i="9"/>
  <c r="V410" i="9"/>
  <c r="U411" i="9"/>
  <c r="V411" i="9"/>
  <c r="U412" i="9"/>
  <c r="V412" i="9"/>
  <c r="U413" i="9"/>
  <c r="V413" i="9"/>
  <c r="U414" i="9"/>
  <c r="V414" i="9"/>
  <c r="U256" i="9" l="1"/>
  <c r="V256" i="9"/>
  <c r="U257" i="9"/>
  <c r="V257" i="9"/>
  <c r="U258" i="9"/>
  <c r="V258" i="9"/>
  <c r="U259" i="9"/>
  <c r="V259" i="9"/>
  <c r="U260" i="9"/>
  <c r="V260" i="9"/>
  <c r="U261" i="9"/>
  <c r="V261" i="9"/>
  <c r="U262" i="9"/>
  <c r="V262" i="9"/>
  <c r="U263" i="9"/>
  <c r="V263" i="9"/>
  <c r="U264" i="9"/>
  <c r="V264" i="9"/>
  <c r="U265" i="9"/>
  <c r="V265" i="9"/>
  <c r="U35" i="9"/>
  <c r="V35" i="9"/>
  <c r="U36" i="9"/>
  <c r="V36" i="9"/>
  <c r="U37" i="9"/>
  <c r="V37" i="9"/>
  <c r="U38" i="9"/>
  <c r="V38" i="9"/>
  <c r="U39" i="9"/>
  <c r="V39" i="9"/>
  <c r="U40" i="9"/>
  <c r="V40" i="9"/>
  <c r="U31" i="9" l="1"/>
  <c r="V31" i="9"/>
  <c r="U32" i="9"/>
  <c r="V32" i="9"/>
  <c r="U33" i="9"/>
  <c r="V33" i="9"/>
  <c r="U34" i="9"/>
  <c r="V34" i="9"/>
  <c r="U41" i="9"/>
  <c r="V41" i="9"/>
  <c r="U42" i="9"/>
  <c r="V42" i="9"/>
  <c r="U43" i="9"/>
  <c r="V43" i="9"/>
  <c r="U4" i="9"/>
  <c r="U5" i="9"/>
  <c r="U6" i="9"/>
  <c r="U7" i="9"/>
  <c r="U8" i="9"/>
  <c r="U9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224" i="9"/>
  <c r="U225" i="9"/>
  <c r="U226" i="9"/>
  <c r="U227" i="9"/>
  <c r="U228" i="9"/>
  <c r="U229" i="9"/>
  <c r="U230" i="9"/>
  <c r="U231" i="9"/>
  <c r="U232" i="9"/>
  <c r="U233" i="9"/>
  <c r="U234" i="9"/>
  <c r="U235" i="9"/>
  <c r="U236" i="9"/>
  <c r="U237" i="9"/>
  <c r="U238" i="9"/>
  <c r="U239" i="9"/>
  <c r="U240" i="9"/>
  <c r="U241" i="9"/>
  <c r="U242" i="9"/>
  <c r="U243" i="9"/>
  <c r="U244" i="9"/>
  <c r="U245" i="9"/>
  <c r="U246" i="9"/>
  <c r="U247" i="9"/>
  <c r="U248" i="9"/>
  <c r="U249" i="9"/>
  <c r="U250" i="9"/>
  <c r="U251" i="9"/>
  <c r="U252" i="9"/>
  <c r="U253" i="9"/>
  <c r="U254" i="9"/>
  <c r="U255" i="9"/>
  <c r="U266" i="9"/>
  <c r="U267" i="9"/>
  <c r="U268" i="9"/>
  <c r="U269" i="9"/>
  <c r="U270" i="9"/>
  <c r="U271" i="9"/>
  <c r="U272" i="9"/>
  <c r="U273" i="9"/>
  <c r="U274" i="9"/>
  <c r="U275" i="9"/>
  <c r="U276" i="9"/>
  <c r="U277" i="9"/>
  <c r="U278" i="9"/>
  <c r="U279" i="9"/>
  <c r="U280" i="9"/>
  <c r="U281" i="9"/>
  <c r="U282" i="9"/>
  <c r="U283" i="9"/>
  <c r="U284" i="9"/>
  <c r="U285" i="9"/>
  <c r="U286" i="9"/>
  <c r="U287" i="9"/>
  <c r="U288" i="9"/>
  <c r="U289" i="9"/>
  <c r="U290" i="9"/>
  <c r="U291" i="9"/>
  <c r="U292" i="9"/>
  <c r="U293" i="9"/>
  <c r="U294" i="9"/>
  <c r="U295" i="9"/>
  <c r="U296" i="9"/>
  <c r="U297" i="9"/>
  <c r="U298" i="9"/>
  <c r="U299" i="9"/>
  <c r="U300" i="9"/>
  <c r="U301" i="9"/>
  <c r="U302" i="9"/>
  <c r="U303" i="9"/>
  <c r="U415" i="9"/>
  <c r="U416" i="9"/>
  <c r="U417" i="9"/>
  <c r="U418" i="9"/>
  <c r="U419" i="9"/>
  <c r="U420" i="9"/>
  <c r="U421" i="9"/>
  <c r="U422" i="9"/>
  <c r="U3" i="9"/>
  <c r="V16" i="9"/>
  <c r="V17" i="9"/>
  <c r="V18" i="9"/>
  <c r="V19" i="9"/>
  <c r="V20" i="9"/>
  <c r="V21" i="9"/>
  <c r="V22" i="9"/>
  <c r="V23" i="9"/>
  <c r="V24" i="9"/>
  <c r="V25" i="9"/>
  <c r="V26" i="9"/>
  <c r="V27" i="9"/>
  <c r="V28" i="9"/>
  <c r="V29" i="9"/>
  <c r="V30" i="9"/>
  <c r="V224" i="9"/>
  <c r="V225" i="9"/>
  <c r="V226" i="9"/>
  <c r="V227" i="9"/>
  <c r="V228" i="9"/>
  <c r="V229" i="9"/>
  <c r="V230" i="9"/>
  <c r="V231" i="9"/>
  <c r="V232" i="9"/>
  <c r="V233" i="9"/>
  <c r="V234" i="9"/>
  <c r="V235" i="9"/>
  <c r="V236" i="9"/>
  <c r="V237" i="9"/>
  <c r="V238" i="9"/>
  <c r="V239" i="9"/>
  <c r="V240" i="9"/>
  <c r="V241" i="9"/>
  <c r="V242" i="9"/>
  <c r="V243" i="9"/>
  <c r="V244" i="9"/>
  <c r="V245" i="9"/>
  <c r="V246" i="9"/>
  <c r="V247" i="9"/>
  <c r="V248" i="9"/>
  <c r="V249" i="9"/>
  <c r="V250" i="9"/>
  <c r="V251" i="9"/>
  <c r="V252" i="9"/>
  <c r="V253" i="9"/>
  <c r="V254" i="9"/>
  <c r="V255" i="9"/>
  <c r="V266" i="9"/>
  <c r="V267" i="9"/>
  <c r="V268" i="9"/>
  <c r="V269" i="9"/>
  <c r="V270" i="9"/>
  <c r="V271" i="9"/>
  <c r="V272" i="9"/>
  <c r="V273" i="9"/>
  <c r="V274" i="9"/>
  <c r="V275" i="9"/>
  <c r="V276" i="9"/>
  <c r="V277" i="9"/>
  <c r="V278" i="9"/>
  <c r="V279" i="9"/>
  <c r="V280" i="9"/>
  <c r="V281" i="9"/>
  <c r="V282" i="9"/>
  <c r="V283" i="9"/>
  <c r="V284" i="9"/>
  <c r="V285" i="9"/>
  <c r="V286" i="9"/>
  <c r="V287" i="9"/>
  <c r="V288" i="9"/>
  <c r="V289" i="9"/>
  <c r="V290" i="9"/>
  <c r="V291" i="9"/>
  <c r="V292" i="9"/>
  <c r="V293" i="9"/>
  <c r="V294" i="9"/>
  <c r="V295" i="9"/>
  <c r="V296" i="9"/>
  <c r="V297" i="9"/>
  <c r="V298" i="9"/>
  <c r="V299" i="9"/>
  <c r="V300" i="9"/>
  <c r="V301" i="9"/>
  <c r="V302" i="9"/>
  <c r="V303" i="9"/>
  <c r="V415" i="9"/>
  <c r="V416" i="9"/>
  <c r="V417" i="9"/>
  <c r="V418" i="9"/>
  <c r="V419" i="9"/>
  <c r="V420" i="9"/>
  <c r="V421" i="9"/>
  <c r="V422" i="9"/>
  <c r="V3" i="9"/>
  <c r="V4" i="9"/>
  <c r="V5" i="9"/>
  <c r="V6" i="9"/>
  <c r="V7" i="9"/>
  <c r="V8" i="9"/>
  <c r="V9" i="9"/>
  <c r="V10" i="9"/>
  <c r="V11" i="9"/>
  <c r="V12" i="9"/>
  <c r="V13" i="9"/>
  <c r="V14" i="9"/>
  <c r="V15" i="9"/>
  <c r="N11" i="3" l="1"/>
  <c r="BY4" i="1" l="1"/>
  <c r="BZ4" i="1"/>
  <c r="BY5" i="1"/>
  <c r="BZ5" i="1"/>
  <c r="BY6" i="1"/>
  <c r="BZ6" i="1"/>
  <c r="BY7" i="1"/>
  <c r="BZ7" i="1"/>
  <c r="T65" i="5" l="1"/>
  <c r="T64" i="5"/>
  <c r="T63" i="5"/>
  <c r="T62" i="5"/>
  <c r="T61" i="5"/>
  <c r="T40" i="5"/>
  <c r="T39" i="5"/>
  <c r="T38" i="5"/>
  <c r="T22" i="5"/>
  <c r="W70" i="5" l="1"/>
  <c r="H70" i="5"/>
  <c r="W71" i="5"/>
  <c r="H71" i="5"/>
  <c r="W66" i="5"/>
  <c r="H66" i="5"/>
  <c r="E22" i="6" l="1"/>
  <c r="E23" i="6"/>
  <c r="E24" i="6"/>
  <c r="E25" i="6"/>
  <c r="E26" i="6"/>
  <c r="E27" i="6"/>
  <c r="E28" i="6"/>
  <c r="E29" i="6"/>
  <c r="E30" i="6"/>
  <c r="E31" i="6"/>
  <c r="C22" i="6"/>
  <c r="C23" i="6"/>
  <c r="C24" i="6"/>
  <c r="C25" i="6"/>
  <c r="C26" i="6"/>
  <c r="C27" i="6"/>
  <c r="C28" i="6"/>
  <c r="C29" i="6"/>
  <c r="C30" i="6"/>
  <c r="C31" i="6"/>
  <c r="D22" i="6" l="1"/>
  <c r="G22" i="6" s="1"/>
  <c r="I22" i="6"/>
  <c r="H23" i="6"/>
  <c r="I23" i="6"/>
  <c r="D24" i="6"/>
  <c r="G24" i="6" s="1"/>
  <c r="I24" i="6"/>
  <c r="I25" i="6"/>
  <c r="D26" i="6"/>
  <c r="G26" i="6" s="1"/>
  <c r="D27" i="6"/>
  <c r="G27" i="6" s="1"/>
  <c r="D28" i="6"/>
  <c r="G28" i="6" s="1"/>
  <c r="D29" i="6"/>
  <c r="G29" i="6" s="1"/>
  <c r="H29" i="6"/>
  <c r="D30" i="6"/>
  <c r="G30" i="6" s="1"/>
  <c r="I31" i="6"/>
  <c r="D66" i="5"/>
  <c r="D67" i="5"/>
  <c r="D71" i="5"/>
  <c r="D70" i="5"/>
  <c r="D68" i="5"/>
  <c r="D69" i="5"/>
  <c r="D33" i="5"/>
  <c r="H28" i="6" l="1"/>
  <c r="H26" i="6"/>
  <c r="I29" i="6"/>
  <c r="I28" i="6"/>
  <c r="I26" i="6"/>
  <c r="H24" i="6"/>
  <c r="I27" i="6"/>
  <c r="I30" i="6"/>
  <c r="H30" i="6"/>
  <c r="H27" i="6"/>
  <c r="H22" i="6"/>
  <c r="H25" i="6"/>
  <c r="H31" i="6"/>
  <c r="D31" i="6"/>
  <c r="G31" i="6" s="1"/>
  <c r="D23" i="6"/>
  <c r="G23" i="6" s="1"/>
  <c r="D25" i="6"/>
  <c r="G25" i="6" s="1"/>
  <c r="D65" i="5"/>
  <c r="D64" i="5"/>
  <c r="D63" i="5"/>
  <c r="D62" i="5"/>
  <c r="D61" i="5"/>
  <c r="D42" i="5"/>
  <c r="S42" i="5" s="1"/>
  <c r="D43" i="5"/>
  <c r="S43" i="5" s="1"/>
  <c r="D44" i="5"/>
  <c r="S44" i="5" s="1"/>
  <c r="D45" i="5"/>
  <c r="S45" i="5" s="1"/>
  <c r="D46" i="5"/>
  <c r="S46" i="5" s="1"/>
  <c r="D41" i="5"/>
  <c r="S41" i="5" s="1"/>
  <c r="D37" i="5"/>
  <c r="S37" i="5" s="1"/>
  <c r="D34" i="5"/>
  <c r="S34" i="5" s="1"/>
  <c r="D35" i="5"/>
  <c r="S35" i="5" s="1"/>
  <c r="D36" i="5"/>
  <c r="S36" i="5" s="1"/>
  <c r="S33" i="5"/>
  <c r="D60" i="5"/>
  <c r="S60" i="5" s="1"/>
  <c r="S66" i="5"/>
  <c r="S67" i="5"/>
  <c r="S68" i="5"/>
  <c r="T68" i="5" s="1"/>
  <c r="S69" i="5"/>
  <c r="S70" i="5"/>
  <c r="S71" i="5"/>
  <c r="D39" i="5"/>
  <c r="D40" i="5"/>
  <c r="D38" i="5"/>
  <c r="D48" i="5"/>
  <c r="S48" i="5" s="1"/>
  <c r="D49" i="5"/>
  <c r="S49" i="5" s="1"/>
  <c r="D50" i="5"/>
  <c r="S50" i="5" s="1"/>
  <c r="D51" i="5"/>
  <c r="S51" i="5" s="1"/>
  <c r="D52" i="5"/>
  <c r="S52" i="5" s="1"/>
  <c r="D53" i="5"/>
  <c r="S53" i="5" s="1"/>
  <c r="D54" i="5"/>
  <c r="S54" i="5" s="1"/>
  <c r="D55" i="5"/>
  <c r="S55" i="5" s="1"/>
  <c r="D56" i="5"/>
  <c r="S56" i="5" s="1"/>
  <c r="D57" i="5"/>
  <c r="E57" i="5" s="1"/>
  <c r="D58" i="5"/>
  <c r="S58" i="5" s="1"/>
  <c r="D59" i="5"/>
  <c r="E59" i="5" s="1"/>
  <c r="D47" i="5"/>
  <c r="S47" i="5" s="1"/>
  <c r="D32" i="5"/>
  <c r="S32" i="5" s="1"/>
  <c r="D31" i="5"/>
  <c r="S31" i="5" s="1"/>
  <c r="D30" i="5"/>
  <c r="S30" i="5" s="1"/>
  <c r="D29" i="5"/>
  <c r="S29" i="5" s="1"/>
  <c r="D28" i="5"/>
  <c r="S28" i="5" s="1"/>
  <c r="D27" i="5"/>
  <c r="S27" i="5" s="1"/>
  <c r="D26" i="5"/>
  <c r="S26" i="5" s="1"/>
  <c r="D25" i="5"/>
  <c r="S25" i="5" s="1"/>
  <c r="D24" i="5"/>
  <c r="S24" i="5" s="1"/>
  <c r="D23" i="5"/>
  <c r="S23" i="5" s="1"/>
  <c r="D22" i="5"/>
  <c r="E22" i="5" s="1"/>
  <c r="E66" i="5"/>
  <c r="E69" i="5"/>
  <c r="E71" i="5"/>
  <c r="W69" i="5"/>
  <c r="H69" i="5"/>
  <c r="W68" i="5"/>
  <c r="H68" i="5"/>
  <c r="W67" i="5"/>
  <c r="H67" i="5"/>
  <c r="E67" i="5"/>
  <c r="W65" i="5"/>
  <c r="Y65" i="5" s="1"/>
  <c r="H65" i="5"/>
  <c r="W64" i="5"/>
  <c r="Y64" i="5" s="1"/>
  <c r="H64" i="5"/>
  <c r="W63" i="5"/>
  <c r="Y63" i="5" s="1"/>
  <c r="H63" i="5"/>
  <c r="W62" i="5"/>
  <c r="Y62" i="5" s="1"/>
  <c r="H62" i="5"/>
  <c r="W61" i="5"/>
  <c r="Y61" i="5" s="1"/>
  <c r="H61" i="5"/>
  <c r="W60" i="5"/>
  <c r="H60" i="5"/>
  <c r="W59" i="5"/>
  <c r="H59" i="5"/>
  <c r="W58" i="5"/>
  <c r="H58" i="5"/>
  <c r="W57" i="5"/>
  <c r="H57" i="5"/>
  <c r="W56" i="5"/>
  <c r="H56" i="5"/>
  <c r="W55" i="5"/>
  <c r="H55" i="5"/>
  <c r="W54" i="5"/>
  <c r="H54" i="5"/>
  <c r="W53" i="5"/>
  <c r="H53" i="5"/>
  <c r="W52" i="5"/>
  <c r="H52" i="5"/>
  <c r="W51" i="5"/>
  <c r="H51" i="5"/>
  <c r="W50" i="5"/>
  <c r="H50" i="5"/>
  <c r="W49" i="5"/>
  <c r="H49" i="5"/>
  <c r="W48" i="5"/>
  <c r="H48" i="5"/>
  <c r="W47" i="5"/>
  <c r="H47" i="5"/>
  <c r="W46" i="5"/>
  <c r="H46" i="5"/>
  <c r="W45" i="5"/>
  <c r="H45" i="5"/>
  <c r="W44" i="5"/>
  <c r="H44" i="5"/>
  <c r="W43" i="5"/>
  <c r="H43" i="5"/>
  <c r="W42" i="5"/>
  <c r="H42" i="5"/>
  <c r="W41" i="5"/>
  <c r="H41" i="5"/>
  <c r="W40" i="5"/>
  <c r="Y40" i="5" s="1"/>
  <c r="H40" i="5"/>
  <c r="W39" i="5"/>
  <c r="Y39" i="5" s="1"/>
  <c r="H39" i="5"/>
  <c r="W38" i="5"/>
  <c r="Y38" i="5" s="1"/>
  <c r="H38" i="5"/>
  <c r="W37" i="5"/>
  <c r="H37" i="5"/>
  <c r="W36" i="5"/>
  <c r="H36" i="5"/>
  <c r="W35" i="5"/>
  <c r="H35" i="5"/>
  <c r="W34" i="5"/>
  <c r="H34" i="5"/>
  <c r="W33" i="5"/>
  <c r="H33" i="5"/>
  <c r="W32" i="5"/>
  <c r="H32" i="5"/>
  <c r="W31" i="5"/>
  <c r="H31" i="5"/>
  <c r="W30" i="5"/>
  <c r="H30" i="5"/>
  <c r="W29" i="5"/>
  <c r="H29" i="5"/>
  <c r="W28" i="5"/>
  <c r="H28" i="5"/>
  <c r="W27" i="5"/>
  <c r="H27" i="5"/>
  <c r="W26" i="5"/>
  <c r="H26" i="5"/>
  <c r="W25" i="5"/>
  <c r="H25" i="5"/>
  <c r="W24" i="5"/>
  <c r="H24" i="5"/>
  <c r="W23" i="5"/>
  <c r="H23" i="5"/>
  <c r="W22" i="5"/>
  <c r="Y22" i="5" s="1"/>
  <c r="E53" i="5" l="1"/>
  <c r="J53" i="5" s="1"/>
  <c r="S59" i="5"/>
  <c r="T59" i="5" s="1"/>
  <c r="Y59" i="5" s="1"/>
  <c r="U22" i="5"/>
  <c r="S57" i="5"/>
  <c r="T57" i="5" s="1"/>
  <c r="E61" i="5"/>
  <c r="J61" i="5" s="1"/>
  <c r="E65" i="5"/>
  <c r="J65" i="5" s="1"/>
  <c r="E63" i="5"/>
  <c r="F63" i="5" s="1"/>
  <c r="E70" i="5"/>
  <c r="F70" i="5" s="1"/>
  <c r="J57" i="5"/>
  <c r="J66" i="5"/>
  <c r="X64" i="5"/>
  <c r="T36" i="5"/>
  <c r="E36" i="5"/>
  <c r="E41" i="5"/>
  <c r="T41" i="5"/>
  <c r="F22" i="5"/>
  <c r="J22" i="5"/>
  <c r="I22" i="5"/>
  <c r="G22" i="5"/>
  <c r="T24" i="5"/>
  <c r="E24" i="5"/>
  <c r="E26" i="5"/>
  <c r="T26" i="5"/>
  <c r="Y26" i="5" s="1"/>
  <c r="E31" i="5"/>
  <c r="T31" i="5"/>
  <c r="Y31" i="5" s="1"/>
  <c r="E39" i="5"/>
  <c r="E34" i="5"/>
  <c r="T34" i="5"/>
  <c r="Y34" i="5" s="1"/>
  <c r="E42" i="5"/>
  <c r="T42" i="5"/>
  <c r="Y42" i="5" s="1"/>
  <c r="E37" i="5"/>
  <c r="T37" i="5"/>
  <c r="E33" i="5"/>
  <c r="T33" i="5"/>
  <c r="T28" i="5"/>
  <c r="E28" i="5"/>
  <c r="E29" i="5"/>
  <c r="T29" i="5"/>
  <c r="T32" i="5"/>
  <c r="E32" i="5"/>
  <c r="E40" i="5"/>
  <c r="E35" i="5"/>
  <c r="T35" i="5"/>
  <c r="Y35" i="5" s="1"/>
  <c r="E23" i="5"/>
  <c r="T23" i="5"/>
  <c r="Y23" i="5" s="1"/>
  <c r="E25" i="5"/>
  <c r="T25" i="5"/>
  <c r="E27" i="5"/>
  <c r="T27" i="5"/>
  <c r="Y27" i="5" s="1"/>
  <c r="E30" i="5"/>
  <c r="T30" i="5"/>
  <c r="E38" i="5"/>
  <c r="T60" i="5"/>
  <c r="E60" i="5"/>
  <c r="J60" i="5" s="1"/>
  <c r="E54" i="5"/>
  <c r="T54" i="5"/>
  <c r="Y54" i="5" s="1"/>
  <c r="I67" i="5"/>
  <c r="G67" i="5"/>
  <c r="F67" i="5"/>
  <c r="J67" i="5"/>
  <c r="I59" i="5"/>
  <c r="G59" i="5"/>
  <c r="E43" i="5"/>
  <c r="T43" i="5"/>
  <c r="T48" i="5"/>
  <c r="E48" i="5"/>
  <c r="E51" i="5"/>
  <c r="T51" i="5"/>
  <c r="E62" i="5"/>
  <c r="J62" i="5" s="1"/>
  <c r="E46" i="5"/>
  <c r="T46" i="5"/>
  <c r="E50" i="5"/>
  <c r="T50" i="5"/>
  <c r="Y50" i="5" s="1"/>
  <c r="E58" i="5"/>
  <c r="J58" i="5" s="1"/>
  <c r="T58" i="5"/>
  <c r="Y68" i="5"/>
  <c r="X68" i="5"/>
  <c r="V68" i="5"/>
  <c r="U68" i="5"/>
  <c r="T44" i="5"/>
  <c r="E44" i="5"/>
  <c r="E47" i="5"/>
  <c r="T47" i="5"/>
  <c r="T52" i="5"/>
  <c r="E52" i="5"/>
  <c r="J52" i="5" s="1"/>
  <c r="F59" i="5"/>
  <c r="I57" i="5"/>
  <c r="G57" i="5"/>
  <c r="J59" i="5"/>
  <c r="I71" i="5"/>
  <c r="G71" i="5"/>
  <c r="F71" i="5"/>
  <c r="J71" i="5"/>
  <c r="T56" i="5"/>
  <c r="E56" i="5"/>
  <c r="J56" i="5" s="1"/>
  <c r="F57" i="5"/>
  <c r="V64" i="5"/>
  <c r="U64" i="5"/>
  <c r="G66" i="5"/>
  <c r="F66" i="5"/>
  <c r="I66" i="5"/>
  <c r="E45" i="5"/>
  <c r="T45" i="5"/>
  <c r="E49" i="5"/>
  <c r="T49" i="5"/>
  <c r="E55" i="5"/>
  <c r="T55" i="5"/>
  <c r="J69" i="5"/>
  <c r="I69" i="5"/>
  <c r="G69" i="5"/>
  <c r="F69" i="5"/>
  <c r="E64" i="5"/>
  <c r="T67" i="5"/>
  <c r="E68" i="5"/>
  <c r="J68" i="5" s="1"/>
  <c r="T71" i="5"/>
  <c r="Y71" i="5" s="1"/>
  <c r="T66" i="5"/>
  <c r="T70" i="5"/>
  <c r="Y70" i="5" s="1"/>
  <c r="T53" i="5"/>
  <c r="T69" i="5"/>
  <c r="F19" i="3"/>
  <c r="F20" i="3"/>
  <c r="F21" i="3"/>
  <c r="G70" i="5" l="1"/>
  <c r="G53" i="5"/>
  <c r="J70" i="5"/>
  <c r="I70" i="5"/>
  <c r="F53" i="5"/>
  <c r="I53" i="5"/>
  <c r="V22" i="5"/>
  <c r="G63" i="5"/>
  <c r="J63" i="5"/>
  <c r="X22" i="5"/>
  <c r="F65" i="5"/>
  <c r="G65" i="5"/>
  <c r="I65" i="5"/>
  <c r="I61" i="5"/>
  <c r="F61" i="5"/>
  <c r="G61" i="5"/>
  <c r="I63" i="5"/>
  <c r="U65" i="5"/>
  <c r="X65" i="5"/>
  <c r="V65" i="5"/>
  <c r="X67" i="5"/>
  <c r="V67" i="5"/>
  <c r="U67" i="5"/>
  <c r="I45" i="5"/>
  <c r="G45" i="5"/>
  <c r="J45" i="5"/>
  <c r="F45" i="5"/>
  <c r="I44" i="5"/>
  <c r="G44" i="5"/>
  <c r="J44" i="5"/>
  <c r="F44" i="5"/>
  <c r="Y67" i="5"/>
  <c r="U43" i="5"/>
  <c r="X43" i="5"/>
  <c r="V43" i="5"/>
  <c r="Y43" i="5"/>
  <c r="I60" i="5"/>
  <c r="G60" i="5"/>
  <c r="F60" i="5"/>
  <c r="U25" i="5"/>
  <c r="Y25" i="5"/>
  <c r="X25" i="5"/>
  <c r="V25" i="5"/>
  <c r="U40" i="5"/>
  <c r="X40" i="5"/>
  <c r="V40" i="5"/>
  <c r="I33" i="5"/>
  <c r="G33" i="5"/>
  <c r="J33" i="5"/>
  <c r="F33" i="5"/>
  <c r="I39" i="5"/>
  <c r="G39" i="5"/>
  <c r="J39" i="5"/>
  <c r="F39" i="5"/>
  <c r="U61" i="5"/>
  <c r="X61" i="5"/>
  <c r="V61" i="5"/>
  <c r="I64" i="5"/>
  <c r="G64" i="5"/>
  <c r="F64" i="5"/>
  <c r="J64" i="5"/>
  <c r="Y44" i="5"/>
  <c r="U44" i="5"/>
  <c r="X44" i="5"/>
  <c r="V44" i="5"/>
  <c r="V58" i="5"/>
  <c r="U58" i="5"/>
  <c r="X58" i="5"/>
  <c r="I43" i="5"/>
  <c r="G43" i="5"/>
  <c r="J43" i="5"/>
  <c r="F43" i="5"/>
  <c r="Y60" i="5"/>
  <c r="V60" i="5"/>
  <c r="U60" i="5"/>
  <c r="X60" i="5"/>
  <c r="I25" i="5"/>
  <c r="G25" i="5"/>
  <c r="J25" i="5"/>
  <c r="F25" i="5"/>
  <c r="I32" i="5"/>
  <c r="G32" i="5"/>
  <c r="J32" i="5"/>
  <c r="F32" i="5"/>
  <c r="U37" i="5"/>
  <c r="Y37" i="5"/>
  <c r="X37" i="5"/>
  <c r="V37" i="5"/>
  <c r="U31" i="5"/>
  <c r="X31" i="5"/>
  <c r="V31" i="5"/>
  <c r="U57" i="5"/>
  <c r="Y57" i="5"/>
  <c r="X57" i="5"/>
  <c r="V57" i="5"/>
  <c r="X63" i="5"/>
  <c r="U63" i="5"/>
  <c r="V63" i="5"/>
  <c r="I56" i="5"/>
  <c r="G56" i="5"/>
  <c r="F56" i="5"/>
  <c r="G58" i="5"/>
  <c r="F58" i="5"/>
  <c r="I58" i="5"/>
  <c r="V62" i="5"/>
  <c r="U62" i="5"/>
  <c r="X62" i="5"/>
  <c r="V54" i="5"/>
  <c r="U54" i="5"/>
  <c r="X54" i="5"/>
  <c r="U38" i="5"/>
  <c r="X38" i="5"/>
  <c r="V38" i="5"/>
  <c r="U23" i="5"/>
  <c r="X23" i="5"/>
  <c r="V23" i="5"/>
  <c r="Y32" i="5"/>
  <c r="U32" i="5"/>
  <c r="X32" i="5"/>
  <c r="V32" i="5"/>
  <c r="I37" i="5"/>
  <c r="G37" i="5"/>
  <c r="J37" i="5"/>
  <c r="F37" i="5"/>
  <c r="I31" i="5"/>
  <c r="G31" i="5"/>
  <c r="J31" i="5"/>
  <c r="F31" i="5"/>
  <c r="U53" i="5"/>
  <c r="Y53" i="5"/>
  <c r="V53" i="5"/>
  <c r="X53" i="5"/>
  <c r="X59" i="5"/>
  <c r="U59" i="5"/>
  <c r="V59" i="5"/>
  <c r="X55" i="5"/>
  <c r="U55" i="5"/>
  <c r="V55" i="5"/>
  <c r="Y56" i="5"/>
  <c r="U56" i="5"/>
  <c r="X56" i="5"/>
  <c r="V56" i="5"/>
  <c r="U50" i="5"/>
  <c r="X50" i="5"/>
  <c r="V50" i="5"/>
  <c r="G62" i="5"/>
  <c r="F62" i="5"/>
  <c r="I62" i="5"/>
  <c r="G54" i="5"/>
  <c r="F54" i="5"/>
  <c r="I54" i="5"/>
  <c r="Y58" i="5"/>
  <c r="G38" i="5"/>
  <c r="I38" i="5"/>
  <c r="J38" i="5"/>
  <c r="F38" i="5"/>
  <c r="I23" i="5"/>
  <c r="G23" i="5"/>
  <c r="J23" i="5"/>
  <c r="F23" i="5"/>
  <c r="U29" i="5"/>
  <c r="Y29" i="5"/>
  <c r="X29" i="5"/>
  <c r="V29" i="5"/>
  <c r="U42" i="5"/>
  <c r="X42" i="5"/>
  <c r="V42" i="5"/>
  <c r="U26" i="5"/>
  <c r="X26" i="5"/>
  <c r="V26" i="5"/>
  <c r="J54" i="5"/>
  <c r="V70" i="5"/>
  <c r="U70" i="5"/>
  <c r="X70" i="5"/>
  <c r="I55" i="5"/>
  <c r="G55" i="5"/>
  <c r="J55" i="5"/>
  <c r="F55" i="5"/>
  <c r="I52" i="5"/>
  <c r="G52" i="5"/>
  <c r="F52" i="5"/>
  <c r="G50" i="5"/>
  <c r="I50" i="5"/>
  <c r="J50" i="5"/>
  <c r="F50" i="5"/>
  <c r="U51" i="5"/>
  <c r="X51" i="5"/>
  <c r="V51" i="5"/>
  <c r="Y51" i="5"/>
  <c r="U30" i="5"/>
  <c r="X30" i="5"/>
  <c r="V30" i="5"/>
  <c r="U35" i="5"/>
  <c r="X35" i="5"/>
  <c r="V35" i="5"/>
  <c r="I29" i="5"/>
  <c r="G29" i="5"/>
  <c r="J29" i="5"/>
  <c r="F29" i="5"/>
  <c r="G42" i="5"/>
  <c r="I42" i="5"/>
  <c r="J42" i="5"/>
  <c r="F42" i="5"/>
  <c r="G26" i="5"/>
  <c r="I26" i="5"/>
  <c r="J26" i="5"/>
  <c r="F26" i="5"/>
  <c r="U41" i="5"/>
  <c r="Y41" i="5"/>
  <c r="X41" i="5"/>
  <c r="V41" i="5"/>
  <c r="V66" i="5"/>
  <c r="U66" i="5"/>
  <c r="X66" i="5"/>
  <c r="U49" i="5"/>
  <c r="Y49" i="5"/>
  <c r="X49" i="5"/>
  <c r="V49" i="5"/>
  <c r="Y52" i="5"/>
  <c r="U52" i="5"/>
  <c r="V52" i="5"/>
  <c r="X52" i="5"/>
  <c r="U46" i="5"/>
  <c r="X46" i="5"/>
  <c r="V46" i="5"/>
  <c r="I51" i="5"/>
  <c r="G51" i="5"/>
  <c r="J51" i="5"/>
  <c r="F51" i="5"/>
  <c r="Y66" i="5"/>
  <c r="G30" i="5"/>
  <c r="I30" i="5"/>
  <c r="J30" i="5"/>
  <c r="F30" i="5"/>
  <c r="I35" i="5"/>
  <c r="G35" i="5"/>
  <c r="J35" i="5"/>
  <c r="F35" i="5"/>
  <c r="I28" i="5"/>
  <c r="G28" i="5"/>
  <c r="J28" i="5"/>
  <c r="F28" i="5"/>
  <c r="U34" i="5"/>
  <c r="X34" i="5"/>
  <c r="V34" i="5"/>
  <c r="I24" i="5"/>
  <c r="G24" i="5"/>
  <c r="J24" i="5"/>
  <c r="F24" i="5"/>
  <c r="I41" i="5"/>
  <c r="G41" i="5"/>
  <c r="J41" i="5"/>
  <c r="F41" i="5"/>
  <c r="X71" i="5"/>
  <c r="V71" i="5"/>
  <c r="U71" i="5"/>
  <c r="I49" i="5"/>
  <c r="G49" i="5"/>
  <c r="J49" i="5"/>
  <c r="F49" i="5"/>
  <c r="U47" i="5"/>
  <c r="X47" i="5"/>
  <c r="V47" i="5"/>
  <c r="G46" i="5"/>
  <c r="I46" i="5"/>
  <c r="J46" i="5"/>
  <c r="F46" i="5"/>
  <c r="I48" i="5"/>
  <c r="G48" i="5"/>
  <c r="J48" i="5"/>
  <c r="F48" i="5"/>
  <c r="Y47" i="5"/>
  <c r="U27" i="5"/>
  <c r="X27" i="5"/>
  <c r="V27" i="5"/>
  <c r="Y28" i="5"/>
  <c r="U28" i="5"/>
  <c r="X28" i="5"/>
  <c r="V28" i="5"/>
  <c r="G34" i="5"/>
  <c r="I34" i="5"/>
  <c r="J34" i="5"/>
  <c r="F34" i="5"/>
  <c r="Y24" i="5"/>
  <c r="U24" i="5"/>
  <c r="X24" i="5"/>
  <c r="V24" i="5"/>
  <c r="I36" i="5"/>
  <c r="G36" i="5"/>
  <c r="J36" i="5"/>
  <c r="F36" i="5"/>
  <c r="U69" i="5"/>
  <c r="Y69" i="5"/>
  <c r="X69" i="5"/>
  <c r="V69" i="5"/>
  <c r="I68" i="5"/>
  <c r="G68" i="5"/>
  <c r="F68" i="5"/>
  <c r="U45" i="5"/>
  <c r="Y45" i="5"/>
  <c r="X45" i="5"/>
  <c r="V45" i="5"/>
  <c r="Y55" i="5"/>
  <c r="I47" i="5"/>
  <c r="G47" i="5"/>
  <c r="J47" i="5"/>
  <c r="F47" i="5"/>
  <c r="Y48" i="5"/>
  <c r="U48" i="5"/>
  <c r="X48" i="5"/>
  <c r="V48" i="5"/>
  <c r="Y46" i="5"/>
  <c r="Y30" i="5"/>
  <c r="I27" i="5"/>
  <c r="G27" i="5"/>
  <c r="J27" i="5"/>
  <c r="F27" i="5"/>
  <c r="I40" i="5"/>
  <c r="G40" i="5"/>
  <c r="J40" i="5"/>
  <c r="F40" i="5"/>
  <c r="U33" i="5"/>
  <c r="Y33" i="5"/>
  <c r="X33" i="5"/>
  <c r="V33" i="5"/>
  <c r="U39" i="5"/>
  <c r="X39" i="5"/>
  <c r="V39" i="5"/>
  <c r="Y36" i="5"/>
  <c r="U36" i="5"/>
  <c r="X36" i="5"/>
  <c r="V36" i="5"/>
  <c r="H21" i="3" l="1"/>
  <c r="G21" i="3"/>
  <c r="E21" i="3"/>
  <c r="H20" i="3"/>
  <c r="G20" i="3"/>
  <c r="E20" i="3"/>
  <c r="H19" i="3"/>
  <c r="G19" i="3"/>
  <c r="E19" i="3"/>
  <c r="N25" i="3"/>
  <c r="CC4" i="1" l="1"/>
  <c r="CD4" i="1"/>
  <c r="CE4" i="1"/>
  <c r="CF4" i="1"/>
  <c r="D27" i="3"/>
  <c r="D26" i="3"/>
  <c r="D25" i="3"/>
  <c r="D24" i="3"/>
  <c r="D23" i="3"/>
  <c r="C21" i="3"/>
  <c r="D21" i="3"/>
  <c r="J21" i="3" s="1"/>
  <c r="D22" i="3" l="1"/>
  <c r="E8" i="3"/>
  <c r="H25" i="3"/>
  <c r="L25" i="3" s="1"/>
  <c r="H26" i="3"/>
  <c r="L26" i="3" s="1"/>
  <c r="H6" i="3"/>
  <c r="G25" i="3"/>
  <c r="K25" i="3" s="1"/>
  <c r="G26" i="3"/>
  <c r="K26" i="3" s="1"/>
  <c r="G6" i="3"/>
  <c r="F25" i="3"/>
  <c r="J25" i="3" s="1"/>
  <c r="F26" i="3"/>
  <c r="J26" i="3" s="1"/>
  <c r="F6" i="3"/>
  <c r="E25" i="3"/>
  <c r="I25" i="3" s="1"/>
  <c r="E26" i="3"/>
  <c r="I26" i="3" s="1"/>
  <c r="E6" i="3"/>
  <c r="H27" i="3"/>
  <c r="L27" i="3" s="1"/>
  <c r="H24" i="3"/>
  <c r="L24" i="3" s="1"/>
  <c r="G27" i="3"/>
  <c r="K27" i="3" s="1"/>
  <c r="G24" i="3"/>
  <c r="K24" i="3" s="1"/>
  <c r="F27" i="3"/>
  <c r="J27" i="3" s="1"/>
  <c r="F24" i="3"/>
  <c r="J24" i="3" s="1"/>
  <c r="E27" i="3"/>
  <c r="I27" i="3" s="1"/>
  <c r="E24" i="3"/>
  <c r="I24" i="3" s="1"/>
  <c r="L21" i="3"/>
  <c r="K21" i="3"/>
  <c r="I21" i="3"/>
  <c r="F16" i="3"/>
  <c r="F14" i="3"/>
  <c r="F7" i="3"/>
  <c r="F4" i="3"/>
  <c r="F23" i="3"/>
  <c r="F17" i="3"/>
  <c r="F10" i="3"/>
  <c r="F18" i="3"/>
  <c r="F5" i="3"/>
  <c r="F13" i="3"/>
  <c r="F8" i="3"/>
  <c r="F3" i="3"/>
  <c r="F12" i="3"/>
  <c r="F9" i="3"/>
  <c r="G17" i="3"/>
  <c r="E17" i="3"/>
  <c r="H10" i="3"/>
  <c r="H9" i="3"/>
  <c r="H18" i="3"/>
  <c r="H16" i="3"/>
  <c r="H5" i="3"/>
  <c r="G10" i="3"/>
  <c r="G9" i="3"/>
  <c r="G18" i="3"/>
  <c r="G16" i="3"/>
  <c r="G5" i="3"/>
  <c r="E10" i="3"/>
  <c r="E9" i="3"/>
  <c r="E18" i="3"/>
  <c r="E16" i="3"/>
  <c r="E5" i="3"/>
  <c r="H17" i="3"/>
  <c r="H14" i="3"/>
  <c r="H7" i="3"/>
  <c r="H4" i="3"/>
  <c r="H23" i="3"/>
  <c r="H13" i="3"/>
  <c r="H8" i="3"/>
  <c r="H3" i="3"/>
  <c r="H12" i="3"/>
  <c r="G14" i="3"/>
  <c r="G7" i="3"/>
  <c r="G4" i="3"/>
  <c r="G23" i="3"/>
  <c r="G13" i="3"/>
  <c r="G8" i="3"/>
  <c r="G3" i="3"/>
  <c r="G12" i="3"/>
  <c r="E14" i="3"/>
  <c r="E7" i="3"/>
  <c r="E4" i="3"/>
  <c r="E23" i="3"/>
  <c r="E13" i="3"/>
  <c r="E3" i="3"/>
  <c r="E12" i="3"/>
  <c r="M21" i="3"/>
  <c r="D20" i="3"/>
  <c r="C20" i="3"/>
  <c r="D19" i="3"/>
  <c r="C19" i="3"/>
  <c r="D18" i="3"/>
  <c r="D17" i="3"/>
  <c r="D16" i="3"/>
  <c r="D14" i="3"/>
  <c r="D13" i="3"/>
  <c r="D12" i="3"/>
  <c r="D3" i="3"/>
  <c r="D4" i="3"/>
  <c r="D6" i="3"/>
  <c r="D7" i="3"/>
  <c r="D8" i="3"/>
  <c r="D9" i="3"/>
  <c r="D10" i="3"/>
  <c r="D5" i="3"/>
  <c r="F22" i="3" l="1"/>
  <c r="I23" i="3"/>
  <c r="E22" i="3"/>
  <c r="K23" i="3"/>
  <c r="G22" i="3"/>
  <c r="L23" i="3"/>
  <c r="H22" i="3"/>
  <c r="K12" i="3"/>
  <c r="K4" i="3"/>
  <c r="L13" i="3"/>
  <c r="L17" i="3"/>
  <c r="K18" i="3"/>
  <c r="I17" i="3"/>
  <c r="J13" i="3"/>
  <c r="K3" i="3"/>
  <c r="K7" i="3"/>
  <c r="L6" i="3"/>
  <c r="I5" i="3"/>
  <c r="K9" i="3"/>
  <c r="K17" i="3"/>
  <c r="J5" i="3"/>
  <c r="J4" i="3"/>
  <c r="K8" i="3"/>
  <c r="K14" i="3"/>
  <c r="I16" i="3"/>
  <c r="K10" i="3"/>
  <c r="J9" i="3"/>
  <c r="J18" i="3"/>
  <c r="J7" i="3"/>
  <c r="I12" i="3"/>
  <c r="I4" i="3"/>
  <c r="K13" i="3"/>
  <c r="I18" i="3"/>
  <c r="L5" i="3"/>
  <c r="J10" i="3"/>
  <c r="J14" i="3"/>
  <c r="I3" i="3"/>
  <c r="I7" i="3"/>
  <c r="K6" i="3"/>
  <c r="I9" i="3"/>
  <c r="L16" i="3"/>
  <c r="J17" i="3"/>
  <c r="J19" i="3"/>
  <c r="I19" i="3"/>
  <c r="K19" i="3"/>
  <c r="L19" i="3"/>
  <c r="I8" i="3"/>
  <c r="I14" i="3"/>
  <c r="L12" i="3"/>
  <c r="L4" i="3"/>
  <c r="I10" i="3"/>
  <c r="L18" i="3"/>
  <c r="J6" i="3"/>
  <c r="I13" i="3"/>
  <c r="L3" i="3"/>
  <c r="L7" i="3"/>
  <c r="K5" i="3"/>
  <c r="L9" i="3"/>
  <c r="J3" i="3"/>
  <c r="J20" i="3"/>
  <c r="K20" i="3"/>
  <c r="I20" i="3"/>
  <c r="L20" i="3"/>
  <c r="I6" i="3"/>
  <c r="L8" i="3"/>
  <c r="L14" i="3"/>
  <c r="K16" i="3"/>
  <c r="L10" i="3"/>
  <c r="J8" i="3"/>
  <c r="F2" i="3"/>
  <c r="J23" i="3"/>
  <c r="F11" i="3"/>
  <c r="J12" i="3"/>
  <c r="J16" i="3"/>
  <c r="F15" i="3"/>
  <c r="H2" i="3"/>
  <c r="G2" i="3"/>
  <c r="D15" i="3"/>
  <c r="D11" i="3"/>
  <c r="M19" i="3"/>
  <c r="M20" i="3"/>
  <c r="D2" i="3"/>
  <c r="J15" i="3" l="1"/>
  <c r="J2" i="3"/>
  <c r="K2" i="3"/>
  <c r="I22" i="3"/>
  <c r="J11" i="3"/>
  <c r="L22" i="3"/>
  <c r="J22" i="3"/>
  <c r="K22" i="3"/>
  <c r="L2" i="3"/>
  <c r="E2" i="3"/>
  <c r="I2" i="3" s="1"/>
  <c r="E11" i="3"/>
  <c r="I11" i="3" s="1"/>
  <c r="H15" i="3"/>
  <c r="L15" i="3" s="1"/>
  <c r="G15" i="3"/>
  <c r="K15" i="3" s="1"/>
  <c r="H11" i="3"/>
  <c r="L11" i="3" s="1"/>
  <c r="E15" i="3"/>
  <c r="I15" i="3" s="1"/>
  <c r="G11" i="3"/>
  <c r="K11" i="3" s="1"/>
  <c r="BX4" i="1"/>
  <c r="BX5" i="1"/>
  <c r="BX6" i="1"/>
  <c r="BX7" i="1"/>
  <c r="BV4" i="1" l="1"/>
  <c r="BW4" i="1" s="1"/>
  <c r="BV5" i="1"/>
  <c r="BW5" i="1" s="1"/>
  <c r="F26" i="6" l="1"/>
  <c r="F29" i="6"/>
  <c r="F31" i="6"/>
  <c r="F30" i="6"/>
  <c r="F23" i="6"/>
  <c r="F25" i="6"/>
  <c r="F27" i="6"/>
  <c r="F28" i="6"/>
  <c r="F24" i="6"/>
  <c r="F22" i="6"/>
  <c r="C16" i="3"/>
  <c r="C25" i="3"/>
  <c r="M25" i="3" s="1"/>
  <c r="C23" i="3"/>
  <c r="C27" i="3"/>
  <c r="M27" i="3" s="1"/>
  <c r="C17" i="3"/>
  <c r="M17" i="3" s="1"/>
  <c r="C26" i="3"/>
  <c r="M26" i="3" s="1"/>
  <c r="C24" i="3"/>
  <c r="M24" i="3" s="1"/>
  <c r="C18" i="3"/>
  <c r="M18" i="3" s="1"/>
  <c r="C12" i="3"/>
  <c r="M12" i="3" s="1"/>
  <c r="C13" i="3"/>
  <c r="C14" i="3"/>
  <c r="M14" i="3" s="1"/>
  <c r="C8" i="3"/>
  <c r="M8" i="3" s="1"/>
  <c r="C10" i="3"/>
  <c r="M10" i="3" s="1"/>
  <c r="C7" i="3"/>
  <c r="M7" i="3" s="1"/>
  <c r="C4" i="3"/>
  <c r="C9" i="3"/>
  <c r="M9" i="3" s="1"/>
  <c r="C6" i="3"/>
  <c r="M6" i="3" s="1"/>
  <c r="C3" i="3"/>
  <c r="M3" i="3" s="1"/>
  <c r="C5" i="3"/>
  <c r="M5" i="3" s="1"/>
  <c r="C22" i="3" l="1"/>
  <c r="M22" i="3" s="1"/>
  <c r="M23" i="3"/>
  <c r="C15" i="3"/>
  <c r="M15" i="3" s="1"/>
  <c r="M16" i="3"/>
  <c r="M13" i="3"/>
  <c r="C11" i="3"/>
  <c r="M11" i="3" s="1"/>
  <c r="C2" i="3"/>
  <c r="M4" i="3"/>
  <c r="N2" i="3" l="1"/>
  <c r="M2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Musson, Curtis</author>
  </authors>
  <commentList>
    <comment ref="P3" authorId="0" shapeId="0" xr:uid="{8D4968F6-9A76-450D-8BBB-72E7CB5FA1F6}">
      <text>
        <r>
          <rPr>
            <b/>
            <sz val="9"/>
            <color indexed="81"/>
            <rFont val="Tahoma"/>
            <family val="2"/>
          </rPr>
          <t>Musson, Curtis:</t>
        </r>
        <r>
          <rPr>
            <sz val="9"/>
            <color indexed="81"/>
            <rFont val="Tahoma"/>
            <family val="2"/>
          </rPr>
          <t xml:space="preserve">
No Chlorophyll QC Blanks</t>
        </r>
      </text>
    </comment>
    <comment ref="P4" authorId="0" shapeId="0" xr:uid="{5F5D24FC-FD48-4304-B8CD-77F937B536F4}">
      <text>
        <r>
          <rPr>
            <b/>
            <sz val="9"/>
            <color indexed="81"/>
            <rFont val="Tahoma"/>
            <family val="2"/>
          </rPr>
          <t>Musson, Curtis:</t>
        </r>
        <r>
          <rPr>
            <sz val="9"/>
            <color indexed="81"/>
            <rFont val="Tahoma"/>
            <family val="2"/>
          </rPr>
          <t xml:space="preserve">
No Chlorophyll QC Blanks
</t>
        </r>
      </text>
    </comment>
  </commentList>
</comments>
</file>

<file path=xl/sharedStrings.xml><?xml version="1.0" encoding="utf-8"?>
<sst xmlns="http://schemas.openxmlformats.org/spreadsheetml/2006/main" count="5205" uniqueCount="536">
  <si>
    <t>JAN</t>
  </si>
  <si>
    <t>FEB</t>
  </si>
  <si>
    <t>MAR</t>
  </si>
  <si>
    <t>APR</t>
  </si>
  <si>
    <t>MAY</t>
  </si>
  <si>
    <t>JUNE</t>
  </si>
  <si>
    <t>JULY</t>
  </si>
  <si>
    <t>AUG</t>
  </si>
  <si>
    <t>SEP</t>
  </si>
  <si>
    <t>OCT</t>
  </si>
  <si>
    <t>NOV</t>
  </si>
  <si>
    <t>DEC</t>
  </si>
  <si>
    <t>Group</t>
  </si>
  <si>
    <t>Group Name</t>
  </si>
  <si>
    <t>waterSegmentName</t>
  </si>
  <si>
    <t>County</t>
  </si>
  <si>
    <t>Group Responsible        for Sample Collection</t>
  </si>
  <si>
    <t>WBID</t>
  </si>
  <si>
    <t>ENR</t>
  </si>
  <si>
    <t>Body</t>
  </si>
  <si>
    <t>Class</t>
  </si>
  <si>
    <t>Sampling                                                        Requirements</t>
  </si>
  <si>
    <t>Original      n</t>
  </si>
  <si>
    <t>Adjusted     n</t>
  </si>
  <si>
    <t xml:space="preserve">Sample Size/Frequency Notes (Minimum) </t>
  </si>
  <si>
    <t>Sampling Notes</t>
  </si>
  <si>
    <t>Total  Samples Collected</t>
  </si>
  <si>
    <t>Remaining Samples      To Be Collected</t>
  </si>
  <si>
    <t>Notes</t>
  </si>
  <si>
    <t>NA</t>
  </si>
  <si>
    <t>Sample Requirements</t>
  </si>
  <si>
    <t>Nutrients</t>
  </si>
  <si>
    <t>SCI Kit</t>
  </si>
  <si>
    <t>SCI</t>
  </si>
  <si>
    <t>RPS</t>
  </si>
  <si>
    <t>LVS</t>
  </si>
  <si>
    <t>HA</t>
  </si>
  <si>
    <t>Enterococci</t>
  </si>
  <si>
    <t>Tracers</t>
  </si>
  <si>
    <t>Metals</t>
  </si>
  <si>
    <t>PCR-HF183</t>
  </si>
  <si>
    <t>PCR-BacR</t>
  </si>
  <si>
    <t>PCR-DG3</t>
  </si>
  <si>
    <t>Fecal Coliforms</t>
  </si>
  <si>
    <t>Continuous Monitoring</t>
  </si>
  <si>
    <t>Pesticides</t>
  </si>
  <si>
    <t>123</t>
  </si>
  <si>
    <t>130</t>
  </si>
  <si>
    <t>LVI</t>
  </si>
  <si>
    <t>195</t>
  </si>
  <si>
    <t>W-PCL-SQ-R</t>
  </si>
  <si>
    <t>W-CT-CI-R</t>
  </si>
  <si>
    <t>233A</t>
  </si>
  <si>
    <t>235</t>
  </si>
  <si>
    <t>262A</t>
  </si>
  <si>
    <t>410</t>
  </si>
  <si>
    <t>424</t>
  </si>
  <si>
    <t>440</t>
  </si>
  <si>
    <t>852</t>
  </si>
  <si>
    <t>-</t>
  </si>
  <si>
    <t>3F</t>
  </si>
  <si>
    <t>3M</t>
  </si>
  <si>
    <t>Group 1</t>
  </si>
  <si>
    <t>Group 3</t>
  </si>
  <si>
    <t>Choctawhatchee - St. Andrew</t>
  </si>
  <si>
    <t>Ochlockonee - St. Marks</t>
  </si>
  <si>
    <t>STREAM</t>
  </si>
  <si>
    <t>WAS</t>
  </si>
  <si>
    <t>Gadsden</t>
  </si>
  <si>
    <t>Jackson</t>
  </si>
  <si>
    <t>LEWIS CREEK</t>
  </si>
  <si>
    <t>LITTLE RIVER</t>
  </si>
  <si>
    <t>WILLACOOCHEE CREEK</t>
  </si>
  <si>
    <t>ALLIGATOR CREEK</t>
  </si>
  <si>
    <t>GILBERTS MILL CREEK</t>
  </si>
  <si>
    <t>PINE BARN CREEK</t>
  </si>
  <si>
    <t>UNNAMED CREEK</t>
  </si>
  <si>
    <t>SCURLOCK CREEK</t>
  </si>
  <si>
    <t>MINNOW CREEK</t>
  </si>
  <si>
    <t>Jackson, Washington</t>
  </si>
  <si>
    <t>Pictures</t>
  </si>
  <si>
    <t>North, East, South, West, Upstream, Downstream</t>
  </si>
  <si>
    <t>n = 5, Weeks = 5, Season 1 ≥ 2, Season 2 ≥ 2</t>
  </si>
  <si>
    <t>n = 5, Weeks = 5; Pair with Nutrients</t>
  </si>
  <si>
    <t>n = 5, Weeks = 5</t>
  </si>
  <si>
    <t>n = 10, Weeks = 5, Season 1 ≥ 2, Season 2 ≥ 2</t>
  </si>
  <si>
    <t>n = 10, Weeks = 5</t>
  </si>
  <si>
    <t>n = 5, Weeks = 5; Pair with Microbiology</t>
  </si>
  <si>
    <t>n = 15, Weeks = 5</t>
  </si>
  <si>
    <t>n = 4, Weeks = 4; Pair with Nutrients</t>
  </si>
  <si>
    <t>n = 15, Weeks = 5, Season 1 ≥ 2, Season 2 ≥ 2</t>
  </si>
  <si>
    <t>3 Sites</t>
  </si>
  <si>
    <t>1 Set/Year; n = 6</t>
  </si>
  <si>
    <t>3 Sites: 1 Set/Site/Year; n = 18</t>
  </si>
  <si>
    <t>Season 1</t>
  </si>
  <si>
    <t>Season 2</t>
  </si>
  <si>
    <t>1 - 4</t>
  </si>
  <si>
    <t>5 - 11</t>
  </si>
  <si>
    <t>12 - 18</t>
  </si>
  <si>
    <t>19 - 25</t>
  </si>
  <si>
    <t>9 - 15</t>
  </si>
  <si>
    <t>16 - 22</t>
  </si>
  <si>
    <t>23 - 29</t>
  </si>
  <si>
    <t>1 - 7</t>
  </si>
  <si>
    <t>8 - 14</t>
  </si>
  <si>
    <t>15 - 21</t>
  </si>
  <si>
    <t>22 - 28</t>
  </si>
  <si>
    <t>3 - 9</t>
  </si>
  <si>
    <t>10 - 16</t>
  </si>
  <si>
    <t>17 - 23</t>
  </si>
  <si>
    <t>7 - 13</t>
  </si>
  <si>
    <t>14 - 20</t>
  </si>
  <si>
    <t>21 - 27</t>
  </si>
  <si>
    <t>6 - 12</t>
  </si>
  <si>
    <t>13 - 19</t>
  </si>
  <si>
    <t>20 - 26</t>
  </si>
  <si>
    <t>4 - 10</t>
  </si>
  <si>
    <t>11 - 17</t>
  </si>
  <si>
    <t>18 - 24</t>
  </si>
  <si>
    <t>25 - 31</t>
  </si>
  <si>
    <t>27 - 31</t>
  </si>
  <si>
    <t>26 - 31</t>
  </si>
  <si>
    <t>1 - 8</t>
  </si>
  <si>
    <t>29 - 31</t>
  </si>
  <si>
    <t>12 - 1 8</t>
  </si>
  <si>
    <t>26 - 30</t>
  </si>
  <si>
    <t>1 - 2</t>
  </si>
  <si>
    <t>24 - 31</t>
  </si>
  <si>
    <t>1 - 6</t>
  </si>
  <si>
    <t>28 - 30</t>
  </si>
  <si>
    <t>30 - 31</t>
  </si>
  <si>
    <t>1 - 5</t>
  </si>
  <si>
    <t>27 - 30</t>
  </si>
  <si>
    <t>1 - 3</t>
  </si>
  <si>
    <t>29 - 30</t>
  </si>
  <si>
    <t>WEEK Count</t>
  </si>
  <si>
    <t>Season 1 Count</t>
  </si>
  <si>
    <t>Season 2 Count</t>
  </si>
  <si>
    <t>Total Number of Samples Collected</t>
  </si>
  <si>
    <t>Total Number of Samples Requested</t>
  </si>
  <si>
    <t>% Total of Samples Collected</t>
  </si>
  <si>
    <t>Water Chemistry</t>
  </si>
  <si>
    <t>Todays</t>
  </si>
  <si>
    <t>Goal</t>
  </si>
  <si>
    <t>Microbiology</t>
  </si>
  <si>
    <t>E. coli</t>
  </si>
  <si>
    <t>Molecular</t>
  </si>
  <si>
    <t>PCR-GULL2</t>
  </si>
  <si>
    <t>PCR-GFD</t>
  </si>
  <si>
    <t>Bioassessments</t>
  </si>
  <si>
    <t>PCR-HUMM2</t>
  </si>
  <si>
    <t>Q1</t>
  </si>
  <si>
    <t>Q2</t>
  </si>
  <si>
    <t>Q3</t>
  </si>
  <si>
    <t>Q4</t>
  </si>
  <si>
    <t>&lt;&gt;""</t>
  </si>
  <si>
    <t>Quarter 1 
(Sum)</t>
  </si>
  <si>
    <t>Quarter 2 
(Sum)</t>
  </si>
  <si>
    <t>Quarter 3 
(Sum)</t>
  </si>
  <si>
    <t>Quarter 4
(Sum)</t>
  </si>
  <si>
    <r>
      <t xml:space="preserve">Quarter 1 
</t>
    </r>
    <r>
      <rPr>
        <b/>
        <sz val="7"/>
        <color theme="1"/>
        <rFont val="Cambria"/>
        <family val="1"/>
      </rPr>
      <t>% Complete</t>
    </r>
  </si>
  <si>
    <r>
      <t xml:space="preserve">Quarter 2 
</t>
    </r>
    <r>
      <rPr>
        <b/>
        <sz val="7"/>
        <color theme="1"/>
        <rFont val="Cambria"/>
        <family val="1"/>
      </rPr>
      <t>% Complete</t>
    </r>
  </si>
  <si>
    <r>
      <t xml:space="preserve">Quarter 3 
</t>
    </r>
    <r>
      <rPr>
        <b/>
        <sz val="7"/>
        <color theme="1"/>
        <rFont val="Cambria"/>
        <family val="1"/>
      </rPr>
      <t>% Complete</t>
    </r>
  </si>
  <si>
    <r>
      <t xml:space="preserve">Quarter 4 
</t>
    </r>
    <r>
      <rPr>
        <b/>
        <sz val="7"/>
        <color theme="1"/>
        <rFont val="Cambria"/>
        <family val="1"/>
      </rPr>
      <t>% Complete</t>
    </r>
  </si>
  <si>
    <r>
      <t xml:space="preserve">Year 
</t>
    </r>
    <r>
      <rPr>
        <b/>
        <sz val="7"/>
        <color theme="1"/>
        <rFont val="Cambria"/>
        <family val="1"/>
      </rPr>
      <t>% Complete</t>
    </r>
  </si>
  <si>
    <t>Matrix</t>
  </si>
  <si>
    <t>Analyte Group</t>
  </si>
  <si>
    <t>LIMS Test Code</t>
  </si>
  <si>
    <t>Analyte(s)</t>
  </si>
  <si>
    <t>Fresh</t>
  </si>
  <si>
    <t>1 &amp; 3F</t>
  </si>
  <si>
    <t>Field Parmeters</t>
  </si>
  <si>
    <t>Dissolved Oxygen; pH; Salinity; Sample Depth; Secchi Depth; Specific Conductivity; Temperature, Total Depth</t>
  </si>
  <si>
    <t>Bacteria - Overflow</t>
  </si>
  <si>
    <t>https://floridadep.sharepoint.com/dear/biology/overflow/SitePages/Home.aspx</t>
  </si>
  <si>
    <t>Escherichia coli</t>
  </si>
  <si>
    <t>Bacteria - Tallahassee Lab</t>
  </si>
  <si>
    <t>ECOLI-18QT</t>
  </si>
  <si>
    <t>ALKALINITY</t>
  </si>
  <si>
    <t>Total Alkalinity</t>
  </si>
  <si>
    <t>CHLSUITE-W</t>
  </si>
  <si>
    <t>Chlorophyll-a Corrected, Chlorophyll-a Uncorrected, Phaeophytin-a</t>
  </si>
  <si>
    <t>TURBIDITY</t>
  </si>
  <si>
    <t>Turbidity</t>
  </si>
  <si>
    <t>W-CL-IC</t>
  </si>
  <si>
    <t>Chloride</t>
  </si>
  <si>
    <t>W-COLOR</t>
  </si>
  <si>
    <t>Color (True)</t>
  </si>
  <si>
    <t>W-F</t>
  </si>
  <si>
    <t>Fluoride</t>
  </si>
  <si>
    <t>W-NH3</t>
  </si>
  <si>
    <t>Ammonia-N</t>
  </si>
  <si>
    <t>W-NO2NO3</t>
  </si>
  <si>
    <t>NO2NO3-N</t>
  </si>
  <si>
    <t>W-PO4-F</t>
  </si>
  <si>
    <t>O-Phosphate-P</t>
  </si>
  <si>
    <t>W-S-A-TP</t>
  </si>
  <si>
    <t>Total-P</t>
  </si>
  <si>
    <t>W-SO4-IC</t>
  </si>
  <si>
    <t>Sulfate</t>
  </si>
  <si>
    <t>W-TDS</t>
  </si>
  <si>
    <t>Total Dissolved Solids</t>
  </si>
  <si>
    <t>W-TKN</t>
  </si>
  <si>
    <t>Kjeldahl Nitrogen</t>
  </si>
  <si>
    <t>W-TOC</t>
  </si>
  <si>
    <t>Organic Carbon</t>
  </si>
  <si>
    <t>W-TSS</t>
  </si>
  <si>
    <t>TSS</t>
  </si>
  <si>
    <t>W-ICP</t>
  </si>
  <si>
    <t>W-ICPMS</t>
  </si>
  <si>
    <t>W-HARD</t>
  </si>
  <si>
    <t>Hardness By Calculation</t>
  </si>
  <si>
    <t>New</t>
  </si>
  <si>
    <t>Chemical Tracers</t>
  </si>
  <si>
    <t>W-E8321-DI</t>
  </si>
  <si>
    <t>Default List: 
AMPA; Endonthall; Glufosinate; Glyphosate; Sucralose; Acesulfame-potassium</t>
  </si>
  <si>
    <t>W-E8321-MS</t>
  </si>
  <si>
    <t>Defult List: 
2,4-D, Acetaminophen, Acetamiprid, Afidopyropen, Bentazon, Benzovindiflupyr, Carbamazepine, Clothianidin, Dinotefuran, Diuron, Fenuron, Fluridone, Hydrocodone, Ibuprofen, Imazapyr, Imidacloprid, Linuron, Mandestrobin, MCPP, Naproxen, Primidone, Pyraclostrobin, Thiamethoxam, Tolfenpyrad, Triclopyr</t>
  </si>
  <si>
    <t>Genetic Markers (qPCR)</t>
  </si>
  <si>
    <t>PCR-BACR</t>
  </si>
  <si>
    <t>Ruminant specific Bacteroidetes BacR genetic marker with quantitative polymerase chain reaction</t>
  </si>
  <si>
    <t>Canine-specific DG3 Bacteroides genetic marker with quantitative polymerase chain reaction</t>
  </si>
  <si>
    <t>Bird specific Helicobacter GFD genetic marker with quantitative polymerase chain reaction</t>
  </si>
  <si>
    <t>Coastal bird specific Catellicoccus marimammalium Gull2 genetic marker with quantitative polymerase chain reaction</t>
  </si>
  <si>
    <t>Human-specific HF183 Bacteroides genetic marker with quantitative polymerase chain reaction</t>
  </si>
  <si>
    <t>W-CARB-AA</t>
  </si>
  <si>
    <t>Defult List: 
Aldcarb; Aldcarb Sulfone; Aldcarb Sulfoxide; Carbaryl; Carbofuran; 3-Hydroxycarbofuran; Methiocarb; Methomyl; Oxamyl; Propoxur</t>
  </si>
  <si>
    <t>Defult List: 
Chlordane, Toxaphene</t>
  </si>
  <si>
    <t>Defult List: 
AMPA; Endonthall; Glufosinate; Glyphosate; Sucralose; Acesulfame-potassium</t>
  </si>
  <si>
    <t>W-PSNP-TQ</t>
  </si>
  <si>
    <t>Marine</t>
  </si>
  <si>
    <t>Enterococci, Fecal Coliform (membrane filtration)</t>
  </si>
  <si>
    <t>ENT-24QT, FCOLI-MF</t>
  </si>
  <si>
    <t>W-BR-IC</t>
  </si>
  <si>
    <t>Bromide</t>
  </si>
  <si>
    <t>ENT-24QT</t>
  </si>
  <si>
    <t>Bioassessment</t>
  </si>
  <si>
    <t>HA - Habitat Assessment</t>
  </si>
  <si>
    <t>RPS - Rapid Periphyton Survey</t>
  </si>
  <si>
    <t>LVS - Linear Vegetation Survey</t>
  </si>
  <si>
    <t>MI-FW-QLDC</t>
  </si>
  <si>
    <t xml:space="preserve">SCI - Stream Condition Index </t>
  </si>
  <si>
    <t>Algale_ID</t>
  </si>
  <si>
    <t xml:space="preserve">Qualitative Assessment of Algal Taxa </t>
  </si>
  <si>
    <t>Field Replicate (DUP) Tracking</t>
  </si>
  <si>
    <t>Field Replicate (DUP) Samples Collected</t>
  </si>
  <si>
    <t>Field Blank Tracking</t>
  </si>
  <si>
    <t>Field Blanks (DUP) Samples Collected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</si>
  <si>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</si>
  <si>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</si>
  <si>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</si>
  <si>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</si>
  <si>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</si>
  <si>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</si>
  <si>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</si>
  <si>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</si>
  <si>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</si>
  <si>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</si>
  <si>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</si>
  <si>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</si>
  <si>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Nutrients (Fresh)</t>
  </si>
  <si>
    <t>Nutrients (Marine)</t>
  </si>
  <si>
    <t>Metals (Fresh)</t>
  </si>
  <si>
    <t>Metals (Marine)</t>
  </si>
  <si>
    <t>PCR-Gull2</t>
  </si>
  <si>
    <t>Analyte</t>
  </si>
  <si>
    <t>5% for QC
(Year)</t>
  </si>
  <si>
    <t>5% for QC
(Quarter)</t>
  </si>
  <si>
    <t>5% for QC
(Month)</t>
  </si>
  <si>
    <t># QC Collected</t>
  </si>
  <si>
    <t># QC To Be Collected
(Year)</t>
  </si>
  <si>
    <t>% Collected
(Year)</t>
  </si>
  <si>
    <t>Bottle(s)</t>
  </si>
  <si>
    <t>Nalayte Group</t>
  </si>
  <si>
    <t>Chlorophyll</t>
  </si>
  <si>
    <t>Nutrients (Fresh/Marine), SCI Kit</t>
  </si>
  <si>
    <t>Alkalinity</t>
  </si>
  <si>
    <t>Ammonia</t>
  </si>
  <si>
    <t>Nitrite-Nitrate</t>
  </si>
  <si>
    <t>Orthophosphate-filtered</t>
  </si>
  <si>
    <t>Total Kjeldahl Nitrogen</t>
  </si>
  <si>
    <t>Total Organic Carbon</t>
  </si>
  <si>
    <t>Total Phosphorus</t>
  </si>
  <si>
    <t>Total Suspended Solids</t>
  </si>
  <si>
    <t>Nutrients (Fresh), SCI Kit</t>
  </si>
  <si>
    <t>Color</t>
  </si>
  <si>
    <t>Bacteria</t>
  </si>
  <si>
    <t>Entrococci</t>
  </si>
  <si>
    <t>Barium</t>
  </si>
  <si>
    <t>Metals (Fresh), SCI Kit</t>
  </si>
  <si>
    <t>Boron</t>
  </si>
  <si>
    <t>Calcium</t>
  </si>
  <si>
    <t>Magnesium</t>
  </si>
  <si>
    <t>Potassium</t>
  </si>
  <si>
    <t>Sodium</t>
  </si>
  <si>
    <t>Aluminum</t>
  </si>
  <si>
    <t>Metals (Fresh), Metals (Marine), SCI Kit</t>
  </si>
  <si>
    <t>Antimony</t>
  </si>
  <si>
    <t>Arsenic</t>
  </si>
  <si>
    <t>Cadmium</t>
  </si>
  <si>
    <t>Chromium</t>
  </si>
  <si>
    <t>Copper</t>
  </si>
  <si>
    <t>Iron</t>
  </si>
  <si>
    <t>Lead</t>
  </si>
  <si>
    <t>Nickel</t>
  </si>
  <si>
    <t>Selenium</t>
  </si>
  <si>
    <t>Silver</t>
  </si>
  <si>
    <t>Thallium</t>
  </si>
  <si>
    <t>Zinc</t>
  </si>
  <si>
    <t>Manganese</t>
  </si>
  <si>
    <t>Markers</t>
  </si>
  <si>
    <t>Pesticides / Tracers / SCI Kit</t>
  </si>
  <si>
    <t>W-E8321-MS: 
Pesticides, Tracers, SCI Kit</t>
  </si>
  <si>
    <t>AMPA; Endonthall; Glufosinate; Glyphosate; Sucralose; Acesulfame-potassium</t>
  </si>
  <si>
    <t>W-E8321-DI: 
Pesticides, Tracers, SCI Kit</t>
  </si>
  <si>
    <t>Pesticides / SCI Kit</t>
  </si>
  <si>
    <t>Acetochlor; Alachlor; Ametryn; Atrazine; Atrazine Desethyl; Azinphos Methyl; Bromacil; Butylate; Chlorpyrifos Ethyl; Chlorpyrifos Methyl; Cyanazine; Demeton; Diazinon; Dimethenamid; Dithiopyr; Disulfoton; EPTC; Ethion; Ethoprop; Fenamiphos; Fipronil; Fipronil Desulfinyl; Fipronil Sulfide; Fipronil Sulfone; Fonofos; Hexazinone; Malathion; Metalaxyl; Metolachlor; Metribuzin; Mevinphos; Molinate; Norflurazon; Oxadiazon; Parathion Ethyl; Parathion Methyl; Pendimethalin; Phorate; Prodiamine; Prometon; Prometryn; Simazine; Tebuconazole; Terbufos; Terbuthylazine</t>
  </si>
  <si>
    <t>W-PSNP-TQ: 
Pesticides, SCI Kit</t>
  </si>
  <si>
    <t xml:space="preserve">Pesticides </t>
  </si>
  <si>
    <t>Aldcarb; Aldcarb Sulfone; Aldcarb Sulfoxide; Carbaryl; Carbofuran; 3-Hydroxycarbofuran; Methiocarb; Methomyl; Oxamyl; Propoxur</t>
  </si>
  <si>
    <t>W-CARB-AA: 
Pesticides</t>
  </si>
  <si>
    <t>Aldrin; Alpha-BHC; Alpha-Chlordane; Beta-BHC; Carbophenothion; Chlorothalonil; Cypermethrin; DDD-p,p'; DDE-p,p'; DDT-p,p'; Delta-BHC; Dicofol; Dieldrin; Endosulfan I; Endosulfan II; Endosulfan Sulfate; Endrin; Endrin Aldehyde; Endrin Ketone; Gamma-BHC; Gamma-Chlordane; Heptachlor; Heptachlor Epoxide; Methoxychlor; Mirex; Permethrin; Trifluralin</t>
  </si>
  <si>
    <t>Chlordane, Toxaphene</t>
  </si>
  <si>
    <t>2,4-D, Acetaminophen, Acetamiprid, Afidopyropen, Bentazon, Benzovindiflupyr, Carbamazepine, Clothianidin, Dinotefuran, Diuron, Fenuron, Fluridone, Hydrocodone, Ibuprofen, Imazapyr, Imidacloprid, Linuron, Mandestrobin, MCPP, Naproxen, Primidone, Pyraclostrobin, Thiamethoxam, Tolfenpyrad, Triclopyr</t>
  </si>
  <si>
    <t>2020 Analyte Sample Size</t>
  </si>
  <si>
    <t>W-PCL-SQ-R: 
Pesticides, W-PCL-SQ-R</t>
  </si>
  <si>
    <t>W-CT-CI-R: 
Pesticides, W-CT-CI-R:</t>
  </si>
  <si>
    <t>W-CT-CI-R: 
Pesticides, W-CT-CI-R</t>
  </si>
  <si>
    <t>Pesticides / W-PCL-SQ-R</t>
  </si>
  <si>
    <t>Pesticides / W-CT-CI-R</t>
  </si>
  <si>
    <t>Pesticides / Tracers / 
SCI Kit</t>
  </si>
  <si>
    <t xml:space="preserve">August </t>
  </si>
  <si>
    <t>Week 1</t>
  </si>
  <si>
    <t>Week 2</t>
  </si>
  <si>
    <t>Week 3</t>
  </si>
  <si>
    <t>Week 4</t>
  </si>
  <si>
    <t>Week 5</t>
  </si>
  <si>
    <t>ROC</t>
  </si>
  <si>
    <t>RUN Name</t>
  </si>
  <si>
    <t># Scheduled Above</t>
  </si>
  <si>
    <t>Year Goal
(Max Adjusted n)</t>
  </si>
  <si>
    <t>Remaining Samples 
To Be Collected</t>
  </si>
  <si>
    <t>Year Check /
# to Schedule</t>
  </si>
  <si>
    <t># Scheduled Above in Season 1</t>
  </si>
  <si>
    <t># Scheduled Above in Season 2</t>
  </si>
  <si>
    <t>Run Name</t>
  </si>
  <si>
    <t>To use this scheduling tool enter Run Name Exactly as it appears in the tracker "2020" Tab, Column "CC" beneath the week(s) that run is scheduled.</t>
  </si>
  <si>
    <t>If the scheduled Run is canceled, delete it from the calendar below.</t>
  </si>
  <si>
    <t>Extra Row</t>
  </si>
  <si>
    <t>Bio</t>
  </si>
  <si>
    <t>Not Required. Per SOP FQ 1000, Do Not Collect Blanks for Biological Analytes. Chlorophyll-a, Microbiology, qPCR, SCI, Algal ID.</t>
  </si>
  <si>
    <t>Nutrients (Fresh); No Chlorophyll</t>
  </si>
  <si>
    <t>Nutrients (Marine); No Chlorophyll</t>
  </si>
  <si>
    <t>Not Required</t>
  </si>
  <si>
    <t>◄ December</t>
  </si>
  <si>
    <t>January 2020</t>
  </si>
  <si>
    <t>February ►</t>
  </si>
  <si>
    <t>Sunday</t>
  </si>
  <si>
    <t>Monday</t>
  </si>
  <si>
    <t>Tuesday</t>
  </si>
  <si>
    <t>Wednesday</t>
  </si>
  <si>
    <t>Thursday</t>
  </si>
  <si>
    <t>Friday</t>
  </si>
  <si>
    <t>Saturday</t>
  </si>
  <si>
    <t>Jan</t>
  </si>
  <si>
    <t>New Year's Day</t>
  </si>
  <si>
    <t xml:space="preserve"> </t>
  </si>
  <si>
    <t>lake jackson</t>
  </si>
  <si>
    <t>RQ-2020-01-13-18</t>
  </si>
  <si>
    <t>Martin Luther King Jr.</t>
  </si>
  <si>
    <t>Wakulla</t>
  </si>
  <si>
    <t>Feb</t>
  </si>
  <si>
    <t>March/April</t>
  </si>
  <si>
    <t>Easter</t>
  </si>
  <si>
    <t>April/May</t>
  </si>
  <si>
    <t>Memorial Day</t>
  </si>
  <si>
    <t>June/july</t>
  </si>
  <si>
    <t>Indep. Day</t>
  </si>
  <si>
    <t>Aug</t>
  </si>
  <si>
    <t>Aug/Sept</t>
  </si>
  <si>
    <t>Sept</t>
  </si>
  <si>
    <t>Labor Day</t>
  </si>
  <si>
    <t>Sept/Oct</t>
  </si>
  <si>
    <t>Oct</t>
  </si>
  <si>
    <t>Halloween</t>
  </si>
  <si>
    <t>Nov</t>
  </si>
  <si>
    <t>Veterans Day</t>
  </si>
  <si>
    <t>Thanksgiving Day</t>
  </si>
  <si>
    <t>Nov/Dec</t>
  </si>
  <si>
    <t>Dec</t>
  </si>
  <si>
    <t>Christmas</t>
  </si>
  <si>
    <t>Notes:</t>
  </si>
  <si>
    <r>
      <t xml:space="preserve">Downloaded from </t>
    </r>
    <r>
      <rPr>
        <b/>
        <sz val="11"/>
        <color rgb="FF4175B5"/>
        <rFont val="Arial"/>
        <family val="2"/>
      </rPr>
      <t>WinCalendar.com</t>
    </r>
  </si>
  <si>
    <t>RQ-2020-01-20-09</t>
  </si>
  <si>
    <t>Avril, Evelin, Blake</t>
  </si>
  <si>
    <t>TA</t>
  </si>
  <si>
    <t>2017 Truck</t>
  </si>
  <si>
    <t>14' Boat</t>
  </si>
  <si>
    <t>Curtis &amp; TLH   -   2017 Truck</t>
  </si>
  <si>
    <t>Little River</t>
  </si>
  <si>
    <t>2 Sites</t>
  </si>
  <si>
    <t>Daylight Saving</t>
  </si>
  <si>
    <t>MMP</t>
  </si>
  <si>
    <t>1006</t>
  </si>
  <si>
    <t>180A</t>
  </si>
  <si>
    <t>Merritt's Mill Pond Mid Under Power Lines</t>
  </si>
  <si>
    <t>Merritt's Mill Pond 600 meters downstream of Jackson Blue Sp</t>
  </si>
  <si>
    <t>Merritts Mill Pond 500 meters upstream of dam</t>
  </si>
  <si>
    <t>Nutrients, Metals</t>
  </si>
  <si>
    <t>Shangri La Spring Vent</t>
  </si>
  <si>
    <t>Nutrients, Metals, LVI</t>
  </si>
  <si>
    <t>Wakulla River At Boat Tram</t>
  </si>
  <si>
    <t>SCI, SCI Kit, RPS, LVS</t>
  </si>
  <si>
    <t>Alligator Creek</t>
  </si>
  <si>
    <t>Alligator Creek Upstream Of Bentley Rd.</t>
  </si>
  <si>
    <t>Little Alligator Creek At Sr 273</t>
  </si>
  <si>
    <t>Minnow Creek At Lovewood Rd</t>
  </si>
  <si>
    <t>Scurlock Creek At Pilgrim Rd</t>
  </si>
  <si>
    <t>Unnamed Creek At Palmview Rd</t>
  </si>
  <si>
    <t>Pine Barn Creek At Woodrest Rd</t>
  </si>
  <si>
    <t>Unnamed Creek At Woodrest Rd</t>
  </si>
  <si>
    <t>Nutrients, E. coli</t>
  </si>
  <si>
    <t>Willachoochee Creek At 161</t>
  </si>
  <si>
    <t>Little River At Highbridge Road</t>
  </si>
  <si>
    <t>Little River 100 Meters Upstream Of US 90</t>
  </si>
  <si>
    <t>Little River 100 Meters Upstream Of SR 12</t>
  </si>
  <si>
    <t>Lewis Creek Upstream Of 157</t>
  </si>
  <si>
    <t>630</t>
  </si>
  <si>
    <t>DOUBLE BRANCH</t>
  </si>
  <si>
    <t>680</t>
  </si>
  <si>
    <t>RICHLANDER CREEK</t>
  </si>
  <si>
    <t>Richlander Creek At CR 65B</t>
  </si>
  <si>
    <t>Double Branch At CR 159</t>
  </si>
  <si>
    <t>SCI, SCI Kit, RPS, LVS, Pictures</t>
  </si>
  <si>
    <t>Nutrients, E. coli, Tracers, Pictures</t>
  </si>
  <si>
    <t>Nutrients, E. coli, Tracers, Metals, Pictures</t>
  </si>
  <si>
    <t>Nutrients, E. coli, Metals</t>
  </si>
  <si>
    <t>Nutrients, E. coli, Metals, Tracers</t>
  </si>
  <si>
    <t>Nutrients, E. coli, Metals, Tracers, Pictures</t>
  </si>
  <si>
    <t>Nutrients, Metals, Pictures</t>
  </si>
  <si>
    <t>Nutrients, Metals, Pictures, RPS</t>
  </si>
  <si>
    <t>Nutrients, E. coli, Pictures</t>
  </si>
  <si>
    <t>RQ-2020-01-27-10</t>
  </si>
  <si>
    <t>RQ-2020-03-09-04</t>
  </si>
  <si>
    <t>RQ-2020-06-08-02</t>
  </si>
  <si>
    <t>RQ-2020-04-20-03</t>
  </si>
  <si>
    <t>Lake Jackson</t>
  </si>
  <si>
    <t>2017 Truck, canoe</t>
  </si>
  <si>
    <t>Alligator Creek Upstream Of SR 273</t>
  </si>
  <si>
    <t>RQ-2020-02-10-09</t>
  </si>
  <si>
    <t>Blake, Avril</t>
  </si>
  <si>
    <t>Kristin Sapp will get you the truck keys</t>
  </si>
  <si>
    <t>QC</t>
  </si>
  <si>
    <t>SCI Audit</t>
  </si>
  <si>
    <t xml:space="preserve">Ben, Blake, Curtis </t>
  </si>
  <si>
    <t>SCI Training</t>
  </si>
  <si>
    <t>RQ-2020-02-10-19</t>
  </si>
  <si>
    <t>Curtis, Blake</t>
  </si>
  <si>
    <t>Blake, Evelyn, Avril</t>
  </si>
  <si>
    <t xml:space="preserve">Avril, Curtis </t>
  </si>
  <si>
    <t>540</t>
  </si>
  <si>
    <t>Hurricane Creek at US 90</t>
  </si>
  <si>
    <t>HURRICANE CREEK</t>
  </si>
  <si>
    <t>3 Sets of 6/Year; n = 6</t>
  </si>
  <si>
    <t xml:space="preserve">Evelin, Curtis </t>
  </si>
  <si>
    <t>RQ-2020-03-09-15</t>
  </si>
  <si>
    <t>2017 Truck, 16' Alumacraft CC</t>
  </si>
  <si>
    <t>RQ-2020-03-02-48</t>
  </si>
  <si>
    <t>Nutrients, E. coli, Tracers, Metals,</t>
  </si>
  <si>
    <t>Nutrients, E. coli, Tracers, Metals</t>
  </si>
  <si>
    <t>Nutrients, E. coli, Tracers</t>
  </si>
  <si>
    <t>RQ-2020-03-16-22</t>
  </si>
  <si>
    <t>2017, Truck</t>
  </si>
  <si>
    <t>Evelyn, Avril</t>
  </si>
  <si>
    <t>RQ-2020-02-24-17</t>
  </si>
  <si>
    <t>Alligator SCI?</t>
  </si>
  <si>
    <t>Lloyd Creek SCI Audit</t>
  </si>
  <si>
    <t>Valdosta</t>
  </si>
  <si>
    <t>RQ-2020-03-23-21</t>
  </si>
  <si>
    <t>Blake &amp; Will</t>
  </si>
  <si>
    <t xml:space="preserve">            Avril &amp; Evelyn</t>
  </si>
  <si>
    <t>Removed</t>
  </si>
  <si>
    <t>canoe, 2017 truck</t>
  </si>
  <si>
    <t>Not requested</t>
  </si>
  <si>
    <t>Willachoochee</t>
  </si>
  <si>
    <t>curtis, Blake</t>
  </si>
  <si>
    <t>Blake, Evelyn</t>
  </si>
  <si>
    <t>RQ-2020-04-13-36</t>
  </si>
  <si>
    <t>2017 Truck, G3 14' Jon Boat</t>
  </si>
  <si>
    <t>Group 2</t>
  </si>
  <si>
    <t>51D</t>
  </si>
  <si>
    <t>n = 1</t>
  </si>
  <si>
    <t>CHIPOLA RIVER</t>
  </si>
  <si>
    <t>Apalachicola - Chipola</t>
  </si>
  <si>
    <t>Calhoun</t>
  </si>
  <si>
    <t>Chipola SCI</t>
  </si>
  <si>
    <t>Bioassessment Suite</t>
  </si>
  <si>
    <t>2019 Truck</t>
  </si>
  <si>
    <t>QC DUP</t>
  </si>
  <si>
    <t>QC Blank</t>
  </si>
  <si>
    <t>Nutrients, Tracers, Metals</t>
  </si>
  <si>
    <t>Change</t>
  </si>
  <si>
    <t>Reduced</t>
  </si>
  <si>
    <t>WBID Priotity</t>
  </si>
  <si>
    <t>Priority</t>
  </si>
  <si>
    <t>no</t>
  </si>
  <si>
    <t>Little RIVE</t>
  </si>
  <si>
    <t>Blake &amp; Avril</t>
  </si>
  <si>
    <t xml:space="preserve"> RQ-2020-09-14-09</t>
  </si>
  <si>
    <t>qc</t>
  </si>
  <si>
    <t xml:space="preserve"> RQ-2020-09-07-22</t>
  </si>
  <si>
    <r>
      <t>Defult LIst: 
Aldrin; Alpha-BHC; Alpha-Chlordane; Beta-BHC;</t>
    </r>
    <r>
      <rPr>
        <sz val="8"/>
        <color theme="5"/>
        <rFont val="Arial"/>
        <family val="2"/>
      </rPr>
      <t xml:space="preserve"> Beta-Cyfluthrin</t>
    </r>
    <r>
      <rPr>
        <sz val="8"/>
        <color indexed="8"/>
        <rFont val="Arial"/>
        <family val="2"/>
      </rPr>
      <t>; Bifenthrin; Carbophenothion; Chlorothalonil; Cis-Nonachlor; Cypermethrin;</t>
    </r>
    <r>
      <rPr>
        <sz val="8"/>
        <color theme="5"/>
        <rFont val="Arial"/>
        <family val="2"/>
      </rPr>
      <t xml:space="preserve"> Dacthal</t>
    </r>
    <r>
      <rPr>
        <sz val="8"/>
        <color indexed="8"/>
        <rFont val="Arial"/>
        <family val="2"/>
      </rPr>
      <t xml:space="preserve">; DDD-p,p'; DDE-p,p'; DDT-p,p'; Delta-BHC; </t>
    </r>
    <r>
      <rPr>
        <sz val="8"/>
        <color theme="5" tint="-0.249977111117893"/>
        <rFont val="Arial"/>
        <family val="2"/>
      </rPr>
      <t>Deltamethrin;</t>
    </r>
    <r>
      <rPr>
        <sz val="8"/>
        <color indexed="8"/>
        <rFont val="Arial"/>
        <family val="2"/>
      </rPr>
      <t xml:space="preserve"> Dicofol; Dieldrin; Endosulfan I; Endosulfan II; Endosulfan Sulfate; Endrin; Endrin Aldehyde; Endrin Ketone; Ethalfluralin; Gamma-BHC; Gamma-Chlordane; Heptachlor; Heptachlor Epoxide; Hexachlorobenzene; </t>
    </r>
    <r>
      <rPr>
        <sz val="8"/>
        <color theme="5"/>
        <rFont val="Arial"/>
        <family val="2"/>
      </rPr>
      <t>Lambda-Cyhalothrin</t>
    </r>
    <r>
      <rPr>
        <sz val="8"/>
        <color indexed="8"/>
        <rFont val="Arial"/>
        <family val="2"/>
      </rPr>
      <t xml:space="preserve">; Methoxychlor; Mirex; </t>
    </r>
    <r>
      <rPr>
        <sz val="8"/>
        <color theme="5"/>
        <rFont val="Arial"/>
        <family val="2"/>
      </rPr>
      <t>Permethrin</t>
    </r>
    <r>
      <rPr>
        <sz val="8"/>
        <color indexed="8"/>
        <rFont val="Arial"/>
        <family val="2"/>
      </rPr>
      <t xml:space="preserve">; </t>
    </r>
    <r>
      <rPr>
        <sz val="8"/>
        <color theme="5"/>
        <rFont val="Arial"/>
        <family val="2"/>
      </rPr>
      <t>Prallethrin</t>
    </r>
    <r>
      <rPr>
        <sz val="8"/>
        <color indexed="8"/>
        <rFont val="Arial"/>
        <family val="2"/>
      </rPr>
      <t>; Trans-Nonachlor; Trifluralin</t>
    </r>
  </si>
  <si>
    <t>Barium, Calcium, Iron, Magnesium, Potassium, Sodium, Zinc</t>
  </si>
  <si>
    <t>Aluminum, Antimony, Arsenic, Beryllium, Boron, Cadmium, Chromium, Copper, Lead, Nickel, Selenium, Silver, Thallium</t>
  </si>
  <si>
    <t>Iron, Manganese, Zinc</t>
  </si>
  <si>
    <t>Aluminum, Antimony, Arsenic, Beryllium, Cadmium, Chromium, Copper, Lead, Nickel, Selenium, Silver, Thallium</t>
  </si>
  <si>
    <t>Avril, Blake</t>
  </si>
  <si>
    <t xml:space="preserve"> RQ-2020-10-12-18</t>
  </si>
  <si>
    <t>RQ-2020-11-16-07</t>
  </si>
  <si>
    <t>RQ-2020-12-07-04</t>
  </si>
  <si>
    <t xml:space="preserve"> RQ-2020-10-19-16</t>
  </si>
  <si>
    <t xml:space="preserve"> RQ-2020-11-16-08</t>
  </si>
  <si>
    <t>Blake Avril</t>
  </si>
  <si>
    <t>2017 Chevy and Jon Boat</t>
  </si>
  <si>
    <t>2019 Chevy Silvarado</t>
  </si>
  <si>
    <t>Blake Evelyn</t>
  </si>
  <si>
    <t>Curtis Avril</t>
  </si>
  <si>
    <t xml:space="preserve">2019 Chevy and Alumacraft </t>
  </si>
  <si>
    <t>Little RIVEr</t>
  </si>
  <si>
    <t>Defult List: 
Acetochlor; Alachlor; Ametryn; Atrazine; AtrazineDesethyl; Azinphos Methyl; Azoxystrobin; Bromacil; Butylate; Carbophenothion; CarfentrazoneEthyl; ChlorpyrifosEthyl; ChlorpyrifosMethyl; Cyanazine; Demeton; Diazinon; Difenoconazole; Dimethenamid; Disulfoton; Dithiopyr; EPTC; Ethion; Ethoprop; Fenamiphos; Fenbuconazole; Fipronil; FipronilDesulfinyl; FipronilSulfide; FipronilSulfone; Fluazifop-P-butyl; Fludioxonil; Flumioazin; Flutolanil; Fluxapyroxad; Fonofos; Hexazinone; Imazalil; Iprodione; Malathion; Metalaxyl; Metolachlor; Metribuzin; Mevinphos; Molinate; Myclobutanil; Norflurazon; Oxadiazon; Oxyfluorfen; ParathionEthyl; ParathionMethyl; Pendimethalin; Phorate; Prodiamine; Prometon; Prometryn; Pronamide; Propiconazole; Pyriproxyfen; Simazine; Sulfentrazone; Tebuconazole; Terbufos; Terbuthylazine</t>
  </si>
  <si>
    <t>Blake Curtis  RQ-2020-11-02-05</t>
  </si>
  <si>
    <t>Littler river</t>
  </si>
  <si>
    <t>2 Alligator crek sites.
195, 233A (2020-11-16-08)</t>
  </si>
  <si>
    <t>Nutriets, metals, e.coli, trascers, short Pest list</t>
  </si>
  <si>
    <t>RQ-2020-12-14-12</t>
  </si>
  <si>
    <t>n=1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</si>
</sst>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;"/>
    <numFmt numFmtId="165" formatCode="0.0%"/>
    <numFmt numFmtId="166" formatCode="d"/>
  </numFmts>
  <fonts count="44" x14ac:knownFonts="1">
    <font>
      <sz val="11"/>
      <color theme="1"/>
      <name val="Calibri"/>
      <family val="2"/>
      <scheme val="minor"/>
    </font>
    <font>
      <sz val="9"/>
      <color theme="0" tint="-0.249977111117893"/>
      <name val="Calibri"/>
      <family val="2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b/>
      <sz val="9"/>
      <color theme="1"/>
      <name val="Calibri"/>
      <family val="2"/>
      <scheme val="minor"/>
    </font>
    <font>
      <sz val="8"/>
      <name val="Calibri"/>
      <family val="2"/>
    </font>
    <font>
      <sz val="9"/>
      <color theme="1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mbria"/>
      <family val="1"/>
    </font>
    <font>
      <b/>
      <sz val="8"/>
      <color theme="1"/>
      <name val="Cambria"/>
      <family val="1"/>
    </font>
    <font>
      <sz val="11"/>
      <color rgb="FFFF0000"/>
      <name val="Calibri"/>
      <family val="2"/>
      <scheme val="minor"/>
    </font>
    <font>
      <b/>
      <sz val="7"/>
      <color theme="1"/>
      <name val="Cambria"/>
      <family val="1"/>
    </font>
    <font>
      <u/>
      <sz val="11"/>
      <color theme="10"/>
      <name val="Calibri"/>
      <family val="2"/>
      <scheme val="minor"/>
    </font>
    <font>
      <sz val="8"/>
      <color indexed="8"/>
      <name val="Arial"/>
      <family val="2"/>
    </font>
    <font>
      <u/>
      <sz val="8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0"/>
      <name val="Arial"/>
      <family val="2"/>
    </font>
    <font>
      <sz val="8"/>
      <color rgb="FFCDCDCD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9"/>
      <color indexed="8"/>
      <name val="Arial Narrow"/>
      <family val="2"/>
    </font>
    <font>
      <b/>
      <sz val="11"/>
      <color indexed="18"/>
      <name val="Arial"/>
      <family val="2"/>
    </font>
    <font>
      <sz val="8"/>
      <color indexed="16"/>
      <name val="Arial Narrow"/>
      <family val="2"/>
    </font>
    <font>
      <sz val="9"/>
      <name val="Arial Narrow"/>
      <family val="2"/>
    </font>
    <font>
      <sz val="8"/>
      <color rgb="FF333399"/>
      <name val="Arial Narrow"/>
      <family val="2"/>
    </font>
    <font>
      <sz val="10"/>
      <color rgb="FF244062"/>
      <name val="Arial"/>
      <family val="2"/>
    </font>
    <font>
      <b/>
      <sz val="11"/>
      <color rgb="FF4175B5"/>
      <name val="Arial"/>
      <family val="2"/>
    </font>
    <font>
      <b/>
      <sz val="12"/>
      <color indexed="16"/>
      <name val="Arial Narrow"/>
      <family val="2"/>
    </font>
    <font>
      <sz val="8"/>
      <color theme="5" tint="-0.249977111117893"/>
      <name val="Arial"/>
      <family val="2"/>
    </font>
    <font>
      <sz val="8"/>
      <color theme="5"/>
      <name val="Arial"/>
      <family val="2"/>
    </font>
    <font>
      <sz val="8"/>
      <name val="Calibri"/>
      <family val="2"/>
      <scheme val="minor"/>
    </font>
    <font>
      <b/>
      <sz val="14"/>
      <color rgb="FF002060"/>
      <name val="Arial Narrow"/>
      <family val="2"/>
    </font>
    <font>
      <b/>
      <sz val="11"/>
      <color rgb="FF002060"/>
      <name val="Arial"/>
      <family val="2"/>
    </font>
    <font>
      <b/>
      <sz val="9"/>
      <name val="Arial Narrow"/>
      <family val="2"/>
    </font>
  </fonts>
  <fills count="29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gray125">
        <fgColor rgb="FF000000"/>
        <bgColor theme="9" tint="0.39997558519241921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rgb="FF000000"/>
      </patternFill>
    </fill>
    <fill>
      <patternFill patternType="solid">
        <fgColor indexed="9"/>
        <bgColor indexed="64"/>
      </patternFill>
    </fill>
    <fill>
      <patternFill patternType="solid">
        <fgColor rgb="FF1F4E78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4.9989318521683403E-2"/>
        <bgColor indexed="64"/>
      </patternFill>
    </fill>
  </fills>
  <borders count="16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indexed="64"/>
      </left>
      <right/>
      <top style="medium">
        <color theme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theme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medium">
        <color indexed="64"/>
      </right>
      <top style="medium">
        <color theme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theme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ck">
        <color indexed="64"/>
      </right>
      <top style="thin">
        <color indexed="64"/>
      </top>
      <bottom/>
      <diagonal/>
    </border>
    <border>
      <left style="thin">
        <color auto="1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auto="1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ck">
        <color indexed="64"/>
      </bottom>
      <diagonal/>
    </border>
    <border>
      <left/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/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double">
        <color indexed="64"/>
      </bottom>
      <diagonal/>
    </border>
    <border>
      <left/>
      <right/>
      <top style="thick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rgb="FF1F4E78"/>
      </left>
      <right/>
      <top style="medium">
        <color rgb="FF1F4E78"/>
      </top>
      <bottom style="thin">
        <color rgb="FFFFFFFF"/>
      </bottom>
      <diagonal/>
    </border>
    <border>
      <left/>
      <right/>
      <top style="medium">
        <color rgb="FF1F4E78"/>
      </top>
      <bottom style="thin">
        <color rgb="FFFFFFFF"/>
      </bottom>
      <diagonal/>
    </border>
    <border>
      <left/>
      <right/>
      <top style="medium">
        <color rgb="FF1F4E78"/>
      </top>
      <bottom/>
      <diagonal/>
    </border>
    <border>
      <left/>
      <right style="medium">
        <color rgb="FF000000"/>
      </right>
      <top style="medium">
        <color rgb="FF1F4E78"/>
      </top>
      <bottom style="thin">
        <color rgb="FFFFFFFF"/>
      </bottom>
      <diagonal/>
    </border>
    <border>
      <left style="medium">
        <color rgb="FF1F4E78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medium">
        <color rgb="FF000000"/>
      </right>
      <top style="thin">
        <color rgb="FFFFFFFF"/>
      </top>
      <bottom/>
      <diagonal/>
    </border>
    <border>
      <left style="medium">
        <color rgb="FF1F4E78"/>
      </left>
      <right/>
      <top style="thin">
        <color rgb="FF1F4E78"/>
      </top>
      <bottom/>
      <diagonal/>
    </border>
    <border>
      <left/>
      <right/>
      <top style="thin">
        <color rgb="FF1F4E78"/>
      </top>
      <bottom/>
      <diagonal/>
    </border>
    <border>
      <left style="thin">
        <color rgb="FF1F4E78"/>
      </left>
      <right/>
      <top style="thin">
        <color rgb="FF1F4E78"/>
      </top>
      <bottom/>
      <diagonal/>
    </border>
    <border>
      <left/>
      <right style="medium">
        <color rgb="FF000000"/>
      </right>
      <top style="thin">
        <color rgb="FF1F4E78"/>
      </top>
      <bottom/>
      <diagonal/>
    </border>
    <border>
      <left style="medium">
        <color rgb="FF1F4E78"/>
      </left>
      <right/>
      <top/>
      <bottom/>
      <diagonal/>
    </border>
    <border>
      <left style="thin">
        <color rgb="FF1F4E78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1F4E78"/>
      </left>
      <right/>
      <top/>
      <bottom style="thick">
        <color indexed="64"/>
      </bottom>
      <diagonal/>
    </border>
    <border>
      <left/>
      <right style="medium">
        <color rgb="FF000000"/>
      </right>
      <top/>
      <bottom style="thick">
        <color indexed="64"/>
      </bottom>
      <diagonal/>
    </border>
    <border>
      <left/>
      <right style="thick">
        <color indexed="64"/>
      </right>
      <top style="thin">
        <color rgb="FF1F4E78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rgb="FF1F4E78"/>
      </right>
      <top/>
      <bottom style="thick">
        <color indexed="64"/>
      </bottom>
      <diagonal/>
    </border>
    <border>
      <left style="medium">
        <color rgb="FF1F4E78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n">
        <color rgb="FF1F4E78"/>
      </bottom>
      <diagonal/>
    </border>
    <border>
      <left/>
      <right style="thick">
        <color indexed="64"/>
      </right>
      <top/>
      <bottom style="thin">
        <color rgb="FF1F4E78"/>
      </bottom>
      <diagonal/>
    </border>
    <border>
      <left/>
      <right/>
      <top style="thick">
        <color indexed="64"/>
      </top>
      <bottom/>
      <diagonal/>
    </border>
    <border>
      <left style="medium">
        <color rgb="FF1F4E78"/>
      </left>
      <right/>
      <top/>
      <bottom style="medium">
        <color rgb="FF1F4E78"/>
      </bottom>
      <diagonal/>
    </border>
    <border>
      <left/>
      <right/>
      <top/>
      <bottom style="medium">
        <color rgb="FF1F4E78"/>
      </bottom>
      <diagonal/>
    </border>
    <border>
      <left style="medium">
        <color rgb="FF1F4E78"/>
      </left>
      <right/>
      <top style="thick">
        <color indexed="64"/>
      </top>
      <bottom/>
      <diagonal/>
    </border>
    <border>
      <left style="thin">
        <color rgb="FF1F4E78"/>
      </left>
      <right/>
      <top style="thick">
        <color indexed="64"/>
      </top>
      <bottom/>
      <diagonal/>
    </border>
    <border>
      <left/>
      <right style="thin">
        <color rgb="FF1F4E78"/>
      </right>
      <top style="thick">
        <color indexed="64"/>
      </top>
      <bottom/>
      <diagonal/>
    </border>
    <border>
      <left/>
      <right style="thin">
        <color rgb="FF1F4E78"/>
      </right>
      <top/>
      <bottom/>
      <diagonal/>
    </border>
    <border>
      <left/>
      <right style="thin">
        <color rgb="FF1F4E78"/>
      </right>
      <top style="thin">
        <color rgb="FF1F4E78"/>
      </top>
      <bottom/>
      <diagonal/>
    </border>
    <border>
      <left style="medium">
        <color indexed="64"/>
      </left>
      <right style="medium">
        <color indexed="64"/>
      </right>
      <top style="medium">
        <color theme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7">
    <xf numFmtId="0" fontId="0" fillId="0" borderId="0"/>
    <xf numFmtId="9" fontId="10" fillId="0" borderId="0" applyFont="0" applyFill="0" applyBorder="0" applyAlignment="0" applyProtection="0"/>
    <xf numFmtId="0" fontId="16" fillId="0" borderId="0" applyNumberFormat="0" applyFill="0" applyBorder="0" applyAlignment="0" applyProtection="0"/>
    <xf numFmtId="49" fontId="30" fillId="25" borderId="0" applyBorder="0" applyProtection="0">
      <alignment horizontal="left" vertical="top" wrapText="1"/>
    </xf>
    <xf numFmtId="49" fontId="33" fillId="0" borderId="0" applyFill="0" applyBorder="0" applyProtection="0">
      <alignment horizontal="left" vertical="top" wrapText="1"/>
    </xf>
    <xf numFmtId="49" fontId="33" fillId="0" borderId="0" applyFill="0" applyBorder="0" applyProtection="0">
      <alignment horizontal="left" vertical="top" wrapText="1"/>
    </xf>
    <xf numFmtId="49" fontId="33" fillId="0" borderId="0" applyFill="0" applyBorder="0" applyProtection="0">
      <alignment horizontal="left" vertical="top" wrapText="1"/>
    </xf>
    <xf numFmtId="49" fontId="33" fillId="0" borderId="0" applyFill="0" applyBorder="0" applyProtection="0">
      <alignment horizontal="left" vertical="top" wrapText="1"/>
    </xf>
    <xf numFmtId="49" fontId="33" fillId="0" borderId="0" applyFill="0" applyBorder="0" applyProtection="0">
      <alignment horizontal="left" vertical="top" wrapText="1"/>
    </xf>
    <xf numFmtId="49" fontId="33" fillId="0" borderId="0" applyFill="0" applyBorder="0" applyProtection="0">
      <alignment horizontal="left" vertical="top" wrapText="1"/>
    </xf>
    <xf numFmtId="49" fontId="33" fillId="0" borderId="0" applyFill="0" applyBorder="0" applyProtection="0">
      <alignment horizontal="left" vertical="top" wrapText="1"/>
    </xf>
    <xf numFmtId="49" fontId="33" fillId="0" borderId="0" applyFill="0" applyBorder="0" applyProtection="0">
      <alignment horizontal="left" vertical="top" wrapText="1"/>
    </xf>
    <xf numFmtId="49" fontId="33" fillId="0" borderId="0" applyFill="0" applyBorder="0" applyProtection="0">
      <alignment horizontal="left" vertical="top" wrapText="1"/>
    </xf>
    <xf numFmtId="49" fontId="33" fillId="0" borderId="0" applyFill="0" applyBorder="0" applyProtection="0">
      <alignment horizontal="left" vertical="top" wrapText="1"/>
    </xf>
    <xf numFmtId="49" fontId="33" fillId="0" borderId="0" applyFill="0" applyBorder="0" applyProtection="0">
      <alignment horizontal="left" vertical="top" wrapText="1"/>
    </xf>
    <xf numFmtId="49" fontId="33" fillId="0" borderId="0" applyFill="0" applyBorder="0" applyProtection="0">
      <alignment horizontal="left" vertical="top" wrapText="1"/>
    </xf>
    <xf numFmtId="49" fontId="30" fillId="25" borderId="0" applyBorder="0" applyProtection="0">
      <alignment horizontal="left" vertical="top" wrapText="1"/>
    </xf>
  </cellStyleXfs>
  <cellXfs count="952">
    <xf numFmtId="0" fontId="0" fillId="0" borderId="0" xfId="0"/>
    <xf numFmtId="49" fontId="2" fillId="0" borderId="13" xfId="0" applyNumberFormat="1" applyFont="1" applyFill="1" applyBorder="1"/>
    <xf numFmtId="0" fontId="2" fillId="0" borderId="18" xfId="0" applyFont="1" applyFill="1" applyBorder="1"/>
    <xf numFmtId="0" fontId="12" fillId="10" borderId="41" xfId="0" applyFont="1" applyFill="1" applyBorder="1" applyAlignment="1" applyProtection="1">
      <alignment horizontal="center" vertical="center" wrapText="1"/>
    </xf>
    <xf numFmtId="0" fontId="13" fillId="10" borderId="42" xfId="0" applyFont="1" applyFill="1" applyBorder="1" applyAlignment="1" applyProtection="1">
      <alignment horizontal="center" vertical="center" wrapText="1"/>
    </xf>
    <xf numFmtId="0" fontId="11" fillId="11" borderId="44" xfId="0" applyFont="1" applyFill="1" applyBorder="1" applyAlignment="1" applyProtection="1">
      <alignment horizontal="center" vertical="center"/>
    </xf>
    <xf numFmtId="0" fontId="0" fillId="12" borderId="46" xfId="0" applyFill="1" applyBorder="1" applyAlignment="1" applyProtection="1">
      <alignment horizontal="right"/>
    </xf>
    <xf numFmtId="9" fontId="0" fillId="12" borderId="48" xfId="1" applyFont="1" applyFill="1" applyBorder="1" applyAlignment="1" applyProtection="1">
      <alignment horizontal="center"/>
    </xf>
    <xf numFmtId="0" fontId="0" fillId="12" borderId="49" xfId="0" applyFill="1" applyBorder="1" applyAlignment="1" applyProtection="1">
      <alignment horizontal="right"/>
    </xf>
    <xf numFmtId="0" fontId="11" fillId="5" borderId="6" xfId="0" applyFont="1" applyFill="1" applyBorder="1" applyAlignment="1" applyProtection="1">
      <alignment horizontal="center" vertical="center"/>
    </xf>
    <xf numFmtId="0" fontId="0" fillId="13" borderId="51" xfId="0" applyFill="1" applyBorder="1" applyAlignment="1" applyProtection="1">
      <alignment horizontal="right" wrapText="1"/>
    </xf>
    <xf numFmtId="0" fontId="0" fillId="13" borderId="51" xfId="0" applyFill="1" applyBorder="1" applyAlignment="1" applyProtection="1">
      <alignment horizontal="right"/>
    </xf>
    <xf numFmtId="0" fontId="0" fillId="0" borderId="0" xfId="0" applyProtection="1"/>
    <xf numFmtId="0" fontId="11" fillId="14" borderId="51" xfId="0" applyFont="1" applyFill="1" applyBorder="1" applyAlignment="1" applyProtection="1">
      <alignment horizontal="center" vertical="center"/>
    </xf>
    <xf numFmtId="0" fontId="11" fillId="16" borderId="51" xfId="0" applyFont="1" applyFill="1" applyBorder="1" applyAlignment="1" applyProtection="1">
      <alignment horizontal="center" vertical="center"/>
    </xf>
    <xf numFmtId="0" fontId="0" fillId="7" borderId="51" xfId="0" applyFill="1" applyBorder="1" applyAlignment="1" applyProtection="1">
      <alignment horizontal="right"/>
    </xf>
    <xf numFmtId="0" fontId="0" fillId="7" borderId="54" xfId="0" applyFill="1" applyBorder="1" applyAlignment="1" applyProtection="1">
      <alignment horizontal="right"/>
    </xf>
    <xf numFmtId="0" fontId="13" fillId="10" borderId="43" xfId="0" applyFont="1" applyFill="1" applyBorder="1" applyAlignment="1" applyProtection="1">
      <alignment horizontal="center" vertical="center" wrapText="1"/>
    </xf>
    <xf numFmtId="9" fontId="0" fillId="12" borderId="46" xfId="1" applyFont="1" applyFill="1" applyBorder="1" applyAlignment="1" applyProtection="1">
      <alignment horizontal="center"/>
    </xf>
    <xf numFmtId="9" fontId="0" fillId="13" borderId="46" xfId="1" applyFont="1" applyFill="1" applyBorder="1" applyAlignment="1" applyProtection="1">
      <alignment horizontal="center"/>
    </xf>
    <xf numFmtId="9" fontId="0" fillId="12" borderId="47" xfId="1" applyFont="1" applyFill="1" applyBorder="1" applyAlignment="1" applyProtection="1">
      <alignment horizontal="center"/>
    </xf>
    <xf numFmtId="9" fontId="0" fillId="13" borderId="47" xfId="1" applyFont="1" applyFill="1" applyBorder="1" applyAlignment="1" applyProtection="1">
      <alignment horizontal="center"/>
    </xf>
    <xf numFmtId="9" fontId="0" fillId="5" borderId="47" xfId="1" applyFont="1" applyFill="1" applyBorder="1" applyAlignment="1" applyProtection="1">
      <alignment horizontal="center" vertical="center"/>
    </xf>
    <xf numFmtId="9" fontId="0" fillId="14" borderId="47" xfId="1" applyFont="1" applyFill="1" applyBorder="1" applyAlignment="1" applyProtection="1">
      <alignment horizontal="center" vertical="center"/>
    </xf>
    <xf numFmtId="9" fontId="0" fillId="15" borderId="47" xfId="1" applyFont="1" applyFill="1" applyBorder="1" applyAlignment="1" applyProtection="1">
      <alignment horizontal="center"/>
    </xf>
    <xf numFmtId="9" fontId="0" fillId="16" borderId="47" xfId="1" applyFont="1" applyFill="1" applyBorder="1" applyAlignment="1" applyProtection="1">
      <alignment horizontal="center" vertical="center"/>
    </xf>
    <xf numFmtId="9" fontId="0" fillId="7" borderId="47" xfId="1" applyFont="1" applyFill="1" applyBorder="1" applyAlignment="1" applyProtection="1">
      <alignment horizontal="center"/>
    </xf>
    <xf numFmtId="9" fontId="0" fillId="7" borderId="69" xfId="1" applyFont="1" applyFill="1" applyBorder="1" applyAlignment="1" applyProtection="1">
      <alignment horizontal="center"/>
    </xf>
    <xf numFmtId="9" fontId="0" fillId="5" borderId="46" xfId="1" applyFont="1" applyFill="1" applyBorder="1" applyAlignment="1" applyProtection="1">
      <alignment horizontal="center" vertical="center"/>
    </xf>
    <xf numFmtId="9" fontId="0" fillId="14" borderId="46" xfId="1" applyFont="1" applyFill="1" applyBorder="1" applyAlignment="1" applyProtection="1">
      <alignment horizontal="center" vertical="center"/>
    </xf>
    <xf numFmtId="9" fontId="0" fillId="15" borderId="46" xfId="1" applyFont="1" applyFill="1" applyBorder="1" applyAlignment="1" applyProtection="1">
      <alignment horizontal="center"/>
    </xf>
    <xf numFmtId="9" fontId="0" fillId="16" borderId="46" xfId="1" applyFont="1" applyFill="1" applyBorder="1" applyAlignment="1" applyProtection="1">
      <alignment horizontal="center" vertical="center"/>
    </xf>
    <xf numFmtId="9" fontId="0" fillId="7" borderId="46" xfId="1" applyFont="1" applyFill="1" applyBorder="1" applyAlignment="1" applyProtection="1">
      <alignment horizontal="center"/>
    </xf>
    <xf numFmtId="9" fontId="0" fillId="7" borderId="67" xfId="1" applyFont="1" applyFill="1" applyBorder="1" applyAlignment="1" applyProtection="1">
      <alignment horizontal="center"/>
    </xf>
    <xf numFmtId="0" fontId="13" fillId="10" borderId="71" xfId="0" applyFont="1" applyFill="1" applyBorder="1" applyAlignment="1" applyProtection="1">
      <alignment horizontal="center" vertical="center" wrapText="1"/>
    </xf>
    <xf numFmtId="165" fontId="11" fillId="0" borderId="70" xfId="1" applyNumberFormat="1" applyFont="1" applyBorder="1" applyAlignment="1" applyProtection="1">
      <alignment horizontal="center" vertical="center"/>
    </xf>
    <xf numFmtId="0" fontId="0" fillId="0" borderId="0" xfId="0" applyBorder="1" applyProtection="1"/>
    <xf numFmtId="0" fontId="13" fillId="10" borderId="72" xfId="0" applyFont="1" applyFill="1" applyBorder="1" applyAlignment="1" applyProtection="1">
      <alignment horizontal="center" vertical="center" wrapText="1"/>
    </xf>
    <xf numFmtId="0" fontId="13" fillId="10" borderId="73" xfId="0" applyFont="1" applyFill="1" applyBorder="1" applyAlignment="1" applyProtection="1">
      <alignment horizontal="center" vertical="center" wrapText="1"/>
    </xf>
    <xf numFmtId="0" fontId="0" fillId="0" borderId="70" xfId="0" applyBorder="1" applyProtection="1"/>
    <xf numFmtId="0" fontId="13" fillId="10" borderId="62" xfId="0" applyFont="1" applyFill="1" applyBorder="1" applyAlignment="1" applyProtection="1">
      <alignment horizontal="center" vertical="center" wrapText="1"/>
    </xf>
    <xf numFmtId="0" fontId="13" fillId="10" borderId="66" xfId="0" applyFont="1" applyFill="1" applyBorder="1" applyAlignment="1" applyProtection="1">
      <alignment horizontal="center" vertical="center" wrapText="1"/>
    </xf>
    <xf numFmtId="9" fontId="13" fillId="10" borderId="65" xfId="1" applyFont="1" applyFill="1" applyBorder="1" applyAlignment="1" applyProtection="1">
      <alignment horizontal="center" vertical="center" wrapText="1"/>
    </xf>
    <xf numFmtId="0" fontId="13" fillId="10" borderId="60" xfId="0" applyFont="1" applyFill="1" applyBorder="1" applyAlignment="1" applyProtection="1">
      <alignment horizontal="center" vertical="center" wrapText="1"/>
    </xf>
    <xf numFmtId="9" fontId="0" fillId="11" borderId="49" xfId="1" applyFont="1" applyFill="1" applyBorder="1" applyAlignment="1" applyProtection="1">
      <alignment horizontal="center" vertical="center"/>
    </xf>
    <xf numFmtId="9" fontId="0" fillId="11" borderId="53" xfId="1" applyFont="1" applyFill="1" applyBorder="1" applyAlignment="1" applyProtection="1">
      <alignment horizontal="center" vertical="center"/>
    </xf>
    <xf numFmtId="9" fontId="0" fillId="11" borderId="50" xfId="1" applyFont="1" applyFill="1" applyBorder="1" applyAlignment="1" applyProtection="1">
      <alignment horizontal="center" vertical="center"/>
    </xf>
    <xf numFmtId="9" fontId="0" fillId="5" borderId="48" xfId="1" applyFont="1" applyFill="1" applyBorder="1" applyAlignment="1" applyProtection="1">
      <alignment horizontal="center" vertical="center"/>
    </xf>
    <xf numFmtId="9" fontId="0" fillId="13" borderId="48" xfId="1" applyFont="1" applyFill="1" applyBorder="1" applyAlignment="1" applyProtection="1">
      <alignment horizontal="center"/>
    </xf>
    <xf numFmtId="9" fontId="0" fillId="14" borderId="48" xfId="1" applyFont="1" applyFill="1" applyBorder="1" applyAlignment="1" applyProtection="1">
      <alignment horizontal="center" vertical="center"/>
    </xf>
    <xf numFmtId="9" fontId="0" fillId="15" borderId="48" xfId="1" applyFont="1" applyFill="1" applyBorder="1" applyAlignment="1" applyProtection="1">
      <alignment horizontal="center"/>
    </xf>
    <xf numFmtId="9" fontId="0" fillId="16" borderId="48" xfId="1" applyFont="1" applyFill="1" applyBorder="1" applyAlignment="1" applyProtection="1">
      <alignment horizontal="center" vertical="center"/>
    </xf>
    <xf numFmtId="9" fontId="0" fillId="7" borderId="48" xfId="1" applyFont="1" applyFill="1" applyBorder="1" applyAlignment="1" applyProtection="1">
      <alignment horizontal="center"/>
    </xf>
    <xf numFmtId="9" fontId="0" fillId="7" borderId="80" xfId="1" applyFont="1" applyFill="1" applyBorder="1" applyAlignment="1" applyProtection="1">
      <alignment horizontal="center"/>
    </xf>
    <xf numFmtId="1" fontId="0" fillId="11" borderId="53" xfId="0" applyNumberFormat="1" applyFill="1" applyBorder="1" applyAlignment="1" applyProtection="1">
      <alignment horizontal="center" vertical="center"/>
    </xf>
    <xf numFmtId="1" fontId="0" fillId="11" borderId="19" xfId="0" applyNumberFormat="1" applyFill="1" applyBorder="1" applyAlignment="1" applyProtection="1">
      <alignment horizontal="center" vertical="center"/>
    </xf>
    <xf numFmtId="1" fontId="0" fillId="12" borderId="47" xfId="0" applyNumberFormat="1" applyFill="1" applyBorder="1" applyAlignment="1" applyProtection="1">
      <alignment horizontal="center"/>
    </xf>
    <xf numFmtId="1" fontId="0" fillId="12" borderId="33" xfId="0" applyNumberFormat="1" applyFill="1" applyBorder="1" applyAlignment="1" applyProtection="1">
      <alignment horizontal="center"/>
    </xf>
    <xf numFmtId="1" fontId="0" fillId="5" borderId="47" xfId="0" applyNumberFormat="1" applyFill="1" applyBorder="1" applyAlignment="1" applyProtection="1">
      <alignment horizontal="center" vertical="center"/>
    </xf>
    <xf numFmtId="1" fontId="0" fillId="5" borderId="33" xfId="0" applyNumberFormat="1" applyFill="1" applyBorder="1" applyAlignment="1" applyProtection="1">
      <alignment horizontal="center" vertical="center"/>
    </xf>
    <xf numFmtId="1" fontId="0" fillId="13" borderId="47" xfId="0" applyNumberFormat="1" applyFill="1" applyBorder="1" applyAlignment="1" applyProtection="1">
      <alignment horizontal="center"/>
    </xf>
    <xf numFmtId="1" fontId="0" fillId="13" borderId="33" xfId="0" applyNumberFormat="1" applyFill="1" applyBorder="1" applyAlignment="1" applyProtection="1">
      <alignment horizontal="center"/>
    </xf>
    <xf numFmtId="1" fontId="0" fillId="14" borderId="47" xfId="0" applyNumberFormat="1" applyFill="1" applyBorder="1" applyAlignment="1" applyProtection="1">
      <alignment horizontal="center" vertical="center"/>
    </xf>
    <xf numFmtId="1" fontId="0" fillId="14" borderId="33" xfId="0" applyNumberFormat="1" applyFill="1" applyBorder="1" applyAlignment="1" applyProtection="1">
      <alignment horizontal="center" vertical="center"/>
    </xf>
    <xf numFmtId="1" fontId="0" fillId="15" borderId="47" xfId="0" applyNumberFormat="1" applyFill="1" applyBorder="1" applyAlignment="1" applyProtection="1">
      <alignment horizontal="center"/>
    </xf>
    <xf numFmtId="1" fontId="0" fillId="15" borderId="33" xfId="0" applyNumberFormat="1" applyFill="1" applyBorder="1" applyAlignment="1" applyProtection="1">
      <alignment horizontal="center"/>
    </xf>
    <xf numFmtId="1" fontId="0" fillId="16" borderId="47" xfId="0" applyNumberFormat="1" applyFill="1" applyBorder="1" applyAlignment="1" applyProtection="1">
      <alignment horizontal="center" vertical="center"/>
    </xf>
    <xf numFmtId="1" fontId="0" fillId="16" borderId="33" xfId="0" applyNumberFormat="1" applyFill="1" applyBorder="1" applyAlignment="1" applyProtection="1">
      <alignment horizontal="center" vertical="center"/>
    </xf>
    <xf numFmtId="1" fontId="0" fillId="7" borderId="47" xfId="0" applyNumberFormat="1" applyFill="1" applyBorder="1" applyAlignment="1" applyProtection="1">
      <alignment horizontal="center"/>
    </xf>
    <xf numFmtId="1" fontId="0" fillId="7" borderId="33" xfId="0" applyNumberFormat="1" applyFill="1" applyBorder="1" applyAlignment="1" applyProtection="1">
      <alignment horizontal="center"/>
    </xf>
    <xf numFmtId="1" fontId="0" fillId="7" borderId="24" xfId="0" applyNumberFormat="1" applyFill="1" applyBorder="1" applyAlignment="1" applyProtection="1">
      <alignment horizontal="center"/>
    </xf>
    <xf numFmtId="1" fontId="0" fillId="11" borderId="45" xfId="0" applyNumberFormat="1" applyFill="1" applyBorder="1" applyAlignment="1" applyProtection="1">
      <alignment horizontal="center" vertical="center"/>
    </xf>
    <xf numFmtId="1" fontId="0" fillId="11" borderId="56" xfId="0" applyNumberFormat="1" applyFill="1" applyBorder="1" applyAlignment="1" applyProtection="1">
      <alignment horizontal="center" vertical="center"/>
    </xf>
    <xf numFmtId="1" fontId="0" fillId="5" borderId="47" xfId="0" applyNumberFormat="1" applyFill="1" applyBorder="1" applyAlignment="1" applyProtection="1">
      <alignment horizontal="center"/>
    </xf>
    <xf numFmtId="1" fontId="0" fillId="5" borderId="33" xfId="0" applyNumberFormat="1" applyFill="1" applyBorder="1" applyAlignment="1" applyProtection="1">
      <alignment horizontal="center"/>
    </xf>
    <xf numFmtId="1" fontId="0" fillId="13" borderId="34" xfId="0" applyNumberFormat="1" applyFill="1" applyBorder="1" applyAlignment="1" applyProtection="1">
      <alignment horizontal="center"/>
    </xf>
    <xf numFmtId="1" fontId="0" fillId="13" borderId="7" xfId="0" applyNumberFormat="1" applyFill="1" applyBorder="1" applyAlignment="1" applyProtection="1">
      <alignment horizontal="center"/>
    </xf>
    <xf numFmtId="1" fontId="0" fillId="14" borderId="20" xfId="0" applyNumberFormat="1" applyFill="1" applyBorder="1" applyAlignment="1" applyProtection="1">
      <alignment horizontal="center" vertical="center"/>
    </xf>
    <xf numFmtId="1" fontId="0" fillId="14" borderId="40" xfId="0" applyNumberFormat="1" applyFill="1" applyBorder="1" applyAlignment="1" applyProtection="1">
      <alignment horizontal="center" vertical="center"/>
    </xf>
    <xf numFmtId="1" fontId="0" fillId="16" borderId="47" xfId="0" applyNumberFormat="1" applyFill="1" applyBorder="1" applyAlignment="1" applyProtection="1">
      <alignment horizontal="center"/>
    </xf>
    <xf numFmtId="1" fontId="0" fillId="16" borderId="33" xfId="0" applyNumberFormat="1" applyFill="1" applyBorder="1" applyAlignment="1" applyProtection="1">
      <alignment horizontal="center"/>
    </xf>
    <xf numFmtId="1" fontId="0" fillId="7" borderId="55" xfId="0" applyNumberFormat="1" applyFill="1" applyBorder="1" applyAlignment="1" applyProtection="1">
      <alignment horizontal="center"/>
    </xf>
    <xf numFmtId="1" fontId="0" fillId="7" borderId="57" xfId="0" applyNumberFormat="1" applyFill="1" applyBorder="1" applyAlignment="1" applyProtection="1">
      <alignment horizontal="center"/>
    </xf>
    <xf numFmtId="0" fontId="13" fillId="10" borderId="64" xfId="0" applyFont="1" applyFill="1" applyBorder="1" applyAlignment="1" applyProtection="1">
      <alignment horizontal="center" vertical="center" wrapText="1"/>
    </xf>
    <xf numFmtId="1" fontId="0" fillId="11" borderId="20" xfId="0" applyNumberFormat="1" applyFill="1" applyBorder="1" applyAlignment="1" applyProtection="1">
      <alignment horizontal="center" vertical="center"/>
    </xf>
    <xf numFmtId="1" fontId="0" fillId="12" borderId="34" xfId="0" applyNumberFormat="1" applyFill="1" applyBorder="1" applyAlignment="1" applyProtection="1">
      <alignment horizontal="center"/>
    </xf>
    <xf numFmtId="1" fontId="0" fillId="5" borderId="34" xfId="0" applyNumberFormat="1" applyFill="1" applyBorder="1" applyAlignment="1" applyProtection="1">
      <alignment horizontal="center" vertical="center"/>
    </xf>
    <xf numFmtId="1" fontId="0" fillId="14" borderId="34" xfId="0" applyNumberFormat="1" applyFill="1" applyBorder="1" applyAlignment="1" applyProtection="1">
      <alignment horizontal="center" vertical="center"/>
    </xf>
    <xf numFmtId="1" fontId="0" fillId="15" borderId="34" xfId="0" applyNumberFormat="1" applyFill="1" applyBorder="1" applyAlignment="1" applyProtection="1">
      <alignment horizontal="center"/>
    </xf>
    <xf numFmtId="1" fontId="0" fillId="16" borderId="34" xfId="0" applyNumberFormat="1" applyFill="1" applyBorder="1" applyAlignment="1" applyProtection="1">
      <alignment horizontal="center" vertical="center"/>
    </xf>
    <xf numFmtId="1" fontId="0" fillId="7" borderId="34" xfId="0" applyNumberFormat="1" applyFill="1" applyBorder="1" applyAlignment="1" applyProtection="1">
      <alignment horizontal="center"/>
    </xf>
    <xf numFmtId="1" fontId="0" fillId="7" borderId="23" xfId="0" applyNumberFormat="1" applyFill="1" applyBorder="1" applyAlignment="1" applyProtection="1">
      <alignment horizontal="center"/>
    </xf>
    <xf numFmtId="1" fontId="0" fillId="11" borderId="49" xfId="0" applyNumberFormat="1" applyFill="1" applyBorder="1" applyAlignment="1" applyProtection="1">
      <alignment horizontal="center" vertical="center"/>
    </xf>
    <xf numFmtId="1" fontId="0" fillId="12" borderId="46" xfId="0" applyNumberFormat="1" applyFill="1" applyBorder="1" applyAlignment="1" applyProtection="1">
      <alignment horizontal="center"/>
    </xf>
    <xf numFmtId="1" fontId="0" fillId="5" borderId="49" xfId="0" applyNumberFormat="1" applyFill="1" applyBorder="1" applyAlignment="1" applyProtection="1">
      <alignment horizontal="center" vertical="center"/>
    </xf>
    <xf numFmtId="1" fontId="0" fillId="13" borderId="46" xfId="0" applyNumberFormat="1" applyFill="1" applyBorder="1" applyAlignment="1" applyProtection="1">
      <alignment horizontal="center"/>
    </xf>
    <xf numFmtId="1" fontId="0" fillId="14" borderId="49" xfId="0" applyNumberFormat="1" applyFill="1" applyBorder="1" applyAlignment="1" applyProtection="1">
      <alignment horizontal="center" vertical="center"/>
    </xf>
    <xf numFmtId="1" fontId="0" fillId="15" borderId="46" xfId="0" applyNumberFormat="1" applyFill="1" applyBorder="1" applyAlignment="1" applyProtection="1">
      <alignment horizontal="center"/>
    </xf>
    <xf numFmtId="1" fontId="0" fillId="16" borderId="49" xfId="0" applyNumberFormat="1" applyFill="1" applyBorder="1" applyAlignment="1" applyProtection="1">
      <alignment horizontal="center" vertical="center"/>
    </xf>
    <xf numFmtId="1" fontId="0" fillId="7" borderId="46" xfId="0" applyNumberFormat="1" applyFill="1" applyBorder="1" applyAlignment="1" applyProtection="1">
      <alignment horizontal="center"/>
    </xf>
    <xf numFmtId="1" fontId="0" fillId="7" borderId="67" xfId="0" applyNumberFormat="1" applyFill="1" applyBorder="1" applyAlignment="1" applyProtection="1">
      <alignment horizontal="center"/>
    </xf>
    <xf numFmtId="0" fontId="13" fillId="10" borderId="75" xfId="0" applyFont="1" applyFill="1" applyBorder="1" applyAlignment="1" applyProtection="1">
      <alignment horizontal="center" vertical="center" wrapText="1"/>
    </xf>
    <xf numFmtId="0" fontId="11" fillId="17" borderId="65" xfId="0" applyFont="1" applyFill="1" applyBorder="1"/>
    <xf numFmtId="0" fontId="11" fillId="17" borderId="62" xfId="0" applyFont="1" applyFill="1" applyBorder="1" applyAlignment="1">
      <alignment horizontal="left" vertical="center"/>
    </xf>
    <xf numFmtId="0" fontId="11" fillId="17" borderId="62" xfId="0" applyFont="1" applyFill="1" applyBorder="1"/>
    <xf numFmtId="0" fontId="11" fillId="17" borderId="63" xfId="0" applyFont="1" applyFill="1" applyBorder="1"/>
    <xf numFmtId="0" fontId="17" fillId="0" borderId="77" xfId="0" applyFont="1" applyFill="1" applyBorder="1" applyAlignment="1">
      <alignment horizontal="left" vertical="center" wrapText="1"/>
    </xf>
    <xf numFmtId="0" fontId="17" fillId="0" borderId="78" xfId="0" applyFont="1" applyFill="1" applyBorder="1" applyAlignment="1">
      <alignment horizontal="center" vertical="center" wrapText="1"/>
    </xf>
    <xf numFmtId="0" fontId="17" fillId="0" borderId="81" xfId="0" applyFont="1" applyFill="1" applyBorder="1" applyAlignment="1">
      <alignment horizontal="left" vertical="center" wrapText="1"/>
    </xf>
    <xf numFmtId="0" fontId="17" fillId="0" borderId="79" xfId="0" applyFont="1" applyFill="1" applyBorder="1" applyAlignment="1">
      <alignment horizontal="left" vertical="center" wrapText="1"/>
    </xf>
    <xf numFmtId="0" fontId="17" fillId="0" borderId="49" xfId="0" applyFont="1" applyFill="1" applyBorder="1" applyAlignment="1">
      <alignment horizontal="left" vertical="center" wrapText="1"/>
    </xf>
    <xf numFmtId="0" fontId="17" fillId="0" borderId="20" xfId="0" applyFont="1" applyFill="1" applyBorder="1" applyAlignment="1">
      <alignment horizontal="center" vertical="center" wrapText="1"/>
    </xf>
    <xf numFmtId="0" fontId="17" fillId="0" borderId="20" xfId="0" applyFont="1" applyFill="1" applyBorder="1" applyAlignment="1">
      <alignment horizontal="left" vertical="center" wrapText="1"/>
    </xf>
    <xf numFmtId="0" fontId="17" fillId="0" borderId="50" xfId="0" applyFont="1" applyFill="1" applyBorder="1" applyAlignment="1">
      <alignment horizontal="left" vertical="center" wrapText="1"/>
    </xf>
    <xf numFmtId="0" fontId="17" fillId="18" borderId="49" xfId="0" applyFont="1" applyFill="1" applyBorder="1" applyAlignment="1">
      <alignment horizontal="left" vertical="center" wrapText="1"/>
    </xf>
    <xf numFmtId="0" fontId="17" fillId="18" borderId="20" xfId="0" applyFont="1" applyFill="1" applyBorder="1" applyAlignment="1">
      <alignment horizontal="center" vertical="center" wrapText="1"/>
    </xf>
    <xf numFmtId="0" fontId="17" fillId="18" borderId="20" xfId="0" applyFont="1" applyFill="1" applyBorder="1" applyAlignment="1">
      <alignment horizontal="left" vertical="center" wrapText="1"/>
    </xf>
    <xf numFmtId="0" fontId="17" fillId="18" borderId="50" xfId="0" applyFont="1" applyFill="1" applyBorder="1" applyAlignment="1">
      <alignment horizontal="left" vertical="center" wrapText="1"/>
    </xf>
    <xf numFmtId="0" fontId="17" fillId="18" borderId="0" xfId="0" applyFont="1" applyFill="1" applyBorder="1" applyAlignment="1">
      <alignment horizontal="left" vertical="center" wrapText="1"/>
    </xf>
    <xf numFmtId="0" fontId="17" fillId="0" borderId="53" xfId="0" applyFont="1" applyFill="1" applyBorder="1" applyAlignment="1">
      <alignment horizontal="center" vertical="center" wrapText="1"/>
    </xf>
    <xf numFmtId="0" fontId="17" fillId="0" borderId="67" xfId="0" applyFont="1" applyFill="1" applyBorder="1" applyAlignment="1">
      <alignment horizontal="left" vertical="center" wrapText="1"/>
    </xf>
    <xf numFmtId="0" fontId="17" fillId="0" borderId="23" xfId="0" applyFont="1" applyFill="1" applyBorder="1" applyAlignment="1">
      <alignment horizontal="center" vertical="center" wrapText="1"/>
    </xf>
    <xf numFmtId="0" fontId="17" fillId="0" borderId="23" xfId="0" applyFont="1" applyFill="1" applyBorder="1" applyAlignment="1">
      <alignment horizontal="left" vertical="center" wrapText="1"/>
    </xf>
    <xf numFmtId="0" fontId="17" fillId="19" borderId="49" xfId="0" applyFont="1" applyFill="1" applyBorder="1" applyAlignment="1">
      <alignment horizontal="left" vertical="center" wrapText="1"/>
    </xf>
    <xf numFmtId="0" fontId="17" fillId="19" borderId="53" xfId="0" applyFont="1" applyFill="1" applyBorder="1" applyAlignment="1">
      <alignment horizontal="center" vertical="center" wrapText="1"/>
    </xf>
    <xf numFmtId="0" fontId="17" fillId="19" borderId="20" xfId="0" applyFont="1" applyFill="1" applyBorder="1" applyAlignment="1">
      <alignment horizontal="left" vertical="center" wrapText="1"/>
    </xf>
    <xf numFmtId="0" fontId="17" fillId="19" borderId="50" xfId="0" applyFont="1" applyFill="1" applyBorder="1" applyAlignment="1">
      <alignment horizontal="left" vertical="center" wrapText="1"/>
    </xf>
    <xf numFmtId="0" fontId="17" fillId="19" borderId="20" xfId="0" applyFont="1" applyFill="1" applyBorder="1" applyAlignment="1">
      <alignment horizontal="center" vertical="center" wrapText="1"/>
    </xf>
    <xf numFmtId="0" fontId="18" fillId="19" borderId="20" xfId="2" applyFont="1" applyFill="1" applyBorder="1" applyAlignment="1">
      <alignment vertical="center" wrapText="1"/>
    </xf>
    <xf numFmtId="0" fontId="17" fillId="19" borderId="67" xfId="0" applyFont="1" applyFill="1" applyBorder="1" applyAlignment="1">
      <alignment horizontal="left" vertical="center" wrapText="1"/>
    </xf>
    <xf numFmtId="0" fontId="17" fillId="19" borderId="23" xfId="0" applyFont="1" applyFill="1" applyBorder="1" applyAlignment="1">
      <alignment horizontal="center" vertical="center" wrapText="1"/>
    </xf>
    <xf numFmtId="0" fontId="17" fillId="19" borderId="23" xfId="0" applyFont="1" applyFill="1" applyBorder="1" applyAlignment="1">
      <alignment horizontal="left" vertical="center" wrapText="1"/>
    </xf>
    <xf numFmtId="0" fontId="17" fillId="19" borderId="80" xfId="0" applyFont="1" applyFill="1" applyBorder="1" applyAlignment="1">
      <alignment horizontal="left" vertical="center" wrapText="1"/>
    </xf>
    <xf numFmtId="0" fontId="18" fillId="0" borderId="20" xfId="2" applyFont="1" applyFill="1" applyBorder="1" applyAlignment="1">
      <alignment vertical="center" wrapText="1"/>
    </xf>
    <xf numFmtId="0" fontId="17" fillId="0" borderId="69" xfId="0" applyFont="1" applyFill="1" applyBorder="1" applyAlignment="1">
      <alignment horizontal="center" vertical="center" wrapText="1"/>
    </xf>
    <xf numFmtId="0" fontId="17" fillId="18" borderId="53" xfId="0" applyFont="1" applyFill="1" applyBorder="1" applyAlignment="1">
      <alignment horizontal="center" vertical="center" wrapText="1"/>
    </xf>
    <xf numFmtId="0" fontId="0" fillId="0" borderId="20" xfId="0" applyBorder="1" applyProtection="1">
      <protection locked="0"/>
    </xf>
    <xf numFmtId="0" fontId="0" fillId="0" borderId="78" xfId="0" applyBorder="1" applyProtection="1">
      <protection locked="0"/>
    </xf>
    <xf numFmtId="0" fontId="0" fillId="0" borderId="79" xfId="0" applyBorder="1" applyProtection="1">
      <protection locked="0"/>
    </xf>
    <xf numFmtId="0" fontId="0" fillId="19" borderId="34" xfId="0" applyFill="1" applyBorder="1" applyProtection="1">
      <protection locked="0"/>
    </xf>
    <xf numFmtId="0" fontId="0" fillId="19" borderId="47" xfId="0" applyFill="1" applyBorder="1" applyProtection="1">
      <protection locked="0"/>
    </xf>
    <xf numFmtId="0" fontId="0" fillId="19" borderId="48" xfId="0" applyFill="1" applyBorder="1" applyProtection="1">
      <protection locked="0"/>
    </xf>
    <xf numFmtId="0" fontId="0" fillId="0" borderId="34" xfId="0" applyFill="1" applyBorder="1" applyProtection="1">
      <protection locked="0"/>
    </xf>
    <xf numFmtId="0" fontId="0" fillId="0" borderId="47" xfId="0" applyFill="1" applyBorder="1" applyProtection="1">
      <protection locked="0"/>
    </xf>
    <xf numFmtId="0" fontId="0" fillId="0" borderId="48" xfId="0" applyFill="1" applyBorder="1" applyProtection="1">
      <protection locked="0"/>
    </xf>
    <xf numFmtId="0" fontId="0" fillId="0" borderId="34" xfId="0" applyBorder="1" applyProtection="1">
      <protection locked="0"/>
    </xf>
    <xf numFmtId="0" fontId="0" fillId="0" borderId="47" xfId="0" applyBorder="1" applyProtection="1">
      <protection locked="0"/>
    </xf>
    <xf numFmtId="0" fontId="0" fillId="0" borderId="48" xfId="0" applyBorder="1" applyProtection="1">
      <protection locked="0"/>
    </xf>
    <xf numFmtId="0" fontId="9" fillId="16" borderId="59" xfId="0" applyFont="1" applyFill="1" applyBorder="1" applyAlignment="1" applyProtection="1">
      <alignment vertical="center" wrapText="1"/>
    </xf>
    <xf numFmtId="0" fontId="9" fillId="16" borderId="65" xfId="0" applyFont="1" applyFill="1" applyBorder="1" applyAlignment="1" applyProtection="1">
      <alignment horizontal="center" vertical="center" wrapText="1"/>
    </xf>
    <xf numFmtId="0" fontId="9" fillId="16" borderId="62" xfId="0" applyFont="1" applyFill="1" applyBorder="1" applyAlignment="1" applyProtection="1">
      <alignment horizontal="center" vertical="center" wrapText="1"/>
    </xf>
    <xf numFmtId="0" fontId="11" fillId="16" borderId="62" xfId="0" applyFont="1" applyFill="1" applyBorder="1" applyAlignment="1" applyProtection="1">
      <alignment horizontal="center" vertical="center" wrapText="1"/>
    </xf>
    <xf numFmtId="0" fontId="11" fillId="16" borderId="60" xfId="0" applyFont="1" applyFill="1" applyBorder="1" applyAlignment="1" applyProtection="1">
      <alignment horizontal="center" vertical="center" wrapText="1"/>
    </xf>
    <xf numFmtId="0" fontId="9" fillId="14" borderId="59" xfId="0" applyFont="1" applyFill="1" applyBorder="1" applyAlignment="1" applyProtection="1">
      <alignment vertical="center" wrapText="1"/>
    </xf>
    <xf numFmtId="0" fontId="9" fillId="14" borderId="65" xfId="0" applyFont="1" applyFill="1" applyBorder="1" applyAlignment="1" applyProtection="1">
      <alignment horizontal="center" vertical="center" wrapText="1"/>
    </xf>
    <xf numFmtId="0" fontId="9" fillId="14" borderId="62" xfId="0" applyFont="1" applyFill="1" applyBorder="1" applyAlignment="1" applyProtection="1">
      <alignment horizontal="center" vertical="center" wrapText="1"/>
    </xf>
    <xf numFmtId="0" fontId="11" fillId="14" borderId="62" xfId="0" applyFont="1" applyFill="1" applyBorder="1" applyAlignment="1" applyProtection="1">
      <alignment horizontal="center" vertical="center" wrapText="1"/>
    </xf>
    <xf numFmtId="0" fontId="11" fillId="14" borderId="60" xfId="0" applyFont="1" applyFill="1" applyBorder="1" applyAlignment="1" applyProtection="1">
      <alignment horizontal="center" vertical="center" wrapText="1"/>
    </xf>
    <xf numFmtId="0" fontId="0" fillId="7" borderId="46" xfId="0" applyFill="1" applyBorder="1"/>
    <xf numFmtId="0" fontId="19" fillId="20" borderId="88" xfId="0" applyFont="1" applyFill="1" applyBorder="1" applyAlignment="1">
      <alignment vertical="center"/>
    </xf>
    <xf numFmtId="0" fontId="19" fillId="20" borderId="0" xfId="0" applyFont="1" applyFill="1" applyAlignment="1">
      <alignment vertical="center"/>
    </xf>
    <xf numFmtId="0" fontId="19" fillId="0" borderId="0" xfId="0" applyFont="1" applyAlignment="1">
      <alignment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99" xfId="0" applyBorder="1" applyAlignment="1">
      <alignment horizontal="center"/>
    </xf>
    <xf numFmtId="0" fontId="0" fillId="0" borderId="62" xfId="0" applyBorder="1" applyAlignment="1">
      <alignment horizontal="center"/>
    </xf>
    <xf numFmtId="0" fontId="0" fillId="0" borderId="66" xfId="0" applyBorder="1" applyAlignment="1">
      <alignment horizontal="center"/>
    </xf>
    <xf numFmtId="0" fontId="0" fillId="0" borderId="65" xfId="0" applyBorder="1" applyAlignment="1">
      <alignment horizontal="center"/>
    </xf>
    <xf numFmtId="0" fontId="0" fillId="0" borderId="60" xfId="0" applyBorder="1" applyAlignment="1">
      <alignment horizontal="center"/>
    </xf>
    <xf numFmtId="0" fontId="0" fillId="0" borderId="100" xfId="0" applyBorder="1" applyAlignment="1">
      <alignment horizontal="center"/>
    </xf>
    <xf numFmtId="0" fontId="0" fillId="0" borderId="101" xfId="0" applyBorder="1" applyAlignment="1">
      <alignment horizontal="center"/>
    </xf>
    <xf numFmtId="0" fontId="24" fillId="0" borderId="62" xfId="0" applyFont="1" applyBorder="1" applyAlignment="1">
      <alignment horizontal="center"/>
    </xf>
    <xf numFmtId="0" fontId="14" fillId="0" borderId="66" xfId="0" applyFont="1" applyBorder="1" applyAlignment="1">
      <alignment horizontal="center"/>
    </xf>
    <xf numFmtId="0" fontId="14" fillId="0" borderId="102" xfId="0" applyFont="1" applyBorder="1" applyAlignment="1">
      <alignment horizontal="center"/>
    </xf>
    <xf numFmtId="0" fontId="0" fillId="7" borderId="103" xfId="0" applyFill="1" applyBorder="1"/>
    <xf numFmtId="0" fontId="0" fillId="7" borderId="78" xfId="0" applyFill="1" applyBorder="1"/>
    <xf numFmtId="0" fontId="0" fillId="7" borderId="79" xfId="0" applyFill="1" applyBorder="1"/>
    <xf numFmtId="0" fontId="0" fillId="13" borderId="81" xfId="0" applyFill="1" applyBorder="1"/>
    <xf numFmtId="0" fontId="0" fillId="13" borderId="78" xfId="0" applyFill="1" applyBorder="1"/>
    <xf numFmtId="0" fontId="0" fillId="13" borderId="104" xfId="0" applyFill="1" applyBorder="1"/>
    <xf numFmtId="0" fontId="0" fillId="7" borderId="77" xfId="0" applyFill="1" applyBorder="1"/>
    <xf numFmtId="0" fontId="0" fillId="13" borderId="79" xfId="0" applyFill="1" applyBorder="1"/>
    <xf numFmtId="0" fontId="0" fillId="13" borderId="33" xfId="0" applyFill="1" applyBorder="1"/>
    <xf numFmtId="0" fontId="0" fillId="7" borderId="49" xfId="0" applyFill="1" applyBorder="1"/>
    <xf numFmtId="0" fontId="0" fillId="7" borderId="20" xfId="0" applyFill="1" applyBorder="1"/>
    <xf numFmtId="0" fontId="0" fillId="7" borderId="53" xfId="0" applyFill="1" applyBorder="1"/>
    <xf numFmtId="0" fontId="0" fillId="7" borderId="50" xfId="0" applyFill="1" applyBorder="1"/>
    <xf numFmtId="0" fontId="0" fillId="13" borderId="34" xfId="0" applyFill="1" applyBorder="1"/>
    <xf numFmtId="0" fontId="0" fillId="7" borderId="81" xfId="0" applyFill="1" applyBorder="1"/>
    <xf numFmtId="0" fontId="0" fillId="13" borderId="105" xfId="0" applyFill="1" applyBorder="1"/>
    <xf numFmtId="0" fontId="0" fillId="7" borderId="106" xfId="0" applyFill="1" applyBorder="1"/>
    <xf numFmtId="0" fontId="0" fillId="7" borderId="47" xfId="0" applyFill="1" applyBorder="1"/>
    <xf numFmtId="0" fontId="0" fillId="7" borderId="48" xfId="0" applyFill="1" applyBorder="1"/>
    <xf numFmtId="0" fontId="0" fillId="13" borderId="47" xfId="0" applyFill="1" applyBorder="1"/>
    <xf numFmtId="0" fontId="0" fillId="13" borderId="48" xfId="0" applyFill="1" applyBorder="1"/>
    <xf numFmtId="0" fontId="0" fillId="7" borderId="34" xfId="0" applyFill="1" applyBorder="1"/>
    <xf numFmtId="0" fontId="0" fillId="13" borderId="107" xfId="0" applyFill="1" applyBorder="1"/>
    <xf numFmtId="0" fontId="0" fillId="13" borderId="108" xfId="0" applyFill="1" applyBorder="1"/>
    <xf numFmtId="0" fontId="0" fillId="7" borderId="109" xfId="0" applyFill="1" applyBorder="1"/>
    <xf numFmtId="0" fontId="0" fillId="13" borderId="110" xfId="0" applyFill="1" applyBorder="1"/>
    <xf numFmtId="0" fontId="0" fillId="13" borderId="7" xfId="0" applyFill="1" applyBorder="1"/>
    <xf numFmtId="0" fontId="0" fillId="13" borderId="111" xfId="0" applyFill="1" applyBorder="1"/>
    <xf numFmtId="0" fontId="0" fillId="13" borderId="34" xfId="0" applyFill="1" applyBorder="1" applyAlignment="1">
      <alignment horizontal="center" vertical="top"/>
    </xf>
    <xf numFmtId="0" fontId="0" fillId="7" borderId="112" xfId="0" applyFill="1" applyBorder="1"/>
    <xf numFmtId="0" fontId="0" fillId="7" borderId="113" xfId="0" applyFill="1" applyBorder="1"/>
    <xf numFmtId="0" fontId="0" fillId="7" borderId="114" xfId="0" applyFill="1" applyBorder="1"/>
    <xf numFmtId="0" fontId="0" fillId="13" borderId="115" xfId="0" applyFill="1" applyBorder="1"/>
    <xf numFmtId="0" fontId="0" fillId="13" borderId="113" xfId="0" applyFill="1" applyBorder="1"/>
    <xf numFmtId="0" fontId="0" fillId="13" borderId="36" xfId="0" applyFill="1" applyBorder="1"/>
    <xf numFmtId="0" fontId="0" fillId="7" borderId="68" xfId="0" applyFill="1" applyBorder="1"/>
    <xf numFmtId="0" fontId="0" fillId="7" borderId="69" xfId="0" applyFill="1" applyBorder="1"/>
    <xf numFmtId="0" fontId="0" fillId="7" borderId="80" xfId="0" applyFill="1" applyBorder="1"/>
    <xf numFmtId="0" fontId="0" fillId="13" borderId="114" xfId="0" applyFill="1" applyBorder="1"/>
    <xf numFmtId="0" fontId="0" fillId="7" borderId="115" xfId="0" applyFill="1" applyBorder="1"/>
    <xf numFmtId="0" fontId="0" fillId="13" borderId="116" xfId="0" applyFill="1" applyBorder="1"/>
    <xf numFmtId="0" fontId="0" fillId="7" borderId="67" xfId="0" applyFill="1" applyBorder="1"/>
    <xf numFmtId="0" fontId="0" fillId="13" borderId="117" xfId="0" applyFill="1" applyBorder="1"/>
    <xf numFmtId="49" fontId="3" fillId="3" borderId="118" xfId="0" applyNumberFormat="1" applyFont="1" applyFill="1" applyBorder="1" applyAlignment="1" applyProtection="1">
      <alignment horizontal="center" vertical="top" wrapText="1"/>
    </xf>
    <xf numFmtId="49" fontId="3" fillId="3" borderId="119" xfId="0" applyNumberFormat="1" applyFont="1" applyFill="1" applyBorder="1" applyAlignment="1" applyProtection="1">
      <alignment horizontal="center" vertical="top" wrapText="1"/>
    </xf>
    <xf numFmtId="49" fontId="4" fillId="6" borderId="118" xfId="0" applyNumberFormat="1" applyFont="1" applyFill="1" applyBorder="1" applyAlignment="1" applyProtection="1">
      <alignment horizontal="center" vertical="top"/>
      <protection locked="0"/>
    </xf>
    <xf numFmtId="49" fontId="4" fillId="7" borderId="118" xfId="0" applyNumberFormat="1" applyFont="1" applyFill="1" applyBorder="1" applyAlignment="1" applyProtection="1">
      <alignment horizontal="center" vertical="top" wrapText="1"/>
      <protection locked="0"/>
    </xf>
    <xf numFmtId="0" fontId="4" fillId="5" borderId="120" xfId="0" applyFont="1" applyFill="1" applyBorder="1" applyAlignment="1">
      <alignment horizontal="center" vertical="top" wrapText="1"/>
    </xf>
    <xf numFmtId="0" fontId="3" fillId="4" borderId="118" xfId="0" applyFont="1" applyFill="1" applyBorder="1" applyAlignment="1" applyProtection="1">
      <alignment horizontal="center" vertical="top" wrapText="1"/>
    </xf>
    <xf numFmtId="0" fontId="0" fillId="21" borderId="118" xfId="0" applyFill="1" applyBorder="1" applyAlignment="1">
      <alignment horizontal="left" vertical="top" wrapText="1"/>
    </xf>
    <xf numFmtId="0" fontId="4" fillId="21" borderId="120" xfId="0" applyFont="1" applyFill="1" applyBorder="1" applyAlignment="1">
      <alignment horizontal="left" vertical="top" wrapText="1"/>
    </xf>
    <xf numFmtId="0" fontId="0" fillId="0" borderId="4" xfId="0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12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7" borderId="104" xfId="0" applyFill="1" applyBorder="1"/>
    <xf numFmtId="0" fontId="0" fillId="7" borderId="33" xfId="0" applyFill="1" applyBorder="1"/>
    <xf numFmtId="0" fontId="0" fillId="7" borderId="24" xfId="0" applyFill="1" applyBorder="1"/>
    <xf numFmtId="0" fontId="0" fillId="7" borderId="116" xfId="0" applyFill="1" applyBorder="1"/>
    <xf numFmtId="0" fontId="4" fillId="21" borderId="122" xfId="0" applyFont="1" applyFill="1" applyBorder="1" applyAlignment="1">
      <alignment horizontal="left" vertical="top" wrapText="1"/>
    </xf>
    <xf numFmtId="0" fontId="19" fillId="20" borderId="0" xfId="0" applyFont="1" applyFill="1" applyBorder="1" applyAlignment="1">
      <alignment vertical="center"/>
    </xf>
    <xf numFmtId="0" fontId="0" fillId="0" borderId="121" xfId="0" applyFill="1" applyBorder="1"/>
    <xf numFmtId="0" fontId="0" fillId="0" borderId="121" xfId="0" applyFill="1" applyBorder="1" applyAlignment="1">
      <alignment horizontal="center" vertical="center"/>
    </xf>
    <xf numFmtId="0" fontId="13" fillId="10" borderId="125" xfId="0" applyFont="1" applyFill="1" applyBorder="1" applyAlignment="1" applyProtection="1">
      <alignment horizontal="center" vertical="center" wrapText="1"/>
    </xf>
    <xf numFmtId="0" fontId="14" fillId="0" borderId="62" xfId="0" applyFont="1" applyBorder="1" applyAlignment="1">
      <alignment horizontal="center"/>
    </xf>
    <xf numFmtId="0" fontId="14" fillId="0" borderId="98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0" fillId="0" borderId="86" xfId="0" applyBorder="1" applyProtection="1">
      <protection locked="0"/>
    </xf>
    <xf numFmtId="0" fontId="0" fillId="0" borderId="69" xfId="0" applyBorder="1" applyProtection="1">
      <protection locked="0"/>
    </xf>
    <xf numFmtId="0" fontId="0" fillId="0" borderId="80" xfId="0" applyBorder="1" applyProtection="1">
      <protection locked="0"/>
    </xf>
    <xf numFmtId="0" fontId="0" fillId="6" borderId="3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4" fillId="6" borderId="10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/>
      <protection locked="0"/>
    </xf>
    <xf numFmtId="164" fontId="2" fillId="0" borderId="13" xfId="0" applyNumberFormat="1" applyFont="1" applyFill="1" applyBorder="1" applyAlignment="1" applyProtection="1">
      <alignment horizontal="center"/>
      <protection locked="0"/>
    </xf>
    <xf numFmtId="164" fontId="2" fillId="0" borderId="15" xfId="0" applyNumberFormat="1" applyFont="1" applyFill="1" applyBorder="1" applyAlignment="1" applyProtection="1">
      <alignment horizontal="center"/>
      <protection locked="0"/>
    </xf>
    <xf numFmtId="164" fontId="2" fillId="0" borderId="16" xfId="0" applyNumberFormat="1" applyFont="1" applyFill="1" applyBorder="1" applyAlignment="1" applyProtection="1">
      <alignment horizontal="center"/>
      <protection locked="0"/>
    </xf>
    <xf numFmtId="164" fontId="2" fillId="0" borderId="17" xfId="0" applyNumberFormat="1" applyFont="1" applyFill="1" applyBorder="1" applyAlignment="1" applyProtection="1">
      <alignment horizontal="center"/>
      <protection locked="0"/>
    </xf>
    <xf numFmtId="164" fontId="2" fillId="7" borderId="16" xfId="0" applyNumberFormat="1" applyFont="1" applyFill="1" applyBorder="1" applyAlignment="1" applyProtection="1">
      <alignment horizontal="center"/>
      <protection locked="0"/>
    </xf>
    <xf numFmtId="164" fontId="2" fillId="7" borderId="21" xfId="0" applyNumberFormat="1" applyFont="1" applyFill="1" applyBorder="1" applyAlignment="1" applyProtection="1">
      <alignment horizontal="center"/>
      <protection locked="0"/>
    </xf>
    <xf numFmtId="164" fontId="2" fillId="7" borderId="13" xfId="0" applyNumberFormat="1" applyFont="1" applyFill="1" applyBorder="1" applyAlignment="1" applyProtection="1">
      <alignment horizontal="center"/>
      <protection locked="0"/>
    </xf>
    <xf numFmtId="164" fontId="2" fillId="7" borderId="17" xfId="0" applyNumberFormat="1" applyFont="1" applyFill="1" applyBorder="1" applyAlignment="1" applyProtection="1">
      <alignment horizontal="center"/>
      <protection locked="0"/>
    </xf>
    <xf numFmtId="164" fontId="2" fillId="0" borderId="21" xfId="0" applyNumberFormat="1" applyFont="1" applyFill="1" applyBorder="1" applyAlignment="1" applyProtection="1">
      <alignment horizontal="center"/>
      <protection locked="0"/>
    </xf>
    <xf numFmtId="164" fontId="2" fillId="0" borderId="14" xfId="0" applyNumberFormat="1" applyFont="1" applyFill="1" applyBorder="1" applyAlignment="1" applyProtection="1">
      <alignment horizontal="center"/>
      <protection locked="0"/>
    </xf>
    <xf numFmtId="0" fontId="0" fillId="0" borderId="14" xfId="0" applyNumberFormat="1" applyBorder="1" applyProtection="1">
      <protection locked="0"/>
    </xf>
    <xf numFmtId="0" fontId="1" fillId="2" borderId="0" xfId="0" applyFont="1" applyFill="1" applyBorder="1" applyProtection="1"/>
    <xf numFmtId="0" fontId="2" fillId="2" borderId="1" xfId="0" applyFont="1" applyFill="1" applyBorder="1" applyProtection="1"/>
    <xf numFmtId="49" fontId="2" fillId="3" borderId="2" xfId="0" applyNumberFormat="1" applyFont="1" applyFill="1" applyBorder="1" applyProtection="1"/>
    <xf numFmtId="0" fontId="2" fillId="2" borderId="2" xfId="0" applyFont="1" applyFill="1" applyBorder="1" applyProtection="1"/>
    <xf numFmtId="0" fontId="2" fillId="2" borderId="0" xfId="0" applyFont="1" applyFill="1" applyBorder="1" applyProtection="1"/>
    <xf numFmtId="0" fontId="2" fillId="2" borderId="3" xfId="0" applyFont="1" applyFill="1" applyBorder="1" applyProtection="1"/>
    <xf numFmtId="0" fontId="2" fillId="4" borderId="4" xfId="0" applyFont="1" applyFill="1" applyBorder="1" applyAlignment="1" applyProtection="1">
      <alignment vertical="center"/>
    </xf>
    <xf numFmtId="0" fontId="2" fillId="4" borderId="0" xfId="0" applyFont="1" applyFill="1" applyBorder="1" applyAlignment="1" applyProtection="1">
      <alignment vertical="center"/>
    </xf>
    <xf numFmtId="0" fontId="0" fillId="5" borderId="0" xfId="0" applyFill="1" applyBorder="1" applyAlignment="1" applyProtection="1">
      <alignment vertical="center"/>
    </xf>
    <xf numFmtId="0" fontId="0" fillId="5" borderId="20" xfId="0" applyFill="1" applyBorder="1" applyAlignment="1" applyProtection="1">
      <alignment vertical="center"/>
    </xf>
    <xf numFmtId="0" fontId="2" fillId="4" borderId="6" xfId="0" applyFont="1" applyFill="1" applyBorder="1" applyAlignment="1" applyProtection="1">
      <alignment vertical="center"/>
    </xf>
    <xf numFmtId="0" fontId="2" fillId="4" borderId="7" xfId="0" applyFont="1" applyFill="1" applyBorder="1" applyAlignment="1" applyProtection="1">
      <alignment vertical="center"/>
    </xf>
    <xf numFmtId="0" fontId="2" fillId="4" borderId="7" xfId="0" applyFont="1" applyFill="1" applyBorder="1" applyAlignment="1" applyProtection="1">
      <alignment horizontal="center" vertical="center"/>
    </xf>
    <xf numFmtId="0" fontId="0" fillId="5" borderId="7" xfId="0" applyFill="1" applyBorder="1" applyAlignment="1" applyProtection="1">
      <alignment vertical="center"/>
    </xf>
    <xf numFmtId="0" fontId="3" fillId="2" borderId="9" xfId="0" applyFont="1" applyFill="1" applyBorder="1" applyAlignment="1" applyProtection="1">
      <alignment horizontal="center" vertical="top" wrapText="1"/>
    </xf>
    <xf numFmtId="49" fontId="3" fillId="3" borderId="9" xfId="0" applyNumberFormat="1" applyFont="1" applyFill="1" applyBorder="1" applyAlignment="1" applyProtection="1">
      <alignment horizontal="center" vertical="top" wrapText="1"/>
    </xf>
    <xf numFmtId="0" fontId="3" fillId="2" borderId="10" xfId="0" applyFont="1" applyFill="1" applyBorder="1" applyAlignment="1" applyProtection="1">
      <alignment horizontal="center" vertical="top" wrapText="1"/>
    </xf>
    <xf numFmtId="0" fontId="3" fillId="4" borderId="11" xfId="0" applyFont="1" applyFill="1" applyBorder="1" applyAlignment="1" applyProtection="1">
      <alignment horizontal="center" vertical="top" wrapText="1"/>
    </xf>
    <xf numFmtId="0" fontId="3" fillId="8" borderId="9" xfId="0" applyFont="1" applyFill="1" applyBorder="1" applyAlignment="1" applyProtection="1">
      <alignment horizontal="center" vertical="top" wrapText="1"/>
    </xf>
    <xf numFmtId="0" fontId="3" fillId="4" borderId="10" xfId="0" applyFont="1" applyFill="1" applyBorder="1" applyAlignment="1" applyProtection="1">
      <alignment horizontal="center" vertical="top" wrapText="1"/>
    </xf>
    <xf numFmtId="0" fontId="3" fillId="4" borderId="9" xfId="0" applyFont="1" applyFill="1" applyBorder="1" applyAlignment="1" applyProtection="1">
      <alignment horizontal="center" vertical="top" wrapText="1"/>
    </xf>
    <xf numFmtId="49" fontId="5" fillId="0" borderId="12" xfId="0" applyNumberFormat="1" applyFont="1" applyFill="1" applyBorder="1" applyAlignment="1" applyProtection="1">
      <alignment horizontal="left"/>
    </xf>
    <xf numFmtId="49" fontId="5" fillId="0" borderId="13" xfId="0" applyNumberFormat="1" applyFont="1" applyFill="1" applyBorder="1" applyAlignment="1" applyProtection="1">
      <alignment horizontal="left"/>
    </xf>
    <xf numFmtId="0" fontId="2" fillId="0" borderId="13" xfId="0" applyFont="1" applyFill="1" applyBorder="1" applyProtection="1"/>
    <xf numFmtId="0" fontId="2" fillId="0" borderId="18" xfId="0" applyFont="1" applyFill="1" applyBorder="1" applyProtection="1"/>
    <xf numFmtId="49" fontId="2" fillId="0" borderId="13" xfId="0" applyNumberFormat="1" applyFont="1" applyFill="1" applyBorder="1" applyProtection="1"/>
    <xf numFmtId="0" fontId="2" fillId="0" borderId="14" xfId="0" applyFont="1" applyFill="1" applyBorder="1" applyProtection="1"/>
    <xf numFmtId="0" fontId="2" fillId="0" borderId="12" xfId="0" applyFont="1" applyFill="1" applyBorder="1" applyAlignment="1" applyProtection="1">
      <alignment horizontal="center"/>
    </xf>
    <xf numFmtId="0" fontId="2" fillId="1" borderId="13" xfId="0" applyFont="1" applyFill="1" applyBorder="1" applyAlignment="1" applyProtection="1">
      <alignment horizontal="center"/>
    </xf>
    <xf numFmtId="0" fontId="2" fillId="0" borderId="14" xfId="0" applyFont="1" applyFill="1" applyBorder="1" applyAlignment="1" applyProtection="1">
      <alignment horizontal="center"/>
    </xf>
    <xf numFmtId="0" fontId="2" fillId="0" borderId="12" xfId="0" applyFont="1" applyFill="1" applyBorder="1" applyAlignment="1" applyProtection="1">
      <alignment horizontal="left"/>
    </xf>
    <xf numFmtId="0" fontId="2" fillId="0" borderId="13" xfId="0" applyFont="1" applyFill="1" applyBorder="1" applyAlignment="1" applyProtection="1"/>
    <xf numFmtId="0" fontId="0" fillId="9" borderId="0" xfId="0" applyFill="1" applyBorder="1" applyAlignment="1" applyProtection="1">
      <alignment vertical="center"/>
    </xf>
    <xf numFmtId="0" fontId="7" fillId="9" borderId="0" xfId="0" applyFont="1" applyFill="1" applyBorder="1" applyAlignment="1" applyProtection="1">
      <alignment vertical="center"/>
    </xf>
    <xf numFmtId="0" fontId="0" fillId="7" borderId="19" xfId="0" applyFill="1" applyBorder="1" applyAlignment="1" applyProtection="1">
      <alignment vertical="center"/>
    </xf>
    <xf numFmtId="0" fontId="0" fillId="7" borderId="0" xfId="0" applyFill="1" applyBorder="1" applyAlignment="1" applyProtection="1">
      <alignment vertical="center"/>
    </xf>
    <xf numFmtId="0" fontId="7" fillId="7" borderId="0" xfId="0" applyFont="1" applyFill="1" applyBorder="1" applyAlignment="1" applyProtection="1">
      <alignment vertical="center"/>
    </xf>
    <xf numFmtId="0" fontId="0" fillId="9" borderId="19" xfId="0" applyFill="1" applyBorder="1" applyAlignment="1" applyProtection="1">
      <alignment vertical="center"/>
    </xf>
    <xf numFmtId="0" fontId="3" fillId="9" borderId="6" xfId="0" applyFont="1" applyFill="1" applyBorder="1" applyAlignment="1" applyProtection="1">
      <alignment horizontal="center"/>
    </xf>
    <xf numFmtId="0" fontId="4" fillId="9" borderId="7" xfId="0" applyFont="1" applyFill="1" applyBorder="1" applyAlignment="1" applyProtection="1">
      <alignment horizontal="center"/>
    </xf>
    <xf numFmtId="0" fontId="4" fillId="9" borderId="35" xfId="0" applyFont="1" applyFill="1" applyBorder="1" applyAlignment="1" applyProtection="1">
      <alignment horizontal="center"/>
    </xf>
    <xf numFmtId="0" fontId="4" fillId="9" borderId="34" xfId="0" applyFont="1" applyFill="1" applyBorder="1" applyAlignment="1" applyProtection="1">
      <alignment horizontal="center"/>
    </xf>
    <xf numFmtId="0" fontId="3" fillId="9" borderId="36" xfId="0" applyFont="1" applyFill="1" applyBorder="1" applyAlignment="1" applyProtection="1">
      <alignment horizontal="center"/>
    </xf>
    <xf numFmtId="0" fontId="4" fillId="9" borderId="35" xfId="0" applyFont="1" applyFill="1" applyBorder="1" applyAlignment="1" applyProtection="1">
      <alignment horizontal="right"/>
    </xf>
    <xf numFmtId="0" fontId="3" fillId="7" borderId="36" xfId="0" applyFont="1" applyFill="1" applyBorder="1" applyAlignment="1" applyProtection="1">
      <alignment horizontal="center"/>
    </xf>
    <xf numFmtId="0" fontId="3" fillId="7" borderId="7" xfId="0" applyFont="1" applyFill="1" applyBorder="1" applyAlignment="1" applyProtection="1">
      <alignment horizontal="center"/>
    </xf>
    <xf numFmtId="0" fontId="3" fillId="7" borderId="34" xfId="0" applyFont="1" applyFill="1" applyBorder="1" applyAlignment="1" applyProtection="1">
      <alignment horizontal="center"/>
    </xf>
    <xf numFmtId="0" fontId="4" fillId="7" borderId="34" xfId="0" applyFont="1" applyFill="1" applyBorder="1" applyAlignment="1" applyProtection="1">
      <alignment horizontal="center"/>
    </xf>
    <xf numFmtId="0" fontId="3" fillId="7" borderId="35" xfId="0" applyFont="1" applyFill="1" applyBorder="1" applyAlignment="1" applyProtection="1">
      <alignment horizontal="center"/>
    </xf>
    <xf numFmtId="0" fontId="3" fillId="7" borderId="33" xfId="0" applyFont="1" applyFill="1" applyBorder="1" applyAlignment="1" applyProtection="1">
      <alignment horizontal="center"/>
    </xf>
    <xf numFmtId="0" fontId="3" fillId="9" borderId="7" xfId="0" applyFont="1" applyFill="1" applyBorder="1" applyAlignment="1" applyProtection="1">
      <alignment horizontal="center"/>
    </xf>
    <xf numFmtId="0" fontId="3" fillId="9" borderId="33" xfId="0" applyFont="1" applyFill="1" applyBorder="1" applyAlignment="1" applyProtection="1">
      <alignment horizontal="center"/>
    </xf>
    <xf numFmtId="0" fontId="3" fillId="9" borderId="35" xfId="0" applyFont="1" applyFill="1" applyBorder="1" applyAlignment="1" applyProtection="1">
      <alignment horizontal="center"/>
    </xf>
    <xf numFmtId="0" fontId="4" fillId="9" borderId="37" xfId="0" applyFont="1" applyFill="1" applyBorder="1" applyAlignment="1" applyProtection="1">
      <alignment horizontal="center"/>
    </xf>
    <xf numFmtId="0" fontId="8" fillId="0" borderId="30" xfId="0" quotePrefix="1" applyFont="1" applyFill="1" applyBorder="1" applyAlignment="1" applyProtection="1">
      <alignment horizontal="center" vertical="center" textRotation="90"/>
    </xf>
    <xf numFmtId="0" fontId="9" fillId="0" borderId="27" xfId="0" quotePrefix="1" applyFont="1" applyBorder="1" applyAlignment="1" applyProtection="1">
      <alignment horizontal="center" vertical="center" textRotation="90"/>
    </xf>
    <xf numFmtId="0" fontId="9" fillId="0" borderId="25" xfId="0" quotePrefix="1" applyFont="1" applyBorder="1" applyAlignment="1" applyProtection="1">
      <alignment horizontal="center" vertical="center" textRotation="90"/>
    </xf>
    <xf numFmtId="0" fontId="9" fillId="0" borderId="22" xfId="0" quotePrefix="1" applyFont="1" applyBorder="1" applyAlignment="1" applyProtection="1">
      <alignment horizontal="center" vertical="center" textRotation="90"/>
    </xf>
    <xf numFmtId="0" fontId="9" fillId="0" borderId="28" xfId="0" applyFont="1" applyBorder="1" applyAlignment="1" applyProtection="1">
      <alignment horizontal="center" vertical="center" textRotation="90"/>
    </xf>
    <xf numFmtId="0" fontId="8" fillId="0" borderId="26" xfId="0" quotePrefix="1" applyFont="1" applyFill="1" applyBorder="1" applyAlignment="1" applyProtection="1">
      <alignment horizontal="center" vertical="center" textRotation="90"/>
    </xf>
    <xf numFmtId="0" fontId="9" fillId="0" borderId="28" xfId="0" quotePrefix="1" applyFont="1" applyBorder="1" applyAlignment="1" applyProtection="1">
      <alignment horizontal="center" vertical="center" textRotation="90"/>
    </xf>
    <xf numFmtId="0" fontId="8" fillId="0" borderId="24" xfId="0" quotePrefix="1" applyFont="1" applyFill="1" applyBorder="1" applyAlignment="1" applyProtection="1">
      <alignment horizontal="center" vertical="center" textRotation="90"/>
    </xf>
    <xf numFmtId="0" fontId="8" fillId="7" borderId="24" xfId="0" quotePrefix="1" applyFont="1" applyFill="1" applyBorder="1" applyAlignment="1" applyProtection="1">
      <alignment horizontal="center" vertical="center" textRotation="90"/>
    </xf>
    <xf numFmtId="0" fontId="8" fillId="7" borderId="25" xfId="0" quotePrefix="1" applyFont="1" applyFill="1" applyBorder="1" applyAlignment="1" applyProtection="1">
      <alignment horizontal="center" vertical="center" textRotation="90"/>
    </xf>
    <xf numFmtId="0" fontId="9" fillId="7" borderId="22" xfId="0" quotePrefix="1" applyFont="1" applyFill="1" applyBorder="1" applyAlignment="1" applyProtection="1">
      <alignment horizontal="center" vertical="center" textRotation="90"/>
    </xf>
    <xf numFmtId="0" fontId="9" fillId="7" borderId="25" xfId="0" quotePrefix="1" applyFont="1" applyFill="1" applyBorder="1" applyAlignment="1" applyProtection="1">
      <alignment horizontal="center" vertical="center" textRotation="90"/>
    </xf>
    <xf numFmtId="0" fontId="9" fillId="7" borderId="23" xfId="0" quotePrefix="1" applyFont="1" applyFill="1" applyBorder="1" applyAlignment="1" applyProtection="1">
      <alignment horizontal="center" vertical="center" textRotation="90"/>
    </xf>
    <xf numFmtId="0" fontId="8" fillId="7" borderId="26" xfId="0" quotePrefix="1" applyFont="1" applyFill="1" applyBorder="1" applyAlignment="1" applyProtection="1">
      <alignment horizontal="center" vertical="center" textRotation="90"/>
    </xf>
    <xf numFmtId="0" fontId="8" fillId="7" borderId="22" xfId="0" quotePrefix="1" applyFont="1" applyFill="1" applyBorder="1" applyAlignment="1" applyProtection="1">
      <alignment horizontal="center" vertical="center" textRotation="90"/>
    </xf>
    <xf numFmtId="0" fontId="9" fillId="7" borderId="27" xfId="0" quotePrefix="1" applyFont="1" applyFill="1" applyBorder="1" applyAlignment="1" applyProtection="1">
      <alignment horizontal="center" vertical="center" textRotation="90"/>
    </xf>
    <xf numFmtId="0" fontId="9" fillId="7" borderId="28" xfId="0" quotePrefix="1" applyFont="1" applyFill="1" applyBorder="1" applyAlignment="1" applyProtection="1">
      <alignment horizontal="center" vertical="center" textRotation="90"/>
    </xf>
    <xf numFmtId="0" fontId="8" fillId="0" borderId="22" xfId="0" quotePrefix="1" applyFont="1" applyFill="1" applyBorder="1" applyAlignment="1" applyProtection="1">
      <alignment horizontal="center" vertical="center" textRotation="90"/>
    </xf>
    <xf numFmtId="0" fontId="9" fillId="0" borderId="27" xfId="0" applyFont="1" applyBorder="1" applyAlignment="1" applyProtection="1">
      <alignment horizontal="center" vertical="center" textRotation="90"/>
    </xf>
    <xf numFmtId="0" fontId="9" fillId="0" borderId="29" xfId="0" quotePrefix="1" applyFont="1" applyBorder="1" applyAlignment="1" applyProtection="1">
      <alignment horizontal="center" vertical="center" textRotation="90"/>
    </xf>
    <xf numFmtId="0" fontId="3" fillId="4" borderId="31" xfId="0" applyFont="1" applyFill="1" applyBorder="1" applyAlignment="1" applyProtection="1">
      <alignment horizontal="center" vertical="top" wrapText="1"/>
    </xf>
    <xf numFmtId="49" fontId="0" fillId="0" borderId="12" xfId="0" applyNumberFormat="1" applyBorder="1" applyAlignment="1" applyProtection="1">
      <alignment horizontal="center"/>
    </xf>
    <xf numFmtId="0" fontId="0" fillId="0" borderId="14" xfId="0" applyNumberFormat="1" applyBorder="1" applyAlignment="1" applyProtection="1">
      <alignment horizontal="center"/>
    </xf>
    <xf numFmtId="0" fontId="0" fillId="0" borderId="32" xfId="0" applyNumberFormat="1" applyBorder="1" applyAlignment="1" applyProtection="1">
      <alignment horizontal="center"/>
    </xf>
    <xf numFmtId="164" fontId="0" fillId="0" borderId="0" xfId="0" applyNumberFormat="1" applyProtection="1"/>
    <xf numFmtId="0" fontId="3" fillId="22" borderId="39" xfId="0" applyFont="1" applyFill="1" applyBorder="1" applyAlignment="1" applyProtection="1">
      <alignment horizontal="center" vertical="top" wrapText="1"/>
    </xf>
    <xf numFmtId="0" fontId="3" fillId="4" borderId="5" xfId="0" applyFont="1" applyFill="1" applyBorder="1" applyAlignment="1" applyProtection="1">
      <alignment horizontal="center" vertical="top" wrapText="1"/>
    </xf>
    <xf numFmtId="0" fontId="3" fillId="4" borderId="3" xfId="0" applyFont="1" applyFill="1" applyBorder="1" applyAlignment="1" applyProtection="1">
      <alignment horizontal="center" vertical="top" wrapText="1"/>
    </xf>
    <xf numFmtId="0" fontId="3" fillId="22" borderId="125" xfId="0" applyFont="1" applyFill="1" applyBorder="1" applyAlignment="1" applyProtection="1">
      <alignment horizontal="center" vertical="top" wrapText="1"/>
    </xf>
    <xf numFmtId="0" fontId="3" fillId="4" borderId="0" xfId="0" applyFont="1" applyFill="1" applyBorder="1" applyAlignment="1" applyProtection="1">
      <alignment horizontal="center" vertical="top" wrapText="1"/>
    </xf>
    <xf numFmtId="0" fontId="0" fillId="5" borderId="74" xfId="0" applyFill="1" applyBorder="1" applyAlignment="1" applyProtection="1"/>
    <xf numFmtId="0" fontId="0" fillId="5" borderId="126" xfId="0" applyFill="1" applyBorder="1" applyAlignment="1" applyProtection="1"/>
    <xf numFmtId="0" fontId="0" fillId="9" borderId="38" xfId="0" applyFill="1" applyBorder="1" applyAlignment="1" applyProtection="1">
      <alignment vertical="center"/>
    </xf>
    <xf numFmtId="0" fontId="0" fillId="5" borderId="3" xfId="0" applyFill="1" applyBorder="1" applyAlignment="1" applyProtection="1"/>
    <xf numFmtId="0" fontId="0" fillId="13" borderId="125" xfId="0" applyFill="1" applyBorder="1" applyAlignment="1" applyProtection="1"/>
    <xf numFmtId="0" fontId="0" fillId="0" borderId="127" xfId="0" applyNumberFormat="1" applyBorder="1" applyAlignment="1" applyProtection="1">
      <alignment horizontal="center"/>
    </xf>
    <xf numFmtId="0" fontId="0" fillId="0" borderId="0" xfId="0" applyFill="1" applyProtection="1">
      <protection locked="0"/>
    </xf>
    <xf numFmtId="0" fontId="0" fillId="0" borderId="70" xfId="0" applyBorder="1" applyProtection="1">
      <protection locked="0"/>
    </xf>
    <xf numFmtId="0" fontId="0" fillId="0" borderId="64" xfId="0" applyBorder="1" applyProtection="1">
      <protection locked="0"/>
    </xf>
    <xf numFmtId="0" fontId="11" fillId="0" borderId="0" xfId="0" applyFont="1" applyProtection="1"/>
    <xf numFmtId="0" fontId="9" fillId="16" borderId="67" xfId="0" applyFont="1" applyFill="1" applyBorder="1" applyAlignment="1" applyProtection="1">
      <alignment horizontal="center"/>
    </xf>
    <xf numFmtId="0" fontId="9" fillId="16" borderId="86" xfId="0" applyFont="1" applyFill="1" applyBorder="1" applyAlignment="1" applyProtection="1">
      <alignment horizontal="center"/>
    </xf>
    <xf numFmtId="0" fontId="9" fillId="16" borderId="8" xfId="0" applyFont="1" applyFill="1" applyBorder="1" applyAlignment="1" applyProtection="1">
      <alignment horizontal="center"/>
    </xf>
    <xf numFmtId="0" fontId="9" fillId="14" borderId="67" xfId="0" applyFont="1" applyFill="1" applyBorder="1" applyAlignment="1" applyProtection="1">
      <alignment horizontal="center"/>
    </xf>
    <xf numFmtId="0" fontId="9" fillId="14" borderId="86" xfId="0" applyFont="1" applyFill="1" applyBorder="1" applyAlignment="1" applyProtection="1">
      <alignment horizontal="center"/>
    </xf>
    <xf numFmtId="0" fontId="9" fillId="14" borderId="8" xfId="0" applyFont="1" applyFill="1" applyBorder="1" applyAlignment="1" applyProtection="1">
      <alignment horizontal="center"/>
    </xf>
    <xf numFmtId="0" fontId="0" fillId="0" borderId="49" xfId="0" applyBorder="1" applyProtection="1"/>
    <xf numFmtId="0" fontId="0" fillId="0" borderId="53" xfId="0" applyFill="1" applyBorder="1" applyAlignment="1" applyProtection="1">
      <alignment horizontal="center" vertical="center"/>
    </xf>
    <xf numFmtId="1" fontId="0" fillId="0" borderId="53" xfId="0" applyNumberFormat="1" applyBorder="1" applyAlignment="1" applyProtection="1">
      <alignment horizontal="center" vertical="center"/>
    </xf>
    <xf numFmtId="0" fontId="0" fillId="0" borderId="53" xfId="0" applyBorder="1" applyAlignment="1" applyProtection="1">
      <alignment horizontal="center" vertical="center"/>
    </xf>
    <xf numFmtId="1" fontId="11" fillId="0" borderId="53" xfId="0" applyNumberFormat="1" applyFont="1" applyBorder="1" applyAlignment="1" applyProtection="1">
      <alignment horizontal="center" vertical="center"/>
    </xf>
    <xf numFmtId="9" fontId="11" fillId="0" borderId="19" xfId="1" applyNumberFormat="1" applyFont="1" applyBorder="1" applyAlignment="1" applyProtection="1">
      <alignment horizontal="center" vertical="center"/>
    </xf>
    <xf numFmtId="0" fontId="0" fillId="0" borderId="49" xfId="0" applyFont="1" applyFill="1" applyBorder="1" applyProtection="1"/>
    <xf numFmtId="0" fontId="0" fillId="0" borderId="53" xfId="0" applyFont="1" applyFill="1" applyBorder="1" applyAlignment="1" applyProtection="1">
      <alignment horizontal="center" vertical="center"/>
    </xf>
    <xf numFmtId="1" fontId="0" fillId="0" borderId="53" xfId="0" applyNumberFormat="1" applyFont="1" applyBorder="1" applyAlignment="1" applyProtection="1">
      <alignment horizontal="center" vertical="center"/>
    </xf>
    <xf numFmtId="0" fontId="0" fillId="0" borderId="53" xfId="0" applyFont="1" applyBorder="1" applyAlignment="1" applyProtection="1">
      <alignment horizontal="center" vertical="center"/>
    </xf>
    <xf numFmtId="9" fontId="11" fillId="0" borderId="53" xfId="1" applyNumberFormat="1" applyFont="1" applyBorder="1" applyAlignment="1" applyProtection="1">
      <alignment horizontal="center" vertical="center"/>
    </xf>
    <xf numFmtId="0" fontId="0" fillId="7" borderId="46" xfId="0" applyFill="1" applyBorder="1" applyProtection="1"/>
    <xf numFmtId="0" fontId="0" fillId="7" borderId="53" xfId="0" applyFill="1" applyBorder="1" applyAlignment="1" applyProtection="1">
      <alignment horizontal="center" vertical="center"/>
    </xf>
    <xf numFmtId="1" fontId="0" fillId="7" borderId="53" xfId="0" applyNumberFormat="1" applyFill="1" applyBorder="1" applyAlignment="1" applyProtection="1">
      <alignment horizontal="center" vertical="center"/>
    </xf>
    <xf numFmtId="1" fontId="11" fillId="7" borderId="53" xfId="0" applyNumberFormat="1" applyFont="1" applyFill="1" applyBorder="1" applyAlignment="1" applyProtection="1">
      <alignment horizontal="center" vertical="center"/>
    </xf>
    <xf numFmtId="9" fontId="11" fillId="7" borderId="19" xfId="1" applyNumberFormat="1" applyFont="1" applyFill="1" applyBorder="1" applyAlignment="1" applyProtection="1">
      <alignment horizontal="center" vertical="center"/>
    </xf>
    <xf numFmtId="0" fontId="0" fillId="15" borderId="46" xfId="0" applyFill="1" applyBorder="1" applyProtection="1"/>
    <xf numFmtId="0" fontId="0" fillId="15" borderId="53" xfId="0" applyFont="1" applyFill="1" applyBorder="1" applyAlignment="1" applyProtection="1">
      <alignment horizontal="center" vertical="center"/>
    </xf>
    <xf numFmtId="1" fontId="0" fillId="15" borderId="47" xfId="0" applyNumberFormat="1" applyFill="1" applyBorder="1" applyAlignment="1" applyProtection="1">
      <alignment horizontal="center" vertical="center"/>
    </xf>
    <xf numFmtId="0" fontId="0" fillId="15" borderId="47" xfId="0" applyFill="1" applyBorder="1" applyAlignment="1" applyProtection="1">
      <alignment horizontal="center" vertical="center"/>
    </xf>
    <xf numFmtId="1" fontId="11" fillId="15" borderId="47" xfId="0" applyNumberFormat="1" applyFont="1" applyFill="1" applyBorder="1" applyAlignment="1" applyProtection="1">
      <alignment horizontal="center" vertical="center"/>
    </xf>
    <xf numFmtId="9" fontId="11" fillId="15" borderId="47" xfId="1" applyNumberFormat="1" applyFont="1" applyFill="1" applyBorder="1" applyAlignment="1" applyProtection="1">
      <alignment horizontal="center" vertical="center"/>
    </xf>
    <xf numFmtId="0" fontId="0" fillId="0" borderId="46" xfId="0" applyFill="1" applyBorder="1" applyProtection="1"/>
    <xf numFmtId="0" fontId="0" fillId="0" borderId="47" xfId="0" applyFill="1" applyBorder="1" applyAlignment="1" applyProtection="1">
      <alignment horizontal="center" vertical="center"/>
    </xf>
    <xf numFmtId="1" fontId="0" fillId="0" borderId="47" xfId="0" applyNumberFormat="1" applyBorder="1" applyAlignment="1" applyProtection="1">
      <alignment horizontal="center" vertical="center"/>
    </xf>
    <xf numFmtId="0" fontId="0" fillId="0" borderId="47" xfId="0" applyBorder="1" applyAlignment="1" applyProtection="1">
      <alignment horizontal="center" vertical="center"/>
    </xf>
    <xf numFmtId="1" fontId="11" fillId="0" borderId="47" xfId="0" applyNumberFormat="1" applyFont="1" applyBorder="1" applyAlignment="1" applyProtection="1">
      <alignment horizontal="center" vertical="center"/>
    </xf>
    <xf numFmtId="9" fontId="11" fillId="0" borderId="47" xfId="1" applyNumberFormat="1" applyFont="1" applyBorder="1" applyAlignment="1" applyProtection="1">
      <alignment horizontal="center" vertical="center"/>
    </xf>
    <xf numFmtId="0" fontId="0" fillId="7" borderId="47" xfId="0" applyFill="1" applyBorder="1" applyAlignment="1" applyProtection="1">
      <alignment horizontal="center" vertical="center"/>
    </xf>
    <xf numFmtId="1" fontId="0" fillId="0" borderId="53" xfId="0" applyNumberFormat="1" applyFill="1" applyBorder="1" applyAlignment="1" applyProtection="1">
      <alignment horizontal="center" vertical="center"/>
    </xf>
    <xf numFmtId="0" fontId="0" fillId="7" borderId="46" xfId="0" applyFill="1" applyBorder="1" applyAlignment="1" applyProtection="1">
      <alignment horizontal="left" vertical="center" wrapText="1"/>
    </xf>
    <xf numFmtId="0" fontId="0" fillId="0" borderId="0" xfId="0" applyAlignment="1" applyProtection="1">
      <alignment horizontal="left" vertical="top"/>
    </xf>
    <xf numFmtId="0" fontId="0" fillId="15" borderId="46" xfId="0" applyFill="1" applyBorder="1" applyAlignment="1" applyProtection="1">
      <alignment horizontal="left" vertical="center" wrapText="1"/>
    </xf>
    <xf numFmtId="0" fontId="0" fillId="0" borderId="46" xfId="0" applyFill="1" applyBorder="1" applyAlignment="1" applyProtection="1">
      <alignment horizontal="left" vertical="center" wrapText="1"/>
    </xf>
    <xf numFmtId="0" fontId="0" fillId="7" borderId="67" xfId="0" applyFill="1" applyBorder="1" applyAlignment="1" applyProtection="1">
      <alignment horizontal="left" vertical="center" wrapText="1"/>
    </xf>
    <xf numFmtId="0" fontId="0" fillId="7" borderId="69" xfId="0" applyFill="1" applyBorder="1" applyAlignment="1" applyProtection="1">
      <alignment horizontal="center" vertical="center"/>
    </xf>
    <xf numFmtId="1" fontId="0" fillId="7" borderId="69" xfId="0" applyNumberFormat="1" applyFill="1" applyBorder="1" applyAlignment="1" applyProtection="1">
      <alignment horizontal="center" vertical="center"/>
    </xf>
    <xf numFmtId="1" fontId="11" fillId="7" borderId="2" xfId="0" applyNumberFormat="1" applyFont="1" applyFill="1" applyBorder="1" applyAlignment="1" applyProtection="1">
      <alignment horizontal="center" vertical="center"/>
    </xf>
    <xf numFmtId="9" fontId="11" fillId="7" borderId="69" xfId="1" applyNumberFormat="1" applyFont="1" applyFill="1" applyBorder="1" applyAlignment="1" applyProtection="1">
      <alignment horizontal="center" vertical="center"/>
    </xf>
    <xf numFmtId="0" fontId="0" fillId="15" borderId="67" xfId="0" applyFill="1" applyBorder="1" applyAlignment="1" applyProtection="1">
      <alignment horizontal="left" vertical="center" wrapText="1"/>
    </xf>
    <xf numFmtId="1" fontId="0" fillId="15" borderId="69" xfId="0" applyNumberFormat="1" applyFill="1" applyBorder="1" applyAlignment="1" applyProtection="1">
      <alignment horizontal="center" vertical="center"/>
    </xf>
    <xf numFmtId="0" fontId="0" fillId="15" borderId="69" xfId="0" applyFill="1" applyBorder="1" applyAlignment="1" applyProtection="1">
      <alignment horizontal="center" vertical="center"/>
    </xf>
    <xf numFmtId="1" fontId="11" fillId="15" borderId="69" xfId="0" applyNumberFormat="1" applyFont="1" applyFill="1" applyBorder="1" applyAlignment="1" applyProtection="1">
      <alignment horizontal="center" vertical="center"/>
    </xf>
    <xf numFmtId="9" fontId="11" fillId="15" borderId="69" xfId="1" applyNumberFormat="1" applyFont="1" applyFill="1" applyBorder="1" applyAlignment="1" applyProtection="1">
      <alignment horizontal="center" vertical="center"/>
    </xf>
    <xf numFmtId="9" fontId="0" fillId="0" borderId="0" xfId="1" applyFont="1" applyProtection="1">
      <protection locked="0"/>
    </xf>
    <xf numFmtId="0" fontId="0" fillId="15" borderId="49" xfId="0" applyFont="1" applyFill="1" applyBorder="1" applyAlignment="1" applyProtection="1">
      <alignment horizontal="right" vertical="center"/>
    </xf>
    <xf numFmtId="1" fontId="0" fillId="15" borderId="53" xfId="0" applyNumberFormat="1" applyFill="1" applyBorder="1" applyAlignment="1" applyProtection="1">
      <alignment horizontal="center" vertical="center"/>
    </xf>
    <xf numFmtId="1" fontId="0" fillId="15" borderId="19" xfId="0" applyNumberFormat="1" applyFill="1" applyBorder="1" applyAlignment="1" applyProtection="1">
      <alignment horizontal="center" vertical="center"/>
    </xf>
    <xf numFmtId="9" fontId="0" fillId="0" borderId="0" xfId="1" applyFont="1" applyProtection="1"/>
    <xf numFmtId="0" fontId="0" fillId="15" borderId="46" xfId="0" applyFont="1" applyFill="1" applyBorder="1" applyAlignment="1" applyProtection="1">
      <alignment horizontal="right" vertical="center"/>
    </xf>
    <xf numFmtId="0" fontId="26" fillId="0" borderId="0" xfId="0" applyFont="1"/>
    <xf numFmtId="0" fontId="26" fillId="23" borderId="0" xfId="0" applyFont="1" applyFill="1"/>
    <xf numFmtId="49" fontId="28" fillId="24" borderId="130" xfId="0" applyNumberFormat="1" applyFont="1" applyFill="1" applyBorder="1" applyAlignment="1">
      <alignment horizontal="centerContinuous" vertical="center"/>
    </xf>
    <xf numFmtId="49" fontId="28" fillId="24" borderId="130" xfId="0" applyNumberFormat="1" applyFont="1" applyFill="1" applyBorder="1" applyAlignment="1">
      <alignment horizontal="left" vertical="center"/>
    </xf>
    <xf numFmtId="14" fontId="26" fillId="0" borderId="0" xfId="0" applyNumberFormat="1" applyFont="1" applyFill="1" applyBorder="1" applyAlignment="1"/>
    <xf numFmtId="0" fontId="26" fillId="0" borderId="0" xfId="0" applyFont="1" applyFill="1" applyBorder="1"/>
    <xf numFmtId="49" fontId="30" fillId="25" borderId="135" xfId="3" applyBorder="1">
      <alignment horizontal="left" vertical="top" wrapText="1"/>
    </xf>
    <xf numFmtId="49" fontId="30" fillId="25" borderId="136" xfId="3" applyBorder="1">
      <alignment horizontal="left" vertical="top" wrapText="1"/>
    </xf>
    <xf numFmtId="49" fontId="30" fillId="25" borderId="137" xfId="3" applyBorder="1">
      <alignment horizontal="left" vertical="top" wrapText="1"/>
    </xf>
    <xf numFmtId="166" fontId="31" fillId="26" borderId="137" xfId="0" applyNumberFormat="1" applyFont="1" applyFill="1" applyBorder="1" applyAlignment="1">
      <alignment horizontal="center" vertical="top" shrinkToFit="1"/>
    </xf>
    <xf numFmtId="166" fontId="31" fillId="26" borderId="136" xfId="0" applyNumberFormat="1" applyFont="1" applyFill="1" applyBorder="1" applyAlignment="1">
      <alignment horizontal="center" vertical="top" shrinkToFit="1"/>
    </xf>
    <xf numFmtId="49" fontId="32" fillId="26" borderId="136" xfId="0" applyNumberFormat="1" applyFont="1" applyFill="1" applyBorder="1" applyAlignment="1">
      <alignment horizontal="left" vertical="top" wrapText="1"/>
    </xf>
    <xf numFmtId="166" fontId="31" fillId="23" borderId="137" xfId="0" applyNumberFormat="1" applyFont="1" applyFill="1" applyBorder="1" applyAlignment="1">
      <alignment horizontal="center" vertical="top" shrinkToFit="1"/>
    </xf>
    <xf numFmtId="49" fontId="32" fillId="23" borderId="136" xfId="0" applyNumberFormat="1" applyFont="1" applyFill="1" applyBorder="1" applyAlignment="1">
      <alignment horizontal="left" vertical="top"/>
    </xf>
    <xf numFmtId="166" fontId="31" fillId="27" borderId="137" xfId="0" applyNumberFormat="1" applyFont="1" applyFill="1" applyBorder="1" applyAlignment="1">
      <alignment horizontal="center" vertical="top" shrinkToFit="1"/>
    </xf>
    <xf numFmtId="49" fontId="32" fillId="27" borderId="138" xfId="0" applyNumberFormat="1" applyFont="1" applyFill="1" applyBorder="1" applyAlignment="1">
      <alignment horizontal="left" vertical="top"/>
    </xf>
    <xf numFmtId="49" fontId="33" fillId="26" borderId="140" xfId="4" applyFill="1" applyBorder="1" applyAlignment="1">
      <alignment vertical="top" wrapText="1"/>
    </xf>
    <xf numFmtId="49" fontId="33" fillId="26" borderId="0" xfId="4" applyFill="1" applyBorder="1" applyAlignment="1">
      <alignment vertical="top" wrapText="1"/>
    </xf>
    <xf numFmtId="166" fontId="31" fillId="27" borderId="135" xfId="0" applyNumberFormat="1" applyFont="1" applyFill="1" applyBorder="1" applyAlignment="1">
      <alignment horizontal="center" vertical="top" shrinkToFit="1"/>
    </xf>
    <xf numFmtId="49" fontId="32" fillId="27" borderId="136" xfId="0" applyNumberFormat="1" applyFont="1" applyFill="1" applyBorder="1" applyAlignment="1">
      <alignment horizontal="left" vertical="top"/>
    </xf>
    <xf numFmtId="166" fontId="31" fillId="23" borderId="136" xfId="0" applyNumberFormat="1" applyFont="1" applyFill="1" applyBorder="1" applyAlignment="1">
      <alignment horizontal="center" vertical="top" shrinkToFit="1"/>
    </xf>
    <xf numFmtId="49" fontId="32" fillId="23" borderId="136" xfId="0" applyNumberFormat="1" applyFont="1" applyFill="1" applyBorder="1" applyAlignment="1">
      <alignment horizontal="left" vertical="top" wrapText="1"/>
    </xf>
    <xf numFmtId="49" fontId="33" fillId="23" borderId="140" xfId="4" applyFill="1" applyBorder="1" applyAlignment="1">
      <alignment vertical="top" wrapText="1"/>
    </xf>
    <xf numFmtId="49" fontId="33" fillId="23" borderId="0" xfId="4" applyFill="1" applyBorder="1" applyAlignment="1">
      <alignment vertical="top" wrapText="1"/>
    </xf>
    <xf numFmtId="49" fontId="32" fillId="23" borderId="144" xfId="0" applyNumberFormat="1" applyFont="1" applyFill="1" applyBorder="1" applyAlignment="1">
      <alignment horizontal="left" vertical="top"/>
    </xf>
    <xf numFmtId="166" fontId="31" fillId="27" borderId="0" xfId="0" applyNumberFormat="1" applyFont="1" applyFill="1" applyBorder="1" applyAlignment="1">
      <alignment horizontal="center" vertical="top" shrinkToFit="1"/>
    </xf>
    <xf numFmtId="49" fontId="32" fillId="27" borderId="145" xfId="0" applyNumberFormat="1" applyFont="1" applyFill="1" applyBorder="1" applyAlignment="1">
      <alignment horizontal="left" vertical="top"/>
    </xf>
    <xf numFmtId="0" fontId="26" fillId="23" borderId="146" xfId="0" applyFont="1" applyFill="1" applyBorder="1"/>
    <xf numFmtId="49" fontId="33" fillId="23" borderId="142" xfId="4" applyFill="1" applyBorder="1" applyAlignment="1">
      <alignment vertical="top" wrapText="1"/>
    </xf>
    <xf numFmtId="49" fontId="33" fillId="23" borderId="88" xfId="4" applyFill="1" applyBorder="1" applyAlignment="1">
      <alignment vertical="top" wrapText="1"/>
    </xf>
    <xf numFmtId="0" fontId="26" fillId="0" borderId="88" xfId="0" applyFont="1" applyBorder="1"/>
    <xf numFmtId="0" fontId="26" fillId="0" borderId="151" xfId="0" applyFont="1" applyBorder="1"/>
    <xf numFmtId="0" fontId="26" fillId="0" borderId="0" xfId="0" applyFont="1" applyFill="1"/>
    <xf numFmtId="166" fontId="31" fillId="27" borderId="139" xfId="0" applyNumberFormat="1" applyFont="1" applyFill="1" applyBorder="1" applyAlignment="1">
      <alignment horizontal="center" vertical="top" shrinkToFit="1"/>
    </xf>
    <xf numFmtId="49" fontId="34" fillId="27" borderId="0" xfId="0" applyNumberFormat="1" applyFont="1" applyFill="1" applyBorder="1" applyAlignment="1">
      <alignment horizontal="left" vertical="top" wrapText="1"/>
    </xf>
    <xf numFmtId="166" fontId="31" fillId="23" borderId="140" xfId="0" applyNumberFormat="1" applyFont="1" applyFill="1" applyBorder="1" applyAlignment="1">
      <alignment horizontal="center" vertical="top" shrinkToFit="1"/>
    </xf>
    <xf numFmtId="49" fontId="32" fillId="23" borderId="0" xfId="0" applyNumberFormat="1" applyFont="1" applyFill="1" applyBorder="1" applyAlignment="1">
      <alignment horizontal="left" vertical="top"/>
    </xf>
    <xf numFmtId="166" fontId="31" fillId="23" borderId="0" xfId="0" applyNumberFormat="1" applyFont="1" applyFill="1" applyBorder="1" applyAlignment="1">
      <alignment horizontal="center" vertical="top" shrinkToFit="1"/>
    </xf>
    <xf numFmtId="49" fontId="32" fillId="23" borderId="0" xfId="0" applyNumberFormat="1" applyFont="1" applyFill="1" applyBorder="1" applyAlignment="1">
      <alignment horizontal="left" vertical="top" wrapText="1"/>
    </xf>
    <xf numFmtId="49" fontId="34" fillId="23" borderId="136" xfId="0" applyNumberFormat="1" applyFont="1" applyFill="1" applyBorder="1" applyAlignment="1">
      <alignment horizontal="left" vertical="top" wrapText="1"/>
    </xf>
    <xf numFmtId="0" fontId="26" fillId="0" borderId="146" xfId="0" applyFont="1" applyFill="1" applyBorder="1"/>
    <xf numFmtId="49" fontId="32" fillId="27" borderId="0" xfId="0" applyNumberFormat="1" applyFont="1" applyFill="1" applyBorder="1" applyAlignment="1">
      <alignment horizontal="left" vertical="top"/>
    </xf>
    <xf numFmtId="166" fontId="31" fillId="27" borderId="140" xfId="0" applyNumberFormat="1" applyFont="1" applyFill="1" applyBorder="1" applyAlignment="1">
      <alignment horizontal="center" vertical="top" shrinkToFit="1"/>
    </xf>
    <xf numFmtId="49" fontId="32" fillId="27" borderId="141" xfId="0" applyNumberFormat="1" applyFont="1" applyFill="1" applyBorder="1" applyAlignment="1">
      <alignment horizontal="left" vertical="top"/>
    </xf>
    <xf numFmtId="49" fontId="34" fillId="27" borderId="136" xfId="0" applyNumberFormat="1" applyFont="1" applyFill="1" applyBorder="1" applyAlignment="1">
      <alignment horizontal="left" vertical="top" wrapText="1"/>
    </xf>
    <xf numFmtId="49" fontId="34" fillId="27" borderId="138" xfId="0" applyNumberFormat="1" applyFont="1" applyFill="1" applyBorder="1" applyAlignment="1">
      <alignment horizontal="left" vertical="top" wrapText="1"/>
    </xf>
    <xf numFmtId="0" fontId="26" fillId="0" borderId="88" xfId="0" applyFont="1" applyFill="1" applyBorder="1"/>
    <xf numFmtId="49" fontId="34" fillId="23" borderId="0" xfId="0" applyNumberFormat="1" applyFont="1" applyFill="1" applyBorder="1" applyAlignment="1">
      <alignment horizontal="left" vertical="top" wrapText="1"/>
    </xf>
    <xf numFmtId="0" fontId="26" fillId="0" borderId="108" xfId="0" applyFont="1" applyFill="1" applyBorder="1"/>
    <xf numFmtId="166" fontId="31" fillId="27" borderId="136" xfId="0" applyNumberFormat="1" applyFont="1" applyFill="1" applyBorder="1" applyAlignment="1">
      <alignment horizontal="center" vertical="top" shrinkToFit="1"/>
    </xf>
    <xf numFmtId="166" fontId="31" fillId="27" borderId="154" xfId="0" applyNumberFormat="1" applyFont="1" applyFill="1" applyBorder="1" applyAlignment="1">
      <alignment horizontal="center" vertical="top" shrinkToFit="1"/>
    </xf>
    <xf numFmtId="49" fontId="32" fillId="27" borderId="151" xfId="0" applyNumberFormat="1" applyFont="1" applyFill="1" applyBorder="1" applyAlignment="1">
      <alignment horizontal="left" vertical="top"/>
    </xf>
    <xf numFmtId="49" fontId="32" fillId="23" borderId="144" xfId="0" applyNumberFormat="1" applyFont="1" applyFill="1" applyBorder="1" applyAlignment="1">
      <alignment horizontal="left" vertical="top" wrapText="1"/>
    </xf>
    <xf numFmtId="49" fontId="33" fillId="23" borderId="108" xfId="4" applyFill="1" applyBorder="1" applyAlignment="1">
      <alignment vertical="top" wrapText="1"/>
    </xf>
    <xf numFmtId="49" fontId="33" fillId="23" borderId="148" xfId="4" applyFill="1" applyBorder="1" applyAlignment="1">
      <alignment vertical="top" wrapText="1"/>
    </xf>
    <xf numFmtId="49" fontId="30" fillId="25" borderId="137" xfId="16" applyBorder="1" applyAlignment="1">
      <alignment horizontal="left" vertical="top"/>
    </xf>
    <xf numFmtId="49" fontId="30" fillId="25" borderId="136" xfId="16" applyBorder="1">
      <alignment horizontal="left" vertical="top" wrapText="1"/>
    </xf>
    <xf numFmtId="49" fontId="30" fillId="25" borderId="138" xfId="16" applyBorder="1">
      <alignment horizontal="left" vertical="top" wrapText="1"/>
    </xf>
    <xf numFmtId="0" fontId="26" fillId="0" borderId="0" xfId="0" applyFont="1" applyAlignment="1"/>
    <xf numFmtId="0" fontId="35" fillId="0" borderId="0" xfId="2" applyFont="1" applyAlignment="1">
      <alignment horizontal="left"/>
    </xf>
    <xf numFmtId="0" fontId="31" fillId="23" borderId="136" xfId="0" applyNumberFormat="1" applyFont="1" applyFill="1" applyBorder="1" applyAlignment="1">
      <alignment horizontal="center" vertical="top" shrinkToFit="1"/>
    </xf>
    <xf numFmtId="0" fontId="31" fillId="23" borderId="136" xfId="0" applyNumberFormat="1" applyFont="1" applyFill="1" applyBorder="1" applyAlignment="1">
      <alignment horizontal="center" vertical="center" shrinkToFit="1"/>
    </xf>
    <xf numFmtId="166" fontId="31" fillId="26" borderId="140" xfId="0" applyNumberFormat="1" applyFont="1" applyFill="1" applyBorder="1" applyAlignment="1">
      <alignment horizontal="center" vertical="top" shrinkToFit="1"/>
    </xf>
    <xf numFmtId="49" fontId="32" fillId="26" borderId="141" xfId="0" applyNumberFormat="1" applyFont="1" applyFill="1" applyBorder="1" applyAlignment="1">
      <alignment horizontal="left" vertical="top" wrapText="1"/>
    </xf>
    <xf numFmtId="166" fontId="31" fillId="26" borderId="155" xfId="0" applyNumberFormat="1" applyFont="1" applyFill="1" applyBorder="1" applyAlignment="1">
      <alignment horizontal="center" vertical="top" shrinkToFit="1"/>
    </xf>
    <xf numFmtId="49" fontId="32" fillId="26" borderId="156" xfId="0" applyNumberFormat="1" applyFont="1" applyFill="1" applyBorder="1" applyAlignment="1">
      <alignment horizontal="left" vertical="top" wrapText="1"/>
    </xf>
    <xf numFmtId="49" fontId="32" fillId="26" borderId="136" xfId="0" applyNumberFormat="1" applyFont="1" applyFill="1" applyBorder="1" applyAlignment="1">
      <alignment horizontal="left" vertical="top"/>
    </xf>
    <xf numFmtId="49" fontId="33" fillId="26" borderId="142" xfId="4" applyFill="1" applyBorder="1" applyAlignment="1">
      <alignment vertical="top" wrapText="1"/>
    </xf>
    <xf numFmtId="49" fontId="33" fillId="26" borderId="88" xfId="4" applyFill="1" applyBorder="1" applyAlignment="1">
      <alignment vertical="top" wrapText="1"/>
    </xf>
    <xf numFmtId="49" fontId="33" fillId="27" borderId="0" xfId="9" applyFill="1" applyBorder="1">
      <alignment horizontal="left" vertical="top" wrapText="1"/>
    </xf>
    <xf numFmtId="49" fontId="33" fillId="23" borderId="140" xfId="9" applyFill="1" applyBorder="1">
      <alignment horizontal="left" vertical="top" wrapText="1"/>
    </xf>
    <xf numFmtId="49" fontId="33" fillId="23" borderId="0" xfId="9" applyFill="1" applyBorder="1">
      <alignment horizontal="left" vertical="top" wrapText="1"/>
    </xf>
    <xf numFmtId="49" fontId="33" fillId="27" borderId="139" xfId="9" applyFill="1" applyBorder="1">
      <alignment horizontal="left" vertical="top" wrapText="1"/>
    </xf>
    <xf numFmtId="49" fontId="33" fillId="27" borderId="140" xfId="9" applyFill="1" applyBorder="1">
      <alignment horizontal="left" vertical="top" wrapText="1"/>
    </xf>
    <xf numFmtId="49" fontId="33" fillId="27" borderId="141" xfId="9" applyFill="1" applyBorder="1">
      <alignment horizontal="left" vertical="top" wrapText="1"/>
    </xf>
    <xf numFmtId="49" fontId="33" fillId="27" borderId="139" xfId="6" applyFill="1" applyBorder="1">
      <alignment horizontal="left" vertical="top" wrapText="1"/>
    </xf>
    <xf numFmtId="49" fontId="33" fillId="27" borderId="0" xfId="6" applyFill="1" applyBorder="1">
      <alignment horizontal="left" vertical="top" wrapText="1"/>
    </xf>
    <xf numFmtId="49" fontId="33" fillId="23" borderId="140" xfId="6" applyFill="1" applyBorder="1">
      <alignment horizontal="left" vertical="top" wrapText="1"/>
    </xf>
    <xf numFmtId="49" fontId="33" fillId="23" borderId="0" xfId="6" applyFill="1" applyBorder="1">
      <alignment horizontal="left" vertical="top" wrapText="1"/>
    </xf>
    <xf numFmtId="49" fontId="33" fillId="27" borderId="140" xfId="6" applyFill="1" applyBorder="1">
      <alignment horizontal="left" vertical="top" wrapText="1"/>
    </xf>
    <xf numFmtId="49" fontId="33" fillId="27" borderId="141" xfId="6" applyFill="1" applyBorder="1">
      <alignment horizontal="left" vertical="top" wrapText="1"/>
    </xf>
    <xf numFmtId="49" fontId="33" fillId="27" borderId="139" xfId="5" applyFill="1" applyBorder="1">
      <alignment horizontal="left" vertical="top" wrapText="1"/>
    </xf>
    <xf numFmtId="49" fontId="33" fillId="27" borderId="0" xfId="5" applyFill="1" applyBorder="1">
      <alignment horizontal="left" vertical="top" wrapText="1"/>
    </xf>
    <xf numFmtId="49" fontId="33" fillId="23" borderId="140" xfId="5" applyFill="1" applyBorder="1">
      <alignment horizontal="left" vertical="top" wrapText="1"/>
    </xf>
    <xf numFmtId="49" fontId="33" fillId="23" borderId="0" xfId="5" applyFill="1" applyBorder="1">
      <alignment horizontal="left" vertical="top" wrapText="1"/>
    </xf>
    <xf numFmtId="49" fontId="33" fillId="27" borderId="140" xfId="5" applyFill="1" applyBorder="1">
      <alignment horizontal="left" vertical="top" wrapText="1"/>
    </xf>
    <xf numFmtId="49" fontId="33" fillId="27" borderId="141" xfId="5" applyFill="1" applyBorder="1">
      <alignment horizontal="left" vertical="top" wrapText="1"/>
    </xf>
    <xf numFmtId="49" fontId="33" fillId="27" borderId="139" xfId="4" applyFill="1" applyBorder="1">
      <alignment horizontal="left" vertical="top" wrapText="1"/>
    </xf>
    <xf numFmtId="49" fontId="33" fillId="27" borderId="0" xfId="4" applyFill="1" applyBorder="1">
      <alignment horizontal="left" vertical="top" wrapText="1"/>
    </xf>
    <xf numFmtId="49" fontId="33" fillId="23" borderId="140" xfId="4" applyFill="1" applyBorder="1">
      <alignment horizontal="left" vertical="top" wrapText="1"/>
    </xf>
    <xf numFmtId="49" fontId="33" fillId="23" borderId="0" xfId="4" applyFill="1" applyBorder="1">
      <alignment horizontal="left" vertical="top" wrapText="1"/>
    </xf>
    <xf numFmtId="49" fontId="33" fillId="23" borderId="108" xfId="4" applyFill="1" applyBorder="1">
      <alignment horizontal="left" vertical="top" wrapText="1"/>
    </xf>
    <xf numFmtId="49" fontId="33" fillId="27" borderId="103" xfId="4" applyFill="1" applyBorder="1">
      <alignment horizontal="left" vertical="top" wrapText="1"/>
    </xf>
    <xf numFmtId="49" fontId="33" fillId="27" borderId="108" xfId="4" applyFill="1" applyBorder="1">
      <alignment horizontal="left" vertical="top" wrapText="1"/>
    </xf>
    <xf numFmtId="166" fontId="31" fillId="26" borderId="151" xfId="0" applyNumberFormat="1" applyFont="1" applyFill="1" applyBorder="1" applyAlignment="1">
      <alignment horizontal="center" vertical="top" shrinkToFit="1"/>
    </xf>
    <xf numFmtId="49" fontId="33" fillId="23" borderId="140" xfId="4" applyFill="1" applyBorder="1">
      <alignment horizontal="left" vertical="top" wrapText="1"/>
    </xf>
    <xf numFmtId="49" fontId="33" fillId="23" borderId="0" xfId="4" applyFill="1" applyBorder="1">
      <alignment horizontal="left" vertical="top" wrapText="1"/>
    </xf>
    <xf numFmtId="49" fontId="33" fillId="23" borderId="140" xfId="5" applyFill="1" applyBorder="1">
      <alignment horizontal="left" vertical="top" wrapText="1"/>
    </xf>
    <xf numFmtId="49" fontId="33" fillId="23" borderId="0" xfId="5" applyFill="1" applyBorder="1">
      <alignment horizontal="left" vertical="top" wrapText="1"/>
    </xf>
    <xf numFmtId="49" fontId="33" fillId="23" borderId="140" xfId="6" applyFill="1" applyBorder="1">
      <alignment horizontal="left" vertical="top" wrapText="1"/>
    </xf>
    <xf numFmtId="49" fontId="33" fillId="23" borderId="0" xfId="6" applyFill="1" applyBorder="1">
      <alignment horizontal="left" vertical="top" wrapText="1"/>
    </xf>
    <xf numFmtId="49" fontId="33" fillId="23" borderId="140" xfId="9" applyFill="1" applyBorder="1">
      <alignment horizontal="left" vertical="top" wrapText="1"/>
    </xf>
    <xf numFmtId="49" fontId="33" fillId="23" borderId="0" xfId="9" applyFill="1" applyBorder="1">
      <alignment horizontal="left" vertical="top" wrapText="1"/>
    </xf>
    <xf numFmtId="166" fontId="0" fillId="0" borderId="0" xfId="0" applyNumberFormat="1"/>
    <xf numFmtId="49" fontId="34" fillId="27" borderId="141" xfId="0" applyNumberFormat="1" applyFont="1" applyFill="1" applyBorder="1" applyAlignment="1">
      <alignment horizontal="left" vertical="top" wrapText="1"/>
    </xf>
    <xf numFmtId="49" fontId="33" fillId="23" borderId="140" xfId="7" applyFill="1" applyBorder="1" applyAlignment="1">
      <alignment vertical="top" wrapText="1"/>
    </xf>
    <xf numFmtId="49" fontId="33" fillId="23" borderId="0" xfId="7" applyFill="1" applyBorder="1" applyAlignment="1">
      <alignment vertical="top" wrapText="1"/>
    </xf>
    <xf numFmtId="49" fontId="33" fillId="23" borderId="140" xfId="5" applyFill="1" applyBorder="1" applyAlignment="1">
      <alignment vertical="top" wrapText="1"/>
    </xf>
    <xf numFmtId="49" fontId="33" fillId="23" borderId="0" xfId="5" applyFill="1" applyBorder="1" applyAlignment="1">
      <alignment vertical="top" wrapText="1"/>
    </xf>
    <xf numFmtId="49" fontId="33" fillId="23" borderId="140" xfId="6" applyFill="1" applyBorder="1" applyAlignment="1">
      <alignment vertical="top" wrapText="1"/>
    </xf>
    <xf numFmtId="49" fontId="33" fillId="23" borderId="0" xfId="6" applyFill="1" applyBorder="1" applyAlignment="1">
      <alignment vertical="top" wrapText="1"/>
    </xf>
    <xf numFmtId="49" fontId="33" fillId="23" borderId="142" xfId="5" applyFill="1" applyBorder="1" applyAlignment="1">
      <alignment vertical="top" wrapText="1"/>
    </xf>
    <xf numFmtId="49" fontId="33" fillId="23" borderId="88" xfId="5" applyFill="1" applyBorder="1" applyAlignment="1">
      <alignment vertical="top" wrapText="1"/>
    </xf>
    <xf numFmtId="49" fontId="33" fillId="23" borderId="108" xfId="6" applyFill="1" applyBorder="1" applyAlignment="1">
      <alignment vertical="top" wrapText="1"/>
    </xf>
    <xf numFmtId="49" fontId="33" fillId="23" borderId="142" xfId="6" applyFill="1" applyBorder="1" applyAlignment="1">
      <alignment vertical="top" wrapText="1"/>
    </xf>
    <xf numFmtId="49" fontId="33" fillId="23" borderId="88" xfId="6" applyFill="1" applyBorder="1" applyAlignment="1">
      <alignment vertical="top" wrapText="1"/>
    </xf>
    <xf numFmtId="49" fontId="33" fillId="23" borderId="148" xfId="6" applyFill="1" applyBorder="1" applyAlignment="1">
      <alignment vertical="top" wrapText="1"/>
    </xf>
    <xf numFmtId="49" fontId="33" fillId="23" borderId="140" xfId="8" applyFill="1" applyBorder="1" applyAlignment="1">
      <alignment vertical="top" wrapText="1"/>
    </xf>
    <xf numFmtId="49" fontId="33" fillId="23" borderId="0" xfId="8" applyFill="1" applyBorder="1" applyAlignment="1">
      <alignment vertical="top" wrapText="1"/>
    </xf>
    <xf numFmtId="49" fontId="33" fillId="23" borderId="142" xfId="7" applyFill="1" applyBorder="1" applyAlignment="1">
      <alignment vertical="top" wrapText="1"/>
    </xf>
    <xf numFmtId="49" fontId="33" fillId="23" borderId="88" xfId="7" applyFill="1" applyBorder="1" applyAlignment="1">
      <alignment vertical="top" wrapText="1"/>
    </xf>
    <xf numFmtId="49" fontId="33" fillId="23" borderId="140" xfId="9" applyFill="1" applyBorder="1" applyAlignment="1">
      <alignment vertical="top" wrapText="1"/>
    </xf>
    <xf numFmtId="49" fontId="33" fillId="23" borderId="0" xfId="9" applyFill="1" applyBorder="1" applyAlignment="1">
      <alignment vertical="top" wrapText="1"/>
    </xf>
    <xf numFmtId="49" fontId="33" fillId="23" borderId="142" xfId="8" applyFill="1" applyBorder="1" applyAlignment="1">
      <alignment vertical="top" wrapText="1"/>
    </xf>
    <xf numFmtId="49" fontId="33" fillId="23" borderId="88" xfId="8" applyFill="1" applyBorder="1" applyAlignment="1">
      <alignment vertical="top" wrapText="1"/>
    </xf>
    <xf numFmtId="49" fontId="33" fillId="23" borderId="108" xfId="9" applyFill="1" applyBorder="1" applyAlignment="1">
      <alignment vertical="top" wrapText="1"/>
    </xf>
    <xf numFmtId="49" fontId="33" fillId="23" borderId="140" xfId="10" applyFill="1" applyBorder="1" applyAlignment="1">
      <alignment vertical="top" wrapText="1"/>
    </xf>
    <xf numFmtId="49" fontId="33" fillId="23" borderId="0" xfId="10" applyFill="1" applyBorder="1" applyAlignment="1">
      <alignment vertical="top" wrapText="1"/>
    </xf>
    <xf numFmtId="49" fontId="33" fillId="23" borderId="142" xfId="9" applyFill="1" applyBorder="1" applyAlignment="1">
      <alignment vertical="top" wrapText="1"/>
    </xf>
    <xf numFmtId="49" fontId="33" fillId="23" borderId="88" xfId="9" applyFill="1" applyBorder="1" applyAlignment="1">
      <alignment vertical="top" wrapText="1"/>
    </xf>
    <xf numFmtId="49" fontId="33" fillId="23" borderId="148" xfId="9" applyFill="1" applyBorder="1" applyAlignment="1">
      <alignment vertical="top" wrapText="1"/>
    </xf>
    <xf numFmtId="49" fontId="33" fillId="23" borderId="140" xfId="11" applyFill="1" applyBorder="1" applyAlignment="1">
      <alignment vertical="top" wrapText="1"/>
    </xf>
    <xf numFmtId="49" fontId="33" fillId="23" borderId="0" xfId="11" applyFill="1" applyBorder="1" applyAlignment="1">
      <alignment vertical="top" wrapText="1"/>
    </xf>
    <xf numFmtId="49" fontId="33" fillId="23" borderId="142" xfId="10" applyFill="1" applyBorder="1" applyAlignment="1">
      <alignment vertical="top" wrapText="1"/>
    </xf>
    <xf numFmtId="49" fontId="33" fillId="23" borderId="88" xfId="10" applyFill="1" applyBorder="1" applyAlignment="1">
      <alignment vertical="top" wrapText="1"/>
    </xf>
    <xf numFmtId="49" fontId="33" fillId="23" borderId="142" xfId="11" applyFill="1" applyBorder="1" applyAlignment="1">
      <alignment vertical="top" wrapText="1"/>
    </xf>
    <xf numFmtId="49" fontId="33" fillId="23" borderId="88" xfId="11" applyFill="1" applyBorder="1" applyAlignment="1">
      <alignment vertical="top" wrapText="1"/>
    </xf>
    <xf numFmtId="49" fontId="33" fillId="23" borderId="0" xfId="12" applyFill="1" applyBorder="1" applyAlignment="1">
      <alignment vertical="top" wrapText="1"/>
    </xf>
    <xf numFmtId="49" fontId="33" fillId="23" borderId="140" xfId="12" applyFill="1" applyBorder="1" applyAlignment="1">
      <alignment vertical="top" wrapText="1"/>
    </xf>
    <xf numFmtId="49" fontId="33" fillId="23" borderId="140" xfId="13" applyFill="1" applyBorder="1" applyAlignment="1">
      <alignment vertical="top" wrapText="1"/>
    </xf>
    <xf numFmtId="49" fontId="33" fillId="23" borderId="0" xfId="13" applyFill="1" applyBorder="1" applyAlignment="1">
      <alignment vertical="top" wrapText="1"/>
    </xf>
    <xf numFmtId="49" fontId="33" fillId="23" borderId="142" xfId="12" applyFill="1" applyBorder="1" applyAlignment="1">
      <alignment vertical="top" wrapText="1"/>
    </xf>
    <xf numFmtId="49" fontId="33" fillId="23" borderId="88" xfId="12" applyFill="1" applyBorder="1" applyAlignment="1">
      <alignment vertical="top" wrapText="1"/>
    </xf>
    <xf numFmtId="49" fontId="33" fillId="23" borderId="142" xfId="13" applyFill="1" applyBorder="1" applyAlignment="1">
      <alignment vertical="top" wrapText="1"/>
    </xf>
    <xf numFmtId="49" fontId="33" fillId="23" borderId="88" xfId="13" applyFill="1" applyBorder="1" applyAlignment="1">
      <alignment vertical="top" wrapText="1"/>
    </xf>
    <xf numFmtId="49" fontId="33" fillId="23" borderId="140" xfId="14" applyFill="1" applyBorder="1" applyAlignment="1">
      <alignment vertical="top" wrapText="1"/>
    </xf>
    <xf numFmtId="49" fontId="33" fillId="23" borderId="0" xfId="14" applyFill="1" applyBorder="1" applyAlignment="1">
      <alignment vertical="top" wrapText="1"/>
    </xf>
    <xf numFmtId="49" fontId="33" fillId="26" borderId="140" xfId="14" applyFill="1" applyBorder="1" applyAlignment="1">
      <alignment vertical="top" wrapText="1"/>
    </xf>
    <xf numFmtId="49" fontId="33" fillId="26" borderId="0" xfId="14" applyFill="1" applyBorder="1" applyAlignment="1">
      <alignment vertical="top" wrapText="1"/>
    </xf>
    <xf numFmtId="49" fontId="33" fillId="23" borderId="0" xfId="15" applyFill="1" applyBorder="1" applyAlignment="1">
      <alignment vertical="top" wrapText="1"/>
    </xf>
    <xf numFmtId="49" fontId="33" fillId="23" borderId="142" xfId="14" applyFill="1" applyBorder="1" applyAlignment="1">
      <alignment vertical="top" wrapText="1"/>
    </xf>
    <xf numFmtId="49" fontId="33" fillId="23" borderId="88" xfId="14" applyFill="1" applyBorder="1" applyAlignment="1">
      <alignment vertical="top" wrapText="1"/>
    </xf>
    <xf numFmtId="49" fontId="33" fillId="23" borderId="140" xfId="15" applyFill="1" applyBorder="1" applyAlignment="1">
      <alignment vertical="top" wrapText="1"/>
    </xf>
    <xf numFmtId="49" fontId="33" fillId="23" borderId="142" xfId="15" applyFill="1" applyBorder="1" applyAlignment="1">
      <alignment vertical="top" wrapText="1"/>
    </xf>
    <xf numFmtId="49" fontId="33" fillId="23" borderId="88" xfId="15" applyFill="1" applyBorder="1" applyAlignment="1">
      <alignment vertical="top" wrapText="1"/>
    </xf>
    <xf numFmtId="49" fontId="33" fillId="23" borderId="0" xfId="5" applyFill="1" applyBorder="1">
      <alignment horizontal="left" vertical="top" wrapText="1"/>
    </xf>
    <xf numFmtId="49" fontId="33" fillId="23" borderId="140" xfId="12" applyFill="1" applyBorder="1">
      <alignment horizontal="left" vertical="top" wrapText="1"/>
    </xf>
    <xf numFmtId="49" fontId="33" fillId="23" borderId="0" xfId="12" applyFill="1" applyBorder="1">
      <alignment horizontal="left" vertical="top" wrapText="1"/>
    </xf>
    <xf numFmtId="49" fontId="33" fillId="27" borderId="140" xfId="12" applyFill="1" applyBorder="1">
      <alignment horizontal="left" vertical="top" wrapText="1"/>
    </xf>
    <xf numFmtId="49" fontId="33" fillId="27" borderId="141" xfId="12" applyFill="1" applyBorder="1">
      <alignment horizontal="left" vertical="top" wrapText="1"/>
    </xf>
    <xf numFmtId="49" fontId="33" fillId="27" borderId="139" xfId="12" applyFill="1" applyBorder="1">
      <alignment horizontal="left" vertical="top" wrapText="1"/>
    </xf>
    <xf numFmtId="49" fontId="33" fillId="27" borderId="0" xfId="12" applyFill="1" applyBorder="1">
      <alignment horizontal="left" vertical="top" wrapText="1"/>
    </xf>
    <xf numFmtId="49" fontId="33" fillId="26" borderId="140" xfId="12" applyFill="1" applyBorder="1">
      <alignment horizontal="left" vertical="top" wrapText="1"/>
    </xf>
    <xf numFmtId="49" fontId="33" fillId="26" borderId="0" xfId="12" applyFill="1" applyBorder="1">
      <alignment horizontal="left" vertical="top" wrapText="1"/>
    </xf>
    <xf numFmtId="49" fontId="33" fillId="23" borderId="140" xfId="15" applyFill="1" applyBorder="1">
      <alignment horizontal="left" vertical="top" wrapText="1"/>
    </xf>
    <xf numFmtId="49" fontId="33" fillId="23" borderId="0" xfId="15" applyFill="1" applyBorder="1">
      <alignment horizontal="left" vertical="top" wrapText="1"/>
    </xf>
    <xf numFmtId="49" fontId="33" fillId="27" borderId="140" xfId="15" applyFill="1" applyBorder="1">
      <alignment horizontal="left" vertical="top" wrapText="1"/>
    </xf>
    <xf numFmtId="49" fontId="33" fillId="27" borderId="141" xfId="15" applyFill="1" applyBorder="1">
      <alignment horizontal="left" vertical="top" wrapText="1"/>
    </xf>
    <xf numFmtId="49" fontId="33" fillId="27" borderId="139" xfId="15" applyFill="1" applyBorder="1">
      <alignment horizontal="left" vertical="top" wrapText="1"/>
    </xf>
    <xf numFmtId="49" fontId="33" fillId="27" borderId="0" xfId="15" applyFill="1" applyBorder="1">
      <alignment horizontal="left" vertical="top" wrapText="1"/>
    </xf>
    <xf numFmtId="49" fontId="37" fillId="23" borderId="136" xfId="0" applyNumberFormat="1" applyFont="1" applyFill="1" applyBorder="1" applyAlignment="1">
      <alignment horizontal="left" vertical="top" wrapText="1"/>
    </xf>
    <xf numFmtId="49" fontId="33" fillId="27" borderId="139" xfId="6" applyFill="1" applyBorder="1">
      <alignment horizontal="left" vertical="top" wrapText="1"/>
    </xf>
    <xf numFmtId="49" fontId="33" fillId="27" borderId="0" xfId="6" applyFill="1" applyBorder="1">
      <alignment horizontal="left" vertical="top" wrapText="1"/>
    </xf>
    <xf numFmtId="49" fontId="33" fillId="23" borderId="140" xfId="6" applyFill="1" applyBorder="1">
      <alignment horizontal="left" vertical="top" wrapText="1"/>
    </xf>
    <xf numFmtId="49" fontId="33" fillId="23" borderId="0" xfId="6" applyFill="1" applyBorder="1">
      <alignment horizontal="left" vertical="top" wrapText="1"/>
    </xf>
    <xf numFmtId="49" fontId="33" fillId="27" borderId="140" xfId="6" applyFill="1" applyBorder="1">
      <alignment horizontal="left" vertical="top" wrapText="1"/>
    </xf>
    <xf numFmtId="49" fontId="33" fillId="27" borderId="141" xfId="6" applyFill="1" applyBorder="1">
      <alignment horizontal="left" vertical="top" wrapText="1"/>
    </xf>
    <xf numFmtId="0" fontId="17" fillId="0" borderId="80" xfId="0" applyFont="1" applyBorder="1" applyAlignment="1">
      <alignment horizontal="left" vertical="center" wrapText="1"/>
    </xf>
    <xf numFmtId="0" fontId="17" fillId="0" borderId="50" xfId="0" applyFont="1" applyBorder="1" applyAlignment="1">
      <alignment horizontal="left" vertical="center" wrapText="1"/>
    </xf>
    <xf numFmtId="166" fontId="31" fillId="23" borderId="136" xfId="0" applyNumberFormat="1" applyFont="1" applyFill="1" applyBorder="1" applyAlignment="1">
      <alignment horizontal="center" vertical="top" shrinkToFit="1"/>
    </xf>
    <xf numFmtId="9" fontId="13" fillId="0" borderId="74" xfId="0" applyNumberFormat="1" applyFont="1" applyFill="1" applyBorder="1" applyAlignment="1" applyProtection="1">
      <alignment horizontal="center" vertical="center" wrapText="1"/>
    </xf>
    <xf numFmtId="9" fontId="13" fillId="0" borderId="59" xfId="0" applyNumberFormat="1" applyFont="1" applyFill="1" applyBorder="1" applyAlignment="1" applyProtection="1">
      <alignment horizontal="center" vertical="center" wrapText="1"/>
    </xf>
    <xf numFmtId="166" fontId="31" fillId="23" borderId="136" xfId="0" applyNumberFormat="1" applyFont="1" applyFill="1" applyBorder="1" applyAlignment="1">
      <alignment horizontal="center" vertical="top" shrinkToFit="1"/>
    </xf>
    <xf numFmtId="49" fontId="32" fillId="23" borderId="108" xfId="0" applyNumberFormat="1" applyFont="1" applyFill="1" applyBorder="1" applyAlignment="1">
      <alignment horizontal="left" vertical="top"/>
    </xf>
    <xf numFmtId="49" fontId="37" fillId="23" borderId="0" xfId="0" applyNumberFormat="1" applyFont="1" applyFill="1" applyBorder="1" applyAlignment="1">
      <alignment horizontal="left" vertical="top" wrapText="1"/>
    </xf>
    <xf numFmtId="166" fontId="31" fillId="23" borderId="136" xfId="0" applyNumberFormat="1" applyFont="1" applyFill="1" applyBorder="1" applyAlignment="1">
      <alignment horizontal="center" vertical="top" shrinkToFit="1"/>
    </xf>
    <xf numFmtId="49" fontId="33" fillId="23" borderId="0" xfId="8" applyFill="1" applyBorder="1">
      <alignment horizontal="left" vertical="top" wrapText="1"/>
    </xf>
    <xf numFmtId="49" fontId="33" fillId="27" borderId="140" xfId="8" applyFill="1" applyBorder="1">
      <alignment horizontal="left" vertical="top" wrapText="1"/>
    </xf>
    <xf numFmtId="49" fontId="33" fillId="27" borderId="141" xfId="8" applyFill="1" applyBorder="1">
      <alignment horizontal="left" vertical="top" wrapText="1"/>
    </xf>
    <xf numFmtId="49" fontId="33" fillId="27" borderId="139" xfId="8" applyFill="1" applyBorder="1">
      <alignment horizontal="left" vertical="top" wrapText="1"/>
    </xf>
    <xf numFmtId="49" fontId="33" fillId="27" borderId="0" xfId="8" applyFill="1" applyBorder="1">
      <alignment horizontal="left" vertical="top" wrapText="1"/>
    </xf>
    <xf numFmtId="49" fontId="33" fillId="23" borderId="140" xfId="8" applyFill="1" applyBorder="1">
      <alignment horizontal="left" vertical="top" wrapText="1"/>
    </xf>
    <xf numFmtId="49" fontId="33" fillId="26" borderId="140" xfId="8" applyFill="1" applyBorder="1">
      <alignment horizontal="left" vertical="top" wrapText="1"/>
    </xf>
    <xf numFmtId="49" fontId="33" fillId="26" borderId="0" xfId="8" applyFill="1" applyBorder="1">
      <alignment horizontal="left" vertical="top" wrapText="1"/>
    </xf>
    <xf numFmtId="9" fontId="0" fillId="11" borderId="159" xfId="0" applyNumberFormat="1" applyFill="1" applyBorder="1" applyAlignment="1" applyProtection="1">
      <alignment horizontal="center" vertical="center"/>
    </xf>
    <xf numFmtId="9" fontId="0" fillId="12" borderId="160" xfId="1" applyFont="1" applyFill="1" applyBorder="1" applyAlignment="1" applyProtection="1">
      <alignment horizontal="center"/>
    </xf>
    <xf numFmtId="9" fontId="0" fillId="12" borderId="161" xfId="1" applyFont="1" applyFill="1" applyBorder="1" applyAlignment="1" applyProtection="1">
      <alignment horizontal="center"/>
    </xf>
    <xf numFmtId="9" fontId="0" fillId="5" borderId="160" xfId="1" applyFont="1" applyFill="1" applyBorder="1" applyAlignment="1" applyProtection="1">
      <alignment horizontal="center"/>
    </xf>
    <xf numFmtId="9" fontId="0" fillId="13" borderId="160" xfId="1" applyFont="1" applyFill="1" applyBorder="1" applyAlignment="1" applyProtection="1">
      <alignment horizontal="center"/>
    </xf>
    <xf numFmtId="9" fontId="0" fillId="14" borderId="161" xfId="1" applyFont="1" applyFill="1" applyBorder="1" applyAlignment="1" applyProtection="1">
      <alignment horizontal="center" vertical="center"/>
    </xf>
    <xf numFmtId="9" fontId="0" fillId="15" borderId="160" xfId="1" applyFont="1" applyFill="1" applyBorder="1" applyAlignment="1" applyProtection="1">
      <alignment horizontal="center" vertical="center"/>
    </xf>
    <xf numFmtId="9" fontId="0" fillId="16" borderId="160" xfId="1" applyFont="1" applyFill="1" applyBorder="1" applyAlignment="1" applyProtection="1">
      <alignment horizontal="center"/>
    </xf>
    <xf numFmtId="9" fontId="0" fillId="7" borderId="160" xfId="1" applyFont="1" applyFill="1" applyBorder="1" applyAlignment="1" applyProtection="1">
      <alignment horizontal="center"/>
    </xf>
    <xf numFmtId="9" fontId="0" fillId="7" borderId="162" xfId="1" applyFont="1" applyFill="1" applyBorder="1" applyAlignment="1" applyProtection="1">
      <alignment horizontal="center"/>
    </xf>
    <xf numFmtId="166" fontId="31" fillId="23" borderId="163" xfId="0" applyNumberFormat="1" applyFont="1" applyFill="1" applyBorder="1" applyAlignment="1">
      <alignment horizontal="center" vertical="top" shrinkToFit="1"/>
    </xf>
    <xf numFmtId="0" fontId="0" fillId="18" borderId="0" xfId="0" applyFill="1" applyBorder="1" applyAlignment="1" applyProtection="1">
      <alignment vertical="center"/>
    </xf>
    <xf numFmtId="0" fontId="4" fillId="18" borderId="7" xfId="0" applyFont="1" applyFill="1" applyBorder="1" applyAlignment="1" applyProtection="1">
      <alignment horizontal="center"/>
    </xf>
    <xf numFmtId="0" fontId="4" fillId="18" borderId="34" xfId="0" applyFont="1" applyFill="1" applyBorder="1" applyAlignment="1" applyProtection="1">
      <alignment horizontal="center"/>
    </xf>
    <xf numFmtId="0" fontId="9" fillId="18" borderId="27" xfId="0" quotePrefix="1" applyFont="1" applyFill="1" applyBorder="1" applyAlignment="1" applyProtection="1">
      <alignment horizontal="center" vertical="center" textRotation="90"/>
    </xf>
    <xf numFmtId="0" fontId="9" fillId="18" borderId="28" xfId="0" quotePrefix="1" applyFont="1" applyFill="1" applyBorder="1" applyAlignment="1" applyProtection="1">
      <alignment horizontal="center" vertical="center" textRotation="90"/>
    </xf>
    <xf numFmtId="164" fontId="2" fillId="18" borderId="13" xfId="0" applyNumberFormat="1" applyFont="1" applyFill="1" applyBorder="1" applyAlignment="1" applyProtection="1">
      <alignment horizontal="center"/>
      <protection locked="0"/>
    </xf>
    <xf numFmtId="164" fontId="2" fillId="18" borderId="17" xfId="0" applyNumberFormat="1" applyFont="1" applyFill="1" applyBorder="1" applyAlignment="1" applyProtection="1">
      <alignment horizontal="center"/>
      <protection locked="0"/>
    </xf>
    <xf numFmtId="0" fontId="0" fillId="18" borderId="0" xfId="0" applyFill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vertical="top"/>
      <protection locked="0"/>
    </xf>
    <xf numFmtId="0" fontId="0" fillId="0" borderId="0" xfId="0" applyAlignment="1" applyProtection="1">
      <alignment vertical="top" wrapText="1"/>
      <protection locked="0"/>
    </xf>
    <xf numFmtId="0" fontId="11" fillId="0" borderId="0" xfId="0" applyFont="1" applyAlignment="1" applyProtection="1">
      <alignment horizontal="left" vertical="center"/>
      <protection locked="0"/>
    </xf>
    <xf numFmtId="166" fontId="31" fillId="23" borderId="136" xfId="0" applyNumberFormat="1" applyFont="1" applyFill="1" applyBorder="1" applyAlignment="1">
      <alignment horizontal="center" vertical="top" shrinkToFit="1"/>
    </xf>
    <xf numFmtId="166" fontId="31" fillId="23" borderId="136" xfId="0" applyNumberFormat="1" applyFont="1" applyFill="1" applyBorder="1" applyAlignment="1">
      <alignment horizontal="center" vertical="top" shrinkToFit="1"/>
    </xf>
    <xf numFmtId="166" fontId="31" fillId="23" borderId="136" xfId="0" applyNumberFormat="1" applyFont="1" applyFill="1" applyBorder="1" applyAlignment="1">
      <alignment horizontal="center" vertical="top" shrinkToFit="1"/>
    </xf>
    <xf numFmtId="49" fontId="33" fillId="23" borderId="0" xfId="15" applyFill="1" applyBorder="1">
      <alignment horizontal="left" vertical="top" wrapText="1"/>
    </xf>
    <xf numFmtId="49" fontId="33" fillId="23" borderId="0" xfId="15" applyFill="1" applyBorder="1">
      <alignment horizontal="left" vertical="top" wrapText="1"/>
    </xf>
    <xf numFmtId="49" fontId="43" fillId="23" borderId="0" xfId="15" applyFont="1" applyFill="1" applyBorder="1" applyAlignment="1">
      <alignment horizontal="center" vertical="center" wrapText="1"/>
    </xf>
    <xf numFmtId="49" fontId="43" fillId="23" borderId="0" xfId="15" applyFont="1" applyFill="1" applyBorder="1" applyAlignment="1">
      <alignment horizontal="center" vertical="top" wrapText="1"/>
    </xf>
    <xf numFmtId="49" fontId="33" fillId="18" borderId="0" xfId="15" applyFill="1" applyBorder="1" applyAlignment="1">
      <alignment vertical="top" wrapText="1"/>
    </xf>
    <xf numFmtId="0" fontId="11" fillId="13" borderId="96" xfId="0" applyFont="1" applyFill="1" applyBorder="1" applyAlignment="1">
      <alignment horizontal="center"/>
    </xf>
    <xf numFmtId="0" fontId="11" fillId="13" borderId="93" xfId="0" applyFont="1" applyFill="1" applyBorder="1" applyAlignment="1">
      <alignment horizontal="center"/>
    </xf>
    <xf numFmtId="0" fontId="11" fillId="13" borderId="94" xfId="0" applyFont="1" applyFill="1" applyBorder="1" applyAlignment="1">
      <alignment horizontal="center"/>
    </xf>
    <xf numFmtId="0" fontId="11" fillId="13" borderId="97" xfId="0" applyFont="1" applyFill="1" applyBorder="1" applyAlignment="1">
      <alignment horizontal="center"/>
    </xf>
    <xf numFmtId="0" fontId="11" fillId="7" borderId="89" xfId="0" applyFont="1" applyFill="1" applyBorder="1" applyAlignment="1">
      <alignment horizontal="center"/>
    </xf>
    <xf numFmtId="0" fontId="11" fillId="7" borderId="90" xfId="0" applyFont="1" applyFill="1" applyBorder="1" applyAlignment="1">
      <alignment horizontal="center"/>
    </xf>
    <xf numFmtId="0" fontId="11" fillId="7" borderId="91" xfId="0" applyFont="1" applyFill="1" applyBorder="1" applyAlignment="1">
      <alignment horizontal="center"/>
    </xf>
    <xf numFmtId="0" fontId="11" fillId="13" borderId="92" xfId="0" applyFont="1" applyFill="1" applyBorder="1" applyAlignment="1">
      <alignment horizontal="center"/>
    </xf>
    <xf numFmtId="0" fontId="11" fillId="7" borderId="65" xfId="0" applyFont="1" applyFill="1" applyBorder="1" applyAlignment="1">
      <alignment horizontal="center"/>
    </xf>
    <xf numFmtId="0" fontId="11" fillId="7" borderId="62" xfId="0" applyFont="1" applyFill="1" applyBorder="1" applyAlignment="1">
      <alignment horizontal="center"/>
    </xf>
    <xf numFmtId="0" fontId="11" fillId="7" borderId="66" xfId="0" applyFont="1" applyFill="1" applyBorder="1" applyAlignment="1">
      <alignment horizontal="center"/>
    </xf>
    <xf numFmtId="0" fontId="11" fillId="7" borderId="60" xfId="0" applyFont="1" applyFill="1" applyBorder="1" applyAlignment="1">
      <alignment horizontal="center"/>
    </xf>
    <xf numFmtId="0" fontId="11" fillId="13" borderId="95" xfId="0" applyFont="1" applyFill="1" applyBorder="1" applyAlignment="1">
      <alignment horizontal="center"/>
    </xf>
    <xf numFmtId="0" fontId="11" fillId="7" borderId="92" xfId="0" applyFont="1" applyFill="1" applyBorder="1" applyAlignment="1">
      <alignment horizontal="center"/>
    </xf>
    <xf numFmtId="0" fontId="11" fillId="7" borderId="93" xfId="0" applyFont="1" applyFill="1" applyBorder="1" applyAlignment="1">
      <alignment horizontal="center"/>
    </xf>
    <xf numFmtId="0" fontId="11" fillId="7" borderId="95" xfId="0" applyFont="1" applyFill="1" applyBorder="1" applyAlignment="1">
      <alignment horizontal="center"/>
    </xf>
    <xf numFmtId="0" fontId="11" fillId="7" borderId="96" xfId="0" applyFont="1" applyFill="1" applyBorder="1" applyAlignment="1">
      <alignment horizontal="center"/>
    </xf>
    <xf numFmtId="0" fontId="19" fillId="16" borderId="52" xfId="0" applyFont="1" applyFill="1" applyBorder="1" applyAlignment="1" applyProtection="1">
      <alignment horizontal="center" vertical="center" wrapText="1"/>
    </xf>
    <xf numFmtId="0" fontId="19" fillId="16" borderId="70" xfId="0" applyFont="1" applyFill="1" applyBorder="1" applyAlignment="1" applyProtection="1">
      <alignment horizontal="center" vertical="center" wrapText="1"/>
    </xf>
    <xf numFmtId="0" fontId="19" fillId="16" borderId="4" xfId="0" applyFont="1" applyFill="1" applyBorder="1" applyAlignment="1" applyProtection="1">
      <alignment horizontal="center" vertical="center" wrapText="1"/>
    </xf>
    <xf numFmtId="0" fontId="19" fillId="16" borderId="0" xfId="0" applyFont="1" applyFill="1" applyBorder="1" applyAlignment="1" applyProtection="1">
      <alignment horizontal="center" vertical="center" wrapText="1"/>
    </xf>
    <xf numFmtId="0" fontId="11" fillId="16" borderId="82" xfId="0" applyFont="1" applyFill="1" applyBorder="1" applyAlignment="1" applyProtection="1">
      <alignment horizontal="center" vertical="center"/>
    </xf>
    <xf numFmtId="0" fontId="11" fillId="16" borderId="83" xfId="0" applyFont="1" applyFill="1" applyBorder="1" applyAlignment="1" applyProtection="1">
      <alignment horizontal="center" vertical="center"/>
    </xf>
    <xf numFmtId="0" fontId="11" fillId="16" borderId="84" xfId="0" applyFont="1" applyFill="1" applyBorder="1" applyAlignment="1" applyProtection="1">
      <alignment horizontal="center" vertical="center"/>
    </xf>
    <xf numFmtId="0" fontId="19" fillId="14" borderId="52" xfId="0" applyFont="1" applyFill="1" applyBorder="1" applyAlignment="1" applyProtection="1">
      <alignment horizontal="center" vertical="center" wrapText="1"/>
    </xf>
    <xf numFmtId="0" fontId="19" fillId="14" borderId="85" xfId="0" applyFont="1" applyFill="1" applyBorder="1" applyAlignment="1" applyProtection="1">
      <alignment horizontal="center" vertical="center" wrapText="1"/>
    </xf>
    <xf numFmtId="0" fontId="19" fillId="14" borderId="58" xfId="0" applyFont="1" applyFill="1" applyBorder="1" applyAlignment="1" applyProtection="1">
      <alignment horizontal="center" vertical="center" wrapText="1"/>
    </xf>
    <xf numFmtId="0" fontId="19" fillId="14" borderId="38" xfId="0" applyFont="1" applyFill="1" applyBorder="1" applyAlignment="1" applyProtection="1">
      <alignment horizontal="center" vertical="center" wrapText="1"/>
    </xf>
    <xf numFmtId="0" fontId="11" fillId="14" borderId="83" xfId="0" applyFont="1" applyFill="1" applyBorder="1" applyAlignment="1" applyProtection="1">
      <alignment horizontal="center" vertical="center"/>
    </xf>
    <xf numFmtId="0" fontId="11" fillId="14" borderId="84" xfId="0" applyFont="1" applyFill="1" applyBorder="1" applyAlignment="1" applyProtection="1">
      <alignment horizontal="center" vertical="center"/>
    </xf>
    <xf numFmtId="0" fontId="0" fillId="0" borderId="77" xfId="0" applyBorder="1" applyAlignment="1" applyProtection="1">
      <alignment horizontal="left" vertical="center"/>
    </xf>
    <xf numFmtId="0" fontId="0" fillId="0" borderId="79" xfId="0" applyBorder="1" applyAlignment="1" applyProtection="1">
      <alignment horizontal="left" vertical="center"/>
    </xf>
    <xf numFmtId="0" fontId="0" fillId="0" borderId="46" xfId="0" applyBorder="1" applyAlignment="1" applyProtection="1">
      <alignment horizontal="left" vertical="center"/>
    </xf>
    <xf numFmtId="0" fontId="0" fillId="0" borderId="48" xfId="0" applyBorder="1" applyAlignment="1" applyProtection="1">
      <alignment horizontal="left" vertical="center"/>
    </xf>
    <xf numFmtId="0" fontId="0" fillId="19" borderId="46" xfId="0" applyFill="1" applyBorder="1" applyAlignment="1" applyProtection="1">
      <alignment horizontal="left" vertical="center"/>
    </xf>
    <xf numFmtId="0" fontId="0" fillId="19" borderId="48" xfId="0" applyFill="1" applyBorder="1" applyAlignment="1" applyProtection="1">
      <alignment horizontal="left" vertical="center"/>
    </xf>
    <xf numFmtId="0" fontId="0" fillId="0" borderId="46" xfId="0" applyFill="1" applyBorder="1" applyAlignment="1" applyProtection="1">
      <alignment horizontal="left" vertical="center"/>
    </xf>
    <xf numFmtId="0" fontId="0" fillId="0" borderId="48" xfId="0" applyFill="1" applyBorder="1" applyAlignment="1" applyProtection="1">
      <alignment horizontal="left" vertical="center"/>
    </xf>
    <xf numFmtId="0" fontId="0" fillId="18" borderId="46" xfId="0" applyFill="1" applyBorder="1" applyAlignment="1" applyProtection="1">
      <alignment horizontal="left" vertical="center"/>
    </xf>
    <xf numFmtId="0" fontId="0" fillId="18" borderId="48" xfId="0" applyFill="1" applyBorder="1" applyAlignment="1" applyProtection="1">
      <alignment horizontal="left" vertical="center"/>
    </xf>
    <xf numFmtId="0" fontId="0" fillId="0" borderId="67" xfId="0" applyBorder="1" applyAlignment="1" applyProtection="1">
      <alignment horizontal="left" vertical="center"/>
    </xf>
    <xf numFmtId="0" fontId="0" fillId="0" borderId="80" xfId="0" applyBorder="1" applyAlignment="1" applyProtection="1">
      <alignment horizontal="left" vertical="center"/>
    </xf>
    <xf numFmtId="0" fontId="0" fillId="18" borderId="67" xfId="0" applyFill="1" applyBorder="1" applyAlignment="1" applyProtection="1">
      <alignment horizontal="left" vertical="center"/>
    </xf>
    <xf numFmtId="0" fontId="0" fillId="18" borderId="80" xfId="0" applyFill="1" applyBorder="1" applyAlignment="1" applyProtection="1">
      <alignment horizontal="left" vertical="center"/>
    </xf>
    <xf numFmtId="0" fontId="9" fillId="16" borderId="61" xfId="0" applyFont="1" applyFill="1" applyBorder="1" applyAlignment="1" applyProtection="1">
      <alignment horizontal="center" vertical="center"/>
    </xf>
    <xf numFmtId="0" fontId="9" fillId="16" borderId="63" xfId="0" applyFont="1" applyFill="1" applyBorder="1" applyAlignment="1" applyProtection="1">
      <alignment horizontal="center" vertical="center"/>
    </xf>
    <xf numFmtId="0" fontId="9" fillId="16" borderId="59" xfId="0" applyFont="1" applyFill="1" applyBorder="1" applyAlignment="1" applyProtection="1">
      <alignment horizontal="center" vertical="center" wrapText="1"/>
    </xf>
    <xf numFmtId="0" fontId="9" fillId="14" borderId="61" xfId="0" applyFont="1" applyFill="1" applyBorder="1" applyAlignment="1" applyProtection="1">
      <alignment horizontal="center" vertical="center"/>
    </xf>
    <xf numFmtId="0" fontId="9" fillId="14" borderId="63" xfId="0" applyFont="1" applyFill="1" applyBorder="1" applyAlignment="1" applyProtection="1">
      <alignment horizontal="center" vertical="center"/>
    </xf>
    <xf numFmtId="0" fontId="25" fillId="18" borderId="123" xfId="0" applyFont="1" applyFill="1" applyBorder="1" applyAlignment="1" applyProtection="1">
      <alignment horizontal="center" vertical="center" wrapText="1"/>
    </xf>
    <xf numFmtId="0" fontId="25" fillId="18" borderId="35" xfId="0" applyFont="1" applyFill="1" applyBorder="1" applyAlignment="1" applyProtection="1">
      <alignment horizontal="center" vertical="center"/>
    </xf>
    <xf numFmtId="0" fontId="25" fillId="18" borderId="87" xfId="0" applyFont="1" applyFill="1" applyBorder="1" applyAlignment="1" applyProtection="1">
      <alignment horizontal="center" vertical="center"/>
    </xf>
    <xf numFmtId="0" fontId="25" fillId="18" borderId="4" xfId="0" applyFont="1" applyFill="1" applyBorder="1" applyAlignment="1" applyProtection="1">
      <alignment horizontal="center" vertical="center"/>
    </xf>
    <xf numFmtId="0" fontId="25" fillId="18" borderId="0" xfId="0" applyFont="1" applyFill="1" applyBorder="1" applyAlignment="1" applyProtection="1">
      <alignment horizontal="center" vertical="center"/>
    </xf>
    <xf numFmtId="0" fontId="25" fillId="18" borderId="74" xfId="0" applyFont="1" applyFill="1" applyBorder="1" applyAlignment="1" applyProtection="1">
      <alignment horizontal="center" vertical="center"/>
    </xf>
    <xf numFmtId="0" fontId="25" fillId="18" borderId="124" xfId="0" applyFont="1" applyFill="1" applyBorder="1" applyAlignment="1" applyProtection="1">
      <alignment horizontal="center" vertical="center"/>
    </xf>
    <xf numFmtId="0" fontId="25" fillId="18" borderId="31" xfId="0" applyFont="1" applyFill="1" applyBorder="1" applyAlignment="1" applyProtection="1">
      <alignment horizontal="center" vertical="center"/>
    </xf>
    <xf numFmtId="0" fontId="25" fillId="18" borderId="73" xfId="0" applyFont="1" applyFill="1" applyBorder="1" applyAlignment="1" applyProtection="1">
      <alignment horizontal="center" vertical="center"/>
    </xf>
    <xf numFmtId="0" fontId="9" fillId="14" borderId="61" xfId="0" applyFont="1" applyFill="1" applyBorder="1" applyAlignment="1" applyProtection="1">
      <alignment horizontal="center" vertical="center" wrapText="1"/>
    </xf>
    <xf numFmtId="0" fontId="9" fillId="14" borderId="64" xfId="0" applyFont="1" applyFill="1" applyBorder="1" applyAlignment="1" applyProtection="1">
      <alignment horizontal="center" vertical="center" wrapText="1"/>
    </xf>
    <xf numFmtId="0" fontId="9" fillId="14" borderId="63" xfId="0" applyFont="1" applyFill="1" applyBorder="1" applyAlignment="1" applyProtection="1">
      <alignment horizontal="center" vertical="center" wrapText="1"/>
    </xf>
    <xf numFmtId="0" fontId="0" fillId="0" borderId="19" xfId="0" applyBorder="1" applyAlignment="1" applyProtection="1">
      <alignment horizontal="left"/>
    </xf>
    <xf numFmtId="0" fontId="0" fillId="0" borderId="20" xfId="0" applyBorder="1" applyAlignment="1" applyProtection="1">
      <alignment horizontal="left"/>
    </xf>
    <xf numFmtId="0" fontId="0" fillId="0" borderId="19" xfId="0" applyFont="1" applyBorder="1" applyAlignment="1" applyProtection="1">
      <alignment horizontal="left"/>
    </xf>
    <xf numFmtId="0" fontId="0" fillId="0" borderId="40" xfId="0" applyFont="1" applyBorder="1" applyAlignment="1" applyProtection="1">
      <alignment horizontal="left"/>
    </xf>
    <xf numFmtId="0" fontId="0" fillId="0" borderId="38" xfId="0" applyFont="1" applyBorder="1" applyAlignment="1" applyProtection="1">
      <alignment horizontal="left"/>
    </xf>
    <xf numFmtId="0" fontId="0" fillId="0" borderId="53" xfId="0" applyFont="1" applyFill="1" applyBorder="1" applyAlignment="1" applyProtection="1">
      <alignment horizontal="left"/>
    </xf>
    <xf numFmtId="0" fontId="0" fillId="7" borderId="33" xfId="0" applyFill="1" applyBorder="1" applyAlignment="1" applyProtection="1">
      <alignment horizontal="left"/>
    </xf>
    <xf numFmtId="0" fontId="0" fillId="7" borderId="34" xfId="0" applyFill="1" applyBorder="1" applyAlignment="1" applyProtection="1">
      <alignment horizontal="left"/>
    </xf>
    <xf numFmtId="0" fontId="0" fillId="7" borderId="33" xfId="0" applyFont="1" applyFill="1" applyBorder="1" applyAlignment="1" applyProtection="1">
      <alignment horizontal="left"/>
    </xf>
    <xf numFmtId="0" fontId="0" fillId="7" borderId="7" xfId="0" applyFont="1" applyFill="1" applyBorder="1" applyAlignment="1" applyProtection="1">
      <alignment horizontal="left"/>
    </xf>
    <xf numFmtId="0" fontId="0" fillId="7" borderId="37" xfId="0" applyFont="1" applyFill="1" applyBorder="1" applyAlignment="1" applyProtection="1">
      <alignment horizontal="left"/>
    </xf>
    <xf numFmtId="0" fontId="0" fillId="15" borderId="33" xfId="0" applyFill="1" applyBorder="1" applyAlignment="1" applyProtection="1">
      <alignment horizontal="left"/>
    </xf>
    <xf numFmtId="0" fontId="0" fillId="15" borderId="34" xfId="0" applyFill="1" applyBorder="1" applyAlignment="1" applyProtection="1">
      <alignment horizontal="left"/>
    </xf>
    <xf numFmtId="0" fontId="0" fillId="15" borderId="33" xfId="0" applyFont="1" applyFill="1" applyBorder="1" applyAlignment="1" applyProtection="1">
      <alignment horizontal="left"/>
    </xf>
    <xf numFmtId="0" fontId="0" fillId="15" borderId="7" xfId="0" applyFont="1" applyFill="1" applyBorder="1" applyAlignment="1" applyProtection="1">
      <alignment horizontal="left"/>
    </xf>
    <xf numFmtId="0" fontId="0" fillId="15" borderId="37" xfId="0" applyFont="1" applyFill="1" applyBorder="1" applyAlignment="1" applyProtection="1">
      <alignment horizontal="left"/>
    </xf>
    <xf numFmtId="0" fontId="0" fillId="0" borderId="33" xfId="0" applyFill="1" applyBorder="1" applyAlignment="1" applyProtection="1">
      <alignment horizontal="left"/>
    </xf>
    <xf numFmtId="0" fontId="0" fillId="0" borderId="34" xfId="0" applyFill="1" applyBorder="1" applyAlignment="1" applyProtection="1">
      <alignment horizontal="left"/>
    </xf>
    <xf numFmtId="0" fontId="0" fillId="0" borderId="33" xfId="0" applyFont="1" applyFill="1" applyBorder="1" applyAlignment="1" applyProtection="1">
      <alignment horizontal="left"/>
    </xf>
    <xf numFmtId="0" fontId="0" fillId="0" borderId="7" xfId="0" applyFont="1" applyFill="1" applyBorder="1" applyAlignment="1" applyProtection="1">
      <alignment horizontal="left"/>
    </xf>
    <xf numFmtId="0" fontId="0" fillId="0" borderId="37" xfId="0" applyFont="1" applyFill="1" applyBorder="1" applyAlignment="1" applyProtection="1">
      <alignment horizontal="left"/>
    </xf>
    <xf numFmtId="0" fontId="6" fillId="7" borderId="33" xfId="0" applyFont="1" applyFill="1" applyBorder="1" applyAlignment="1" applyProtection="1">
      <alignment horizontal="left" vertical="top" wrapText="1"/>
    </xf>
    <xf numFmtId="0" fontId="6" fillId="7" borderId="34" xfId="0" applyFont="1" applyFill="1" applyBorder="1" applyAlignment="1" applyProtection="1">
      <alignment horizontal="left" vertical="top" wrapText="1"/>
    </xf>
    <xf numFmtId="0" fontId="0" fillId="7" borderId="33" xfId="0" applyFont="1" applyFill="1" applyBorder="1" applyAlignment="1" applyProtection="1">
      <alignment horizontal="left" vertical="center" wrapText="1"/>
    </xf>
    <xf numFmtId="0" fontId="0" fillId="7" borderId="7" xfId="0" applyFont="1" applyFill="1" applyBorder="1" applyAlignment="1" applyProtection="1">
      <alignment horizontal="left" vertical="center"/>
    </xf>
    <xf numFmtId="0" fontId="0" fillId="7" borderId="37" xfId="0" applyFont="1" applyFill="1" applyBorder="1" applyAlignment="1" applyProtection="1">
      <alignment horizontal="left" vertical="center"/>
    </xf>
    <xf numFmtId="0" fontId="6" fillId="15" borderId="33" xfId="0" applyFont="1" applyFill="1" applyBorder="1" applyAlignment="1" applyProtection="1">
      <alignment horizontal="left" vertical="top" wrapText="1"/>
    </xf>
    <xf numFmtId="0" fontId="6" fillId="15" borderId="34" xfId="0" applyFont="1" applyFill="1" applyBorder="1" applyAlignment="1" applyProtection="1">
      <alignment horizontal="left" vertical="top" wrapText="1"/>
    </xf>
    <xf numFmtId="0" fontId="0" fillId="15" borderId="33" xfId="0" applyFont="1" applyFill="1" applyBorder="1" applyAlignment="1" applyProtection="1">
      <alignment horizontal="left" vertical="center" wrapText="1"/>
    </xf>
    <xf numFmtId="0" fontId="0" fillId="15" borderId="7" xfId="0" applyFont="1" applyFill="1" applyBorder="1" applyAlignment="1" applyProtection="1">
      <alignment horizontal="left" vertical="center"/>
    </xf>
    <xf numFmtId="0" fontId="0" fillId="15" borderId="37" xfId="0" applyFont="1" applyFill="1" applyBorder="1" applyAlignment="1" applyProtection="1">
      <alignment horizontal="left" vertical="center"/>
    </xf>
    <xf numFmtId="0" fontId="21" fillId="7" borderId="33" xfId="0" applyFont="1" applyFill="1" applyBorder="1" applyAlignment="1" applyProtection="1">
      <alignment horizontal="left" vertical="top" wrapText="1"/>
    </xf>
    <xf numFmtId="0" fontId="21" fillId="7" borderId="34" xfId="0" applyFont="1" applyFill="1" applyBorder="1" applyAlignment="1" applyProtection="1">
      <alignment horizontal="left" vertical="top" wrapText="1"/>
    </xf>
    <xf numFmtId="0" fontId="0" fillId="7" borderId="36" xfId="0" applyFont="1" applyFill="1" applyBorder="1" applyAlignment="1" applyProtection="1">
      <alignment horizontal="left" vertical="center" wrapText="1"/>
    </xf>
    <xf numFmtId="0" fontId="0" fillId="7" borderId="35" xfId="0" applyFont="1" applyFill="1" applyBorder="1" applyAlignment="1" applyProtection="1">
      <alignment horizontal="left" vertical="center"/>
    </xf>
    <xf numFmtId="0" fontId="0" fillId="7" borderId="87" xfId="0" applyFont="1" applyFill="1" applyBorder="1" applyAlignment="1" applyProtection="1">
      <alignment horizontal="left" vertical="center"/>
    </xf>
    <xf numFmtId="0" fontId="21" fillId="15" borderId="33" xfId="0" applyFont="1" applyFill="1" applyBorder="1" applyAlignment="1" applyProtection="1">
      <alignment horizontal="left" vertical="top" wrapText="1"/>
    </xf>
    <xf numFmtId="0" fontId="21" fillId="15" borderId="34" xfId="0" applyFont="1" applyFill="1" applyBorder="1" applyAlignment="1" applyProtection="1">
      <alignment horizontal="left" vertical="top" wrapText="1"/>
    </xf>
    <xf numFmtId="0" fontId="0" fillId="15" borderId="36" xfId="0" applyFont="1" applyFill="1" applyBorder="1" applyAlignment="1" applyProtection="1">
      <alignment horizontal="left" vertical="center" wrapText="1"/>
    </xf>
    <xf numFmtId="0" fontId="0" fillId="15" borderId="35" xfId="0" applyFont="1" applyFill="1" applyBorder="1" applyAlignment="1" applyProtection="1">
      <alignment horizontal="left" vertical="center"/>
    </xf>
    <xf numFmtId="0" fontId="0" fillId="15" borderId="87" xfId="0" applyFont="1" applyFill="1" applyBorder="1" applyAlignment="1" applyProtection="1">
      <alignment horizontal="left" vertical="center"/>
    </xf>
    <xf numFmtId="0" fontId="6" fillId="7" borderId="24" xfId="0" applyFont="1" applyFill="1" applyBorder="1" applyAlignment="1" applyProtection="1">
      <alignment horizontal="left" vertical="center"/>
    </xf>
    <xf numFmtId="0" fontId="6" fillId="7" borderId="23" xfId="0" applyFont="1" applyFill="1" applyBorder="1" applyAlignment="1" applyProtection="1">
      <alignment horizontal="left" vertical="center"/>
    </xf>
    <xf numFmtId="0" fontId="0" fillId="7" borderId="24" xfId="0" applyFont="1" applyFill="1" applyBorder="1" applyAlignment="1" applyProtection="1">
      <alignment horizontal="left" vertical="center" wrapText="1"/>
    </xf>
    <xf numFmtId="0" fontId="0" fillId="7" borderId="22" xfId="0" applyFont="1" applyFill="1" applyBorder="1" applyAlignment="1" applyProtection="1">
      <alignment horizontal="left" vertical="center"/>
    </xf>
    <xf numFmtId="0" fontId="0" fillId="7" borderId="76" xfId="0" applyFont="1" applyFill="1" applyBorder="1" applyAlignment="1" applyProtection="1">
      <alignment horizontal="left" vertical="center"/>
    </xf>
    <xf numFmtId="0" fontId="6" fillId="15" borderId="24" xfId="0" applyFont="1" applyFill="1" applyBorder="1" applyAlignment="1" applyProtection="1">
      <alignment horizontal="left" vertical="center"/>
    </xf>
    <xf numFmtId="0" fontId="6" fillId="15" borderId="23" xfId="0" applyFont="1" applyFill="1" applyBorder="1" applyAlignment="1" applyProtection="1">
      <alignment horizontal="left" vertical="center"/>
    </xf>
    <xf numFmtId="0" fontId="0" fillId="15" borderId="24" xfId="0" applyFont="1" applyFill="1" applyBorder="1" applyAlignment="1" applyProtection="1">
      <alignment horizontal="left" vertical="center" wrapText="1"/>
    </xf>
    <xf numFmtId="0" fontId="0" fillId="15" borderId="22" xfId="0" applyFont="1" applyFill="1" applyBorder="1" applyAlignment="1" applyProtection="1">
      <alignment horizontal="left" vertical="center"/>
    </xf>
    <xf numFmtId="0" fontId="0" fillId="15" borderId="76" xfId="0" applyFont="1" applyFill="1" applyBorder="1" applyAlignment="1" applyProtection="1">
      <alignment horizontal="left" vertical="center"/>
    </xf>
    <xf numFmtId="0" fontId="20" fillId="0" borderId="33" xfId="0" applyFont="1" applyFill="1" applyBorder="1" applyAlignment="1" applyProtection="1">
      <alignment horizontal="left" vertical="top" wrapText="1"/>
    </xf>
    <xf numFmtId="0" fontId="20" fillId="0" borderId="34" xfId="0" applyFont="1" applyFill="1" applyBorder="1" applyAlignment="1" applyProtection="1">
      <alignment horizontal="left" vertical="top" wrapText="1"/>
    </xf>
    <xf numFmtId="0" fontId="0" fillId="0" borderId="33" xfId="0" applyFont="1" applyFill="1" applyBorder="1" applyAlignment="1" applyProtection="1">
      <alignment horizontal="left" vertical="center" wrapText="1"/>
    </xf>
    <xf numFmtId="0" fontId="0" fillId="0" borderId="7" xfId="0" applyFont="1" applyFill="1" applyBorder="1" applyAlignment="1" applyProtection="1">
      <alignment horizontal="left" vertical="center"/>
    </xf>
    <xf numFmtId="0" fontId="0" fillId="0" borderId="37" xfId="0" applyFont="1" applyFill="1" applyBorder="1" applyAlignment="1" applyProtection="1">
      <alignment horizontal="left" vertical="center"/>
    </xf>
    <xf numFmtId="165" fontId="11" fillId="0" borderId="72" xfId="1" applyNumberFormat="1" applyFont="1" applyBorder="1" applyAlignment="1" applyProtection="1">
      <alignment horizontal="center" vertical="center"/>
    </xf>
    <xf numFmtId="165" fontId="11" fillId="0" borderId="73" xfId="1" applyNumberFormat="1" applyFont="1" applyBorder="1" applyAlignment="1" applyProtection="1">
      <alignment horizontal="center" vertical="center"/>
    </xf>
    <xf numFmtId="49" fontId="30" fillId="25" borderId="140" xfId="16" applyBorder="1">
      <alignment horizontal="left" vertical="top" wrapText="1"/>
    </xf>
    <xf numFmtId="49" fontId="30" fillId="25" borderId="0" xfId="16" applyBorder="1">
      <alignment horizontal="left" vertical="top" wrapText="1"/>
    </xf>
    <xf numFmtId="49" fontId="30" fillId="25" borderId="141" xfId="16" applyBorder="1">
      <alignment horizontal="left" vertical="top" wrapText="1"/>
    </xf>
    <xf numFmtId="49" fontId="33" fillId="27" borderId="139" xfId="15" applyFill="1" applyBorder="1">
      <alignment horizontal="left" vertical="top" wrapText="1"/>
    </xf>
    <xf numFmtId="49" fontId="33" fillId="27" borderId="0" xfId="15" applyFill="1" applyBorder="1">
      <alignment horizontal="left" vertical="top" wrapText="1"/>
    </xf>
    <xf numFmtId="49" fontId="33" fillId="23" borderId="140" xfId="15" applyFill="1" applyBorder="1">
      <alignment horizontal="left" vertical="top" wrapText="1"/>
    </xf>
    <xf numFmtId="49" fontId="33" fillId="23" borderId="0" xfId="15" applyFill="1" applyBorder="1">
      <alignment horizontal="left" vertical="top" wrapText="1"/>
    </xf>
    <xf numFmtId="49" fontId="33" fillId="26" borderId="140" xfId="15" applyFill="1" applyBorder="1">
      <alignment horizontal="left" vertical="top" wrapText="1"/>
    </xf>
    <xf numFmtId="49" fontId="33" fillId="26" borderId="0" xfId="15" applyFill="1" applyBorder="1">
      <alignment horizontal="left" vertical="top" wrapText="1"/>
    </xf>
    <xf numFmtId="49" fontId="33" fillId="27" borderId="140" xfId="15" applyFill="1" applyBorder="1">
      <alignment horizontal="left" vertical="top" wrapText="1"/>
    </xf>
    <xf numFmtId="49" fontId="33" fillId="27" borderId="141" xfId="15" applyFill="1" applyBorder="1">
      <alignment horizontal="left" vertical="top" wrapText="1"/>
    </xf>
    <xf numFmtId="49" fontId="33" fillId="27" borderId="147" xfId="15" applyFill="1" applyBorder="1">
      <alignment horizontal="left" vertical="top" wrapText="1"/>
    </xf>
    <xf numFmtId="49" fontId="33" fillId="27" borderId="88" xfId="15" applyFill="1" applyBorder="1">
      <alignment horizontal="left" vertical="top" wrapText="1"/>
    </xf>
    <xf numFmtId="49" fontId="33" fillId="23" borderId="142" xfId="15" applyFill="1" applyBorder="1">
      <alignment horizontal="left" vertical="top" wrapText="1"/>
    </xf>
    <xf numFmtId="49" fontId="33" fillId="23" borderId="88" xfId="15" applyFill="1" applyBorder="1">
      <alignment horizontal="left" vertical="top" wrapText="1"/>
    </xf>
    <xf numFmtId="49" fontId="33" fillId="26" borderId="142" xfId="15" applyFill="1" applyBorder="1">
      <alignment horizontal="left" vertical="top" wrapText="1"/>
    </xf>
    <xf numFmtId="49" fontId="33" fillId="26" borderId="88" xfId="15" applyFill="1" applyBorder="1">
      <alignment horizontal="left" vertical="top" wrapText="1"/>
    </xf>
    <xf numFmtId="49" fontId="30" fillId="25" borderId="142" xfId="16" applyBorder="1">
      <alignment horizontal="left" vertical="top" wrapText="1"/>
    </xf>
    <xf numFmtId="49" fontId="30" fillId="25" borderId="88" xfId="16" applyBorder="1">
      <alignment horizontal="left" vertical="top" wrapText="1"/>
    </xf>
    <xf numFmtId="49" fontId="30" fillId="25" borderId="143" xfId="16" applyBorder="1">
      <alignment horizontal="left" vertical="top" wrapText="1"/>
    </xf>
    <xf numFmtId="49" fontId="43" fillId="18" borderId="164" xfId="15" applyFont="1" applyFill="1" applyBorder="1" applyAlignment="1">
      <alignment horizontal="center" vertical="top" wrapText="1"/>
    </xf>
    <xf numFmtId="49" fontId="43" fillId="18" borderId="39" xfId="15" applyFont="1" applyFill="1" applyBorder="1" applyAlignment="1">
      <alignment horizontal="center" vertical="top" wrapText="1"/>
    </xf>
    <xf numFmtId="49" fontId="33" fillId="27" borderId="0" xfId="14" applyFill="1" applyBorder="1">
      <alignment horizontal="left" vertical="top" wrapText="1"/>
    </xf>
    <xf numFmtId="49" fontId="33" fillId="23" borderId="140" xfId="14" applyFill="1" applyBorder="1">
      <alignment horizontal="left" vertical="top" wrapText="1"/>
    </xf>
    <xf numFmtId="49" fontId="33" fillId="23" borderId="0" xfId="14" applyFill="1" applyBorder="1">
      <alignment horizontal="left" vertical="top" wrapText="1"/>
    </xf>
    <xf numFmtId="49" fontId="33" fillId="23" borderId="108" xfId="14" applyFill="1" applyBorder="1">
      <alignment horizontal="left" vertical="top" wrapText="1"/>
    </xf>
    <xf numFmtId="49" fontId="33" fillId="27" borderId="88" xfId="14" applyFill="1" applyBorder="1">
      <alignment horizontal="left" vertical="top" wrapText="1"/>
    </xf>
    <xf numFmtId="49" fontId="33" fillId="23" borderId="142" xfId="14" applyFill="1" applyBorder="1">
      <alignment horizontal="left" vertical="top" wrapText="1"/>
    </xf>
    <xf numFmtId="49" fontId="33" fillId="23" borderId="88" xfId="14" applyFill="1" applyBorder="1">
      <alignment horizontal="left" vertical="top" wrapText="1"/>
    </xf>
    <xf numFmtId="49" fontId="33" fillId="23" borderId="148" xfId="14" applyFill="1" applyBorder="1">
      <alignment horizontal="left" vertical="top" wrapText="1"/>
    </xf>
    <xf numFmtId="49" fontId="33" fillId="27" borderId="139" xfId="14" applyFill="1" applyBorder="1">
      <alignment horizontal="left" vertical="top" wrapText="1"/>
    </xf>
    <xf numFmtId="49" fontId="33" fillId="26" borderId="140" xfId="14" applyFill="1" applyBorder="1">
      <alignment horizontal="left" vertical="top" wrapText="1"/>
    </xf>
    <xf numFmtId="49" fontId="33" fillId="26" borderId="0" xfId="14" applyFill="1" applyBorder="1">
      <alignment horizontal="left" vertical="top" wrapText="1"/>
    </xf>
    <xf numFmtId="49" fontId="33" fillId="27" borderId="140" xfId="14" applyFill="1" applyBorder="1">
      <alignment horizontal="left" vertical="top" wrapText="1"/>
    </xf>
    <xf numFmtId="49" fontId="33" fillId="27" borderId="141" xfId="14" applyFill="1" applyBorder="1">
      <alignment horizontal="left" vertical="top" wrapText="1"/>
    </xf>
    <xf numFmtId="49" fontId="33" fillId="26" borderId="142" xfId="14" applyFill="1" applyBorder="1">
      <alignment horizontal="left" vertical="top" wrapText="1"/>
    </xf>
    <xf numFmtId="49" fontId="33" fillId="26" borderId="88" xfId="14" applyFill="1" applyBorder="1">
      <alignment horizontal="left" vertical="top" wrapText="1"/>
    </xf>
    <xf numFmtId="49" fontId="33" fillId="27" borderId="142" xfId="14" applyFill="1" applyBorder="1">
      <alignment horizontal="left" vertical="top" wrapText="1"/>
    </xf>
    <xf numFmtId="49" fontId="33" fillId="27" borderId="143" xfId="14" applyFill="1" applyBorder="1">
      <alignment horizontal="left" vertical="top" wrapText="1"/>
    </xf>
    <xf numFmtId="49" fontId="42" fillId="23" borderId="140" xfId="14" applyFont="1" applyFill="1" applyBorder="1">
      <alignment horizontal="left" vertical="top" wrapText="1"/>
    </xf>
    <xf numFmtId="49" fontId="42" fillId="23" borderId="0" xfId="14" applyFont="1" applyFill="1" applyBorder="1">
      <alignment horizontal="left" vertical="top" wrapText="1"/>
    </xf>
    <xf numFmtId="49" fontId="33" fillId="27" borderId="147" xfId="13" applyFill="1" applyBorder="1">
      <alignment horizontal="left" vertical="top" wrapText="1"/>
    </xf>
    <xf numFmtId="49" fontId="33" fillId="27" borderId="88" xfId="13" applyFill="1" applyBorder="1">
      <alignment horizontal="left" vertical="top" wrapText="1"/>
    </xf>
    <xf numFmtId="49" fontId="33" fillId="23" borderId="142" xfId="13" applyFill="1" applyBorder="1">
      <alignment horizontal="left" vertical="top" wrapText="1"/>
    </xf>
    <xf numFmtId="49" fontId="33" fillId="23" borderId="88" xfId="13" applyFill="1" applyBorder="1">
      <alignment horizontal="left" vertical="top" wrapText="1"/>
    </xf>
    <xf numFmtId="49" fontId="33" fillId="27" borderId="142" xfId="13" applyFill="1" applyBorder="1">
      <alignment horizontal="left" vertical="top" wrapText="1"/>
    </xf>
    <xf numFmtId="49" fontId="33" fillId="27" borderId="143" xfId="13" applyFill="1" applyBorder="1">
      <alignment horizontal="left" vertical="top" wrapText="1"/>
    </xf>
    <xf numFmtId="49" fontId="33" fillId="27" borderId="139" xfId="13" applyFill="1" applyBorder="1">
      <alignment horizontal="left" vertical="top" wrapText="1"/>
    </xf>
    <xf numFmtId="49" fontId="33" fillId="27" borderId="0" xfId="13" applyFill="1" applyBorder="1">
      <alignment horizontal="left" vertical="top" wrapText="1"/>
    </xf>
    <xf numFmtId="49" fontId="33" fillId="23" borderId="140" xfId="13" applyFill="1" applyBorder="1">
      <alignment horizontal="left" vertical="top" wrapText="1"/>
    </xf>
    <xf numFmtId="49" fontId="33" fillId="23" borderId="0" xfId="13" applyFill="1" applyBorder="1">
      <alignment horizontal="left" vertical="top" wrapText="1"/>
    </xf>
    <xf numFmtId="49" fontId="33" fillId="27" borderId="140" xfId="13" applyFill="1" applyBorder="1">
      <alignment horizontal="left" vertical="top" wrapText="1"/>
    </xf>
    <xf numFmtId="49" fontId="33" fillId="27" borderId="141" xfId="13" applyFill="1" applyBorder="1">
      <alignment horizontal="left" vertical="top" wrapText="1"/>
    </xf>
    <xf numFmtId="49" fontId="33" fillId="9" borderId="140" xfId="14" applyFill="1" applyBorder="1">
      <alignment horizontal="left" vertical="top" wrapText="1"/>
    </xf>
    <xf numFmtId="49" fontId="33" fillId="9" borderId="0" xfId="14" applyFill="1" applyBorder="1">
      <alignment horizontal="left" vertical="top" wrapText="1"/>
    </xf>
    <xf numFmtId="49" fontId="33" fillId="27" borderId="147" xfId="12" applyFill="1" applyBorder="1">
      <alignment horizontal="left" vertical="top" wrapText="1"/>
    </xf>
    <xf numFmtId="49" fontId="33" fillId="27" borderId="88" xfId="12" applyFill="1" applyBorder="1">
      <alignment horizontal="left" vertical="top" wrapText="1"/>
    </xf>
    <xf numFmtId="49" fontId="33" fillId="23" borderId="142" xfId="12" applyFill="1" applyBorder="1">
      <alignment horizontal="left" vertical="top" wrapText="1"/>
    </xf>
    <xf numFmtId="49" fontId="33" fillId="23" borderId="88" xfId="12" applyFill="1" applyBorder="1">
      <alignment horizontal="left" vertical="top" wrapText="1"/>
    </xf>
    <xf numFmtId="49" fontId="33" fillId="27" borderId="139" xfId="12" applyFill="1" applyBorder="1">
      <alignment horizontal="left" vertical="top" wrapText="1"/>
    </xf>
    <xf numFmtId="49" fontId="33" fillId="27" borderId="0" xfId="12" applyFill="1" applyBorder="1">
      <alignment horizontal="left" vertical="top" wrapText="1"/>
    </xf>
    <xf numFmtId="49" fontId="33" fillId="23" borderId="140" xfId="12" applyFill="1" applyBorder="1">
      <alignment horizontal="left" vertical="top" wrapText="1"/>
    </xf>
    <xf numFmtId="49" fontId="33" fillId="23" borderId="0" xfId="12" applyFill="1" applyBorder="1">
      <alignment horizontal="left" vertical="top" wrapText="1"/>
    </xf>
    <xf numFmtId="49" fontId="33" fillId="27" borderId="142" xfId="12" applyFill="1" applyBorder="1">
      <alignment horizontal="left" vertical="top" wrapText="1"/>
    </xf>
    <xf numFmtId="49" fontId="33" fillId="27" borderId="143" xfId="12" applyFill="1" applyBorder="1">
      <alignment horizontal="left" vertical="top" wrapText="1"/>
    </xf>
    <xf numFmtId="49" fontId="33" fillId="27" borderId="140" xfId="12" applyFill="1" applyBorder="1">
      <alignment horizontal="left" vertical="top" wrapText="1"/>
    </xf>
    <xf numFmtId="49" fontId="33" fillId="27" borderId="141" xfId="12" applyFill="1" applyBorder="1">
      <alignment horizontal="left" vertical="top" wrapText="1"/>
    </xf>
    <xf numFmtId="49" fontId="33" fillId="26" borderId="140" xfId="12" applyFill="1" applyBorder="1">
      <alignment horizontal="left" vertical="top" wrapText="1"/>
    </xf>
    <xf numFmtId="49" fontId="33" fillId="26" borderId="0" xfId="12" applyFill="1" applyBorder="1">
      <alignment horizontal="left" vertical="top" wrapText="1"/>
    </xf>
    <xf numFmtId="49" fontId="41" fillId="26" borderId="140" xfId="12" applyFont="1" applyFill="1" applyBorder="1">
      <alignment horizontal="left" vertical="top" wrapText="1"/>
    </xf>
    <xf numFmtId="49" fontId="41" fillId="26" borderId="0" xfId="12" applyFont="1" applyFill="1" applyBorder="1">
      <alignment horizontal="left" vertical="top" wrapText="1"/>
    </xf>
    <xf numFmtId="49" fontId="33" fillId="27" borderId="0" xfId="11" applyFill="1" applyBorder="1">
      <alignment horizontal="left" vertical="top" wrapText="1"/>
    </xf>
    <xf numFmtId="49" fontId="33" fillId="23" borderId="140" xfId="11" applyFill="1" applyBorder="1">
      <alignment horizontal="left" vertical="top" wrapText="1"/>
    </xf>
    <xf numFmtId="49" fontId="33" fillId="23" borderId="0" xfId="11" applyFill="1" applyBorder="1">
      <alignment horizontal="left" vertical="top" wrapText="1"/>
    </xf>
    <xf numFmtId="49" fontId="33" fillId="23" borderId="108" xfId="11" applyFill="1" applyBorder="1">
      <alignment horizontal="left" vertical="top" wrapText="1"/>
    </xf>
    <xf numFmtId="49" fontId="33" fillId="27" borderId="139" xfId="11" applyFill="1" applyBorder="1">
      <alignment horizontal="left" vertical="top" wrapText="1"/>
    </xf>
    <xf numFmtId="49" fontId="33" fillId="27" borderId="140" xfId="11" applyFill="1" applyBorder="1">
      <alignment horizontal="left" vertical="top" wrapText="1"/>
    </xf>
    <xf numFmtId="49" fontId="33" fillId="27" borderId="141" xfId="11" applyFill="1" applyBorder="1">
      <alignment horizontal="left" vertical="top" wrapText="1"/>
    </xf>
    <xf numFmtId="49" fontId="33" fillId="23" borderId="142" xfId="11" applyFill="1" applyBorder="1">
      <alignment horizontal="left" vertical="top" wrapText="1"/>
    </xf>
    <xf numFmtId="49" fontId="33" fillId="23" borderId="88" xfId="11" applyFill="1" applyBorder="1">
      <alignment horizontal="left" vertical="top" wrapText="1"/>
    </xf>
    <xf numFmtId="49" fontId="33" fillId="27" borderId="142" xfId="11" applyFill="1" applyBorder="1">
      <alignment horizontal="left" vertical="top" wrapText="1"/>
    </xf>
    <xf numFmtId="49" fontId="33" fillId="27" borderId="143" xfId="11" applyFill="1" applyBorder="1">
      <alignment horizontal="left" vertical="top" wrapText="1"/>
    </xf>
    <xf numFmtId="49" fontId="33" fillId="27" borderId="139" xfId="10" applyFill="1" applyBorder="1">
      <alignment horizontal="left" vertical="top" wrapText="1"/>
    </xf>
    <xf numFmtId="49" fontId="33" fillId="27" borderId="0" xfId="10" applyFill="1" applyBorder="1">
      <alignment horizontal="left" vertical="top" wrapText="1"/>
    </xf>
    <xf numFmtId="49" fontId="33" fillId="23" borderId="140" xfId="10" applyFill="1" applyBorder="1">
      <alignment horizontal="left" vertical="top" wrapText="1"/>
    </xf>
    <xf numFmtId="49" fontId="33" fillId="23" borderId="0" xfId="10" applyFill="1" applyBorder="1">
      <alignment horizontal="left" vertical="top" wrapText="1"/>
    </xf>
    <xf numFmtId="49" fontId="33" fillId="27" borderId="147" xfId="10" applyFill="1" applyBorder="1">
      <alignment horizontal="left" vertical="top" wrapText="1"/>
    </xf>
    <xf numFmtId="49" fontId="33" fillId="27" borderId="88" xfId="10" applyFill="1" applyBorder="1">
      <alignment horizontal="left" vertical="top" wrapText="1"/>
    </xf>
    <xf numFmtId="49" fontId="33" fillId="23" borderId="142" xfId="10" applyFill="1" applyBorder="1">
      <alignment horizontal="left" vertical="top" wrapText="1"/>
    </xf>
    <xf numFmtId="49" fontId="33" fillId="23" borderId="88" xfId="10" applyFill="1" applyBorder="1">
      <alignment horizontal="left" vertical="top" wrapText="1"/>
    </xf>
    <xf numFmtId="49" fontId="33" fillId="27" borderId="140" xfId="10" applyFill="1" applyBorder="1">
      <alignment horizontal="left" vertical="top" wrapText="1"/>
    </xf>
    <xf numFmtId="49" fontId="33" fillId="27" borderId="141" xfId="10" applyFill="1" applyBorder="1">
      <alignment horizontal="left" vertical="top" wrapText="1"/>
    </xf>
    <xf numFmtId="49" fontId="33" fillId="27" borderId="88" xfId="9" applyFill="1" applyBorder="1">
      <alignment horizontal="left" vertical="top" wrapText="1"/>
    </xf>
    <xf numFmtId="49" fontId="33" fillId="23" borderId="142" xfId="9" applyFill="1" applyBorder="1">
      <alignment horizontal="left" vertical="top" wrapText="1"/>
    </xf>
    <xf numFmtId="49" fontId="33" fillId="23" borderId="88" xfId="9" applyFill="1" applyBorder="1">
      <alignment horizontal="left" vertical="top" wrapText="1"/>
    </xf>
    <xf numFmtId="49" fontId="33" fillId="26" borderId="140" xfId="10" applyFill="1" applyBorder="1">
      <alignment horizontal="left" vertical="top" wrapText="1"/>
    </xf>
    <xf numFmtId="49" fontId="33" fillId="26" borderId="141" xfId="10" applyFill="1" applyBorder="1">
      <alignment horizontal="left" vertical="top" wrapText="1"/>
    </xf>
    <xf numFmtId="49" fontId="33" fillId="27" borderId="0" xfId="9" applyFill="1" applyBorder="1">
      <alignment horizontal="left" vertical="top" wrapText="1"/>
    </xf>
    <xf numFmtId="49" fontId="33" fillId="23" borderId="140" xfId="9" applyFill="1" applyBorder="1">
      <alignment horizontal="left" vertical="top" wrapText="1"/>
    </xf>
    <xf numFmtId="49" fontId="33" fillId="23" borderId="0" xfId="9" applyFill="1" applyBorder="1">
      <alignment horizontal="left" vertical="top" wrapText="1"/>
    </xf>
    <xf numFmtId="49" fontId="33" fillId="27" borderId="139" xfId="9" applyFill="1" applyBorder="1">
      <alignment horizontal="left" vertical="top" wrapText="1"/>
    </xf>
    <xf numFmtId="49" fontId="33" fillId="27" borderId="142" xfId="9" applyFill="1" applyBorder="1">
      <alignment horizontal="left" vertical="top" wrapText="1"/>
    </xf>
    <xf numFmtId="49" fontId="33" fillId="27" borderId="143" xfId="9" applyFill="1" applyBorder="1">
      <alignment horizontal="left" vertical="top" wrapText="1"/>
    </xf>
    <xf numFmtId="49" fontId="33" fillId="27" borderId="140" xfId="9" applyFill="1" applyBorder="1">
      <alignment horizontal="left" vertical="top" wrapText="1"/>
    </xf>
    <xf numFmtId="49" fontId="33" fillId="27" borderId="141" xfId="9" applyFill="1" applyBorder="1">
      <alignment horizontal="left" vertical="top" wrapText="1"/>
    </xf>
    <xf numFmtId="49" fontId="33" fillId="27" borderId="139" xfId="8" applyFill="1" applyBorder="1">
      <alignment horizontal="left" vertical="top" wrapText="1"/>
    </xf>
    <xf numFmtId="49" fontId="33" fillId="27" borderId="0" xfId="8" applyFill="1" applyBorder="1">
      <alignment horizontal="left" vertical="top" wrapText="1"/>
    </xf>
    <xf numFmtId="49" fontId="33" fillId="27" borderId="147" xfId="8" applyFill="1" applyBorder="1">
      <alignment horizontal="left" vertical="top" wrapText="1"/>
    </xf>
    <xf numFmtId="49" fontId="33" fillId="27" borderId="88" xfId="8" applyFill="1" applyBorder="1">
      <alignment horizontal="left" vertical="top" wrapText="1"/>
    </xf>
    <xf numFmtId="49" fontId="33" fillId="26" borderId="142" xfId="8" applyFill="1" applyBorder="1">
      <alignment horizontal="left" vertical="top" wrapText="1"/>
    </xf>
    <xf numFmtId="49" fontId="33" fillId="26" borderId="88" xfId="8" applyFill="1" applyBorder="1">
      <alignment horizontal="left" vertical="top" wrapText="1"/>
    </xf>
    <xf numFmtId="49" fontId="33" fillId="23" borderId="142" xfId="8" applyFill="1" applyBorder="1">
      <alignment horizontal="left" vertical="top" wrapText="1"/>
    </xf>
    <xf numFmtId="49" fontId="33" fillId="23" borderId="88" xfId="8" applyFill="1" applyBorder="1">
      <alignment horizontal="left" vertical="top" wrapText="1"/>
    </xf>
    <xf numFmtId="49" fontId="33" fillId="27" borderId="142" xfId="8" applyFill="1" applyBorder="1">
      <alignment horizontal="left" vertical="top" wrapText="1"/>
    </xf>
    <xf numFmtId="49" fontId="33" fillId="27" borderId="143" xfId="8" applyFill="1" applyBorder="1">
      <alignment horizontal="left" vertical="top" wrapText="1"/>
    </xf>
    <xf numFmtId="49" fontId="33" fillId="27" borderId="152" xfId="8" applyFill="1" applyBorder="1">
      <alignment horizontal="left" vertical="top" wrapText="1"/>
    </xf>
    <xf numFmtId="49" fontId="33" fillId="27" borderId="153" xfId="8" applyFill="1" applyBorder="1">
      <alignment horizontal="left" vertical="top" wrapText="1"/>
    </xf>
    <xf numFmtId="49" fontId="33" fillId="26" borderId="140" xfId="8" applyFill="1" applyBorder="1">
      <alignment horizontal="left" vertical="top" wrapText="1"/>
    </xf>
    <xf numFmtId="49" fontId="33" fillId="26" borderId="0" xfId="8" applyFill="1" applyBorder="1">
      <alignment horizontal="left" vertical="top" wrapText="1"/>
    </xf>
    <xf numFmtId="49" fontId="33" fillId="23" borderId="140" xfId="8" applyFill="1" applyBorder="1">
      <alignment horizontal="left" vertical="top" wrapText="1"/>
    </xf>
    <xf numFmtId="49" fontId="33" fillId="23" borderId="0" xfId="8" applyFill="1" applyBorder="1">
      <alignment horizontal="left" vertical="top" wrapText="1"/>
    </xf>
    <xf numFmtId="49" fontId="33" fillId="27" borderId="140" xfId="8" applyFill="1" applyBorder="1">
      <alignment horizontal="left" vertical="top" wrapText="1"/>
    </xf>
    <xf numFmtId="49" fontId="33" fillId="27" borderId="141" xfId="8" applyFill="1" applyBorder="1">
      <alignment horizontal="left" vertical="top" wrapText="1"/>
    </xf>
    <xf numFmtId="49" fontId="33" fillId="27" borderId="139" xfId="7" applyFill="1" applyBorder="1">
      <alignment horizontal="left" vertical="top" wrapText="1"/>
    </xf>
    <xf numFmtId="49" fontId="33" fillId="27" borderId="0" xfId="7" applyFill="1" applyBorder="1">
      <alignment horizontal="left" vertical="top" wrapText="1"/>
    </xf>
    <xf numFmtId="49" fontId="33" fillId="23" borderId="140" xfId="7" applyFill="1" applyBorder="1">
      <alignment horizontal="left" vertical="top" wrapText="1"/>
    </xf>
    <xf numFmtId="49" fontId="33" fillId="23" borderId="0" xfId="7" applyFill="1" applyBorder="1">
      <alignment horizontal="left" vertical="top" wrapText="1"/>
    </xf>
    <xf numFmtId="49" fontId="33" fillId="23" borderId="108" xfId="7" applyFill="1" applyBorder="1">
      <alignment horizontal="left" vertical="top" wrapText="1"/>
    </xf>
    <xf numFmtId="49" fontId="33" fillId="27" borderId="147" xfId="7" applyFill="1" applyBorder="1">
      <alignment horizontal="left" vertical="top" wrapText="1"/>
    </xf>
    <xf numFmtId="49" fontId="33" fillId="27" borderId="88" xfId="7" applyFill="1" applyBorder="1">
      <alignment horizontal="left" vertical="top" wrapText="1"/>
    </xf>
    <xf numFmtId="49" fontId="33" fillId="23" borderId="142" xfId="7" applyFill="1" applyBorder="1">
      <alignment horizontal="left" vertical="top" wrapText="1"/>
    </xf>
    <xf numFmtId="49" fontId="33" fillId="23" borderId="88" xfId="7" applyFill="1" applyBorder="1">
      <alignment horizontal="left" vertical="top" wrapText="1"/>
    </xf>
    <xf numFmtId="49" fontId="33" fillId="23" borderId="148" xfId="7" applyFill="1" applyBorder="1">
      <alignment horizontal="left" vertical="top" wrapText="1"/>
    </xf>
    <xf numFmtId="49" fontId="33" fillId="27" borderId="140" xfId="7" applyFill="1" applyBorder="1">
      <alignment horizontal="left" vertical="top" wrapText="1"/>
    </xf>
    <xf numFmtId="49" fontId="33" fillId="27" borderId="141" xfId="7" applyFill="1" applyBorder="1">
      <alignment horizontal="left" vertical="top" wrapText="1"/>
    </xf>
    <xf numFmtId="49" fontId="33" fillId="27" borderId="142" xfId="7" applyFill="1" applyBorder="1">
      <alignment horizontal="left" vertical="top" wrapText="1"/>
    </xf>
    <xf numFmtId="49" fontId="33" fillId="27" borderId="143" xfId="7" applyFill="1" applyBorder="1">
      <alignment horizontal="left" vertical="top" wrapText="1"/>
    </xf>
    <xf numFmtId="49" fontId="33" fillId="27" borderId="147" xfId="6" applyFill="1" applyBorder="1">
      <alignment horizontal="left" vertical="top" wrapText="1"/>
    </xf>
    <xf numFmtId="49" fontId="33" fillId="27" borderId="88" xfId="6" applyFill="1" applyBorder="1">
      <alignment horizontal="left" vertical="top" wrapText="1"/>
    </xf>
    <xf numFmtId="49" fontId="33" fillId="23" borderId="142" xfId="6" applyFill="1" applyBorder="1">
      <alignment horizontal="left" vertical="top" wrapText="1"/>
    </xf>
    <xf numFmtId="49" fontId="33" fillId="23" borderId="88" xfId="6" applyFill="1" applyBorder="1">
      <alignment horizontal="left" vertical="top" wrapText="1"/>
    </xf>
    <xf numFmtId="49" fontId="33" fillId="27" borderId="139" xfId="6" applyFill="1" applyBorder="1">
      <alignment horizontal="left" vertical="top" wrapText="1"/>
    </xf>
    <xf numFmtId="49" fontId="33" fillId="27" borderId="0" xfId="6" applyFill="1" applyBorder="1">
      <alignment horizontal="left" vertical="top" wrapText="1"/>
    </xf>
    <xf numFmtId="49" fontId="33" fillId="23" borderId="140" xfId="6" applyFill="1" applyBorder="1">
      <alignment horizontal="left" vertical="top" wrapText="1"/>
    </xf>
    <xf numFmtId="49" fontId="33" fillId="23" borderId="0" xfId="6" applyFill="1" applyBorder="1">
      <alignment horizontal="left" vertical="top" wrapText="1"/>
    </xf>
    <xf numFmtId="49" fontId="33" fillId="27" borderId="140" xfId="6" applyFill="1" applyBorder="1">
      <alignment horizontal="left" vertical="top" wrapText="1"/>
    </xf>
    <xf numFmtId="49" fontId="33" fillId="27" borderId="141" xfId="6" applyFill="1" applyBorder="1">
      <alignment horizontal="left" vertical="top" wrapText="1"/>
    </xf>
    <xf numFmtId="49" fontId="33" fillId="27" borderId="142" xfId="6" applyFill="1" applyBorder="1">
      <alignment horizontal="left" vertical="top" wrapText="1"/>
    </xf>
    <xf numFmtId="49" fontId="33" fillId="27" borderId="143" xfId="6" applyFill="1" applyBorder="1">
      <alignment horizontal="left" vertical="top" wrapText="1"/>
    </xf>
    <xf numFmtId="49" fontId="33" fillId="23" borderId="140" xfId="5" applyFill="1" applyBorder="1">
      <alignment horizontal="left" vertical="top" wrapText="1"/>
    </xf>
    <xf numFmtId="49" fontId="33" fillId="23" borderId="0" xfId="5" applyFill="1" applyBorder="1">
      <alignment horizontal="left" vertical="top" wrapText="1"/>
    </xf>
    <xf numFmtId="166" fontId="31" fillId="23" borderId="136" xfId="0" applyNumberFormat="1" applyFont="1" applyFill="1" applyBorder="1" applyAlignment="1">
      <alignment horizontal="center" vertical="top" shrinkToFit="1"/>
    </xf>
    <xf numFmtId="166" fontId="31" fillId="23" borderId="158" xfId="0" applyNumberFormat="1" applyFont="1" applyFill="1" applyBorder="1" applyAlignment="1">
      <alignment horizontal="center" vertical="top" shrinkToFit="1"/>
    </xf>
    <xf numFmtId="49" fontId="33" fillId="23" borderId="157" xfId="5" applyFill="1" applyBorder="1">
      <alignment horizontal="left" vertical="top" wrapText="1"/>
    </xf>
    <xf numFmtId="49" fontId="33" fillId="27" borderId="139" xfId="5" applyFill="1" applyBorder="1">
      <alignment horizontal="left" vertical="top" wrapText="1"/>
    </xf>
    <xf numFmtId="49" fontId="33" fillId="27" borderId="0" xfId="5" applyFill="1" applyBorder="1">
      <alignment horizontal="left" vertical="top" wrapText="1"/>
    </xf>
    <xf numFmtId="49" fontId="33" fillId="27" borderId="140" xfId="5" applyFill="1" applyBorder="1">
      <alignment horizontal="left" vertical="top" wrapText="1"/>
    </xf>
    <xf numFmtId="49" fontId="33" fillId="27" borderId="141" xfId="5" applyFill="1" applyBorder="1">
      <alignment horizontal="left" vertical="top" wrapText="1"/>
    </xf>
    <xf numFmtId="49" fontId="33" fillId="27" borderId="147" xfId="5" applyFill="1" applyBorder="1">
      <alignment horizontal="left" vertical="top" wrapText="1"/>
    </xf>
    <xf numFmtId="49" fontId="33" fillId="27" borderId="88" xfId="5" applyFill="1" applyBorder="1">
      <alignment horizontal="left" vertical="top" wrapText="1"/>
    </xf>
    <xf numFmtId="49" fontId="33" fillId="23" borderId="142" xfId="5" applyFill="1" applyBorder="1">
      <alignment horizontal="left" vertical="top" wrapText="1"/>
    </xf>
    <xf numFmtId="49" fontId="33" fillId="23" borderId="88" xfId="5" applyFill="1" applyBorder="1">
      <alignment horizontal="left" vertical="top" wrapText="1"/>
    </xf>
    <xf numFmtId="49" fontId="33" fillId="27" borderId="142" xfId="5" applyFill="1" applyBorder="1">
      <alignment horizontal="left" vertical="top" wrapText="1"/>
    </xf>
    <xf numFmtId="49" fontId="33" fillId="27" borderId="143" xfId="5" applyFill="1" applyBorder="1">
      <alignment horizontal="left" vertical="top" wrapText="1"/>
    </xf>
    <xf numFmtId="49" fontId="33" fillId="23" borderId="142" xfId="4" applyFill="1" applyBorder="1">
      <alignment horizontal="left" vertical="top" wrapText="1"/>
    </xf>
    <xf numFmtId="49" fontId="33" fillId="23" borderId="148" xfId="4" applyFill="1" applyBorder="1">
      <alignment horizontal="left" vertical="top" wrapText="1"/>
    </xf>
    <xf numFmtId="49" fontId="33" fillId="27" borderId="149" xfId="4" applyFill="1" applyBorder="1">
      <alignment horizontal="left" vertical="top" wrapText="1"/>
    </xf>
    <xf numFmtId="49" fontId="33" fillId="27" borderId="150" xfId="4" applyFill="1" applyBorder="1">
      <alignment horizontal="left" vertical="top" wrapText="1"/>
    </xf>
    <xf numFmtId="49" fontId="33" fillId="27" borderId="139" xfId="4" applyFill="1" applyBorder="1">
      <alignment horizontal="left" vertical="top" wrapText="1"/>
    </xf>
    <xf numFmtId="49" fontId="33" fillId="27" borderId="0" xfId="4" applyFill="1" applyBorder="1">
      <alignment horizontal="left" vertical="top" wrapText="1"/>
    </xf>
    <xf numFmtId="49" fontId="33" fillId="23" borderId="140" xfId="4" applyFill="1" applyBorder="1">
      <alignment horizontal="left" vertical="top" wrapText="1"/>
    </xf>
    <xf numFmtId="49" fontId="33" fillId="23" borderId="0" xfId="4" applyFill="1" applyBorder="1">
      <alignment horizontal="left" vertical="top" wrapText="1"/>
    </xf>
    <xf numFmtId="49" fontId="33" fillId="23" borderId="108" xfId="4" applyFill="1" applyBorder="1">
      <alignment horizontal="left" vertical="top" wrapText="1"/>
    </xf>
    <xf numFmtId="49" fontId="33" fillId="27" borderId="103" xfId="4" applyFill="1" applyBorder="1">
      <alignment horizontal="left" vertical="top" wrapText="1"/>
    </xf>
    <xf numFmtId="49" fontId="33" fillId="27" borderId="108" xfId="4" applyFill="1" applyBorder="1">
      <alignment horizontal="left" vertical="top" wrapText="1"/>
    </xf>
    <xf numFmtId="49" fontId="33" fillId="27" borderId="140" xfId="4" applyFill="1" applyBorder="1">
      <alignment horizontal="left" vertical="top" wrapText="1"/>
    </xf>
    <xf numFmtId="49" fontId="33" fillId="27" borderId="141" xfId="4" applyFill="1" applyBorder="1">
      <alignment horizontal="left" vertical="top" wrapText="1"/>
    </xf>
    <xf numFmtId="49" fontId="33" fillId="26" borderId="140" xfId="4" applyFill="1" applyBorder="1">
      <alignment horizontal="left" vertical="top" wrapText="1"/>
    </xf>
    <xf numFmtId="49" fontId="33" fillId="26" borderId="0" xfId="4" applyFill="1" applyBorder="1">
      <alignment horizontal="left" vertical="top" wrapText="1"/>
    </xf>
    <xf numFmtId="49" fontId="33" fillId="27" borderId="142" xfId="4" applyFill="1" applyBorder="1">
      <alignment horizontal="left" vertical="top" wrapText="1"/>
    </xf>
    <xf numFmtId="49" fontId="33" fillId="27" borderId="143" xfId="4" applyFill="1" applyBorder="1">
      <alignment horizontal="left" vertical="top" wrapText="1"/>
    </xf>
    <xf numFmtId="49" fontId="30" fillId="25" borderId="139" xfId="3" applyBorder="1">
      <alignment horizontal="left" vertical="top" wrapText="1"/>
    </xf>
    <xf numFmtId="49" fontId="30" fillId="25" borderId="0" xfId="3" applyBorder="1">
      <alignment horizontal="left" vertical="top" wrapText="1"/>
    </xf>
    <xf numFmtId="49" fontId="30" fillId="25" borderId="140" xfId="3" applyBorder="1">
      <alignment horizontal="left" vertical="top" wrapText="1"/>
    </xf>
    <xf numFmtId="49" fontId="27" fillId="24" borderId="128" xfId="2" applyNumberFormat="1" applyFont="1" applyFill="1" applyBorder="1" applyAlignment="1">
      <alignment horizontal="left"/>
    </xf>
    <xf numFmtId="0" fontId="16" fillId="0" borderId="129" xfId="2" applyBorder="1" applyAlignment="1">
      <alignment horizontal="left"/>
    </xf>
    <xf numFmtId="49" fontId="28" fillId="24" borderId="129" xfId="0" applyNumberFormat="1" applyFont="1" applyFill="1" applyBorder="1" applyAlignment="1">
      <alignment horizontal="center" vertical="center" shrinkToFit="1"/>
    </xf>
    <xf numFmtId="49" fontId="27" fillId="24" borderId="129" xfId="2" applyNumberFormat="1" applyFont="1" applyFill="1" applyBorder="1" applyAlignment="1">
      <alignment horizontal="right"/>
    </xf>
    <xf numFmtId="0" fontId="16" fillId="0" borderId="131" xfId="2" applyBorder="1" applyAlignment="1">
      <alignment horizontal="right"/>
    </xf>
    <xf numFmtId="49" fontId="29" fillId="24" borderId="132" xfId="0" applyNumberFormat="1" applyFont="1" applyFill="1" applyBorder="1" applyAlignment="1">
      <alignment horizontal="center" shrinkToFit="1"/>
    </xf>
    <xf numFmtId="49" fontId="29" fillId="24" borderId="133" xfId="0" applyNumberFormat="1" applyFont="1" applyFill="1" applyBorder="1" applyAlignment="1">
      <alignment horizontal="center" shrinkToFit="1"/>
    </xf>
    <xf numFmtId="49" fontId="29" fillId="24" borderId="134" xfId="0" applyNumberFormat="1" applyFont="1" applyFill="1" applyBorder="1" applyAlignment="1">
      <alignment horizontal="center" shrinkToFit="1"/>
    </xf>
    <xf numFmtId="49" fontId="41" fillId="28" borderId="140" xfId="12" applyFont="1" applyFill="1" applyBorder="1">
      <alignment horizontal="left" vertical="top" wrapText="1"/>
    </xf>
    <xf numFmtId="49" fontId="41" fillId="28" borderId="0" xfId="12" applyFont="1" applyFill="1" applyBorder="1">
      <alignment horizontal="left" vertical="top" wrapText="1"/>
    </xf>
    <xf numFmtId="49" fontId="33" fillId="27" borderId="147" xfId="4" applyFill="1" applyBorder="1">
      <alignment horizontal="left" vertical="top" wrapText="1"/>
    </xf>
    <xf numFmtId="49" fontId="33" fillId="27" borderId="88" xfId="4" applyFill="1" applyBorder="1">
      <alignment horizontal="left" vertical="top" wrapText="1"/>
    </xf>
    <xf numFmtId="49" fontId="33" fillId="23" borderId="88" xfId="4" applyFill="1" applyBorder="1">
      <alignment horizontal="left" vertical="top" wrapText="1"/>
    </xf>
  </cellXfs>
  <cellStyles count="17">
    <cellStyle name="Hyperlink" xfId="2" builtinId="8"/>
    <cellStyle name="Normal" xfId="0" builtinId="0"/>
    <cellStyle name="Percent" xfId="1" builtinId="5"/>
    <cellStyle name="WinCalendar_BlankCells_26" xfId="3" xr:uid="{21582620-AC13-44E9-83D5-104E451BC0D8}"/>
    <cellStyle name="WinCalendar_BlankCells_37" xfId="16" xr:uid="{49844CD2-1BE5-4222-888A-3A8BBDD37316}"/>
    <cellStyle name="WinCalendar_BlankDates_26" xfId="4" xr:uid="{5486571B-274B-43C2-8047-395AB26F9355}"/>
    <cellStyle name="WinCalendar_BlankDates_27" xfId="5" xr:uid="{91CF92B6-AFFB-4635-8FB8-7E85BC32247F}"/>
    <cellStyle name="WinCalendar_BlankDates_28" xfId="6" xr:uid="{DAE6A45B-C1CC-4669-80AD-633E213417B0}"/>
    <cellStyle name="WinCalendar_BlankDates_29" xfId="7" xr:uid="{7B1A7E86-B813-48F2-8913-B3944325E9A5}"/>
    <cellStyle name="WinCalendar_BlankDates_30" xfId="8" xr:uid="{0B229BB1-842C-4903-B566-927657915443}"/>
    <cellStyle name="WinCalendar_BlankDates_31" xfId="9" xr:uid="{8D6C70B2-EFDA-410F-BEAE-AC288B4413A6}"/>
    <cellStyle name="WinCalendar_BlankDates_32" xfId="10" xr:uid="{A2D4A761-9CB1-4A8D-A3CA-BB3A97C60460}"/>
    <cellStyle name="WinCalendar_BlankDates_33" xfId="11" xr:uid="{96C6510C-7EEF-4C46-B623-B0FBFD9BE1F7}"/>
    <cellStyle name="WinCalendar_BlankDates_34" xfId="12" xr:uid="{41674230-1C29-4568-A404-A82FAFA71726}"/>
    <cellStyle name="WinCalendar_BlankDates_35" xfId="13" xr:uid="{32922043-1466-49D9-B1D2-0713DED3023B}"/>
    <cellStyle name="WinCalendar_BlankDates_36" xfId="14" xr:uid="{23ADCAB7-91CA-40CE-9EC1-FB49A9ED7122}"/>
    <cellStyle name="WinCalendar_BlankDates_37" xfId="15" xr:uid="{8B3DAB6F-A1EB-429A-8A6E-78468D97C154}"/>
  </cellStyles>
  <dxfs count="3"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Quarter Summary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0"/>
          <c:order val="0"/>
          <c:tx>
            <c:v>Quarter 1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(Summary!$B$2,Summary!$B$11,Summary!$B$15,Summary!$B$22)</c15:sqref>
                  </c15:fullRef>
                </c:ext>
              </c:extLst>
              <c:f>(Summary!$B$2,Summary!$B$11)</c:f>
              <c:strCache>
                <c:ptCount val="2"/>
                <c:pt idx="0">
                  <c:v>Water Chemistry</c:v>
                </c:pt>
                <c:pt idx="1">
                  <c:v>Microbiology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(Summary!$I$2,Summary!$I$11,Summary!$I$15,Summary!$I$22)</c15:sqref>
                  </c15:fullRef>
                </c:ext>
              </c:extLst>
              <c:f>(Summary!$I$2,Summary!$I$11)</c:f>
              <c:numCache>
                <c:formatCode>0%</c:formatCode>
                <c:ptCount val="2"/>
                <c:pt idx="0">
                  <c:v>0.56521739130434778</c:v>
                </c:pt>
                <c:pt idx="1">
                  <c:v>0.57971014492753625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52-4F34-985D-68A18D304FAE}"/>
            </c:ext>
          </c:extLst>
        </c:ser>
        <c:ser>
          <c:idx val="1"/>
          <c:order val="1"/>
          <c:tx>
            <c:v>Quarter 2</c:v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(Summary!$B$2,Summary!$B$11,Summary!$B$15,Summary!$B$22)</c15:sqref>
                  </c15:fullRef>
                </c:ext>
              </c:extLst>
              <c:f>(Summary!$B$2,Summary!$B$11)</c:f>
              <c:strCache>
                <c:ptCount val="2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(Summary!$J$2,Summary!$J$11,Summary!$J$15,Summary!$J$22)</c15:sqref>
                  </c15:fullRef>
                </c:ext>
              </c:extLst>
              <c:f>(Summary!$J$2,Summary!$J$11)</c:f>
            </c:numRef>
          </c:val>
          <c:extLst>
            <c:ext xmlns:c16="http://schemas.microsoft.com/office/drawing/2014/chart" uri="{C3380CC4-5D6E-409C-BE32-E72D297353CC}">
              <c16:uniqueId val="{00000001-FD52-4F34-985D-68A18D304FAE}"/>
            </c:ext>
          </c:extLst>
        </c:ser>
        <c:ser>
          <c:idx val="2"/>
          <c:order val="2"/>
          <c:tx>
            <c:v>Quarter 3</c:v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(Summary!$B$2,Summary!$B$11,Summary!$B$15,Summary!$B$22)</c15:sqref>
                  </c15:fullRef>
                </c:ext>
              </c:extLst>
              <c:f>(Summary!$B$2,Summary!$B$11)</c:f>
              <c:strCache>
                <c:ptCount val="2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(Summary!$K$2,Summary!$K$11,Summary!$K$15,Summary!$K$22)</c15:sqref>
                  </c15:fullRef>
                </c:ext>
              </c:extLst>
              <c:f>(Summary!$K$2,Summary!$K$11)</c:f>
            </c:numRef>
          </c:val>
          <c:extLst>
            <c:ext xmlns:c16="http://schemas.microsoft.com/office/drawing/2014/chart" uri="{C3380CC4-5D6E-409C-BE32-E72D297353CC}">
              <c16:uniqueId val="{00000002-FD52-4F34-985D-68A18D304FAE}"/>
            </c:ext>
          </c:extLst>
        </c:ser>
        <c:ser>
          <c:idx val="3"/>
          <c:order val="3"/>
          <c:tx>
            <c:v>Quarter 4</c:v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(Summary!$B$2,Summary!$B$11,Summary!$B$15,Summary!$B$22)</c15:sqref>
                  </c15:fullRef>
                </c:ext>
              </c:extLst>
              <c:f>(Summary!$B$2,Summary!$B$11)</c:f>
              <c:strCache>
                <c:ptCount val="2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(Summary!$L$2,Summary!$L$11,Summary!$L$15,Summary!$L$22)</c15:sqref>
                  </c15:fullRef>
                </c:ext>
              </c:extLst>
              <c:f>(Summary!$L$2,Summary!$L$11)</c:f>
            </c:numRef>
          </c:val>
          <c:extLst>
            <c:ext xmlns:c16="http://schemas.microsoft.com/office/drawing/2014/chart" uri="{C3380CC4-5D6E-409C-BE32-E72D297353CC}">
              <c16:uniqueId val="{00000003-FD52-4F34-985D-68A18D304FAE}"/>
            </c:ext>
          </c:extLst>
        </c:ser>
        <c:ser>
          <c:idx val="4"/>
          <c:order val="4"/>
          <c:tx>
            <c:v>Total</c:v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(Summary!$B$2,Summary!$B$11,Summary!$B$15,Summary!$B$22)</c15:sqref>
                  </c15:fullRef>
                </c:ext>
              </c:extLst>
              <c:f>(Summary!$B$2,Summary!$B$11)</c:f>
              <c:strCache>
                <c:ptCount val="2"/>
                <c:pt idx="0">
                  <c:v>Water Chemistry</c:v>
                </c:pt>
                <c:pt idx="1">
                  <c:v>Microbiology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(Summary!$M$2,Summary!$M$11,Summary!$M$15,Summary!$M$22)</c15:sqref>
                  </c15:fullRef>
                </c:ext>
              </c:extLst>
              <c:f>(Summary!$M$2,Summary!$M$11)</c:f>
              <c:numCache>
                <c:formatCode>0%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D52-4F34-985D-68A18D304FA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624152752"/>
        <c:axId val="624149472"/>
        <c:axId val="558148328"/>
      </c:bar3DChart>
      <c:catAx>
        <c:axId val="624152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4149472"/>
        <c:crosses val="autoZero"/>
        <c:auto val="1"/>
        <c:lblAlgn val="ctr"/>
        <c:lblOffset val="100"/>
        <c:noMultiLvlLbl val="0"/>
      </c:catAx>
      <c:valAx>
        <c:axId val="62414947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4152752"/>
        <c:crosses val="autoZero"/>
        <c:crossBetween val="between"/>
      </c:valAx>
      <c:serAx>
        <c:axId val="55814832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4149472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%</a:t>
            </a:r>
            <a:r>
              <a:rPr lang="en-US" baseline="0"/>
              <a:t> Complete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(Summary!$B$2,Summary!$B$11,Summary!$B$15,Summary!$B$22)</c15:sqref>
                  </c15:fullRef>
                </c:ext>
              </c:extLst>
              <c:f>(Summary!$B$2,Summary!$B$11)</c:f>
              <c:strCache>
                <c:ptCount val="2"/>
                <c:pt idx="0">
                  <c:v>Water Chemistry</c:v>
                </c:pt>
                <c:pt idx="1">
                  <c:v>Microbiology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(Summary!$M$2,Summary!$M$11,Summary!$M$15,Summary!$M$22)</c15:sqref>
                  </c15:fullRef>
                </c:ext>
              </c:extLst>
              <c:f>(Summary!$M$2,Summary!$M$11)</c:f>
              <c:numCache>
                <c:formatCode>0%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47-4CC5-A434-500B363D1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431987680"/>
        <c:axId val="431988008"/>
      </c:barChart>
      <c:catAx>
        <c:axId val="431987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988008"/>
        <c:crosses val="autoZero"/>
        <c:auto val="1"/>
        <c:lblAlgn val="ctr"/>
        <c:lblOffset val="100"/>
        <c:noMultiLvlLbl val="0"/>
      </c:catAx>
      <c:valAx>
        <c:axId val="43198800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9876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Water Quality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(Summary!$B$3,Summary!$B$4,Summary!$B$5,Summary!$B$6,Summary!$B$7,Summary!$B$8,Summary!$B$9,Summary!$B$10)</c15:sqref>
                  </c15:fullRef>
                </c:ext>
              </c:extLst>
              <c:f>(Summary!$B$3,Summary!$B$4,Summary!$B$8)</c:f>
              <c:strCache>
                <c:ptCount val="3"/>
                <c:pt idx="0">
                  <c:v>Nutrients</c:v>
                </c:pt>
                <c:pt idx="1">
                  <c:v>Metals</c:v>
                </c:pt>
                <c:pt idx="2">
                  <c:v>Tracers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(Summary!$M$3,Summary!$M$4,Summary!$M$5,Summary!$M$6,Summary!$M$7,Summary!$M$8,Summary!$M$9,Summary!$M$10)</c15:sqref>
                  </c15:fullRef>
                </c:ext>
              </c:extLst>
              <c:f>(Summary!$M$3,Summary!$M$4,Summary!$M$8)</c:f>
              <c:numCache>
                <c:formatCode>0%</c:formatCode>
                <c:ptCount val="3"/>
                <c:pt idx="0">
                  <c:v>1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5C-42AF-A153-295EB98B88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725615280"/>
        <c:axId val="725617248"/>
      </c:barChart>
      <c:catAx>
        <c:axId val="725615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5617248"/>
        <c:crosses val="autoZero"/>
        <c:auto val="1"/>
        <c:lblAlgn val="ctr"/>
        <c:lblOffset val="100"/>
        <c:noMultiLvlLbl val="0"/>
      </c:catAx>
      <c:valAx>
        <c:axId val="72561724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56152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FIB - MST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(Summary!$B$8,Summary!$B$12,Summary!$B$13,Summary!$B$14,Summary!$B$16,Summary!$B$17,Summary!$B$18)</c15:sqref>
                  </c15:fullRef>
                </c:ext>
              </c:extLst>
              <c:f>(Summary!$B$8,Summary!$B$12)</c:f>
              <c:strCache>
                <c:ptCount val="2"/>
                <c:pt idx="0">
                  <c:v>Tracers</c:v>
                </c:pt>
                <c:pt idx="1">
                  <c:v>E. coli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(Summary!$M$8,Summary!$M$12,Summary!$M$13,Summary!$M$14,Summary!$M$16,Summary!$M$17,Summary!$M$18)</c15:sqref>
                  </c15:fullRef>
                </c:ext>
              </c:extLst>
              <c:f>(Summary!$M$8,Summary!$M$12)</c:f>
              <c:numCache>
                <c:formatCode>0%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F2-41BD-8F31-3A506A1B9C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48283472"/>
        <c:axId val="548282816"/>
      </c:barChart>
      <c:catAx>
        <c:axId val="548283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8282816"/>
        <c:crosses val="autoZero"/>
        <c:auto val="1"/>
        <c:lblAlgn val="ctr"/>
        <c:lblOffset val="100"/>
        <c:noMultiLvlLbl val="0"/>
      </c:catAx>
      <c:valAx>
        <c:axId val="548282816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8283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Bioassessments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(Summary!$B$6,Summary!$B$23,Summary!$B$24,Summary!$B$26,Summary!$B$27)</c15:sqref>
                  </c15:fullRef>
                </c:ext>
              </c:extLst>
              <c:f>(Summary!$B$23,Summary!$B$24,Summary!$B$26,Summary!$B$27)</c:f>
              <c:strCache>
                <c:ptCount val="4"/>
                <c:pt idx="0">
                  <c:v>LVI</c:v>
                </c:pt>
                <c:pt idx="1">
                  <c:v>SCI</c:v>
                </c:pt>
                <c:pt idx="2">
                  <c:v>RPS</c:v>
                </c:pt>
                <c:pt idx="3">
                  <c:v>LVS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(Summary!$M$6,Summary!$M$23,Summary!$M$24,Summary!$M$26,Summary!$M$27)</c15:sqref>
                  </c15:fullRef>
                </c:ext>
              </c:extLst>
              <c:f>(Summary!$M$23,Summary!$M$24,Summary!$M$26,Summary!$M$27)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D3-4483-9776-5D38C87BB8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723153232"/>
        <c:axId val="559105536"/>
      </c:barChart>
      <c:catAx>
        <c:axId val="723153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9105536"/>
        <c:crosses val="autoZero"/>
        <c:auto val="1"/>
        <c:lblAlgn val="ctr"/>
        <c:lblOffset val="100"/>
        <c:noMultiLvlLbl val="0"/>
      </c:catAx>
      <c:valAx>
        <c:axId val="559105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31532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/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dk1">
            <a:lumMod val="60000"/>
            <a:lumOff val="4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/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319928</xdr:colOff>
      <xdr:row>21</xdr:row>
      <xdr:rowOff>26670</xdr:rowOff>
    </xdr:from>
    <xdr:to>
      <xdr:col>21</xdr:col>
      <xdr:colOff>590438</xdr:colOff>
      <xdr:row>40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EA16049-FE14-44E5-94CB-FAA9F0E505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537210</xdr:colOff>
      <xdr:row>0</xdr:row>
      <xdr:rowOff>198119</xdr:rowOff>
    </xdr:from>
    <xdr:to>
      <xdr:col>21</xdr:col>
      <xdr:colOff>489585</xdr:colOff>
      <xdr:row>20</xdr:row>
      <xdr:rowOff>19049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107A5BA-9A07-4D33-B79D-0739D9EFE5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22</xdr:col>
      <xdr:colOff>156210</xdr:colOff>
      <xdr:row>0</xdr:row>
      <xdr:rowOff>219075</xdr:rowOff>
    </xdr:from>
    <xdr:to>
      <xdr:col>29</xdr:col>
      <xdr:colOff>457200</xdr:colOff>
      <xdr:row>13</xdr:row>
      <xdr:rowOff>93345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F910C03-C61C-4F7E-A7F9-4B017623EB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165735</xdr:colOff>
      <xdr:row>13</xdr:row>
      <xdr:rowOff>180975</xdr:rowOff>
    </xdr:from>
    <xdr:to>
      <xdr:col>29</xdr:col>
      <xdr:colOff>466725</xdr:colOff>
      <xdr:row>28</xdr:row>
      <xdr:rowOff>55245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75224FF0-500B-42A0-BE9A-CB3DD9B99A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22</xdr:col>
      <xdr:colOff>156210</xdr:colOff>
      <xdr:row>29</xdr:row>
      <xdr:rowOff>60960</xdr:rowOff>
    </xdr:from>
    <xdr:to>
      <xdr:col>29</xdr:col>
      <xdr:colOff>466725</xdr:colOff>
      <xdr:row>43</xdr:row>
      <xdr:rowOff>118110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65F8F7E1-7DB7-49B8-99AF-2506F3C0EE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floridadep.sharepoint.com/dear/biology/overflow/SitePages/Home.aspx" TargetMode="External"/><Relationship Id="rId2" Type="http://schemas.openxmlformats.org/officeDocument/2006/relationships/hyperlink" Target="https://floridadep.sharepoint.com/dear/biology/overflow/SitePages/Home.aspx" TargetMode="External"/><Relationship Id="rId1" Type="http://schemas.openxmlformats.org/officeDocument/2006/relationships/hyperlink" Target="https://floridadep.sharepoint.com/dear/biology/overflow/SitePages/Home.aspx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wincalendar.com/PDF-Calendar" TargetMode="External"/><Relationship Id="rId2" Type="http://schemas.openxmlformats.org/officeDocument/2006/relationships/hyperlink" Target="https://www.wincalendar.com/Holiday-Calendar/February-2020" TargetMode="External"/><Relationship Id="rId1" Type="http://schemas.openxmlformats.org/officeDocument/2006/relationships/hyperlink" Target="https://www.wincalendar.com/Holiday-Calendar/December-2019" TargetMode="External"/><Relationship Id="rId4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H89"/>
  <sheetViews>
    <sheetView tabSelected="1" zoomScale="85" zoomScaleNormal="85" workbookViewId="0">
      <pane ySplit="3" topLeftCell="A4" activePane="bottomLeft" state="frozen"/>
      <selection pane="bottomLeft" activeCell="L99" sqref="L99"/>
    </sheetView>
  </sheetViews>
  <sheetFormatPr defaultColWidth="9.140625" defaultRowHeight="15" x14ac:dyDescent="0.25"/>
  <cols>
    <col min="1" max="2" width="9.140625" style="12"/>
    <col min="3" max="3" width="41.28515625" style="12" customWidth="1"/>
    <col min="4" max="9" width="9.140625" style="12"/>
    <col min="10" max="10" width="24.42578125" style="12" customWidth="1"/>
    <col min="11" max="11" width="9.140625" style="12" customWidth="1"/>
    <col min="12" max="12" width="9.140625" style="12"/>
    <col min="13" max="13" width="45.28515625" style="12" customWidth="1"/>
    <col min="14" max="14" width="0" style="12" hidden="1" customWidth="1"/>
    <col min="15" max="19" width="2.28515625" style="247" customWidth="1"/>
    <col min="20" max="20" width="3" style="247" customWidth="1"/>
    <col min="21" max="21" width="2.5703125" style="247" customWidth="1"/>
    <col min="22" max="26" width="2.28515625" style="247" customWidth="1"/>
    <col min="27" max="28" width="2.28515625" style="623" customWidth="1"/>
    <col min="29" max="55" width="2.28515625" style="247" customWidth="1"/>
    <col min="56" max="56" width="2.140625" style="247" customWidth="1"/>
    <col min="57" max="73" width="2.28515625" style="247" customWidth="1"/>
    <col min="74" max="74" width="9.140625" style="12"/>
    <col min="75" max="78" width="9.140625" style="12" customWidth="1"/>
    <col min="79" max="79" width="30.28515625" style="247" customWidth="1"/>
    <col min="80" max="80" width="28.140625" style="247" customWidth="1"/>
    <col min="81" max="83" width="9.140625" style="12" customWidth="1"/>
    <col min="84" max="84" width="6.140625" style="12" customWidth="1"/>
    <col min="85" max="85" width="10.42578125" style="247" customWidth="1"/>
    <col min="86" max="86" width="12.28515625" style="247" customWidth="1"/>
    <col min="87" max="16384" width="9.140625" style="247"/>
  </cols>
  <sheetData>
    <row r="1" spans="1:86" x14ac:dyDescent="0.25">
      <c r="A1" s="261" t="s">
        <v>29</v>
      </c>
      <c r="B1" s="262"/>
      <c r="C1" s="262"/>
      <c r="D1" s="262"/>
      <c r="E1" s="262"/>
      <c r="F1" s="263"/>
      <c r="G1" s="264"/>
      <c r="H1" s="265"/>
      <c r="I1" s="266"/>
      <c r="J1" s="267"/>
      <c r="K1" s="268"/>
      <c r="L1" s="268"/>
      <c r="M1" s="269"/>
      <c r="N1" s="270"/>
      <c r="O1" s="293"/>
      <c r="P1" s="293"/>
      <c r="Q1" s="293"/>
      <c r="R1" s="293"/>
      <c r="S1" s="293"/>
      <c r="T1" s="293"/>
      <c r="U1" s="294"/>
      <c r="V1" s="294" t="s">
        <v>94</v>
      </c>
      <c r="W1" s="293"/>
      <c r="X1" s="293"/>
      <c r="Y1" s="293"/>
      <c r="Z1" s="293"/>
      <c r="AA1" s="616"/>
      <c r="AB1" s="616"/>
      <c r="AC1" s="293"/>
      <c r="AD1" s="293"/>
      <c r="AE1" s="293"/>
      <c r="AF1" s="293"/>
      <c r="AG1" s="293"/>
      <c r="AH1" s="295"/>
      <c r="AI1" s="296"/>
      <c r="AJ1" s="296"/>
      <c r="AK1" s="296"/>
      <c r="AL1" s="296"/>
      <c r="AM1" s="296"/>
      <c r="AN1" s="296"/>
      <c r="AO1" s="296"/>
      <c r="AP1" s="296"/>
      <c r="AQ1" s="296"/>
      <c r="AR1" s="297"/>
      <c r="AS1" s="297"/>
      <c r="AT1" s="297" t="s">
        <v>95</v>
      </c>
      <c r="AU1" s="296"/>
      <c r="AV1" s="296"/>
      <c r="AW1" s="296"/>
      <c r="AX1" s="296"/>
      <c r="AY1" s="296"/>
      <c r="AZ1" s="296"/>
      <c r="BA1" s="296"/>
      <c r="BB1" s="296"/>
      <c r="BC1" s="296"/>
      <c r="BD1" s="296"/>
      <c r="BE1" s="296"/>
      <c r="BF1" s="296"/>
      <c r="BG1" s="298"/>
      <c r="BH1" s="293"/>
      <c r="BI1" s="293"/>
      <c r="BJ1" s="293"/>
      <c r="BK1" s="293"/>
      <c r="BL1" s="294"/>
      <c r="BM1" s="294" t="s">
        <v>94</v>
      </c>
      <c r="BN1" s="293"/>
      <c r="BO1" s="293"/>
      <c r="BP1" s="293"/>
      <c r="BQ1" s="293"/>
      <c r="BR1" s="293"/>
      <c r="BS1" s="293"/>
      <c r="BT1" s="293"/>
      <c r="BU1" s="347"/>
      <c r="BV1" s="346"/>
      <c r="BW1" s="348"/>
      <c r="BX1" s="349"/>
      <c r="BY1" s="346"/>
      <c r="BZ1" s="345"/>
      <c r="CA1" s="246"/>
      <c r="CB1" s="246"/>
    </row>
    <row r="2" spans="1:86" x14ac:dyDescent="0.25">
      <c r="A2" s="261" t="s">
        <v>29</v>
      </c>
      <c r="B2" s="262"/>
      <c r="C2" s="262"/>
      <c r="D2" s="262"/>
      <c r="E2" s="262"/>
      <c r="F2" s="263"/>
      <c r="G2" s="264"/>
      <c r="H2" s="265"/>
      <c r="I2" s="266"/>
      <c r="J2" s="271"/>
      <c r="K2" s="272"/>
      <c r="L2" s="273" t="s">
        <v>30</v>
      </c>
      <c r="M2" s="274"/>
      <c r="N2" s="274"/>
      <c r="O2" s="299"/>
      <c r="P2" s="300"/>
      <c r="Q2" s="301" t="s">
        <v>0</v>
      </c>
      <c r="R2" s="300"/>
      <c r="S2" s="302"/>
      <c r="T2" s="303"/>
      <c r="U2" s="300"/>
      <c r="V2" s="304" t="s">
        <v>1</v>
      </c>
      <c r="W2" s="302"/>
      <c r="X2" s="303"/>
      <c r="Y2" s="300"/>
      <c r="Z2" s="301" t="s">
        <v>2</v>
      </c>
      <c r="AA2" s="617"/>
      <c r="AB2" s="618"/>
      <c r="AC2" s="303"/>
      <c r="AD2" s="300"/>
      <c r="AE2" s="300" t="s">
        <v>3</v>
      </c>
      <c r="AF2" s="301"/>
      <c r="AG2" s="302"/>
      <c r="AH2" s="305"/>
      <c r="AI2" s="306"/>
      <c r="AJ2" s="307" t="s">
        <v>4</v>
      </c>
      <c r="AK2" s="306"/>
      <c r="AL2" s="308"/>
      <c r="AM2" s="305"/>
      <c r="AN2" s="306"/>
      <c r="AO2" s="306" t="s">
        <v>5</v>
      </c>
      <c r="AP2" s="306"/>
      <c r="AQ2" s="308"/>
      <c r="AR2" s="305"/>
      <c r="AS2" s="306"/>
      <c r="AT2" s="306" t="s">
        <v>6</v>
      </c>
      <c r="AU2" s="309"/>
      <c r="AV2" s="308"/>
      <c r="AW2" s="310"/>
      <c r="AX2" s="306"/>
      <c r="AY2" s="306" t="s">
        <v>7</v>
      </c>
      <c r="AZ2" s="306"/>
      <c r="BA2" s="308"/>
      <c r="BB2" s="305"/>
      <c r="BC2" s="306"/>
      <c r="BD2" s="306" t="s">
        <v>8</v>
      </c>
      <c r="BE2" s="306"/>
      <c r="BF2" s="308"/>
      <c r="BG2" s="303"/>
      <c r="BH2" s="311"/>
      <c r="BI2" s="300" t="s">
        <v>9</v>
      </c>
      <c r="BJ2" s="300"/>
      <c r="BK2" s="302"/>
      <c r="BL2" s="312"/>
      <c r="BM2" s="300"/>
      <c r="BN2" s="301" t="s">
        <v>10</v>
      </c>
      <c r="BO2" s="300"/>
      <c r="BP2" s="302"/>
      <c r="BQ2" s="312"/>
      <c r="BR2" s="313"/>
      <c r="BS2" s="300" t="s">
        <v>11</v>
      </c>
      <c r="BT2" s="300"/>
      <c r="BU2" s="314"/>
      <c r="BV2" s="341"/>
      <c r="BW2" s="342"/>
      <c r="BX2" s="343"/>
      <c r="BY2" s="344"/>
      <c r="BZ2" s="342"/>
      <c r="CA2" s="246"/>
      <c r="CB2" s="246"/>
    </row>
    <row r="3" spans="1:86" ht="60.75" thickBot="1" x14ac:dyDescent="0.3">
      <c r="A3" s="275" t="s">
        <v>12</v>
      </c>
      <c r="B3" s="275" t="s">
        <v>13</v>
      </c>
      <c r="C3" s="275" t="s">
        <v>14</v>
      </c>
      <c r="D3" s="275" t="s">
        <v>15</v>
      </c>
      <c r="E3" s="275" t="s">
        <v>16</v>
      </c>
      <c r="F3" s="276" t="s">
        <v>17</v>
      </c>
      <c r="G3" s="275" t="s">
        <v>18</v>
      </c>
      <c r="H3" s="275" t="s">
        <v>19</v>
      </c>
      <c r="I3" s="277" t="s">
        <v>20</v>
      </c>
      <c r="J3" s="278" t="s">
        <v>21</v>
      </c>
      <c r="K3" s="279" t="s">
        <v>22</v>
      </c>
      <c r="L3" s="280" t="s">
        <v>23</v>
      </c>
      <c r="M3" s="278" t="s">
        <v>24</v>
      </c>
      <c r="N3" s="281" t="s">
        <v>25</v>
      </c>
      <c r="O3" s="315" t="s">
        <v>96</v>
      </c>
      <c r="P3" s="316" t="s">
        <v>97</v>
      </c>
      <c r="Q3" s="317" t="s">
        <v>98</v>
      </c>
      <c r="R3" s="318" t="s">
        <v>99</v>
      </c>
      <c r="S3" s="319" t="s">
        <v>121</v>
      </c>
      <c r="T3" s="320" t="s">
        <v>122</v>
      </c>
      <c r="U3" s="317" t="s">
        <v>100</v>
      </c>
      <c r="V3" s="318" t="s">
        <v>101</v>
      </c>
      <c r="W3" s="321" t="s">
        <v>102</v>
      </c>
      <c r="X3" s="322" t="s">
        <v>103</v>
      </c>
      <c r="Y3" s="316" t="s">
        <v>104</v>
      </c>
      <c r="Z3" s="316" t="s">
        <v>105</v>
      </c>
      <c r="AA3" s="619" t="s">
        <v>106</v>
      </c>
      <c r="AB3" s="620" t="s">
        <v>123</v>
      </c>
      <c r="AC3" s="322" t="s">
        <v>96</v>
      </c>
      <c r="AD3" s="316" t="s">
        <v>97</v>
      </c>
      <c r="AE3" s="316" t="s">
        <v>124</v>
      </c>
      <c r="AF3" s="316" t="s">
        <v>99</v>
      </c>
      <c r="AG3" s="321" t="s">
        <v>125</v>
      </c>
      <c r="AH3" s="323" t="s">
        <v>126</v>
      </c>
      <c r="AI3" s="324" t="s">
        <v>107</v>
      </c>
      <c r="AJ3" s="325" t="s">
        <v>108</v>
      </c>
      <c r="AK3" s="326" t="s">
        <v>109</v>
      </c>
      <c r="AL3" s="327" t="s">
        <v>127</v>
      </c>
      <c r="AM3" s="323" t="s">
        <v>128</v>
      </c>
      <c r="AN3" s="324" t="s">
        <v>110</v>
      </c>
      <c r="AO3" s="326" t="s">
        <v>111</v>
      </c>
      <c r="AP3" s="326" t="s">
        <v>112</v>
      </c>
      <c r="AQ3" s="327" t="s">
        <v>129</v>
      </c>
      <c r="AR3" s="328" t="s">
        <v>96</v>
      </c>
      <c r="AS3" s="329" t="s">
        <v>97</v>
      </c>
      <c r="AT3" s="330" t="s">
        <v>98</v>
      </c>
      <c r="AU3" s="326" t="s">
        <v>99</v>
      </c>
      <c r="AV3" s="327" t="s">
        <v>121</v>
      </c>
      <c r="AW3" s="328" t="s">
        <v>122</v>
      </c>
      <c r="AX3" s="326" t="s">
        <v>100</v>
      </c>
      <c r="AY3" s="325" t="s">
        <v>101</v>
      </c>
      <c r="AZ3" s="330" t="s">
        <v>102</v>
      </c>
      <c r="BA3" s="331" t="s">
        <v>130</v>
      </c>
      <c r="BB3" s="323" t="s">
        <v>131</v>
      </c>
      <c r="BC3" s="324" t="s">
        <v>113</v>
      </c>
      <c r="BD3" s="326" t="s">
        <v>114</v>
      </c>
      <c r="BE3" s="325" t="s">
        <v>115</v>
      </c>
      <c r="BF3" s="331" t="s">
        <v>132</v>
      </c>
      <c r="BG3" s="320" t="s">
        <v>133</v>
      </c>
      <c r="BH3" s="332" t="s">
        <v>116</v>
      </c>
      <c r="BI3" s="318" t="s">
        <v>117</v>
      </c>
      <c r="BJ3" s="316" t="s">
        <v>118</v>
      </c>
      <c r="BK3" s="321" t="s">
        <v>119</v>
      </c>
      <c r="BL3" s="322" t="s">
        <v>103</v>
      </c>
      <c r="BM3" s="316" t="s">
        <v>104</v>
      </c>
      <c r="BN3" s="333" t="s">
        <v>105</v>
      </c>
      <c r="BO3" s="316" t="s">
        <v>106</v>
      </c>
      <c r="BP3" s="321" t="s">
        <v>134</v>
      </c>
      <c r="BQ3" s="322" t="s">
        <v>131</v>
      </c>
      <c r="BR3" s="332" t="s">
        <v>113</v>
      </c>
      <c r="BS3" s="316" t="s">
        <v>114</v>
      </c>
      <c r="BT3" s="316" t="s">
        <v>115</v>
      </c>
      <c r="BU3" s="334" t="s">
        <v>120</v>
      </c>
      <c r="BV3" s="278" t="s">
        <v>26</v>
      </c>
      <c r="BW3" s="280" t="s">
        <v>27</v>
      </c>
      <c r="BX3" s="340" t="s">
        <v>135</v>
      </c>
      <c r="BY3" s="335" t="s">
        <v>136</v>
      </c>
      <c r="BZ3" s="280" t="s">
        <v>137</v>
      </c>
      <c r="CA3" s="248" t="s">
        <v>28</v>
      </c>
      <c r="CB3" s="248" t="s">
        <v>345</v>
      </c>
      <c r="CC3" s="12" t="s">
        <v>151</v>
      </c>
      <c r="CD3" s="12" t="s">
        <v>152</v>
      </c>
      <c r="CE3" s="12" t="s">
        <v>153</v>
      </c>
      <c r="CF3" s="12" t="s">
        <v>154</v>
      </c>
      <c r="CG3" s="626" t="s">
        <v>503</v>
      </c>
      <c r="CH3" s="625" t="s">
        <v>501</v>
      </c>
    </row>
    <row r="4" spans="1:86" x14ac:dyDescent="0.25">
      <c r="A4" s="282" t="s">
        <v>63</v>
      </c>
      <c r="B4" s="283" t="s">
        <v>64</v>
      </c>
      <c r="C4" s="284" t="s">
        <v>73</v>
      </c>
      <c r="D4" s="284" t="s">
        <v>79</v>
      </c>
      <c r="E4" s="285" t="s">
        <v>67</v>
      </c>
      <c r="F4" s="286" t="s">
        <v>46</v>
      </c>
      <c r="G4" s="284"/>
      <c r="H4" s="284" t="s">
        <v>66</v>
      </c>
      <c r="I4" s="287" t="s">
        <v>60</v>
      </c>
      <c r="J4" s="288" t="s">
        <v>31</v>
      </c>
      <c r="K4" s="289">
        <v>15</v>
      </c>
      <c r="L4" s="290">
        <v>11</v>
      </c>
      <c r="M4" s="291" t="s">
        <v>90</v>
      </c>
      <c r="N4" s="284" t="s">
        <v>91</v>
      </c>
      <c r="O4" s="249"/>
      <c r="P4" s="250"/>
      <c r="Q4" s="250"/>
      <c r="R4" s="250"/>
      <c r="S4" s="251"/>
      <c r="T4" s="252"/>
      <c r="U4" s="250">
        <v>3</v>
      </c>
      <c r="V4" s="250"/>
      <c r="W4" s="253"/>
      <c r="X4" s="252"/>
      <c r="Y4" s="250"/>
      <c r="Z4" s="250">
        <v>3</v>
      </c>
      <c r="AA4" s="621"/>
      <c r="AB4" s="622">
        <v>3</v>
      </c>
      <c r="AC4" s="252"/>
      <c r="AD4" s="250"/>
      <c r="AE4" s="250"/>
      <c r="AF4" s="250"/>
      <c r="AG4" s="253"/>
      <c r="AH4" s="254"/>
      <c r="AI4" s="255"/>
      <c r="AJ4" s="256"/>
      <c r="AK4" s="256"/>
      <c r="AL4" s="257"/>
      <c r="AM4" s="254"/>
      <c r="AN4" s="255"/>
      <c r="AO4" s="256"/>
      <c r="AP4" s="256"/>
      <c r="AQ4" s="257">
        <v>1</v>
      </c>
      <c r="AR4" s="254"/>
      <c r="AS4" s="255"/>
      <c r="AT4" s="256"/>
      <c r="AU4" s="256"/>
      <c r="AV4" s="257"/>
      <c r="AW4" s="254"/>
      <c r="AX4" s="256"/>
      <c r="AY4" s="256"/>
      <c r="AZ4" s="256"/>
      <c r="BA4" s="257"/>
      <c r="BB4" s="254"/>
      <c r="BC4" s="255"/>
      <c r="BD4" s="256"/>
      <c r="BE4" s="256"/>
      <c r="BF4" s="257"/>
      <c r="BG4" s="252"/>
      <c r="BH4" s="258"/>
      <c r="BI4" s="250"/>
      <c r="BJ4" s="250"/>
      <c r="BK4" s="253"/>
      <c r="BL4" s="252"/>
      <c r="BM4" s="250"/>
      <c r="BN4" s="250">
        <v>1</v>
      </c>
      <c r="BO4" s="250"/>
      <c r="BP4" s="253"/>
      <c r="BQ4" s="252"/>
      <c r="BR4" s="258"/>
      <c r="BS4" s="250"/>
      <c r="BT4" s="250"/>
      <c r="BU4" s="259"/>
      <c r="BV4" s="336">
        <f t="shared" ref="BV4:BV5" si="0">SUM(O4:BU4)</f>
        <v>11</v>
      </c>
      <c r="BW4" s="337">
        <f t="shared" ref="BW4:BW5" si="1">IF(J4="Pictures",(IF(SUM(O4:BU4)&gt;L4,0,L4-BV4)),L4-BV4)</f>
        <v>0</v>
      </c>
      <c r="BX4" s="338">
        <f t="shared" ref="BX4:BX7" si="2">COUNT(O4:BU4)</f>
        <v>5</v>
      </c>
      <c r="BY4" s="350">
        <f t="shared" ref="BY4:BY7" si="3">COUNT(O4:AG4,BG4:BU4)</f>
        <v>4</v>
      </c>
      <c r="BZ4" s="338">
        <f t="shared" ref="BZ4:BZ7" si="4">COUNT(AH4:BF4)</f>
        <v>1</v>
      </c>
      <c r="CA4" s="260"/>
      <c r="CB4" s="247" t="s">
        <v>73</v>
      </c>
      <c r="CC4" s="339">
        <f t="shared" ref="CC4" si="5">SUM(O4:AB4)</f>
        <v>9</v>
      </c>
      <c r="CD4" s="339">
        <f t="shared" ref="CD4" si="6">SUM(AC4:AQ4)</f>
        <v>1</v>
      </c>
      <c r="CE4" s="339">
        <f t="shared" ref="CE4" si="7">SUM(AR4:BF4)</f>
        <v>0</v>
      </c>
      <c r="CF4" s="339">
        <f t="shared" ref="CF4" si="8">SUM(BG4:BU4)</f>
        <v>1</v>
      </c>
      <c r="CG4" s="627" t="s">
        <v>504</v>
      </c>
      <c r="CH4" s="624" t="s">
        <v>59</v>
      </c>
    </row>
    <row r="5" spans="1:86" x14ac:dyDescent="0.25">
      <c r="A5" s="282" t="s">
        <v>63</v>
      </c>
      <c r="B5" s="283" t="s">
        <v>64</v>
      </c>
      <c r="C5" s="284" t="s">
        <v>73</v>
      </c>
      <c r="D5" s="284" t="s">
        <v>79</v>
      </c>
      <c r="E5" s="285" t="s">
        <v>67</v>
      </c>
      <c r="F5" s="286" t="s">
        <v>46</v>
      </c>
      <c r="G5" s="284"/>
      <c r="H5" s="284" t="s">
        <v>66</v>
      </c>
      <c r="I5" s="287" t="s">
        <v>60</v>
      </c>
      <c r="J5" s="288" t="s">
        <v>39</v>
      </c>
      <c r="K5" s="289">
        <v>5</v>
      </c>
      <c r="L5" s="290">
        <v>5</v>
      </c>
      <c r="M5" s="291" t="s">
        <v>83</v>
      </c>
      <c r="N5" s="284" t="s">
        <v>59</v>
      </c>
      <c r="O5" s="249"/>
      <c r="P5" s="250"/>
      <c r="Q5" s="250"/>
      <c r="R5" s="250"/>
      <c r="S5" s="251"/>
      <c r="T5" s="252"/>
      <c r="U5" s="250">
        <v>1</v>
      </c>
      <c r="V5" s="250"/>
      <c r="W5" s="253"/>
      <c r="X5" s="252"/>
      <c r="Y5" s="250"/>
      <c r="Z5" s="250">
        <v>1</v>
      </c>
      <c r="AA5" s="621"/>
      <c r="AB5" s="622">
        <v>1</v>
      </c>
      <c r="AC5" s="252"/>
      <c r="AD5" s="250"/>
      <c r="AE5" s="250"/>
      <c r="AF5" s="250"/>
      <c r="AG5" s="253"/>
      <c r="AH5" s="254"/>
      <c r="AI5" s="255"/>
      <c r="AJ5" s="256"/>
      <c r="AK5" s="256"/>
      <c r="AL5" s="257"/>
      <c r="AM5" s="254"/>
      <c r="AN5" s="255"/>
      <c r="AO5" s="256"/>
      <c r="AP5" s="256"/>
      <c r="AQ5" s="257">
        <v>1</v>
      </c>
      <c r="AR5" s="254"/>
      <c r="AS5" s="255"/>
      <c r="AT5" s="256"/>
      <c r="AU5" s="256"/>
      <c r="AV5" s="257"/>
      <c r="AW5" s="254"/>
      <c r="AX5" s="256"/>
      <c r="AY5" s="256"/>
      <c r="AZ5" s="256"/>
      <c r="BA5" s="257"/>
      <c r="BB5" s="254"/>
      <c r="BC5" s="255"/>
      <c r="BD5" s="256"/>
      <c r="BE5" s="256"/>
      <c r="BF5" s="257"/>
      <c r="BG5" s="252"/>
      <c r="BH5" s="258"/>
      <c r="BI5" s="250"/>
      <c r="BJ5" s="250"/>
      <c r="BK5" s="253"/>
      <c r="BL5" s="252"/>
      <c r="BM5" s="250"/>
      <c r="BN5" s="250">
        <v>1</v>
      </c>
      <c r="BO5" s="250"/>
      <c r="BP5" s="253"/>
      <c r="BQ5" s="252"/>
      <c r="BR5" s="258"/>
      <c r="BS5" s="250"/>
      <c r="BT5" s="250"/>
      <c r="BU5" s="259"/>
      <c r="BV5" s="336">
        <f t="shared" si="0"/>
        <v>5</v>
      </c>
      <c r="BW5" s="337">
        <f t="shared" si="1"/>
        <v>0</v>
      </c>
      <c r="BX5" s="338">
        <f t="shared" si="2"/>
        <v>5</v>
      </c>
      <c r="BY5" s="350">
        <f t="shared" si="3"/>
        <v>4</v>
      </c>
      <c r="BZ5" s="338">
        <f t="shared" si="4"/>
        <v>1</v>
      </c>
      <c r="CA5" s="260"/>
      <c r="CB5" s="247" t="s">
        <v>73</v>
      </c>
      <c r="CC5" s="339">
        <f t="shared" ref="CC5:CC82" si="9">SUM(O5:AB5)</f>
        <v>3</v>
      </c>
      <c r="CD5" s="339">
        <f t="shared" ref="CD5:CD82" si="10">SUM(AC5:AQ5)</f>
        <v>1</v>
      </c>
      <c r="CE5" s="339">
        <f t="shared" ref="CE5:CE82" si="11">SUM(AR5:BF5)</f>
        <v>0</v>
      </c>
      <c r="CF5" s="339">
        <f t="shared" ref="CF5:CF82" si="12">SUM(BG5:BU5)</f>
        <v>1</v>
      </c>
      <c r="CG5" s="627" t="s">
        <v>504</v>
      </c>
      <c r="CH5" s="624" t="s">
        <v>59</v>
      </c>
    </row>
    <row r="6" spans="1:86" x14ac:dyDescent="0.25">
      <c r="A6" s="282" t="s">
        <v>63</v>
      </c>
      <c r="B6" s="283" t="s">
        <v>64</v>
      </c>
      <c r="C6" s="284" t="s">
        <v>73</v>
      </c>
      <c r="D6" s="284" t="s">
        <v>79</v>
      </c>
      <c r="E6" s="285" t="s">
        <v>67</v>
      </c>
      <c r="F6" s="286" t="s">
        <v>46</v>
      </c>
      <c r="G6" s="284"/>
      <c r="H6" s="284" t="s">
        <v>66</v>
      </c>
      <c r="I6" s="287" t="s">
        <v>60</v>
      </c>
      <c r="J6" s="288" t="s">
        <v>32</v>
      </c>
      <c r="K6" s="289">
        <v>1</v>
      </c>
      <c r="L6" s="290">
        <v>0</v>
      </c>
      <c r="M6" s="291" t="s">
        <v>481</v>
      </c>
      <c r="N6" s="284" t="s">
        <v>59</v>
      </c>
      <c r="O6" s="249"/>
      <c r="P6" s="250"/>
      <c r="Q6" s="250"/>
      <c r="R6" s="250"/>
      <c r="S6" s="251"/>
      <c r="T6" s="252"/>
      <c r="U6" s="250"/>
      <c r="V6" s="250"/>
      <c r="W6" s="253"/>
      <c r="X6" s="252"/>
      <c r="Y6" s="250"/>
      <c r="Z6" s="250"/>
      <c r="AA6" s="621"/>
      <c r="AB6" s="622"/>
      <c r="AC6" s="252"/>
      <c r="AD6" s="250"/>
      <c r="AE6" s="250"/>
      <c r="AF6" s="250"/>
      <c r="AG6" s="253"/>
      <c r="AH6" s="254"/>
      <c r="AI6" s="255"/>
      <c r="AJ6" s="256"/>
      <c r="AK6" s="256"/>
      <c r="AL6" s="257"/>
      <c r="AM6" s="254"/>
      <c r="AN6" s="255"/>
      <c r="AO6" s="256"/>
      <c r="AP6" s="256"/>
      <c r="AQ6" s="257"/>
      <c r="AR6" s="254"/>
      <c r="AS6" s="255"/>
      <c r="AT6" s="256"/>
      <c r="AU6" s="256"/>
      <c r="AV6" s="257"/>
      <c r="AW6" s="254"/>
      <c r="AX6" s="256"/>
      <c r="AY6" s="256"/>
      <c r="AZ6" s="256"/>
      <c r="BA6" s="257"/>
      <c r="BB6" s="254"/>
      <c r="BC6" s="255"/>
      <c r="BD6" s="256"/>
      <c r="BE6" s="256"/>
      <c r="BF6" s="257"/>
      <c r="BG6" s="252"/>
      <c r="BH6" s="258"/>
      <c r="BI6" s="250"/>
      <c r="BJ6" s="250"/>
      <c r="BK6" s="253"/>
      <c r="BL6" s="252"/>
      <c r="BM6" s="250"/>
      <c r="BN6" s="250"/>
      <c r="BO6" s="250"/>
      <c r="BP6" s="253"/>
      <c r="BQ6" s="252"/>
      <c r="BR6" s="258"/>
      <c r="BS6" s="250"/>
      <c r="BT6" s="250"/>
      <c r="BU6" s="259"/>
      <c r="BV6" s="336">
        <f t="shared" ref="BV6:BV7" si="13">SUM(O6:BU6)</f>
        <v>0</v>
      </c>
      <c r="BW6" s="337">
        <f t="shared" ref="BW6:BW7" si="14">IF(J6="Pictures",(IF(SUM(O6:BU6)&gt;L6,0,L6-BV6)),L6-BV6)</f>
        <v>0</v>
      </c>
      <c r="BX6" s="338">
        <f t="shared" si="2"/>
        <v>0</v>
      </c>
      <c r="BY6" s="350">
        <f t="shared" si="3"/>
        <v>0</v>
      </c>
      <c r="BZ6" s="338">
        <f t="shared" si="4"/>
        <v>0</v>
      </c>
      <c r="CA6" s="260"/>
      <c r="CB6" s="247" t="s">
        <v>73</v>
      </c>
      <c r="CC6" s="339">
        <f t="shared" si="9"/>
        <v>0</v>
      </c>
      <c r="CD6" s="339">
        <f t="shared" si="10"/>
        <v>0</v>
      </c>
      <c r="CE6" s="339">
        <f t="shared" si="11"/>
        <v>0</v>
      </c>
      <c r="CF6" s="339">
        <f t="shared" si="12"/>
        <v>0</v>
      </c>
      <c r="CG6" s="627" t="s">
        <v>504</v>
      </c>
      <c r="CH6" s="624" t="s">
        <v>59</v>
      </c>
    </row>
    <row r="7" spans="1:86" x14ac:dyDescent="0.25">
      <c r="A7" s="282" t="s">
        <v>63</v>
      </c>
      <c r="B7" s="283" t="s">
        <v>64</v>
      </c>
      <c r="C7" s="284" t="s">
        <v>73</v>
      </c>
      <c r="D7" s="284" t="s">
        <v>79</v>
      </c>
      <c r="E7" s="285" t="s">
        <v>67</v>
      </c>
      <c r="F7" s="286" t="s">
        <v>46</v>
      </c>
      <c r="G7" s="284"/>
      <c r="H7" s="284" t="s">
        <v>66</v>
      </c>
      <c r="I7" s="287" t="s">
        <v>60</v>
      </c>
      <c r="J7" s="288" t="s">
        <v>33</v>
      </c>
      <c r="K7" s="289">
        <v>1</v>
      </c>
      <c r="L7" s="290">
        <v>0</v>
      </c>
      <c r="M7" s="291" t="s">
        <v>481</v>
      </c>
      <c r="N7" s="284" t="s">
        <v>59</v>
      </c>
      <c r="O7" s="249"/>
      <c r="P7" s="250"/>
      <c r="Q7" s="250"/>
      <c r="R7" s="250"/>
      <c r="S7" s="251"/>
      <c r="T7" s="252"/>
      <c r="U7" s="250"/>
      <c r="V7" s="250"/>
      <c r="W7" s="253"/>
      <c r="X7" s="252"/>
      <c r="Y7" s="250"/>
      <c r="Z7" s="250"/>
      <c r="AA7" s="621"/>
      <c r="AB7" s="622"/>
      <c r="AC7" s="252"/>
      <c r="AD7" s="250"/>
      <c r="AE7" s="250"/>
      <c r="AF7" s="250"/>
      <c r="AG7" s="253"/>
      <c r="AH7" s="254"/>
      <c r="AI7" s="255"/>
      <c r="AJ7" s="256"/>
      <c r="AK7" s="256"/>
      <c r="AL7" s="257"/>
      <c r="AM7" s="254"/>
      <c r="AN7" s="255"/>
      <c r="AO7" s="256"/>
      <c r="AP7" s="256"/>
      <c r="AQ7" s="257"/>
      <c r="AR7" s="254"/>
      <c r="AS7" s="255"/>
      <c r="AT7" s="256"/>
      <c r="AU7" s="256"/>
      <c r="AV7" s="257"/>
      <c r="AW7" s="254"/>
      <c r="AX7" s="256"/>
      <c r="AY7" s="256"/>
      <c r="AZ7" s="256"/>
      <c r="BA7" s="257"/>
      <c r="BB7" s="254"/>
      <c r="BC7" s="255"/>
      <c r="BD7" s="256"/>
      <c r="BE7" s="256"/>
      <c r="BF7" s="257"/>
      <c r="BG7" s="252"/>
      <c r="BH7" s="258"/>
      <c r="BI7" s="250"/>
      <c r="BJ7" s="250"/>
      <c r="BK7" s="253"/>
      <c r="BL7" s="252"/>
      <c r="BM7" s="250"/>
      <c r="BN7" s="250"/>
      <c r="BO7" s="250"/>
      <c r="BP7" s="253"/>
      <c r="BQ7" s="252"/>
      <c r="BR7" s="258"/>
      <c r="BS7" s="250"/>
      <c r="BT7" s="250"/>
      <c r="BU7" s="259"/>
      <c r="BV7" s="336">
        <f t="shared" si="13"/>
        <v>0</v>
      </c>
      <c r="BW7" s="337">
        <f t="shared" si="14"/>
        <v>0</v>
      </c>
      <c r="BX7" s="338">
        <f t="shared" si="2"/>
        <v>0</v>
      </c>
      <c r="BY7" s="350">
        <f t="shared" si="3"/>
        <v>0</v>
      </c>
      <c r="BZ7" s="338">
        <f t="shared" si="4"/>
        <v>0</v>
      </c>
      <c r="CA7" s="260"/>
      <c r="CB7" s="247" t="s">
        <v>73</v>
      </c>
      <c r="CC7" s="339">
        <f t="shared" si="9"/>
        <v>0</v>
      </c>
      <c r="CD7" s="339">
        <f t="shared" si="10"/>
        <v>0</v>
      </c>
      <c r="CE7" s="339">
        <f t="shared" si="11"/>
        <v>0</v>
      </c>
      <c r="CF7" s="339">
        <f t="shared" si="12"/>
        <v>0</v>
      </c>
      <c r="CG7" s="627" t="s">
        <v>504</v>
      </c>
      <c r="CH7" s="624" t="s">
        <v>59</v>
      </c>
    </row>
    <row r="8" spans="1:86" x14ac:dyDescent="0.25">
      <c r="A8" s="282" t="s">
        <v>63</v>
      </c>
      <c r="B8" s="283" t="s">
        <v>64</v>
      </c>
      <c r="C8" s="284" t="s">
        <v>73</v>
      </c>
      <c r="D8" s="284" t="s">
        <v>79</v>
      </c>
      <c r="E8" s="285" t="s">
        <v>67</v>
      </c>
      <c r="F8" s="286" t="s">
        <v>46</v>
      </c>
      <c r="G8" s="284"/>
      <c r="H8" s="284" t="s">
        <v>66</v>
      </c>
      <c r="I8" s="287" t="s">
        <v>60</v>
      </c>
      <c r="J8" s="288" t="s">
        <v>34</v>
      </c>
      <c r="K8" s="289">
        <v>1</v>
      </c>
      <c r="L8" s="290">
        <v>0</v>
      </c>
      <c r="M8" s="291" t="s">
        <v>481</v>
      </c>
      <c r="N8" s="284" t="s">
        <v>59</v>
      </c>
      <c r="O8" s="249"/>
      <c r="P8" s="250"/>
      <c r="Q8" s="250"/>
      <c r="R8" s="250"/>
      <c r="S8" s="251"/>
      <c r="T8" s="252"/>
      <c r="U8" s="250"/>
      <c r="V8" s="250"/>
      <c r="W8" s="253"/>
      <c r="X8" s="252"/>
      <c r="Y8" s="250"/>
      <c r="Z8" s="250"/>
      <c r="AA8" s="621"/>
      <c r="AB8" s="622"/>
      <c r="AC8" s="252"/>
      <c r="AD8" s="250"/>
      <c r="AE8" s="250"/>
      <c r="AF8" s="250"/>
      <c r="AG8" s="253"/>
      <c r="AH8" s="254"/>
      <c r="AI8" s="255"/>
      <c r="AJ8" s="256"/>
      <c r="AK8" s="256"/>
      <c r="AL8" s="257"/>
      <c r="AM8" s="254"/>
      <c r="AN8" s="255"/>
      <c r="AO8" s="256"/>
      <c r="AP8" s="256"/>
      <c r="AQ8" s="257"/>
      <c r="AR8" s="254"/>
      <c r="AS8" s="255"/>
      <c r="AT8" s="256"/>
      <c r="AU8" s="256"/>
      <c r="AV8" s="257"/>
      <c r="AW8" s="254"/>
      <c r="AX8" s="256"/>
      <c r="AY8" s="256"/>
      <c r="AZ8" s="256"/>
      <c r="BA8" s="257"/>
      <c r="BB8" s="254"/>
      <c r="BC8" s="255"/>
      <c r="BD8" s="256"/>
      <c r="BE8" s="256"/>
      <c r="BF8" s="257"/>
      <c r="BG8" s="252"/>
      <c r="BH8" s="258"/>
      <c r="BI8" s="250"/>
      <c r="BJ8" s="250"/>
      <c r="BK8" s="253"/>
      <c r="BL8" s="252"/>
      <c r="BM8" s="250"/>
      <c r="BN8" s="250"/>
      <c r="BO8" s="250"/>
      <c r="BP8" s="253"/>
      <c r="BQ8" s="252"/>
      <c r="BR8" s="258"/>
      <c r="BS8" s="250"/>
      <c r="BT8" s="250"/>
      <c r="BU8" s="259"/>
      <c r="BV8" s="336">
        <f t="shared" ref="BV8:BV78" si="15">SUM(O8:BU8)</f>
        <v>0</v>
      </c>
      <c r="BW8" s="337">
        <f t="shared" ref="BW8:BW78" si="16">IF(J8="Pictures",(IF(SUM(O8:BU8)&gt;L8,0,L8-BV8)),L8-BV8)</f>
        <v>0</v>
      </c>
      <c r="BX8" s="338">
        <f t="shared" ref="BX8:BX78" si="17">COUNT(O8:BU8)</f>
        <v>0</v>
      </c>
      <c r="BY8" s="350">
        <f t="shared" ref="BY8:BY78" si="18">COUNT(O8:AG8,BG8:BU8)</f>
        <v>0</v>
      </c>
      <c r="BZ8" s="338">
        <f t="shared" ref="BZ8:BZ78" si="19">COUNT(AH8:BF8)</f>
        <v>0</v>
      </c>
      <c r="CA8" s="260"/>
      <c r="CB8" s="247" t="s">
        <v>73</v>
      </c>
      <c r="CC8" s="339">
        <f t="shared" si="9"/>
        <v>0</v>
      </c>
      <c r="CD8" s="339">
        <f t="shared" si="10"/>
        <v>0</v>
      </c>
      <c r="CE8" s="339">
        <f t="shared" si="11"/>
        <v>0</v>
      </c>
      <c r="CF8" s="339">
        <f t="shared" si="12"/>
        <v>0</v>
      </c>
      <c r="CG8" s="627" t="s">
        <v>504</v>
      </c>
      <c r="CH8" s="624" t="s">
        <v>59</v>
      </c>
    </row>
    <row r="9" spans="1:86" x14ac:dyDescent="0.25">
      <c r="A9" s="282" t="s">
        <v>63</v>
      </c>
      <c r="B9" s="283" t="s">
        <v>64</v>
      </c>
      <c r="C9" s="284" t="s">
        <v>73</v>
      </c>
      <c r="D9" s="284" t="s">
        <v>79</v>
      </c>
      <c r="E9" s="285" t="s">
        <v>67</v>
      </c>
      <c r="F9" s="286" t="s">
        <v>46</v>
      </c>
      <c r="G9" s="284"/>
      <c r="H9" s="284" t="s">
        <v>66</v>
      </c>
      <c r="I9" s="287" t="s">
        <v>60</v>
      </c>
      <c r="J9" s="288" t="s">
        <v>35</v>
      </c>
      <c r="K9" s="289">
        <v>1</v>
      </c>
      <c r="L9" s="290">
        <v>0</v>
      </c>
      <c r="M9" s="291" t="s">
        <v>481</v>
      </c>
      <c r="N9" s="284" t="s">
        <v>59</v>
      </c>
      <c r="O9" s="249"/>
      <c r="P9" s="250"/>
      <c r="Q9" s="250"/>
      <c r="R9" s="250"/>
      <c r="S9" s="251"/>
      <c r="T9" s="252"/>
      <c r="U9" s="250"/>
      <c r="V9" s="250"/>
      <c r="W9" s="253"/>
      <c r="X9" s="252"/>
      <c r="Y9" s="250"/>
      <c r="Z9" s="250"/>
      <c r="AA9" s="621"/>
      <c r="AB9" s="622"/>
      <c r="AC9" s="252"/>
      <c r="AD9" s="250"/>
      <c r="AE9" s="250"/>
      <c r="AF9" s="250"/>
      <c r="AG9" s="253"/>
      <c r="AH9" s="254"/>
      <c r="AI9" s="255"/>
      <c r="AJ9" s="256"/>
      <c r="AK9" s="256"/>
      <c r="AL9" s="257"/>
      <c r="AM9" s="254"/>
      <c r="AN9" s="255"/>
      <c r="AO9" s="256"/>
      <c r="AP9" s="256"/>
      <c r="AQ9" s="257"/>
      <c r="AR9" s="254"/>
      <c r="AS9" s="255"/>
      <c r="AT9" s="256"/>
      <c r="AU9" s="256"/>
      <c r="AV9" s="257"/>
      <c r="AW9" s="254"/>
      <c r="AX9" s="256"/>
      <c r="AY9" s="256"/>
      <c r="AZ9" s="256"/>
      <c r="BA9" s="257"/>
      <c r="BB9" s="254"/>
      <c r="BC9" s="255"/>
      <c r="BD9" s="256"/>
      <c r="BE9" s="256"/>
      <c r="BF9" s="257"/>
      <c r="BG9" s="252"/>
      <c r="BH9" s="258"/>
      <c r="BI9" s="250"/>
      <c r="BJ9" s="250"/>
      <c r="BK9" s="253"/>
      <c r="BL9" s="252"/>
      <c r="BM9" s="250"/>
      <c r="BN9" s="250"/>
      <c r="BO9" s="250"/>
      <c r="BP9" s="253"/>
      <c r="BQ9" s="252"/>
      <c r="BR9" s="258"/>
      <c r="BS9" s="250"/>
      <c r="BT9" s="250"/>
      <c r="BU9" s="259"/>
      <c r="BV9" s="336">
        <f t="shared" si="15"/>
        <v>0</v>
      </c>
      <c r="BW9" s="337">
        <f t="shared" si="16"/>
        <v>0</v>
      </c>
      <c r="BX9" s="338">
        <f t="shared" si="17"/>
        <v>0</v>
      </c>
      <c r="BY9" s="350">
        <f t="shared" si="18"/>
        <v>0</v>
      </c>
      <c r="BZ9" s="338">
        <f t="shared" si="19"/>
        <v>0</v>
      </c>
      <c r="CA9" s="260"/>
      <c r="CB9" s="247" t="s">
        <v>73</v>
      </c>
      <c r="CC9" s="339">
        <f t="shared" si="9"/>
        <v>0</v>
      </c>
      <c r="CD9" s="339">
        <f t="shared" si="10"/>
        <v>0</v>
      </c>
      <c r="CE9" s="339">
        <f t="shared" si="11"/>
        <v>0</v>
      </c>
      <c r="CF9" s="339">
        <f t="shared" si="12"/>
        <v>0</v>
      </c>
      <c r="CG9" s="627" t="s">
        <v>504</v>
      </c>
      <c r="CH9" s="624" t="s">
        <v>59</v>
      </c>
    </row>
    <row r="10" spans="1:86" x14ac:dyDescent="0.25">
      <c r="A10" s="282" t="s">
        <v>63</v>
      </c>
      <c r="B10" s="283" t="s">
        <v>64</v>
      </c>
      <c r="C10" s="284" t="s">
        <v>73</v>
      </c>
      <c r="D10" s="284" t="s">
        <v>79</v>
      </c>
      <c r="E10" s="285" t="s">
        <v>67</v>
      </c>
      <c r="F10" s="286" t="s">
        <v>46</v>
      </c>
      <c r="G10" s="284"/>
      <c r="H10" s="284" t="s">
        <v>66</v>
      </c>
      <c r="I10" s="287" t="s">
        <v>60</v>
      </c>
      <c r="J10" s="288" t="s">
        <v>36</v>
      </c>
      <c r="K10" s="289">
        <v>1</v>
      </c>
      <c r="L10" s="290">
        <v>0</v>
      </c>
      <c r="M10" s="291" t="s">
        <v>481</v>
      </c>
      <c r="N10" s="284" t="s">
        <v>59</v>
      </c>
      <c r="O10" s="249"/>
      <c r="P10" s="250"/>
      <c r="Q10" s="250"/>
      <c r="R10" s="250"/>
      <c r="S10" s="251"/>
      <c r="T10" s="252"/>
      <c r="U10" s="250"/>
      <c r="V10" s="250"/>
      <c r="W10" s="253"/>
      <c r="X10" s="252"/>
      <c r="Y10" s="250"/>
      <c r="Z10" s="250"/>
      <c r="AA10" s="621"/>
      <c r="AB10" s="622"/>
      <c r="AC10" s="252"/>
      <c r="AD10" s="250"/>
      <c r="AE10" s="250"/>
      <c r="AF10" s="250"/>
      <c r="AG10" s="253"/>
      <c r="AH10" s="254"/>
      <c r="AI10" s="255"/>
      <c r="AJ10" s="256"/>
      <c r="AK10" s="256"/>
      <c r="AL10" s="257"/>
      <c r="AM10" s="254"/>
      <c r="AN10" s="255"/>
      <c r="AO10" s="256"/>
      <c r="AP10" s="256"/>
      <c r="AQ10" s="257"/>
      <c r="AR10" s="254"/>
      <c r="AS10" s="255"/>
      <c r="AT10" s="256"/>
      <c r="AU10" s="256"/>
      <c r="AV10" s="257"/>
      <c r="AW10" s="254"/>
      <c r="AX10" s="256"/>
      <c r="AY10" s="256"/>
      <c r="AZ10" s="256"/>
      <c r="BA10" s="257"/>
      <c r="BB10" s="254"/>
      <c r="BC10" s="255"/>
      <c r="BD10" s="256"/>
      <c r="BE10" s="256"/>
      <c r="BF10" s="257"/>
      <c r="BG10" s="252"/>
      <c r="BH10" s="258"/>
      <c r="BI10" s="250"/>
      <c r="BJ10" s="250"/>
      <c r="BK10" s="253"/>
      <c r="BL10" s="252"/>
      <c r="BM10" s="250"/>
      <c r="BN10" s="250"/>
      <c r="BO10" s="250"/>
      <c r="BP10" s="253"/>
      <c r="BQ10" s="252"/>
      <c r="BR10" s="258"/>
      <c r="BS10" s="250"/>
      <c r="BT10" s="250"/>
      <c r="BU10" s="259"/>
      <c r="BV10" s="336">
        <f t="shared" si="15"/>
        <v>0</v>
      </c>
      <c r="BW10" s="337">
        <f t="shared" si="16"/>
        <v>0</v>
      </c>
      <c r="BX10" s="338">
        <f t="shared" si="17"/>
        <v>0</v>
      </c>
      <c r="BY10" s="350">
        <f t="shared" si="18"/>
        <v>0</v>
      </c>
      <c r="BZ10" s="338">
        <f t="shared" si="19"/>
        <v>0</v>
      </c>
      <c r="CA10" s="260"/>
      <c r="CB10" s="247" t="s">
        <v>73</v>
      </c>
      <c r="CC10" s="339">
        <f t="shared" si="9"/>
        <v>0</v>
      </c>
      <c r="CD10" s="339">
        <f t="shared" si="10"/>
        <v>0</v>
      </c>
      <c r="CE10" s="339">
        <f t="shared" si="11"/>
        <v>0</v>
      </c>
      <c r="CF10" s="339">
        <f t="shared" si="12"/>
        <v>0</v>
      </c>
      <c r="CG10" s="627" t="s">
        <v>504</v>
      </c>
      <c r="CH10" s="624" t="s">
        <v>59</v>
      </c>
    </row>
    <row r="11" spans="1:86" x14ac:dyDescent="0.25">
      <c r="A11" s="282" t="s">
        <v>63</v>
      </c>
      <c r="B11" s="283" t="s">
        <v>64</v>
      </c>
      <c r="C11" s="284" t="s">
        <v>73</v>
      </c>
      <c r="D11" s="284" t="s">
        <v>79</v>
      </c>
      <c r="E11" s="285" t="s">
        <v>67</v>
      </c>
      <c r="F11" s="286" t="s">
        <v>46</v>
      </c>
      <c r="G11" s="284"/>
      <c r="H11" s="284" t="s">
        <v>66</v>
      </c>
      <c r="I11" s="287" t="s">
        <v>60</v>
      </c>
      <c r="J11" s="288" t="s">
        <v>145</v>
      </c>
      <c r="K11" s="289">
        <v>15</v>
      </c>
      <c r="L11" s="290">
        <v>11</v>
      </c>
      <c r="M11" s="291" t="s">
        <v>88</v>
      </c>
      <c r="N11" s="284" t="s">
        <v>91</v>
      </c>
      <c r="O11" s="249"/>
      <c r="P11" s="250"/>
      <c r="Q11" s="250"/>
      <c r="R11" s="250"/>
      <c r="S11" s="251"/>
      <c r="T11" s="252"/>
      <c r="U11" s="250">
        <v>3</v>
      </c>
      <c r="V11" s="250"/>
      <c r="W11" s="253"/>
      <c r="X11" s="252"/>
      <c r="Y11" s="250"/>
      <c r="Z11" s="250">
        <v>3</v>
      </c>
      <c r="AA11" s="621"/>
      <c r="AB11" s="622">
        <v>3</v>
      </c>
      <c r="AC11" s="252"/>
      <c r="AD11" s="250"/>
      <c r="AE11" s="250"/>
      <c r="AF11" s="250"/>
      <c r="AG11" s="253"/>
      <c r="AH11" s="254"/>
      <c r="AI11" s="255"/>
      <c r="AJ11" s="256"/>
      <c r="AK11" s="256"/>
      <c r="AL11" s="257"/>
      <c r="AM11" s="254"/>
      <c r="AN11" s="255"/>
      <c r="AO11" s="256"/>
      <c r="AP11" s="256"/>
      <c r="AQ11" s="257">
        <v>1</v>
      </c>
      <c r="AR11" s="254"/>
      <c r="AS11" s="255"/>
      <c r="AT11" s="256"/>
      <c r="AU11" s="256"/>
      <c r="AV11" s="257"/>
      <c r="AW11" s="254"/>
      <c r="AX11" s="256"/>
      <c r="AY11" s="256"/>
      <c r="AZ11" s="256"/>
      <c r="BA11" s="257"/>
      <c r="BB11" s="254"/>
      <c r="BC11" s="255"/>
      <c r="BD11" s="256"/>
      <c r="BE11" s="256"/>
      <c r="BF11" s="257"/>
      <c r="BG11" s="252"/>
      <c r="BH11" s="258"/>
      <c r="BI11" s="250"/>
      <c r="BJ11" s="250"/>
      <c r="BK11" s="253"/>
      <c r="BL11" s="252"/>
      <c r="BM11" s="250"/>
      <c r="BN11" s="250">
        <v>1</v>
      </c>
      <c r="BO11" s="250"/>
      <c r="BP11" s="253"/>
      <c r="BQ11" s="252"/>
      <c r="BR11" s="258"/>
      <c r="BS11" s="250"/>
      <c r="BT11" s="250"/>
      <c r="BU11" s="259"/>
      <c r="BV11" s="336">
        <f t="shared" ref="BV11:BV12" si="20">SUM(O11:BU11)</f>
        <v>11</v>
      </c>
      <c r="BW11" s="337">
        <f t="shared" si="16"/>
        <v>0</v>
      </c>
      <c r="BX11" s="338">
        <f t="shared" si="17"/>
        <v>5</v>
      </c>
      <c r="BY11" s="350">
        <f t="shared" si="18"/>
        <v>4</v>
      </c>
      <c r="BZ11" s="338">
        <f t="shared" si="19"/>
        <v>1</v>
      </c>
      <c r="CA11" s="260"/>
      <c r="CB11" s="247" t="s">
        <v>73</v>
      </c>
      <c r="CC11" s="339">
        <f t="shared" si="9"/>
        <v>9</v>
      </c>
      <c r="CD11" s="339">
        <f t="shared" si="10"/>
        <v>1</v>
      </c>
      <c r="CE11" s="339">
        <f t="shared" si="11"/>
        <v>0</v>
      </c>
      <c r="CF11" s="339">
        <f t="shared" si="12"/>
        <v>1</v>
      </c>
      <c r="CG11" s="627" t="s">
        <v>504</v>
      </c>
      <c r="CH11" s="624" t="s">
        <v>59</v>
      </c>
    </row>
    <row r="12" spans="1:86" x14ac:dyDescent="0.25">
      <c r="A12" s="282" t="s">
        <v>63</v>
      </c>
      <c r="B12" s="283" t="s">
        <v>64</v>
      </c>
      <c r="C12" s="284" t="s">
        <v>73</v>
      </c>
      <c r="D12" s="284" t="s">
        <v>79</v>
      </c>
      <c r="E12" s="285" t="s">
        <v>67</v>
      </c>
      <c r="F12" s="286" t="s">
        <v>46</v>
      </c>
      <c r="G12" s="284"/>
      <c r="H12" s="284" t="s">
        <v>66</v>
      </c>
      <c r="I12" s="287" t="s">
        <v>60</v>
      </c>
      <c r="J12" s="288" t="s">
        <v>38</v>
      </c>
      <c r="K12" s="289">
        <v>5</v>
      </c>
      <c r="L12" s="290">
        <v>11</v>
      </c>
      <c r="M12" s="291" t="s">
        <v>87</v>
      </c>
      <c r="N12" s="284" t="s">
        <v>59</v>
      </c>
      <c r="O12" s="249"/>
      <c r="P12" s="250"/>
      <c r="Q12" s="250"/>
      <c r="R12" s="250"/>
      <c r="S12" s="251"/>
      <c r="T12" s="252"/>
      <c r="U12" s="250">
        <v>3</v>
      </c>
      <c r="V12" s="250"/>
      <c r="W12" s="253"/>
      <c r="X12" s="252"/>
      <c r="Y12" s="250"/>
      <c r="Z12" s="250">
        <v>3</v>
      </c>
      <c r="AA12" s="621"/>
      <c r="AB12" s="622">
        <v>3</v>
      </c>
      <c r="AC12" s="252"/>
      <c r="AD12" s="250"/>
      <c r="AE12" s="250"/>
      <c r="AF12" s="250"/>
      <c r="AG12" s="253"/>
      <c r="AH12" s="254"/>
      <c r="AI12" s="255"/>
      <c r="AJ12" s="256"/>
      <c r="AK12" s="256"/>
      <c r="AL12" s="257"/>
      <c r="AM12" s="254"/>
      <c r="AN12" s="255"/>
      <c r="AO12" s="256"/>
      <c r="AP12" s="256"/>
      <c r="AQ12" s="257">
        <v>1</v>
      </c>
      <c r="AR12" s="254"/>
      <c r="AS12" s="255"/>
      <c r="AT12" s="256"/>
      <c r="AU12" s="256"/>
      <c r="AV12" s="257"/>
      <c r="AW12" s="254"/>
      <c r="AX12" s="256"/>
      <c r="AY12" s="256"/>
      <c r="AZ12" s="256"/>
      <c r="BA12" s="257"/>
      <c r="BB12" s="254"/>
      <c r="BC12" s="255"/>
      <c r="BD12" s="256"/>
      <c r="BE12" s="256"/>
      <c r="BF12" s="257"/>
      <c r="BG12" s="252"/>
      <c r="BH12" s="258"/>
      <c r="BI12" s="250"/>
      <c r="BJ12" s="250"/>
      <c r="BK12" s="253"/>
      <c r="BL12" s="252"/>
      <c r="BM12" s="250"/>
      <c r="BN12" s="250">
        <v>1</v>
      </c>
      <c r="BO12" s="250"/>
      <c r="BP12" s="253"/>
      <c r="BQ12" s="252"/>
      <c r="BR12" s="258"/>
      <c r="BS12" s="250"/>
      <c r="BT12" s="250"/>
      <c r="BU12" s="259"/>
      <c r="BV12" s="336">
        <f t="shared" si="20"/>
        <v>11</v>
      </c>
      <c r="BW12" s="337">
        <f t="shared" si="16"/>
        <v>0</v>
      </c>
      <c r="BX12" s="338">
        <f t="shared" si="17"/>
        <v>5</v>
      </c>
      <c r="BY12" s="350">
        <f t="shared" si="18"/>
        <v>4</v>
      </c>
      <c r="BZ12" s="338">
        <f t="shared" si="19"/>
        <v>1</v>
      </c>
      <c r="CA12" s="260"/>
      <c r="CB12" s="247" t="s">
        <v>73</v>
      </c>
      <c r="CC12" s="339">
        <f t="shared" si="9"/>
        <v>9</v>
      </c>
      <c r="CD12" s="339">
        <f t="shared" si="10"/>
        <v>1</v>
      </c>
      <c r="CE12" s="339">
        <f t="shared" si="11"/>
        <v>0</v>
      </c>
      <c r="CF12" s="339">
        <f t="shared" si="12"/>
        <v>1</v>
      </c>
      <c r="CG12" s="627" t="s">
        <v>504</v>
      </c>
      <c r="CH12" s="624" t="s">
        <v>59</v>
      </c>
    </row>
    <row r="13" spans="1:86" x14ac:dyDescent="0.25">
      <c r="A13" s="282" t="s">
        <v>63</v>
      </c>
      <c r="B13" s="283" t="s">
        <v>64</v>
      </c>
      <c r="C13" s="284" t="s">
        <v>73</v>
      </c>
      <c r="D13" s="284" t="s">
        <v>79</v>
      </c>
      <c r="E13" s="285" t="s">
        <v>67</v>
      </c>
      <c r="F13" s="286" t="s">
        <v>46</v>
      </c>
      <c r="G13" s="284"/>
      <c r="H13" s="284" t="s">
        <v>66</v>
      </c>
      <c r="I13" s="287" t="s">
        <v>60</v>
      </c>
      <c r="J13" s="288" t="s">
        <v>80</v>
      </c>
      <c r="K13" s="289">
        <v>18</v>
      </c>
      <c r="L13" s="290">
        <v>18</v>
      </c>
      <c r="M13" s="291" t="s">
        <v>93</v>
      </c>
      <c r="N13" s="292" t="s">
        <v>81</v>
      </c>
      <c r="O13" s="249"/>
      <c r="P13" s="250"/>
      <c r="Q13" s="250"/>
      <c r="R13" s="250"/>
      <c r="S13" s="251"/>
      <c r="T13" s="252"/>
      <c r="U13" s="250">
        <v>18</v>
      </c>
      <c r="V13" s="250"/>
      <c r="W13" s="253"/>
      <c r="X13" s="252"/>
      <c r="Y13" s="250"/>
      <c r="Z13" s="250"/>
      <c r="AA13" s="621"/>
      <c r="AB13" s="622"/>
      <c r="AC13" s="252"/>
      <c r="AD13" s="250"/>
      <c r="AE13" s="250"/>
      <c r="AF13" s="250"/>
      <c r="AG13" s="253"/>
      <c r="AH13" s="254"/>
      <c r="AI13" s="255"/>
      <c r="AJ13" s="256"/>
      <c r="AK13" s="256"/>
      <c r="AL13" s="257"/>
      <c r="AM13" s="254"/>
      <c r="AN13" s="255"/>
      <c r="AO13" s="256"/>
      <c r="AP13" s="256"/>
      <c r="AQ13" s="257"/>
      <c r="AR13" s="254"/>
      <c r="AS13" s="255"/>
      <c r="AT13" s="256"/>
      <c r="AU13" s="256"/>
      <c r="AV13" s="257"/>
      <c r="AW13" s="254"/>
      <c r="AX13" s="256"/>
      <c r="AY13" s="256"/>
      <c r="AZ13" s="256"/>
      <c r="BA13" s="257"/>
      <c r="BB13" s="254"/>
      <c r="BC13" s="255"/>
      <c r="BD13" s="256"/>
      <c r="BE13" s="256"/>
      <c r="BF13" s="257"/>
      <c r="BG13" s="252"/>
      <c r="BH13" s="258"/>
      <c r="BI13" s="250"/>
      <c r="BJ13" s="250"/>
      <c r="BK13" s="253"/>
      <c r="BL13" s="252"/>
      <c r="BM13" s="250"/>
      <c r="BN13" s="250"/>
      <c r="BO13" s="250"/>
      <c r="BP13" s="253"/>
      <c r="BQ13" s="252"/>
      <c r="BR13" s="258"/>
      <c r="BS13" s="250"/>
      <c r="BT13" s="250"/>
      <c r="BU13" s="259"/>
      <c r="BV13" s="336">
        <f t="shared" si="15"/>
        <v>18</v>
      </c>
      <c r="BW13" s="337">
        <f t="shared" si="16"/>
        <v>0</v>
      </c>
      <c r="BX13" s="338">
        <f t="shared" si="17"/>
        <v>1</v>
      </c>
      <c r="BY13" s="350">
        <f t="shared" si="18"/>
        <v>1</v>
      </c>
      <c r="BZ13" s="338">
        <f t="shared" si="19"/>
        <v>0</v>
      </c>
      <c r="CA13" s="260"/>
      <c r="CB13" s="247" t="s">
        <v>73</v>
      </c>
      <c r="CC13" s="339">
        <f t="shared" si="9"/>
        <v>18</v>
      </c>
      <c r="CD13" s="339">
        <f t="shared" si="10"/>
        <v>0</v>
      </c>
      <c r="CE13" s="339">
        <f t="shared" si="11"/>
        <v>0</v>
      </c>
      <c r="CF13" s="339">
        <f t="shared" si="12"/>
        <v>0</v>
      </c>
      <c r="CG13" s="627" t="s">
        <v>504</v>
      </c>
      <c r="CH13" s="624" t="s">
        <v>59</v>
      </c>
    </row>
    <row r="14" spans="1:86" x14ac:dyDescent="0.25">
      <c r="A14" s="282" t="s">
        <v>63</v>
      </c>
      <c r="B14" s="283" t="s">
        <v>64</v>
      </c>
      <c r="C14" s="284" t="s">
        <v>78</v>
      </c>
      <c r="D14" s="284" t="s">
        <v>69</v>
      </c>
      <c r="E14" s="285" t="s">
        <v>67</v>
      </c>
      <c r="F14" s="286" t="s">
        <v>47</v>
      </c>
      <c r="G14" s="284"/>
      <c r="H14" s="284" t="s">
        <v>66</v>
      </c>
      <c r="I14" s="287" t="s">
        <v>60</v>
      </c>
      <c r="J14" s="288" t="s">
        <v>31</v>
      </c>
      <c r="K14" s="289">
        <v>5</v>
      </c>
      <c r="L14" s="290">
        <v>5</v>
      </c>
      <c r="M14" s="291" t="s">
        <v>82</v>
      </c>
      <c r="N14" s="284" t="s">
        <v>59</v>
      </c>
      <c r="O14" s="249"/>
      <c r="P14" s="250"/>
      <c r="Q14" s="250"/>
      <c r="R14" s="250"/>
      <c r="S14" s="251"/>
      <c r="T14" s="252"/>
      <c r="U14" s="250">
        <v>1</v>
      </c>
      <c r="V14" s="250"/>
      <c r="W14" s="253"/>
      <c r="X14" s="252"/>
      <c r="Y14" s="250"/>
      <c r="Z14" s="250">
        <v>1</v>
      </c>
      <c r="AA14" s="621"/>
      <c r="AB14" s="622">
        <v>1</v>
      </c>
      <c r="AC14" s="252"/>
      <c r="AD14" s="250"/>
      <c r="AE14" s="250"/>
      <c r="AF14" s="250"/>
      <c r="AG14" s="253"/>
      <c r="AH14" s="254"/>
      <c r="AI14" s="255"/>
      <c r="AJ14" s="256"/>
      <c r="AK14" s="256"/>
      <c r="AL14" s="257"/>
      <c r="AM14" s="254"/>
      <c r="AN14" s="255"/>
      <c r="AO14" s="256"/>
      <c r="AP14" s="256"/>
      <c r="AQ14" s="257">
        <v>1</v>
      </c>
      <c r="AR14" s="254"/>
      <c r="AS14" s="255"/>
      <c r="AT14" s="256"/>
      <c r="AU14" s="256"/>
      <c r="AV14" s="257"/>
      <c r="AW14" s="254"/>
      <c r="AX14" s="256"/>
      <c r="AY14" s="256"/>
      <c r="AZ14" s="256"/>
      <c r="BA14" s="257"/>
      <c r="BB14" s="254"/>
      <c r="BC14" s="255"/>
      <c r="BD14" s="256"/>
      <c r="BE14" s="256"/>
      <c r="BF14" s="257"/>
      <c r="BG14" s="252"/>
      <c r="BH14" s="258"/>
      <c r="BI14" s="250"/>
      <c r="BJ14" s="250"/>
      <c r="BK14" s="253"/>
      <c r="BL14" s="252"/>
      <c r="BM14" s="250"/>
      <c r="BN14" s="250">
        <v>1</v>
      </c>
      <c r="BO14" s="250"/>
      <c r="BP14" s="253"/>
      <c r="BQ14" s="252"/>
      <c r="BR14" s="258"/>
      <c r="BS14" s="250"/>
      <c r="BT14" s="250"/>
      <c r="BU14" s="259"/>
      <c r="BV14" s="336">
        <f t="shared" ref="BV14:BV17" si="21">SUM(O14:BU14)</f>
        <v>5</v>
      </c>
      <c r="BW14" s="337">
        <f t="shared" si="16"/>
        <v>0</v>
      </c>
      <c r="BX14" s="338">
        <f t="shared" si="17"/>
        <v>5</v>
      </c>
      <c r="BY14" s="350">
        <f t="shared" si="18"/>
        <v>4</v>
      </c>
      <c r="BZ14" s="338">
        <f t="shared" si="19"/>
        <v>1</v>
      </c>
      <c r="CA14" s="260"/>
      <c r="CB14" s="247" t="s">
        <v>73</v>
      </c>
      <c r="CC14" s="339">
        <f t="shared" si="9"/>
        <v>3</v>
      </c>
      <c r="CD14" s="339">
        <f t="shared" si="10"/>
        <v>1</v>
      </c>
      <c r="CE14" s="339">
        <f t="shared" si="11"/>
        <v>0</v>
      </c>
      <c r="CF14" s="339">
        <f t="shared" si="12"/>
        <v>1</v>
      </c>
      <c r="CG14" s="627" t="s">
        <v>504</v>
      </c>
      <c r="CH14" s="624" t="s">
        <v>59</v>
      </c>
    </row>
    <row r="15" spans="1:86" x14ac:dyDescent="0.25">
      <c r="A15" s="282" t="s">
        <v>63</v>
      </c>
      <c r="B15" s="283" t="s">
        <v>64</v>
      </c>
      <c r="C15" s="284" t="s">
        <v>78</v>
      </c>
      <c r="D15" s="284" t="s">
        <v>69</v>
      </c>
      <c r="E15" s="285" t="s">
        <v>67</v>
      </c>
      <c r="F15" s="286" t="s">
        <v>47</v>
      </c>
      <c r="G15" s="284"/>
      <c r="H15" s="284" t="s">
        <v>66</v>
      </c>
      <c r="I15" s="287" t="s">
        <v>60</v>
      </c>
      <c r="J15" s="288" t="s">
        <v>39</v>
      </c>
      <c r="K15" s="289">
        <v>5</v>
      </c>
      <c r="L15" s="290">
        <v>5</v>
      </c>
      <c r="M15" s="291" t="s">
        <v>83</v>
      </c>
      <c r="N15" s="284" t="s">
        <v>59</v>
      </c>
      <c r="O15" s="249"/>
      <c r="P15" s="250"/>
      <c r="Q15" s="250"/>
      <c r="R15" s="250"/>
      <c r="S15" s="251"/>
      <c r="T15" s="252"/>
      <c r="U15" s="250">
        <v>1</v>
      </c>
      <c r="V15" s="250"/>
      <c r="W15" s="253"/>
      <c r="X15" s="252"/>
      <c r="Y15" s="250"/>
      <c r="Z15" s="250">
        <v>1</v>
      </c>
      <c r="AA15" s="621"/>
      <c r="AB15" s="622">
        <v>1</v>
      </c>
      <c r="AC15" s="252"/>
      <c r="AD15" s="250"/>
      <c r="AE15" s="250"/>
      <c r="AF15" s="250"/>
      <c r="AG15" s="253"/>
      <c r="AH15" s="254"/>
      <c r="AI15" s="255"/>
      <c r="AJ15" s="256"/>
      <c r="AK15" s="256"/>
      <c r="AL15" s="257"/>
      <c r="AM15" s="254"/>
      <c r="AN15" s="255"/>
      <c r="AO15" s="256"/>
      <c r="AP15" s="256"/>
      <c r="AQ15" s="257">
        <v>1</v>
      </c>
      <c r="AR15" s="254"/>
      <c r="AS15" s="255"/>
      <c r="AT15" s="256"/>
      <c r="AU15" s="256"/>
      <c r="AV15" s="257"/>
      <c r="AW15" s="254"/>
      <c r="AX15" s="256"/>
      <c r="AY15" s="256"/>
      <c r="AZ15" s="256"/>
      <c r="BA15" s="257"/>
      <c r="BB15" s="254"/>
      <c r="BC15" s="255"/>
      <c r="BD15" s="256"/>
      <c r="BE15" s="256"/>
      <c r="BF15" s="257"/>
      <c r="BG15" s="252"/>
      <c r="BH15" s="258"/>
      <c r="BI15" s="250"/>
      <c r="BJ15" s="250"/>
      <c r="BK15" s="253"/>
      <c r="BL15" s="252"/>
      <c r="BM15" s="250"/>
      <c r="BN15" s="250">
        <v>1</v>
      </c>
      <c r="BO15" s="250"/>
      <c r="BP15" s="253"/>
      <c r="BQ15" s="252"/>
      <c r="BR15" s="258"/>
      <c r="BS15" s="250"/>
      <c r="BT15" s="250"/>
      <c r="BU15" s="259"/>
      <c r="BV15" s="336">
        <f t="shared" si="21"/>
        <v>5</v>
      </c>
      <c r="BW15" s="337">
        <f t="shared" si="16"/>
        <v>0</v>
      </c>
      <c r="BX15" s="338">
        <f t="shared" si="17"/>
        <v>5</v>
      </c>
      <c r="BY15" s="350">
        <f t="shared" si="18"/>
        <v>4</v>
      </c>
      <c r="BZ15" s="338">
        <f t="shared" si="19"/>
        <v>1</v>
      </c>
      <c r="CA15" s="260"/>
      <c r="CB15" s="247" t="s">
        <v>73</v>
      </c>
      <c r="CC15" s="339">
        <f t="shared" si="9"/>
        <v>3</v>
      </c>
      <c r="CD15" s="339">
        <f t="shared" si="10"/>
        <v>1</v>
      </c>
      <c r="CE15" s="339">
        <f t="shared" si="11"/>
        <v>0</v>
      </c>
      <c r="CF15" s="339">
        <f t="shared" si="12"/>
        <v>1</v>
      </c>
      <c r="CG15" s="627" t="s">
        <v>504</v>
      </c>
      <c r="CH15" s="624" t="s">
        <v>59</v>
      </c>
    </row>
    <row r="16" spans="1:86" x14ac:dyDescent="0.25">
      <c r="A16" s="282" t="s">
        <v>63</v>
      </c>
      <c r="B16" s="283" t="s">
        <v>64</v>
      </c>
      <c r="C16" s="284" t="s">
        <v>78</v>
      </c>
      <c r="D16" s="284" t="s">
        <v>69</v>
      </c>
      <c r="E16" s="285" t="s">
        <v>67</v>
      </c>
      <c r="F16" s="286" t="s">
        <v>47</v>
      </c>
      <c r="G16" s="284"/>
      <c r="H16" s="284" t="s">
        <v>66</v>
      </c>
      <c r="I16" s="287" t="s">
        <v>60</v>
      </c>
      <c r="J16" s="288" t="s">
        <v>145</v>
      </c>
      <c r="K16" s="289">
        <v>5</v>
      </c>
      <c r="L16" s="290">
        <v>5</v>
      </c>
      <c r="M16" s="291" t="s">
        <v>84</v>
      </c>
      <c r="N16" s="284" t="s">
        <v>59</v>
      </c>
      <c r="O16" s="249"/>
      <c r="P16" s="250"/>
      <c r="Q16" s="250"/>
      <c r="R16" s="250"/>
      <c r="S16" s="251"/>
      <c r="T16" s="252"/>
      <c r="U16" s="250">
        <v>1</v>
      </c>
      <c r="V16" s="250"/>
      <c r="W16" s="253"/>
      <c r="X16" s="252"/>
      <c r="Y16" s="250"/>
      <c r="Z16" s="250">
        <v>1</v>
      </c>
      <c r="AA16" s="621"/>
      <c r="AB16" s="622">
        <v>1</v>
      </c>
      <c r="AC16" s="252"/>
      <c r="AD16" s="250"/>
      <c r="AE16" s="250"/>
      <c r="AF16" s="250"/>
      <c r="AG16" s="253"/>
      <c r="AH16" s="254"/>
      <c r="AI16" s="255"/>
      <c r="AJ16" s="256"/>
      <c r="AK16" s="256"/>
      <c r="AL16" s="257"/>
      <c r="AM16" s="254"/>
      <c r="AN16" s="255"/>
      <c r="AO16" s="256"/>
      <c r="AP16" s="256"/>
      <c r="AQ16" s="257">
        <v>1</v>
      </c>
      <c r="AR16" s="254"/>
      <c r="AS16" s="255"/>
      <c r="AT16" s="256"/>
      <c r="AU16" s="256"/>
      <c r="AV16" s="257"/>
      <c r="AW16" s="254"/>
      <c r="AX16" s="256"/>
      <c r="AY16" s="256"/>
      <c r="AZ16" s="256"/>
      <c r="BA16" s="257"/>
      <c r="BB16" s="254"/>
      <c r="BC16" s="255"/>
      <c r="BD16" s="256"/>
      <c r="BE16" s="256"/>
      <c r="BF16" s="257"/>
      <c r="BG16" s="252"/>
      <c r="BH16" s="258"/>
      <c r="BI16" s="250"/>
      <c r="BJ16" s="250"/>
      <c r="BK16" s="253"/>
      <c r="BL16" s="252"/>
      <c r="BM16" s="250"/>
      <c r="BN16" s="250">
        <v>1</v>
      </c>
      <c r="BO16" s="250"/>
      <c r="BP16" s="253"/>
      <c r="BQ16" s="252"/>
      <c r="BR16" s="258"/>
      <c r="BS16" s="250"/>
      <c r="BT16" s="250"/>
      <c r="BU16" s="259"/>
      <c r="BV16" s="336">
        <f t="shared" si="21"/>
        <v>5</v>
      </c>
      <c r="BW16" s="337">
        <f t="shared" si="16"/>
        <v>0</v>
      </c>
      <c r="BX16" s="338">
        <f t="shared" si="17"/>
        <v>5</v>
      </c>
      <c r="BY16" s="350">
        <f t="shared" si="18"/>
        <v>4</v>
      </c>
      <c r="BZ16" s="338">
        <f t="shared" si="19"/>
        <v>1</v>
      </c>
      <c r="CA16" s="260"/>
      <c r="CB16" s="247" t="s">
        <v>73</v>
      </c>
      <c r="CC16" s="339">
        <f t="shared" si="9"/>
        <v>3</v>
      </c>
      <c r="CD16" s="339">
        <f t="shared" si="10"/>
        <v>1</v>
      </c>
      <c r="CE16" s="339">
        <f t="shared" si="11"/>
        <v>0</v>
      </c>
      <c r="CF16" s="339">
        <f t="shared" si="12"/>
        <v>1</v>
      </c>
      <c r="CG16" s="627" t="s">
        <v>504</v>
      </c>
      <c r="CH16" s="624" t="s">
        <v>59</v>
      </c>
    </row>
    <row r="17" spans="1:86" x14ac:dyDescent="0.25">
      <c r="A17" s="282" t="s">
        <v>63</v>
      </c>
      <c r="B17" s="283" t="s">
        <v>64</v>
      </c>
      <c r="C17" s="284" t="s">
        <v>78</v>
      </c>
      <c r="D17" s="284" t="s">
        <v>69</v>
      </c>
      <c r="E17" s="285" t="s">
        <v>67</v>
      </c>
      <c r="F17" s="286" t="s">
        <v>47</v>
      </c>
      <c r="G17" s="284"/>
      <c r="H17" s="284" t="s">
        <v>66</v>
      </c>
      <c r="I17" s="287" t="s">
        <v>60</v>
      </c>
      <c r="J17" s="288" t="s">
        <v>38</v>
      </c>
      <c r="K17" s="289">
        <v>0</v>
      </c>
      <c r="L17" s="290">
        <v>5</v>
      </c>
      <c r="M17" s="291" t="s">
        <v>59</v>
      </c>
      <c r="N17" s="284" t="s">
        <v>59</v>
      </c>
      <c r="O17" s="249"/>
      <c r="P17" s="250"/>
      <c r="Q17" s="250"/>
      <c r="R17" s="250"/>
      <c r="S17" s="251"/>
      <c r="T17" s="252"/>
      <c r="U17" s="250">
        <v>1</v>
      </c>
      <c r="V17" s="250"/>
      <c r="W17" s="253"/>
      <c r="X17" s="252"/>
      <c r="Y17" s="250"/>
      <c r="Z17" s="250">
        <v>1</v>
      </c>
      <c r="AA17" s="621"/>
      <c r="AB17" s="622">
        <v>1</v>
      </c>
      <c r="AC17" s="252"/>
      <c r="AD17" s="250"/>
      <c r="AE17" s="250"/>
      <c r="AF17" s="250"/>
      <c r="AG17" s="253"/>
      <c r="AH17" s="254"/>
      <c r="AI17" s="255"/>
      <c r="AJ17" s="256"/>
      <c r="AK17" s="256"/>
      <c r="AL17" s="257"/>
      <c r="AM17" s="254"/>
      <c r="AN17" s="255"/>
      <c r="AO17" s="256"/>
      <c r="AP17" s="256"/>
      <c r="AQ17" s="257">
        <v>1</v>
      </c>
      <c r="AR17" s="254"/>
      <c r="AS17" s="255"/>
      <c r="AT17" s="256"/>
      <c r="AU17" s="256"/>
      <c r="AV17" s="257"/>
      <c r="AW17" s="254"/>
      <c r="AX17" s="256"/>
      <c r="AY17" s="256"/>
      <c r="AZ17" s="256"/>
      <c r="BA17" s="257"/>
      <c r="BB17" s="254"/>
      <c r="BC17" s="255"/>
      <c r="BD17" s="256"/>
      <c r="BE17" s="256"/>
      <c r="BF17" s="257"/>
      <c r="BG17" s="252"/>
      <c r="BH17" s="258"/>
      <c r="BI17" s="250"/>
      <c r="BJ17" s="250"/>
      <c r="BK17" s="253"/>
      <c r="BL17" s="252"/>
      <c r="BM17" s="250"/>
      <c r="BN17" s="250">
        <v>1</v>
      </c>
      <c r="BO17" s="250"/>
      <c r="BP17" s="253"/>
      <c r="BQ17" s="252"/>
      <c r="BR17" s="258"/>
      <c r="BS17" s="250"/>
      <c r="BT17" s="250"/>
      <c r="BU17" s="259"/>
      <c r="BV17" s="336">
        <f t="shared" si="21"/>
        <v>5</v>
      </c>
      <c r="BW17" s="337">
        <f t="shared" si="16"/>
        <v>0</v>
      </c>
      <c r="BX17" s="338">
        <f t="shared" si="17"/>
        <v>5</v>
      </c>
      <c r="BY17" s="350">
        <f t="shared" si="18"/>
        <v>4</v>
      </c>
      <c r="BZ17" s="338">
        <f t="shared" si="19"/>
        <v>1</v>
      </c>
      <c r="CA17" s="260"/>
      <c r="CB17" s="247" t="s">
        <v>73</v>
      </c>
      <c r="CC17" s="339">
        <f t="shared" si="9"/>
        <v>3</v>
      </c>
      <c r="CD17" s="339">
        <f t="shared" si="10"/>
        <v>1</v>
      </c>
      <c r="CE17" s="339">
        <f t="shared" si="11"/>
        <v>0</v>
      </c>
      <c r="CF17" s="339">
        <f t="shared" si="12"/>
        <v>1</v>
      </c>
      <c r="CG17" s="627" t="s">
        <v>504</v>
      </c>
      <c r="CH17" s="624" t="s">
        <v>59</v>
      </c>
    </row>
    <row r="18" spans="1:86" x14ac:dyDescent="0.25">
      <c r="A18" s="282" t="s">
        <v>63</v>
      </c>
      <c r="B18" s="283" t="s">
        <v>64</v>
      </c>
      <c r="C18" s="284" t="s">
        <v>78</v>
      </c>
      <c r="D18" s="284" t="s">
        <v>69</v>
      </c>
      <c r="E18" s="285" t="s">
        <v>67</v>
      </c>
      <c r="F18" s="286" t="s">
        <v>47</v>
      </c>
      <c r="G18" s="284"/>
      <c r="H18" s="284" t="s">
        <v>66</v>
      </c>
      <c r="I18" s="287" t="s">
        <v>60</v>
      </c>
      <c r="J18" s="288" t="s">
        <v>80</v>
      </c>
      <c r="K18" s="289">
        <v>6</v>
      </c>
      <c r="L18" s="290">
        <v>6</v>
      </c>
      <c r="M18" s="291" t="s">
        <v>92</v>
      </c>
      <c r="N18" s="292" t="s">
        <v>81</v>
      </c>
      <c r="O18" s="249"/>
      <c r="P18" s="250"/>
      <c r="Q18" s="250"/>
      <c r="R18" s="250"/>
      <c r="S18" s="251"/>
      <c r="T18" s="252"/>
      <c r="U18" s="250">
        <v>6</v>
      </c>
      <c r="V18" s="250"/>
      <c r="W18" s="253"/>
      <c r="X18" s="252"/>
      <c r="Y18" s="250"/>
      <c r="Z18" s="250"/>
      <c r="AA18" s="621"/>
      <c r="AB18" s="622"/>
      <c r="AC18" s="252"/>
      <c r="AD18" s="250"/>
      <c r="AE18" s="250"/>
      <c r="AF18" s="250"/>
      <c r="AG18" s="253"/>
      <c r="AH18" s="254"/>
      <c r="AI18" s="255"/>
      <c r="AJ18" s="256"/>
      <c r="AK18" s="256"/>
      <c r="AL18" s="257"/>
      <c r="AM18" s="254"/>
      <c r="AN18" s="255"/>
      <c r="AO18" s="256"/>
      <c r="AP18" s="256"/>
      <c r="AQ18" s="257"/>
      <c r="AR18" s="254"/>
      <c r="AS18" s="255"/>
      <c r="AT18" s="256"/>
      <c r="AU18" s="256"/>
      <c r="AV18" s="257"/>
      <c r="AW18" s="254"/>
      <c r="AX18" s="256"/>
      <c r="AY18" s="256"/>
      <c r="AZ18" s="256"/>
      <c r="BA18" s="257"/>
      <c r="BB18" s="254"/>
      <c r="BC18" s="255"/>
      <c r="BD18" s="256"/>
      <c r="BE18" s="256"/>
      <c r="BF18" s="257"/>
      <c r="BG18" s="252"/>
      <c r="BH18" s="258"/>
      <c r="BI18" s="250"/>
      <c r="BJ18" s="250"/>
      <c r="BK18" s="253"/>
      <c r="BL18" s="252"/>
      <c r="BM18" s="250"/>
      <c r="BN18" s="250"/>
      <c r="BO18" s="250"/>
      <c r="BP18" s="253"/>
      <c r="BQ18" s="252"/>
      <c r="BR18" s="258"/>
      <c r="BS18" s="250"/>
      <c r="BT18" s="250"/>
      <c r="BU18" s="259"/>
      <c r="BV18" s="336">
        <f t="shared" si="15"/>
        <v>6</v>
      </c>
      <c r="BW18" s="337">
        <f t="shared" si="16"/>
        <v>0</v>
      </c>
      <c r="BX18" s="338">
        <f t="shared" si="17"/>
        <v>1</v>
      </c>
      <c r="BY18" s="350">
        <f t="shared" si="18"/>
        <v>1</v>
      </c>
      <c r="BZ18" s="338">
        <f t="shared" si="19"/>
        <v>0</v>
      </c>
      <c r="CA18" s="260"/>
      <c r="CB18" s="247" t="s">
        <v>73</v>
      </c>
      <c r="CC18" s="339">
        <f t="shared" si="9"/>
        <v>6</v>
      </c>
      <c r="CD18" s="339">
        <f t="shared" si="10"/>
        <v>0</v>
      </c>
      <c r="CE18" s="339">
        <f t="shared" si="11"/>
        <v>0</v>
      </c>
      <c r="CF18" s="339">
        <f t="shared" si="12"/>
        <v>0</v>
      </c>
      <c r="CG18" s="627" t="s">
        <v>504</v>
      </c>
      <c r="CH18" s="624" t="s">
        <v>59</v>
      </c>
    </row>
    <row r="19" spans="1:86" x14ac:dyDescent="0.25">
      <c r="A19" s="282" t="s">
        <v>63</v>
      </c>
      <c r="B19" s="283" t="s">
        <v>64</v>
      </c>
      <c r="C19" s="284" t="s">
        <v>77</v>
      </c>
      <c r="D19" s="284" t="s">
        <v>69</v>
      </c>
      <c r="E19" s="285" t="s">
        <v>67</v>
      </c>
      <c r="F19" s="286" t="s">
        <v>49</v>
      </c>
      <c r="G19" s="284"/>
      <c r="H19" s="284" t="s">
        <v>66</v>
      </c>
      <c r="I19" s="287" t="s">
        <v>60</v>
      </c>
      <c r="J19" s="288" t="s">
        <v>31</v>
      </c>
      <c r="K19" s="289">
        <v>5</v>
      </c>
      <c r="L19" s="290">
        <v>5</v>
      </c>
      <c r="M19" s="291" t="s">
        <v>82</v>
      </c>
      <c r="N19" s="284" t="s">
        <v>59</v>
      </c>
      <c r="O19" s="249"/>
      <c r="P19" s="250"/>
      <c r="Q19" s="250"/>
      <c r="R19" s="250"/>
      <c r="S19" s="251"/>
      <c r="T19" s="252"/>
      <c r="U19" s="250">
        <v>1</v>
      </c>
      <c r="V19" s="250"/>
      <c r="W19" s="253"/>
      <c r="X19" s="252"/>
      <c r="Y19" s="250"/>
      <c r="Z19" s="250">
        <v>1</v>
      </c>
      <c r="AA19" s="621"/>
      <c r="AB19" s="622">
        <v>1</v>
      </c>
      <c r="AC19" s="252"/>
      <c r="AD19" s="250"/>
      <c r="AE19" s="250"/>
      <c r="AF19" s="250"/>
      <c r="AG19" s="253"/>
      <c r="AH19" s="254"/>
      <c r="AI19" s="255"/>
      <c r="AJ19" s="256"/>
      <c r="AK19" s="256"/>
      <c r="AL19" s="257"/>
      <c r="AM19" s="254"/>
      <c r="AN19" s="255"/>
      <c r="AO19" s="256"/>
      <c r="AP19" s="256"/>
      <c r="AQ19" s="257">
        <v>1</v>
      </c>
      <c r="AR19" s="254"/>
      <c r="AS19" s="255"/>
      <c r="AT19" s="256"/>
      <c r="AU19" s="256"/>
      <c r="AV19" s="257"/>
      <c r="AW19" s="254"/>
      <c r="AX19" s="256"/>
      <c r="AY19" s="256"/>
      <c r="AZ19" s="256"/>
      <c r="BA19" s="257"/>
      <c r="BB19" s="254"/>
      <c r="BC19" s="255"/>
      <c r="BD19" s="256"/>
      <c r="BE19" s="256"/>
      <c r="BF19" s="257"/>
      <c r="BG19" s="252"/>
      <c r="BH19" s="258"/>
      <c r="BI19" s="250"/>
      <c r="BJ19" s="250"/>
      <c r="BK19" s="253"/>
      <c r="BL19" s="252"/>
      <c r="BM19" s="250"/>
      <c r="BN19" s="250"/>
      <c r="BO19" s="250"/>
      <c r="BP19" s="253"/>
      <c r="BQ19" s="252"/>
      <c r="BR19" s="258">
        <v>1</v>
      </c>
      <c r="BS19" s="250"/>
      <c r="BT19" s="250"/>
      <c r="BU19" s="259"/>
      <c r="BV19" s="336">
        <f t="shared" si="15"/>
        <v>5</v>
      </c>
      <c r="BW19" s="337">
        <f t="shared" si="16"/>
        <v>0</v>
      </c>
      <c r="BX19" s="338">
        <f t="shared" si="17"/>
        <v>5</v>
      </c>
      <c r="BY19" s="350">
        <f t="shared" si="18"/>
        <v>4</v>
      </c>
      <c r="BZ19" s="338">
        <f t="shared" si="19"/>
        <v>1</v>
      </c>
      <c r="CA19" s="260"/>
      <c r="CB19" s="247" t="s">
        <v>73</v>
      </c>
      <c r="CC19" s="339">
        <f t="shared" si="9"/>
        <v>3</v>
      </c>
      <c r="CD19" s="339">
        <f t="shared" si="10"/>
        <v>1</v>
      </c>
      <c r="CE19" s="339">
        <f t="shared" si="11"/>
        <v>0</v>
      </c>
      <c r="CF19" s="339">
        <f t="shared" si="12"/>
        <v>1</v>
      </c>
      <c r="CG19" s="627" t="s">
        <v>504</v>
      </c>
      <c r="CH19" s="624" t="s">
        <v>502</v>
      </c>
    </row>
    <row r="20" spans="1:86" x14ac:dyDescent="0.25">
      <c r="A20" s="282" t="s">
        <v>63</v>
      </c>
      <c r="B20" s="283" t="s">
        <v>64</v>
      </c>
      <c r="C20" s="284" t="s">
        <v>77</v>
      </c>
      <c r="D20" s="284" t="s">
        <v>69</v>
      </c>
      <c r="E20" s="285" t="s">
        <v>67</v>
      </c>
      <c r="F20" s="286" t="s">
        <v>49</v>
      </c>
      <c r="G20" s="284"/>
      <c r="H20" s="284" t="s">
        <v>66</v>
      </c>
      <c r="I20" s="287" t="s">
        <v>60</v>
      </c>
      <c r="J20" s="288" t="s">
        <v>145</v>
      </c>
      <c r="K20" s="289">
        <v>5</v>
      </c>
      <c r="L20" s="290">
        <v>5</v>
      </c>
      <c r="M20" s="291" t="s">
        <v>84</v>
      </c>
      <c r="N20" s="284" t="s">
        <v>59</v>
      </c>
      <c r="O20" s="249"/>
      <c r="P20" s="250"/>
      <c r="Q20" s="250"/>
      <c r="R20" s="250"/>
      <c r="S20" s="251"/>
      <c r="T20" s="252"/>
      <c r="U20" s="250">
        <v>1</v>
      </c>
      <c r="V20" s="250"/>
      <c r="W20" s="253"/>
      <c r="X20" s="252"/>
      <c r="Y20" s="250"/>
      <c r="Z20" s="250">
        <v>1</v>
      </c>
      <c r="AA20" s="621"/>
      <c r="AB20" s="622">
        <v>1</v>
      </c>
      <c r="AC20" s="252"/>
      <c r="AD20" s="250"/>
      <c r="AE20" s="250"/>
      <c r="AF20" s="250"/>
      <c r="AG20" s="253"/>
      <c r="AH20" s="254"/>
      <c r="AI20" s="255"/>
      <c r="AJ20" s="256"/>
      <c r="AK20" s="256"/>
      <c r="AL20" s="257"/>
      <c r="AM20" s="254"/>
      <c r="AN20" s="255"/>
      <c r="AO20" s="256"/>
      <c r="AP20" s="256"/>
      <c r="AQ20" s="257">
        <v>1</v>
      </c>
      <c r="AR20" s="254"/>
      <c r="AS20" s="255"/>
      <c r="AT20" s="256"/>
      <c r="AU20" s="256"/>
      <c r="AV20" s="257"/>
      <c r="AW20" s="254"/>
      <c r="AX20" s="256"/>
      <c r="AY20" s="256"/>
      <c r="AZ20" s="256"/>
      <c r="BA20" s="257"/>
      <c r="BB20" s="254"/>
      <c r="BC20" s="255"/>
      <c r="BD20" s="256"/>
      <c r="BE20" s="256"/>
      <c r="BF20" s="257"/>
      <c r="BG20" s="252"/>
      <c r="BH20" s="258"/>
      <c r="BI20" s="250"/>
      <c r="BJ20" s="250"/>
      <c r="BK20" s="253"/>
      <c r="BL20" s="252"/>
      <c r="BM20" s="250"/>
      <c r="BN20" s="250"/>
      <c r="BO20" s="250"/>
      <c r="BP20" s="253"/>
      <c r="BQ20" s="252"/>
      <c r="BR20" s="258">
        <v>1</v>
      </c>
      <c r="BS20" s="250"/>
      <c r="BT20" s="250"/>
      <c r="BU20" s="259"/>
      <c r="BV20" s="336">
        <f t="shared" si="15"/>
        <v>5</v>
      </c>
      <c r="BW20" s="337">
        <f t="shared" si="16"/>
        <v>0</v>
      </c>
      <c r="BX20" s="338">
        <f t="shared" si="17"/>
        <v>5</v>
      </c>
      <c r="BY20" s="350">
        <f t="shared" si="18"/>
        <v>4</v>
      </c>
      <c r="BZ20" s="338">
        <f t="shared" si="19"/>
        <v>1</v>
      </c>
      <c r="CA20" s="260"/>
      <c r="CB20" s="247" t="s">
        <v>73</v>
      </c>
      <c r="CC20" s="339">
        <f t="shared" si="9"/>
        <v>3</v>
      </c>
      <c r="CD20" s="339">
        <f t="shared" si="10"/>
        <v>1</v>
      </c>
      <c r="CE20" s="339">
        <f t="shared" si="11"/>
        <v>0</v>
      </c>
      <c r="CF20" s="339">
        <f t="shared" si="12"/>
        <v>1</v>
      </c>
      <c r="CG20" s="627" t="s">
        <v>504</v>
      </c>
      <c r="CH20" s="624" t="s">
        <v>502</v>
      </c>
    </row>
    <row r="21" spans="1:86" x14ac:dyDescent="0.25">
      <c r="A21" s="282" t="s">
        <v>63</v>
      </c>
      <c r="B21" s="283" t="s">
        <v>64</v>
      </c>
      <c r="C21" s="284" t="s">
        <v>77</v>
      </c>
      <c r="D21" s="284" t="s">
        <v>69</v>
      </c>
      <c r="E21" s="285" t="s">
        <v>67</v>
      </c>
      <c r="F21" s="286" t="s">
        <v>49</v>
      </c>
      <c r="G21" s="284"/>
      <c r="H21" s="284" t="s">
        <v>66</v>
      </c>
      <c r="I21" s="287" t="s">
        <v>60</v>
      </c>
      <c r="J21" s="288" t="s">
        <v>38</v>
      </c>
      <c r="K21" s="289">
        <v>5</v>
      </c>
      <c r="L21" s="290">
        <v>4</v>
      </c>
      <c r="M21" s="291" t="s">
        <v>87</v>
      </c>
      <c r="N21" s="284" t="s">
        <v>59</v>
      </c>
      <c r="O21" s="249"/>
      <c r="P21" s="250"/>
      <c r="Q21" s="250"/>
      <c r="R21" s="250"/>
      <c r="S21" s="251"/>
      <c r="T21" s="252"/>
      <c r="U21" s="250">
        <v>1</v>
      </c>
      <c r="V21" s="250"/>
      <c r="W21" s="253"/>
      <c r="X21" s="252"/>
      <c r="Y21" s="250"/>
      <c r="Z21" s="250">
        <v>1</v>
      </c>
      <c r="AA21" s="621"/>
      <c r="AB21" s="622">
        <v>1</v>
      </c>
      <c r="AC21" s="252"/>
      <c r="AD21" s="250"/>
      <c r="AE21" s="250"/>
      <c r="AF21" s="250"/>
      <c r="AG21" s="253"/>
      <c r="AH21" s="254"/>
      <c r="AI21" s="255"/>
      <c r="AJ21" s="256"/>
      <c r="AK21" s="256"/>
      <c r="AL21" s="257"/>
      <c r="AM21" s="254"/>
      <c r="AN21" s="255"/>
      <c r="AO21" s="256"/>
      <c r="AP21" s="256"/>
      <c r="AQ21" s="257"/>
      <c r="AR21" s="254"/>
      <c r="AS21" s="255"/>
      <c r="AT21" s="256"/>
      <c r="AU21" s="256"/>
      <c r="AV21" s="257"/>
      <c r="AW21" s="254"/>
      <c r="AX21" s="256"/>
      <c r="AY21" s="256"/>
      <c r="AZ21" s="256"/>
      <c r="BA21" s="257"/>
      <c r="BB21" s="254"/>
      <c r="BC21" s="255"/>
      <c r="BD21" s="256"/>
      <c r="BE21" s="256"/>
      <c r="BF21" s="257"/>
      <c r="BG21" s="252"/>
      <c r="BH21" s="258"/>
      <c r="BI21" s="250"/>
      <c r="BJ21" s="250"/>
      <c r="BK21" s="253"/>
      <c r="BL21" s="252"/>
      <c r="BM21" s="250"/>
      <c r="BN21" s="250"/>
      <c r="BO21" s="250"/>
      <c r="BP21" s="253"/>
      <c r="BQ21" s="252"/>
      <c r="BR21" s="258">
        <v>1</v>
      </c>
      <c r="BS21" s="250"/>
      <c r="BT21" s="250"/>
      <c r="BU21" s="259"/>
      <c r="BV21" s="336">
        <f t="shared" si="15"/>
        <v>4</v>
      </c>
      <c r="BW21" s="337">
        <f t="shared" si="16"/>
        <v>0</v>
      </c>
      <c r="BX21" s="338">
        <f t="shared" si="17"/>
        <v>4</v>
      </c>
      <c r="BY21" s="350">
        <f t="shared" si="18"/>
        <v>4</v>
      </c>
      <c r="BZ21" s="338">
        <f t="shared" si="19"/>
        <v>0</v>
      </c>
      <c r="CA21" s="260"/>
      <c r="CB21" s="247" t="s">
        <v>73</v>
      </c>
      <c r="CC21" s="339">
        <f t="shared" si="9"/>
        <v>3</v>
      </c>
      <c r="CD21" s="339">
        <f t="shared" si="10"/>
        <v>0</v>
      </c>
      <c r="CE21" s="339">
        <f t="shared" si="11"/>
        <v>0</v>
      </c>
      <c r="CF21" s="339">
        <f t="shared" si="12"/>
        <v>1</v>
      </c>
      <c r="CG21" s="627" t="s">
        <v>504</v>
      </c>
      <c r="CH21" s="624" t="s">
        <v>59</v>
      </c>
    </row>
    <row r="22" spans="1:86" x14ac:dyDescent="0.25">
      <c r="A22" s="282" t="s">
        <v>63</v>
      </c>
      <c r="B22" s="283" t="s">
        <v>64</v>
      </c>
      <c r="C22" s="284" t="s">
        <v>77</v>
      </c>
      <c r="D22" s="284" t="s">
        <v>69</v>
      </c>
      <c r="E22" s="285" t="s">
        <v>67</v>
      </c>
      <c r="F22" s="286" t="s">
        <v>49</v>
      </c>
      <c r="G22" s="284"/>
      <c r="H22" s="284" t="s">
        <v>66</v>
      </c>
      <c r="I22" s="287" t="s">
        <v>60</v>
      </c>
      <c r="J22" s="288" t="s">
        <v>39</v>
      </c>
      <c r="K22" s="289">
        <v>0</v>
      </c>
      <c r="L22" s="290">
        <v>1</v>
      </c>
      <c r="M22" s="291" t="s">
        <v>535</v>
      </c>
      <c r="N22" s="284" t="s">
        <v>59</v>
      </c>
      <c r="O22" s="249"/>
      <c r="P22" s="250"/>
      <c r="Q22" s="250"/>
      <c r="R22" s="250"/>
      <c r="S22" s="251"/>
      <c r="T22" s="252"/>
      <c r="U22" s="250"/>
      <c r="V22" s="250"/>
      <c r="W22" s="253"/>
      <c r="X22" s="252"/>
      <c r="Y22" s="250"/>
      <c r="Z22" s="250"/>
      <c r="AA22" s="621"/>
      <c r="AB22" s="622"/>
      <c r="AC22" s="252"/>
      <c r="AD22" s="250"/>
      <c r="AE22" s="250"/>
      <c r="AF22" s="250"/>
      <c r="AG22" s="253"/>
      <c r="AH22" s="254"/>
      <c r="AI22" s="255"/>
      <c r="AJ22" s="256"/>
      <c r="AK22" s="256"/>
      <c r="AL22" s="257"/>
      <c r="AM22" s="254"/>
      <c r="AN22" s="255"/>
      <c r="AO22" s="256"/>
      <c r="AP22" s="256"/>
      <c r="AQ22" s="257"/>
      <c r="AR22" s="254"/>
      <c r="AS22" s="255"/>
      <c r="AT22" s="256"/>
      <c r="AU22" s="256"/>
      <c r="AV22" s="257"/>
      <c r="AW22" s="254"/>
      <c r="AX22" s="256"/>
      <c r="AY22" s="256"/>
      <c r="AZ22" s="256"/>
      <c r="BA22" s="257"/>
      <c r="BB22" s="254"/>
      <c r="BC22" s="255"/>
      <c r="BD22" s="256"/>
      <c r="BE22" s="256"/>
      <c r="BF22" s="257"/>
      <c r="BG22" s="252"/>
      <c r="BH22" s="258"/>
      <c r="BI22" s="250"/>
      <c r="BJ22" s="250"/>
      <c r="BK22" s="253"/>
      <c r="BL22" s="252"/>
      <c r="BM22" s="250"/>
      <c r="BN22" s="250"/>
      <c r="BO22" s="250"/>
      <c r="BP22" s="253"/>
      <c r="BQ22" s="252"/>
      <c r="BR22" s="258">
        <v>1</v>
      </c>
      <c r="BS22" s="250"/>
      <c r="BT22" s="250"/>
      <c r="BU22" s="259"/>
      <c r="BV22" s="336">
        <f t="shared" ref="BV22" si="22">SUM(O22:BU22)</f>
        <v>1</v>
      </c>
      <c r="BW22" s="337">
        <f t="shared" ref="BW22" si="23">IF(J22="Pictures",(IF(SUM(O22:BU22)&gt;L22,0,L22-BV22)),L22-BV22)</f>
        <v>0</v>
      </c>
      <c r="BX22" s="338">
        <f t="shared" ref="BX22" si="24">COUNT(O22:BU22)</f>
        <v>1</v>
      </c>
      <c r="BY22" s="350">
        <f t="shared" ref="BY22" si="25">COUNT(O22:AG22,BG22:BU22)</f>
        <v>1</v>
      </c>
      <c r="BZ22" s="338">
        <f t="shared" ref="BZ22" si="26">COUNT(AH22:BF22)</f>
        <v>0</v>
      </c>
      <c r="CA22" s="260"/>
      <c r="CC22" s="339"/>
      <c r="CD22" s="339"/>
      <c r="CE22" s="339"/>
      <c r="CF22" s="339"/>
      <c r="CG22" s="627"/>
      <c r="CH22" s="624"/>
    </row>
    <row r="23" spans="1:86" x14ac:dyDescent="0.25">
      <c r="A23" s="282" t="s">
        <v>63</v>
      </c>
      <c r="B23" s="283" t="s">
        <v>64</v>
      </c>
      <c r="C23" s="284" t="s">
        <v>77</v>
      </c>
      <c r="D23" s="284" t="s">
        <v>69</v>
      </c>
      <c r="E23" s="285" t="s">
        <v>67</v>
      </c>
      <c r="F23" s="286" t="s">
        <v>49</v>
      </c>
      <c r="G23" s="284"/>
      <c r="H23" s="284" t="s">
        <v>66</v>
      </c>
      <c r="I23" s="287" t="s">
        <v>60</v>
      </c>
      <c r="J23" s="288" t="s">
        <v>80</v>
      </c>
      <c r="K23" s="289">
        <v>6</v>
      </c>
      <c r="L23" s="290">
        <v>6</v>
      </c>
      <c r="M23" s="291" t="s">
        <v>92</v>
      </c>
      <c r="N23" s="292" t="s">
        <v>81</v>
      </c>
      <c r="O23" s="249"/>
      <c r="P23" s="250"/>
      <c r="Q23" s="250"/>
      <c r="R23" s="250"/>
      <c r="S23" s="251"/>
      <c r="T23" s="252"/>
      <c r="U23" s="250">
        <v>6</v>
      </c>
      <c r="V23" s="250"/>
      <c r="W23" s="253"/>
      <c r="X23" s="252"/>
      <c r="Y23" s="250"/>
      <c r="Z23" s="250"/>
      <c r="AA23" s="621"/>
      <c r="AB23" s="622"/>
      <c r="AC23" s="252"/>
      <c r="AD23" s="250"/>
      <c r="AE23" s="250"/>
      <c r="AF23" s="250"/>
      <c r="AG23" s="253"/>
      <c r="AH23" s="254"/>
      <c r="AI23" s="255"/>
      <c r="AJ23" s="256"/>
      <c r="AK23" s="256"/>
      <c r="AL23" s="257"/>
      <c r="AM23" s="254"/>
      <c r="AN23" s="255"/>
      <c r="AO23" s="256"/>
      <c r="AP23" s="256"/>
      <c r="AQ23" s="257"/>
      <c r="AR23" s="254"/>
      <c r="AS23" s="255"/>
      <c r="AT23" s="256"/>
      <c r="AU23" s="256"/>
      <c r="AV23" s="257"/>
      <c r="AW23" s="254"/>
      <c r="AX23" s="256"/>
      <c r="AY23" s="256"/>
      <c r="AZ23" s="256"/>
      <c r="BA23" s="257"/>
      <c r="BB23" s="254"/>
      <c r="BC23" s="255"/>
      <c r="BD23" s="256"/>
      <c r="BE23" s="256"/>
      <c r="BF23" s="257"/>
      <c r="BG23" s="252"/>
      <c r="BH23" s="258"/>
      <c r="BI23" s="250"/>
      <c r="BJ23" s="250"/>
      <c r="BK23" s="253"/>
      <c r="BL23" s="252"/>
      <c r="BM23" s="250"/>
      <c r="BN23" s="250"/>
      <c r="BO23" s="250"/>
      <c r="BP23" s="253"/>
      <c r="BQ23" s="252"/>
      <c r="BR23" s="258"/>
      <c r="BS23" s="250"/>
      <c r="BT23" s="250"/>
      <c r="BU23" s="259"/>
      <c r="BV23" s="336">
        <f t="shared" si="15"/>
        <v>6</v>
      </c>
      <c r="BW23" s="337">
        <f t="shared" si="16"/>
        <v>0</v>
      </c>
      <c r="BX23" s="338">
        <f t="shared" si="17"/>
        <v>1</v>
      </c>
      <c r="BY23" s="350">
        <f t="shared" si="18"/>
        <v>1</v>
      </c>
      <c r="BZ23" s="338">
        <f t="shared" si="19"/>
        <v>0</v>
      </c>
      <c r="CA23" s="260"/>
      <c r="CB23" s="247" t="s">
        <v>73</v>
      </c>
      <c r="CC23" s="339">
        <f t="shared" si="9"/>
        <v>6</v>
      </c>
      <c r="CD23" s="339">
        <f t="shared" si="10"/>
        <v>0</v>
      </c>
      <c r="CE23" s="339">
        <f t="shared" si="11"/>
        <v>0</v>
      </c>
      <c r="CF23" s="339">
        <f t="shared" si="12"/>
        <v>0</v>
      </c>
      <c r="CG23" s="627" t="s">
        <v>504</v>
      </c>
      <c r="CH23" s="624" t="s">
        <v>59</v>
      </c>
    </row>
    <row r="24" spans="1:86" x14ac:dyDescent="0.25">
      <c r="A24" s="282" t="s">
        <v>63</v>
      </c>
      <c r="B24" s="283" t="s">
        <v>64</v>
      </c>
      <c r="C24" s="284" t="s">
        <v>76</v>
      </c>
      <c r="D24" s="284" t="s">
        <v>69</v>
      </c>
      <c r="E24" s="285" t="s">
        <v>67</v>
      </c>
      <c r="F24" s="286" t="s">
        <v>52</v>
      </c>
      <c r="G24" s="284"/>
      <c r="H24" s="284" t="s">
        <v>66</v>
      </c>
      <c r="I24" s="287" t="s">
        <v>60</v>
      </c>
      <c r="J24" s="288" t="s">
        <v>31</v>
      </c>
      <c r="K24" s="289">
        <v>5</v>
      </c>
      <c r="L24" s="290">
        <v>5</v>
      </c>
      <c r="M24" s="291" t="s">
        <v>82</v>
      </c>
      <c r="N24" s="284" t="s">
        <v>59</v>
      </c>
      <c r="O24" s="249"/>
      <c r="P24" s="250"/>
      <c r="Q24" s="250"/>
      <c r="R24" s="250"/>
      <c r="S24" s="251"/>
      <c r="T24" s="252"/>
      <c r="U24" s="250">
        <v>1</v>
      </c>
      <c r="V24" s="250"/>
      <c r="W24" s="253"/>
      <c r="X24" s="252"/>
      <c r="Y24" s="250"/>
      <c r="Z24" s="250">
        <v>1</v>
      </c>
      <c r="AA24" s="621"/>
      <c r="AB24" s="622">
        <v>1</v>
      </c>
      <c r="AC24" s="252"/>
      <c r="AD24" s="250"/>
      <c r="AE24" s="250"/>
      <c r="AF24" s="250"/>
      <c r="AG24" s="253"/>
      <c r="AH24" s="254"/>
      <c r="AI24" s="255"/>
      <c r="AJ24" s="256"/>
      <c r="AK24" s="256"/>
      <c r="AL24" s="257"/>
      <c r="AM24" s="254"/>
      <c r="AN24" s="255"/>
      <c r="AO24" s="256"/>
      <c r="AP24" s="256"/>
      <c r="AQ24" s="257">
        <v>1</v>
      </c>
      <c r="AR24" s="254"/>
      <c r="AS24" s="255"/>
      <c r="AT24" s="256"/>
      <c r="AU24" s="256"/>
      <c r="AV24" s="257"/>
      <c r="AW24" s="254"/>
      <c r="AX24" s="256"/>
      <c r="AY24" s="256"/>
      <c r="AZ24" s="256"/>
      <c r="BA24" s="257"/>
      <c r="BB24" s="254"/>
      <c r="BC24" s="255"/>
      <c r="BD24" s="256"/>
      <c r="BE24" s="256"/>
      <c r="BF24" s="257"/>
      <c r="BG24" s="252"/>
      <c r="BH24" s="258"/>
      <c r="BI24" s="250"/>
      <c r="BJ24" s="250"/>
      <c r="BK24" s="253"/>
      <c r="BL24" s="252"/>
      <c r="BM24" s="250"/>
      <c r="BN24" s="250"/>
      <c r="BO24" s="250"/>
      <c r="BP24" s="253"/>
      <c r="BQ24" s="252"/>
      <c r="BR24" s="258">
        <v>1</v>
      </c>
      <c r="BS24" s="250"/>
      <c r="BT24" s="250"/>
      <c r="BU24" s="259"/>
      <c r="BV24" s="336">
        <f t="shared" si="15"/>
        <v>5</v>
      </c>
      <c r="BW24" s="337">
        <f t="shared" si="16"/>
        <v>0</v>
      </c>
      <c r="BX24" s="338">
        <f t="shared" si="17"/>
        <v>5</v>
      </c>
      <c r="BY24" s="350">
        <f t="shared" si="18"/>
        <v>4</v>
      </c>
      <c r="BZ24" s="338">
        <f t="shared" si="19"/>
        <v>1</v>
      </c>
      <c r="CA24" s="260"/>
      <c r="CB24" s="247" t="s">
        <v>73</v>
      </c>
      <c r="CC24" s="339">
        <f t="shared" si="9"/>
        <v>3</v>
      </c>
      <c r="CD24" s="339">
        <f t="shared" si="10"/>
        <v>1</v>
      </c>
      <c r="CE24" s="339">
        <f t="shared" si="11"/>
        <v>0</v>
      </c>
      <c r="CF24" s="339">
        <f t="shared" si="12"/>
        <v>1</v>
      </c>
      <c r="CG24" s="627" t="s">
        <v>504</v>
      </c>
      <c r="CH24" s="624" t="s">
        <v>502</v>
      </c>
    </row>
    <row r="25" spans="1:86" x14ac:dyDescent="0.25">
      <c r="A25" s="282" t="s">
        <v>63</v>
      </c>
      <c r="B25" s="283" t="s">
        <v>64</v>
      </c>
      <c r="C25" s="284" t="s">
        <v>76</v>
      </c>
      <c r="D25" s="284" t="s">
        <v>69</v>
      </c>
      <c r="E25" s="285" t="s">
        <v>67</v>
      </c>
      <c r="F25" s="286" t="s">
        <v>52</v>
      </c>
      <c r="G25" s="284"/>
      <c r="H25" s="284" t="s">
        <v>66</v>
      </c>
      <c r="I25" s="287" t="s">
        <v>60</v>
      </c>
      <c r="J25" s="288" t="s">
        <v>145</v>
      </c>
      <c r="K25" s="289">
        <v>5</v>
      </c>
      <c r="L25" s="290">
        <v>5</v>
      </c>
      <c r="M25" s="291" t="s">
        <v>84</v>
      </c>
      <c r="N25" s="284" t="s">
        <v>59</v>
      </c>
      <c r="O25" s="249"/>
      <c r="P25" s="250"/>
      <c r="Q25" s="250"/>
      <c r="R25" s="250"/>
      <c r="S25" s="251"/>
      <c r="T25" s="252"/>
      <c r="U25" s="250">
        <v>1</v>
      </c>
      <c r="V25" s="250"/>
      <c r="W25" s="253"/>
      <c r="X25" s="252"/>
      <c r="Y25" s="250"/>
      <c r="Z25" s="250">
        <v>1</v>
      </c>
      <c r="AA25" s="621"/>
      <c r="AB25" s="622">
        <v>1</v>
      </c>
      <c r="AC25" s="252"/>
      <c r="AD25" s="250"/>
      <c r="AE25" s="250"/>
      <c r="AF25" s="250"/>
      <c r="AG25" s="253"/>
      <c r="AH25" s="254"/>
      <c r="AI25" s="255"/>
      <c r="AJ25" s="256"/>
      <c r="AK25" s="256"/>
      <c r="AL25" s="257"/>
      <c r="AM25" s="254"/>
      <c r="AN25" s="255"/>
      <c r="AO25" s="256"/>
      <c r="AP25" s="256"/>
      <c r="AQ25" s="257">
        <v>1</v>
      </c>
      <c r="AR25" s="254"/>
      <c r="AS25" s="255"/>
      <c r="AT25" s="256"/>
      <c r="AU25" s="256"/>
      <c r="AV25" s="257"/>
      <c r="AW25" s="254"/>
      <c r="AX25" s="256"/>
      <c r="AY25" s="256"/>
      <c r="AZ25" s="256"/>
      <c r="BA25" s="257"/>
      <c r="BB25" s="254"/>
      <c r="BC25" s="255"/>
      <c r="BD25" s="256"/>
      <c r="BE25" s="256"/>
      <c r="BF25" s="257"/>
      <c r="BG25" s="252"/>
      <c r="BH25" s="258"/>
      <c r="BI25" s="250"/>
      <c r="BJ25" s="250"/>
      <c r="BK25" s="253"/>
      <c r="BL25" s="252"/>
      <c r="BM25" s="250"/>
      <c r="BN25" s="250"/>
      <c r="BO25" s="250"/>
      <c r="BP25" s="253"/>
      <c r="BQ25" s="252"/>
      <c r="BR25" s="258">
        <v>1</v>
      </c>
      <c r="BS25" s="250"/>
      <c r="BT25" s="250"/>
      <c r="BU25" s="259"/>
      <c r="BV25" s="336">
        <f t="shared" si="15"/>
        <v>5</v>
      </c>
      <c r="BW25" s="337">
        <f t="shared" si="16"/>
        <v>0</v>
      </c>
      <c r="BX25" s="338">
        <f t="shared" si="17"/>
        <v>5</v>
      </c>
      <c r="BY25" s="350">
        <f t="shared" si="18"/>
        <v>4</v>
      </c>
      <c r="BZ25" s="338">
        <f t="shared" si="19"/>
        <v>1</v>
      </c>
      <c r="CA25" s="260"/>
      <c r="CB25" s="247" t="s">
        <v>73</v>
      </c>
      <c r="CC25" s="339">
        <f t="shared" si="9"/>
        <v>3</v>
      </c>
      <c r="CD25" s="339">
        <f t="shared" si="10"/>
        <v>1</v>
      </c>
      <c r="CE25" s="339">
        <f t="shared" si="11"/>
        <v>0</v>
      </c>
      <c r="CF25" s="339">
        <f t="shared" si="12"/>
        <v>1</v>
      </c>
      <c r="CG25" s="627" t="s">
        <v>504</v>
      </c>
      <c r="CH25" s="624" t="s">
        <v>502</v>
      </c>
    </row>
    <row r="26" spans="1:86" x14ac:dyDescent="0.25">
      <c r="A26" s="282" t="s">
        <v>63</v>
      </c>
      <c r="B26" s="283" t="s">
        <v>64</v>
      </c>
      <c r="C26" s="284" t="s">
        <v>76</v>
      </c>
      <c r="D26" s="284" t="s">
        <v>69</v>
      </c>
      <c r="E26" s="285" t="s">
        <v>67</v>
      </c>
      <c r="F26" s="286" t="s">
        <v>52</v>
      </c>
      <c r="G26" s="284"/>
      <c r="H26" s="284" t="s">
        <v>66</v>
      </c>
      <c r="I26" s="287" t="s">
        <v>60</v>
      </c>
      <c r="J26" s="288" t="s">
        <v>38</v>
      </c>
      <c r="K26" s="289">
        <v>0</v>
      </c>
      <c r="L26" s="290">
        <v>4</v>
      </c>
      <c r="M26" s="291" t="s">
        <v>59</v>
      </c>
      <c r="N26" s="284"/>
      <c r="O26" s="249"/>
      <c r="P26" s="250"/>
      <c r="Q26" s="250"/>
      <c r="R26" s="250"/>
      <c r="S26" s="251"/>
      <c r="T26" s="252"/>
      <c r="U26" s="250">
        <v>1</v>
      </c>
      <c r="V26" s="250"/>
      <c r="W26" s="253"/>
      <c r="X26" s="252"/>
      <c r="Y26" s="250"/>
      <c r="Z26" s="250">
        <v>1</v>
      </c>
      <c r="AA26" s="621"/>
      <c r="AB26" s="622">
        <v>1</v>
      </c>
      <c r="AC26" s="252"/>
      <c r="AD26" s="250"/>
      <c r="AE26" s="250"/>
      <c r="AF26" s="250"/>
      <c r="AG26" s="253"/>
      <c r="AH26" s="254"/>
      <c r="AI26" s="255"/>
      <c r="AJ26" s="256"/>
      <c r="AK26" s="256"/>
      <c r="AL26" s="257"/>
      <c r="AM26" s="254"/>
      <c r="AN26" s="255"/>
      <c r="AO26" s="256"/>
      <c r="AP26" s="256"/>
      <c r="AQ26" s="257"/>
      <c r="AR26" s="254"/>
      <c r="AS26" s="255"/>
      <c r="AT26" s="256"/>
      <c r="AU26" s="256"/>
      <c r="AV26" s="257"/>
      <c r="AW26" s="254"/>
      <c r="AX26" s="256"/>
      <c r="AY26" s="256"/>
      <c r="AZ26" s="256"/>
      <c r="BA26" s="257"/>
      <c r="BB26" s="254"/>
      <c r="BC26" s="255"/>
      <c r="BD26" s="256"/>
      <c r="BE26" s="256"/>
      <c r="BF26" s="257"/>
      <c r="BG26" s="252"/>
      <c r="BH26" s="258"/>
      <c r="BI26" s="250"/>
      <c r="BJ26" s="250"/>
      <c r="BK26" s="253"/>
      <c r="BL26" s="252"/>
      <c r="BM26" s="250"/>
      <c r="BN26" s="250"/>
      <c r="BO26" s="250"/>
      <c r="BP26" s="253"/>
      <c r="BQ26" s="252"/>
      <c r="BR26" s="258">
        <v>1</v>
      </c>
      <c r="BS26" s="250"/>
      <c r="BT26" s="250"/>
      <c r="BU26" s="259"/>
      <c r="BV26" s="336">
        <f t="shared" si="15"/>
        <v>4</v>
      </c>
      <c r="BW26" s="337">
        <f t="shared" si="16"/>
        <v>0</v>
      </c>
      <c r="BX26" s="338">
        <f t="shared" si="17"/>
        <v>4</v>
      </c>
      <c r="BY26" s="350">
        <f t="shared" si="18"/>
        <v>4</v>
      </c>
      <c r="BZ26" s="338">
        <f t="shared" si="19"/>
        <v>0</v>
      </c>
      <c r="CA26" s="260"/>
      <c r="CB26" s="247" t="s">
        <v>73</v>
      </c>
      <c r="CC26" s="339">
        <f t="shared" si="9"/>
        <v>3</v>
      </c>
      <c r="CD26" s="339">
        <f t="shared" si="10"/>
        <v>0</v>
      </c>
      <c r="CE26" s="339">
        <f t="shared" si="11"/>
        <v>0</v>
      </c>
      <c r="CF26" s="339">
        <f t="shared" si="12"/>
        <v>1</v>
      </c>
      <c r="CG26" s="627" t="s">
        <v>504</v>
      </c>
      <c r="CH26" s="624" t="s">
        <v>59</v>
      </c>
    </row>
    <row r="27" spans="1:86" x14ac:dyDescent="0.25">
      <c r="A27" s="282" t="s">
        <v>63</v>
      </c>
      <c r="B27" s="283" t="s">
        <v>64</v>
      </c>
      <c r="C27" s="284" t="s">
        <v>76</v>
      </c>
      <c r="D27" s="284" t="s">
        <v>69</v>
      </c>
      <c r="E27" s="285" t="s">
        <v>67</v>
      </c>
      <c r="F27" s="286" t="s">
        <v>52</v>
      </c>
      <c r="G27" s="284"/>
      <c r="H27" s="284" t="s">
        <v>66</v>
      </c>
      <c r="I27" s="287" t="s">
        <v>60</v>
      </c>
      <c r="J27" s="288" t="s">
        <v>39</v>
      </c>
      <c r="K27" s="289">
        <v>0</v>
      </c>
      <c r="L27" s="290">
        <v>1</v>
      </c>
      <c r="M27" s="291" t="s">
        <v>59</v>
      </c>
      <c r="N27" s="284" t="s">
        <v>59</v>
      </c>
      <c r="O27" s="249"/>
      <c r="P27" s="250"/>
      <c r="Q27" s="250"/>
      <c r="R27" s="250"/>
      <c r="S27" s="251"/>
      <c r="T27" s="252"/>
      <c r="U27" s="250"/>
      <c r="V27" s="250"/>
      <c r="W27" s="253"/>
      <c r="X27" s="252"/>
      <c r="Y27" s="250"/>
      <c r="Z27" s="250"/>
      <c r="AA27" s="621"/>
      <c r="AB27" s="622"/>
      <c r="AC27" s="252"/>
      <c r="AD27" s="250"/>
      <c r="AE27" s="250"/>
      <c r="AF27" s="250"/>
      <c r="AG27" s="253"/>
      <c r="AH27" s="254"/>
      <c r="AI27" s="255"/>
      <c r="AJ27" s="256"/>
      <c r="AK27" s="256"/>
      <c r="AL27" s="257"/>
      <c r="AM27" s="254"/>
      <c r="AN27" s="255"/>
      <c r="AO27" s="256"/>
      <c r="AP27" s="256"/>
      <c r="AQ27" s="257"/>
      <c r="AR27" s="254"/>
      <c r="AS27" s="255"/>
      <c r="AT27" s="256"/>
      <c r="AU27" s="256"/>
      <c r="AV27" s="257"/>
      <c r="AW27" s="254"/>
      <c r="AX27" s="256"/>
      <c r="AY27" s="256"/>
      <c r="AZ27" s="256"/>
      <c r="BA27" s="257"/>
      <c r="BB27" s="254"/>
      <c r="BC27" s="255"/>
      <c r="BD27" s="256"/>
      <c r="BE27" s="256"/>
      <c r="BF27" s="257"/>
      <c r="BG27" s="252"/>
      <c r="BH27" s="258"/>
      <c r="BI27" s="250"/>
      <c r="BJ27" s="250"/>
      <c r="BK27" s="253"/>
      <c r="BL27" s="252"/>
      <c r="BM27" s="250"/>
      <c r="BN27" s="250"/>
      <c r="BO27" s="250"/>
      <c r="BP27" s="253"/>
      <c r="BQ27" s="252"/>
      <c r="BR27" s="258">
        <v>1</v>
      </c>
      <c r="BS27" s="250"/>
      <c r="BT27" s="250"/>
      <c r="BU27" s="259"/>
      <c r="BV27" s="336">
        <f t="shared" ref="BV27" si="27">SUM(O27:BU27)</f>
        <v>1</v>
      </c>
      <c r="BW27" s="337">
        <f t="shared" ref="BW27" si="28">IF(J27="Pictures",(IF(SUM(O27:BU27)&gt;L27,0,L27-BV27)),L27-BV27)</f>
        <v>0</v>
      </c>
      <c r="BX27" s="338">
        <f t="shared" ref="BX27" si="29">COUNT(O27:BU27)</f>
        <v>1</v>
      </c>
      <c r="BY27" s="350">
        <f t="shared" ref="BY27" si="30">COUNT(O27:AG27,BG27:BU27)</f>
        <v>1</v>
      </c>
      <c r="BZ27" s="338">
        <f t="shared" ref="BZ27" si="31">COUNT(AH27:BF27)</f>
        <v>0</v>
      </c>
      <c r="CA27" s="260"/>
      <c r="CC27" s="339"/>
      <c r="CD27" s="339"/>
      <c r="CE27" s="339"/>
      <c r="CF27" s="339"/>
      <c r="CG27" s="627"/>
      <c r="CH27" s="624"/>
    </row>
    <row r="28" spans="1:86" x14ac:dyDescent="0.25">
      <c r="A28" s="282" t="s">
        <v>63</v>
      </c>
      <c r="B28" s="283" t="s">
        <v>64</v>
      </c>
      <c r="C28" s="284" t="s">
        <v>76</v>
      </c>
      <c r="D28" s="284" t="s">
        <v>69</v>
      </c>
      <c r="E28" s="285" t="s">
        <v>67</v>
      </c>
      <c r="F28" s="286" t="s">
        <v>52</v>
      </c>
      <c r="G28" s="284"/>
      <c r="H28" s="284" t="s">
        <v>66</v>
      </c>
      <c r="I28" s="287" t="s">
        <v>60</v>
      </c>
      <c r="J28" s="288" t="s">
        <v>80</v>
      </c>
      <c r="K28" s="289">
        <v>6</v>
      </c>
      <c r="L28" s="290">
        <v>6</v>
      </c>
      <c r="M28" s="291" t="s">
        <v>92</v>
      </c>
      <c r="N28" s="292" t="s">
        <v>81</v>
      </c>
      <c r="O28" s="249"/>
      <c r="P28" s="250"/>
      <c r="Q28" s="250"/>
      <c r="R28" s="250"/>
      <c r="S28" s="251"/>
      <c r="T28" s="252"/>
      <c r="U28" s="250">
        <v>6</v>
      </c>
      <c r="V28" s="250"/>
      <c r="W28" s="253"/>
      <c r="X28" s="252"/>
      <c r="Y28" s="250"/>
      <c r="Z28" s="250"/>
      <c r="AA28" s="621"/>
      <c r="AB28" s="622"/>
      <c r="AC28" s="252"/>
      <c r="AD28" s="250"/>
      <c r="AE28" s="250"/>
      <c r="AF28" s="250"/>
      <c r="AG28" s="253"/>
      <c r="AH28" s="254"/>
      <c r="AI28" s="255"/>
      <c r="AJ28" s="256"/>
      <c r="AK28" s="256"/>
      <c r="AL28" s="257"/>
      <c r="AM28" s="254"/>
      <c r="AN28" s="255"/>
      <c r="AO28" s="256"/>
      <c r="AP28" s="256"/>
      <c r="AQ28" s="257"/>
      <c r="AR28" s="254"/>
      <c r="AS28" s="255"/>
      <c r="AT28" s="256"/>
      <c r="AU28" s="256"/>
      <c r="AV28" s="257"/>
      <c r="AW28" s="254"/>
      <c r="AX28" s="256"/>
      <c r="AY28" s="256"/>
      <c r="AZ28" s="256"/>
      <c r="BA28" s="257"/>
      <c r="BB28" s="254"/>
      <c r="BC28" s="255"/>
      <c r="BD28" s="256"/>
      <c r="BE28" s="256"/>
      <c r="BF28" s="257"/>
      <c r="BG28" s="252"/>
      <c r="BH28" s="258"/>
      <c r="BI28" s="250"/>
      <c r="BJ28" s="250"/>
      <c r="BK28" s="253"/>
      <c r="BL28" s="252"/>
      <c r="BM28" s="250"/>
      <c r="BN28" s="250"/>
      <c r="BO28" s="250"/>
      <c r="BP28" s="253"/>
      <c r="BQ28" s="252"/>
      <c r="BR28" s="258"/>
      <c r="BS28" s="250"/>
      <c r="BT28" s="250"/>
      <c r="BU28" s="259"/>
      <c r="BV28" s="336">
        <f t="shared" si="15"/>
        <v>6</v>
      </c>
      <c r="BW28" s="337">
        <f t="shared" si="16"/>
        <v>0</v>
      </c>
      <c r="BX28" s="338">
        <f t="shared" si="17"/>
        <v>1</v>
      </c>
      <c r="BY28" s="350">
        <f t="shared" si="18"/>
        <v>1</v>
      </c>
      <c r="BZ28" s="338">
        <f t="shared" si="19"/>
        <v>0</v>
      </c>
      <c r="CA28" s="260"/>
      <c r="CB28" s="247" t="s">
        <v>73</v>
      </c>
      <c r="CC28" s="339">
        <f t="shared" si="9"/>
        <v>6</v>
      </c>
      <c r="CD28" s="339">
        <f t="shared" si="10"/>
        <v>0</v>
      </c>
      <c r="CE28" s="339">
        <f t="shared" si="11"/>
        <v>0</v>
      </c>
      <c r="CF28" s="339">
        <f t="shared" si="12"/>
        <v>0</v>
      </c>
      <c r="CG28" s="627" t="s">
        <v>504</v>
      </c>
      <c r="CH28" s="624" t="s">
        <v>59</v>
      </c>
    </row>
    <row r="29" spans="1:86" x14ac:dyDescent="0.25">
      <c r="A29" s="282" t="s">
        <v>63</v>
      </c>
      <c r="B29" s="283" t="s">
        <v>64</v>
      </c>
      <c r="C29" s="284" t="s">
        <v>75</v>
      </c>
      <c r="D29" s="284" t="s">
        <v>69</v>
      </c>
      <c r="E29" s="285" t="s">
        <v>67</v>
      </c>
      <c r="F29" s="286" t="s">
        <v>53</v>
      </c>
      <c r="G29" s="284"/>
      <c r="H29" s="284" t="s">
        <v>66</v>
      </c>
      <c r="I29" s="287" t="s">
        <v>60</v>
      </c>
      <c r="J29" s="288" t="s">
        <v>31</v>
      </c>
      <c r="K29" s="289">
        <v>5</v>
      </c>
      <c r="L29" s="290">
        <v>5</v>
      </c>
      <c r="M29" s="291" t="s">
        <v>82</v>
      </c>
      <c r="N29" s="284" t="s">
        <v>59</v>
      </c>
      <c r="O29" s="249"/>
      <c r="P29" s="250"/>
      <c r="Q29" s="250"/>
      <c r="R29" s="250"/>
      <c r="S29" s="251"/>
      <c r="T29" s="252"/>
      <c r="U29" s="250">
        <v>1</v>
      </c>
      <c r="V29" s="250"/>
      <c r="W29" s="253"/>
      <c r="X29" s="252"/>
      <c r="Y29" s="250"/>
      <c r="Z29" s="250">
        <v>1</v>
      </c>
      <c r="AA29" s="621"/>
      <c r="AB29" s="622">
        <v>1</v>
      </c>
      <c r="AC29" s="252"/>
      <c r="AD29" s="250"/>
      <c r="AE29" s="250"/>
      <c r="AF29" s="250"/>
      <c r="AG29" s="253"/>
      <c r="AH29" s="254"/>
      <c r="AI29" s="255"/>
      <c r="AJ29" s="256"/>
      <c r="AK29" s="256"/>
      <c r="AL29" s="257"/>
      <c r="AM29" s="254"/>
      <c r="AN29" s="255"/>
      <c r="AO29" s="256"/>
      <c r="AP29" s="256"/>
      <c r="AQ29" s="257">
        <v>1</v>
      </c>
      <c r="AR29" s="254"/>
      <c r="AS29" s="255"/>
      <c r="AT29" s="256"/>
      <c r="AU29" s="256"/>
      <c r="AV29" s="257"/>
      <c r="AW29" s="254"/>
      <c r="AX29" s="256"/>
      <c r="AY29" s="256"/>
      <c r="AZ29" s="256"/>
      <c r="BA29" s="257"/>
      <c r="BB29" s="254"/>
      <c r="BC29" s="255"/>
      <c r="BD29" s="256"/>
      <c r="BE29" s="256"/>
      <c r="BF29" s="257"/>
      <c r="BG29" s="252"/>
      <c r="BH29" s="258"/>
      <c r="BI29" s="250"/>
      <c r="BJ29" s="250"/>
      <c r="BK29" s="253"/>
      <c r="BL29" s="252"/>
      <c r="BM29" s="250"/>
      <c r="BN29" s="250">
        <v>1</v>
      </c>
      <c r="BO29" s="250"/>
      <c r="BP29" s="253"/>
      <c r="BQ29" s="252"/>
      <c r="BR29" s="258"/>
      <c r="BS29" s="250"/>
      <c r="BT29" s="250"/>
      <c r="BU29" s="259"/>
      <c r="BV29" s="336">
        <f t="shared" ref="BV29:BV32" si="32">SUM(O29:BU29)</f>
        <v>5</v>
      </c>
      <c r="BW29" s="337">
        <f t="shared" si="16"/>
        <v>0</v>
      </c>
      <c r="BX29" s="338">
        <f t="shared" si="17"/>
        <v>5</v>
      </c>
      <c r="BY29" s="350">
        <f t="shared" si="18"/>
        <v>4</v>
      </c>
      <c r="BZ29" s="338">
        <f t="shared" si="19"/>
        <v>1</v>
      </c>
      <c r="CA29" s="260"/>
      <c r="CB29" s="247" t="s">
        <v>73</v>
      </c>
      <c r="CC29" s="339">
        <f t="shared" si="9"/>
        <v>3</v>
      </c>
      <c r="CD29" s="339">
        <f t="shared" si="10"/>
        <v>1</v>
      </c>
      <c r="CE29" s="339">
        <f t="shared" si="11"/>
        <v>0</v>
      </c>
      <c r="CF29" s="339">
        <f t="shared" si="12"/>
        <v>1</v>
      </c>
      <c r="CG29" s="627" t="s">
        <v>504</v>
      </c>
      <c r="CH29" s="624" t="s">
        <v>502</v>
      </c>
    </row>
    <row r="30" spans="1:86" x14ac:dyDescent="0.25">
      <c r="A30" s="282" t="s">
        <v>63</v>
      </c>
      <c r="B30" s="283" t="s">
        <v>64</v>
      </c>
      <c r="C30" s="284" t="s">
        <v>75</v>
      </c>
      <c r="D30" s="284" t="s">
        <v>69</v>
      </c>
      <c r="E30" s="285" t="s">
        <v>67</v>
      </c>
      <c r="F30" s="286" t="s">
        <v>53</v>
      </c>
      <c r="G30" s="284"/>
      <c r="H30" s="284" t="s">
        <v>66</v>
      </c>
      <c r="I30" s="287" t="s">
        <v>60</v>
      </c>
      <c r="J30" s="288" t="s">
        <v>39</v>
      </c>
      <c r="K30" s="289">
        <v>0</v>
      </c>
      <c r="L30" s="290">
        <v>1</v>
      </c>
      <c r="M30" s="291"/>
      <c r="N30" s="284" t="s">
        <v>59</v>
      </c>
      <c r="O30" s="249"/>
      <c r="P30" s="250"/>
      <c r="Q30" s="250"/>
      <c r="R30" s="250"/>
      <c r="S30" s="251"/>
      <c r="T30" s="252"/>
      <c r="U30" s="250"/>
      <c r="V30" s="250"/>
      <c r="W30" s="253"/>
      <c r="X30" s="252"/>
      <c r="Y30" s="250"/>
      <c r="Z30" s="250"/>
      <c r="AA30" s="621"/>
      <c r="AB30" s="622"/>
      <c r="AC30" s="252"/>
      <c r="AD30" s="250"/>
      <c r="AE30" s="250"/>
      <c r="AF30" s="250"/>
      <c r="AG30" s="253"/>
      <c r="AH30" s="254"/>
      <c r="AI30" s="255"/>
      <c r="AJ30" s="256"/>
      <c r="AK30" s="256"/>
      <c r="AL30" s="257"/>
      <c r="AM30" s="254"/>
      <c r="AN30" s="255"/>
      <c r="AO30" s="256"/>
      <c r="AP30" s="256"/>
      <c r="AQ30" s="257"/>
      <c r="AR30" s="254"/>
      <c r="AS30" s="255"/>
      <c r="AT30" s="256"/>
      <c r="AU30" s="256"/>
      <c r="AV30" s="257"/>
      <c r="AW30" s="254"/>
      <c r="AX30" s="256"/>
      <c r="AY30" s="256"/>
      <c r="AZ30" s="256"/>
      <c r="BA30" s="257"/>
      <c r="BB30" s="254"/>
      <c r="BC30" s="255"/>
      <c r="BD30" s="256"/>
      <c r="BE30" s="256"/>
      <c r="BF30" s="257"/>
      <c r="BG30" s="252"/>
      <c r="BH30" s="258"/>
      <c r="BI30" s="250"/>
      <c r="BJ30" s="250"/>
      <c r="BK30" s="253"/>
      <c r="BL30" s="252"/>
      <c r="BM30" s="250"/>
      <c r="BN30" s="250">
        <v>1</v>
      </c>
      <c r="BO30" s="250"/>
      <c r="BP30" s="253"/>
      <c r="BQ30" s="252"/>
      <c r="BR30" s="258"/>
      <c r="BS30" s="250"/>
      <c r="BT30" s="250"/>
      <c r="BU30" s="259"/>
      <c r="BV30" s="336">
        <f t="shared" si="32"/>
        <v>1</v>
      </c>
      <c r="BW30" s="337">
        <f t="shared" si="16"/>
        <v>0</v>
      </c>
      <c r="BX30" s="338">
        <f t="shared" si="17"/>
        <v>1</v>
      </c>
      <c r="BY30" s="350">
        <f t="shared" si="18"/>
        <v>1</v>
      </c>
      <c r="BZ30" s="338">
        <f t="shared" si="19"/>
        <v>0</v>
      </c>
      <c r="CA30" s="260"/>
      <c r="CC30" s="339"/>
      <c r="CD30" s="339"/>
      <c r="CE30" s="339"/>
      <c r="CF30" s="339"/>
      <c r="CG30" s="627"/>
      <c r="CH30" s="624"/>
    </row>
    <row r="31" spans="1:86" x14ac:dyDescent="0.25">
      <c r="A31" s="282" t="s">
        <v>63</v>
      </c>
      <c r="B31" s="283" t="s">
        <v>64</v>
      </c>
      <c r="C31" s="284" t="s">
        <v>75</v>
      </c>
      <c r="D31" s="284" t="s">
        <v>69</v>
      </c>
      <c r="E31" s="285" t="s">
        <v>67</v>
      </c>
      <c r="F31" s="286" t="s">
        <v>53</v>
      </c>
      <c r="G31" s="284"/>
      <c r="H31" s="284" t="s">
        <v>66</v>
      </c>
      <c r="I31" s="287" t="s">
        <v>60</v>
      </c>
      <c r="J31" s="288" t="s">
        <v>145</v>
      </c>
      <c r="K31" s="289">
        <v>5</v>
      </c>
      <c r="L31" s="290">
        <v>5</v>
      </c>
      <c r="M31" s="291" t="s">
        <v>84</v>
      </c>
      <c r="N31" s="284" t="s">
        <v>59</v>
      </c>
      <c r="O31" s="249"/>
      <c r="P31" s="250"/>
      <c r="Q31" s="250"/>
      <c r="R31" s="250"/>
      <c r="S31" s="251"/>
      <c r="T31" s="252"/>
      <c r="U31" s="250">
        <v>1</v>
      </c>
      <c r="V31" s="250"/>
      <c r="W31" s="253"/>
      <c r="X31" s="252"/>
      <c r="Y31" s="250"/>
      <c r="Z31" s="250">
        <v>1</v>
      </c>
      <c r="AA31" s="621"/>
      <c r="AB31" s="622">
        <v>1</v>
      </c>
      <c r="AC31" s="252"/>
      <c r="AD31" s="250"/>
      <c r="AE31" s="250"/>
      <c r="AF31" s="250"/>
      <c r="AG31" s="253"/>
      <c r="AH31" s="254"/>
      <c r="AI31" s="255"/>
      <c r="AJ31" s="256"/>
      <c r="AK31" s="256"/>
      <c r="AL31" s="257"/>
      <c r="AM31" s="254"/>
      <c r="AN31" s="255"/>
      <c r="AO31" s="256"/>
      <c r="AP31" s="256"/>
      <c r="AQ31" s="257">
        <v>1</v>
      </c>
      <c r="AR31" s="254"/>
      <c r="AS31" s="255"/>
      <c r="AT31" s="256"/>
      <c r="AU31" s="256"/>
      <c r="AV31" s="257"/>
      <c r="AW31" s="254"/>
      <c r="AX31" s="256"/>
      <c r="AY31" s="256"/>
      <c r="AZ31" s="256"/>
      <c r="BA31" s="257"/>
      <c r="BB31" s="254"/>
      <c r="BC31" s="255"/>
      <c r="BD31" s="256"/>
      <c r="BE31" s="256"/>
      <c r="BF31" s="257"/>
      <c r="BG31" s="252"/>
      <c r="BH31" s="258"/>
      <c r="BI31" s="250"/>
      <c r="BJ31" s="250"/>
      <c r="BK31" s="253"/>
      <c r="BL31" s="252"/>
      <c r="BM31" s="250"/>
      <c r="BN31" s="250">
        <v>1</v>
      </c>
      <c r="BO31" s="250"/>
      <c r="BP31" s="253"/>
      <c r="BQ31" s="252"/>
      <c r="BR31" s="258"/>
      <c r="BS31" s="250"/>
      <c r="BT31" s="250"/>
      <c r="BU31" s="259"/>
      <c r="BV31" s="336">
        <f t="shared" si="32"/>
        <v>5</v>
      </c>
      <c r="BW31" s="337">
        <f t="shared" si="16"/>
        <v>0</v>
      </c>
      <c r="BX31" s="338">
        <f t="shared" si="17"/>
        <v>5</v>
      </c>
      <c r="BY31" s="350">
        <f t="shared" si="18"/>
        <v>4</v>
      </c>
      <c r="BZ31" s="338">
        <f t="shared" si="19"/>
        <v>1</v>
      </c>
      <c r="CA31" s="260"/>
      <c r="CB31" s="247" t="s">
        <v>73</v>
      </c>
      <c r="CC31" s="339">
        <f t="shared" si="9"/>
        <v>3</v>
      </c>
      <c r="CD31" s="339">
        <f t="shared" si="10"/>
        <v>1</v>
      </c>
      <c r="CE31" s="339">
        <f t="shared" si="11"/>
        <v>0</v>
      </c>
      <c r="CF31" s="339">
        <f t="shared" si="12"/>
        <v>1</v>
      </c>
      <c r="CG31" s="627" t="s">
        <v>504</v>
      </c>
      <c r="CH31" s="624" t="s">
        <v>502</v>
      </c>
    </row>
    <row r="32" spans="1:86" x14ac:dyDescent="0.25">
      <c r="A32" s="282" t="s">
        <v>63</v>
      </c>
      <c r="B32" s="283" t="s">
        <v>64</v>
      </c>
      <c r="C32" s="284" t="s">
        <v>75</v>
      </c>
      <c r="D32" s="284" t="s">
        <v>69</v>
      </c>
      <c r="E32" s="285" t="s">
        <v>67</v>
      </c>
      <c r="F32" s="286" t="s">
        <v>53</v>
      </c>
      <c r="G32" s="284"/>
      <c r="H32" s="284" t="s">
        <v>66</v>
      </c>
      <c r="I32" s="287" t="s">
        <v>60</v>
      </c>
      <c r="J32" s="288" t="s">
        <v>38</v>
      </c>
      <c r="K32" s="289">
        <v>0</v>
      </c>
      <c r="L32" s="290">
        <v>4</v>
      </c>
      <c r="M32" s="291" t="s">
        <v>59</v>
      </c>
      <c r="N32" s="284" t="s">
        <v>59</v>
      </c>
      <c r="O32" s="249"/>
      <c r="P32" s="250"/>
      <c r="Q32" s="250"/>
      <c r="R32" s="250"/>
      <c r="S32" s="251"/>
      <c r="T32" s="252"/>
      <c r="U32" s="250">
        <v>1</v>
      </c>
      <c r="V32" s="250"/>
      <c r="W32" s="253"/>
      <c r="X32" s="252"/>
      <c r="Y32" s="250"/>
      <c r="Z32" s="250">
        <v>1</v>
      </c>
      <c r="AA32" s="621"/>
      <c r="AB32" s="622">
        <v>1</v>
      </c>
      <c r="AC32" s="252"/>
      <c r="AD32" s="250"/>
      <c r="AE32" s="250"/>
      <c r="AF32" s="250"/>
      <c r="AG32" s="253"/>
      <c r="AH32" s="254"/>
      <c r="AI32" s="255"/>
      <c r="AJ32" s="256"/>
      <c r="AK32" s="256"/>
      <c r="AL32" s="257"/>
      <c r="AM32" s="254"/>
      <c r="AN32" s="255"/>
      <c r="AO32" s="256"/>
      <c r="AP32" s="256"/>
      <c r="AQ32" s="257"/>
      <c r="AR32" s="254"/>
      <c r="AS32" s="255"/>
      <c r="AT32" s="256"/>
      <c r="AU32" s="256"/>
      <c r="AV32" s="257"/>
      <c r="AW32" s="254"/>
      <c r="AX32" s="256"/>
      <c r="AY32" s="256"/>
      <c r="AZ32" s="256"/>
      <c r="BA32" s="257"/>
      <c r="BB32" s="254"/>
      <c r="BC32" s="255"/>
      <c r="BD32" s="256"/>
      <c r="BE32" s="256"/>
      <c r="BF32" s="257"/>
      <c r="BG32" s="252"/>
      <c r="BH32" s="258"/>
      <c r="BI32" s="250"/>
      <c r="BJ32" s="250"/>
      <c r="BK32" s="253"/>
      <c r="BL32" s="252"/>
      <c r="BM32" s="250"/>
      <c r="BN32" s="250">
        <v>1</v>
      </c>
      <c r="BO32" s="250"/>
      <c r="BP32" s="253"/>
      <c r="BQ32" s="252"/>
      <c r="BR32" s="258"/>
      <c r="BS32" s="250"/>
      <c r="BT32" s="250"/>
      <c r="BU32" s="259"/>
      <c r="BV32" s="336">
        <f t="shared" si="32"/>
        <v>4</v>
      </c>
      <c r="BW32" s="337">
        <f t="shared" si="16"/>
        <v>0</v>
      </c>
      <c r="BX32" s="338">
        <f t="shared" si="17"/>
        <v>4</v>
      </c>
      <c r="BY32" s="350">
        <f t="shared" si="18"/>
        <v>4</v>
      </c>
      <c r="BZ32" s="338">
        <f t="shared" si="19"/>
        <v>0</v>
      </c>
      <c r="CA32" s="260"/>
      <c r="CB32" s="247" t="s">
        <v>73</v>
      </c>
      <c r="CC32" s="339">
        <f t="shared" si="9"/>
        <v>3</v>
      </c>
      <c r="CD32" s="339">
        <f t="shared" si="10"/>
        <v>0</v>
      </c>
      <c r="CE32" s="339">
        <f t="shared" si="11"/>
        <v>0</v>
      </c>
      <c r="CF32" s="339">
        <f t="shared" si="12"/>
        <v>1</v>
      </c>
      <c r="CG32" s="627" t="s">
        <v>504</v>
      </c>
      <c r="CH32" s="624" t="s">
        <v>59</v>
      </c>
    </row>
    <row r="33" spans="1:86" x14ac:dyDescent="0.25">
      <c r="A33" s="282" t="s">
        <v>63</v>
      </c>
      <c r="B33" s="283" t="s">
        <v>64</v>
      </c>
      <c r="C33" s="284" t="s">
        <v>75</v>
      </c>
      <c r="D33" s="284" t="s">
        <v>69</v>
      </c>
      <c r="E33" s="285" t="s">
        <v>67</v>
      </c>
      <c r="F33" s="286" t="s">
        <v>53</v>
      </c>
      <c r="G33" s="284"/>
      <c r="H33" s="284" t="s">
        <v>66</v>
      </c>
      <c r="I33" s="287" t="s">
        <v>60</v>
      </c>
      <c r="J33" s="288" t="s">
        <v>80</v>
      </c>
      <c r="K33" s="289">
        <v>6</v>
      </c>
      <c r="L33" s="290">
        <v>6</v>
      </c>
      <c r="M33" s="291" t="s">
        <v>92</v>
      </c>
      <c r="N33" s="292" t="s">
        <v>81</v>
      </c>
      <c r="O33" s="249"/>
      <c r="P33" s="250"/>
      <c r="Q33" s="250"/>
      <c r="R33" s="250"/>
      <c r="S33" s="251"/>
      <c r="T33" s="252"/>
      <c r="U33" s="250">
        <v>6</v>
      </c>
      <c r="V33" s="250"/>
      <c r="W33" s="253"/>
      <c r="X33" s="252"/>
      <c r="Y33" s="250"/>
      <c r="Z33" s="250"/>
      <c r="AA33" s="621"/>
      <c r="AB33" s="622"/>
      <c r="AC33" s="252"/>
      <c r="AD33" s="250"/>
      <c r="AE33" s="250"/>
      <c r="AF33" s="250"/>
      <c r="AG33" s="253"/>
      <c r="AH33" s="254"/>
      <c r="AI33" s="255"/>
      <c r="AJ33" s="256"/>
      <c r="AK33" s="256"/>
      <c r="AL33" s="257"/>
      <c r="AM33" s="254"/>
      <c r="AN33" s="255"/>
      <c r="AO33" s="256"/>
      <c r="AP33" s="256"/>
      <c r="AQ33" s="257"/>
      <c r="AR33" s="254"/>
      <c r="AS33" s="255"/>
      <c r="AT33" s="256"/>
      <c r="AU33" s="256"/>
      <c r="AV33" s="257"/>
      <c r="AW33" s="254"/>
      <c r="AX33" s="256"/>
      <c r="AY33" s="256"/>
      <c r="AZ33" s="256"/>
      <c r="BA33" s="257"/>
      <c r="BB33" s="254"/>
      <c r="BC33" s="255"/>
      <c r="BD33" s="256"/>
      <c r="BE33" s="256"/>
      <c r="BF33" s="257"/>
      <c r="BG33" s="252"/>
      <c r="BH33" s="258"/>
      <c r="BI33" s="250"/>
      <c r="BJ33" s="250"/>
      <c r="BK33" s="253"/>
      <c r="BL33" s="252"/>
      <c r="BM33" s="250"/>
      <c r="BN33" s="250"/>
      <c r="BO33" s="250"/>
      <c r="BP33" s="253"/>
      <c r="BQ33" s="252"/>
      <c r="BR33" s="258"/>
      <c r="BS33" s="250"/>
      <c r="BT33" s="250"/>
      <c r="BU33" s="259"/>
      <c r="BV33" s="336">
        <f t="shared" si="15"/>
        <v>6</v>
      </c>
      <c r="BW33" s="337">
        <f t="shared" si="16"/>
        <v>0</v>
      </c>
      <c r="BX33" s="338">
        <f t="shared" si="17"/>
        <v>1</v>
      </c>
      <c r="BY33" s="350">
        <f t="shared" si="18"/>
        <v>1</v>
      </c>
      <c r="BZ33" s="338">
        <f t="shared" si="19"/>
        <v>0</v>
      </c>
      <c r="CA33" s="260"/>
      <c r="CB33" s="247" t="s">
        <v>73</v>
      </c>
      <c r="CC33" s="339">
        <f t="shared" si="9"/>
        <v>6</v>
      </c>
      <c r="CD33" s="339">
        <f t="shared" si="10"/>
        <v>0</v>
      </c>
      <c r="CE33" s="339">
        <f t="shared" si="11"/>
        <v>0</v>
      </c>
      <c r="CF33" s="339">
        <f t="shared" si="12"/>
        <v>0</v>
      </c>
      <c r="CG33" s="627" t="s">
        <v>504</v>
      </c>
      <c r="CH33" s="624" t="s">
        <v>59</v>
      </c>
    </row>
    <row r="34" spans="1:86" x14ac:dyDescent="0.25">
      <c r="A34" s="282" t="s">
        <v>63</v>
      </c>
      <c r="B34" s="283" t="s">
        <v>64</v>
      </c>
      <c r="C34" s="284" t="s">
        <v>74</v>
      </c>
      <c r="D34" s="284" t="s">
        <v>69</v>
      </c>
      <c r="E34" s="285" t="s">
        <v>67</v>
      </c>
      <c r="F34" s="286" t="s">
        <v>54</v>
      </c>
      <c r="G34" s="284"/>
      <c r="H34" s="284" t="s">
        <v>66</v>
      </c>
      <c r="I34" s="287" t="s">
        <v>60</v>
      </c>
      <c r="J34" s="288" t="s">
        <v>31</v>
      </c>
      <c r="K34" s="289">
        <v>5</v>
      </c>
      <c r="L34" s="290">
        <v>5</v>
      </c>
      <c r="M34" s="291" t="s">
        <v>82</v>
      </c>
      <c r="N34" s="284" t="s">
        <v>59</v>
      </c>
      <c r="O34" s="249"/>
      <c r="P34" s="250"/>
      <c r="Q34" s="250"/>
      <c r="R34" s="250"/>
      <c r="S34" s="251"/>
      <c r="T34" s="252"/>
      <c r="U34" s="250">
        <v>1</v>
      </c>
      <c r="V34" s="250"/>
      <c r="W34" s="253"/>
      <c r="X34" s="252"/>
      <c r="Y34" s="250"/>
      <c r="Z34" s="250">
        <v>1</v>
      </c>
      <c r="AA34" s="621"/>
      <c r="AB34" s="622">
        <v>1</v>
      </c>
      <c r="AC34" s="252"/>
      <c r="AD34" s="250"/>
      <c r="AE34" s="250"/>
      <c r="AF34" s="250"/>
      <c r="AG34" s="253"/>
      <c r="AH34" s="254"/>
      <c r="AI34" s="255"/>
      <c r="AJ34" s="256"/>
      <c r="AK34" s="256"/>
      <c r="AL34" s="257"/>
      <c r="AM34" s="254"/>
      <c r="AN34" s="255"/>
      <c r="AO34" s="256"/>
      <c r="AP34" s="256"/>
      <c r="AQ34" s="257">
        <v>1</v>
      </c>
      <c r="AR34" s="254"/>
      <c r="AS34" s="255"/>
      <c r="AT34" s="256"/>
      <c r="AU34" s="256"/>
      <c r="AV34" s="257"/>
      <c r="AW34" s="254"/>
      <c r="AX34" s="256"/>
      <c r="AY34" s="256"/>
      <c r="AZ34" s="256"/>
      <c r="BA34" s="257"/>
      <c r="BB34" s="254"/>
      <c r="BC34" s="255"/>
      <c r="BD34" s="256"/>
      <c r="BE34" s="256"/>
      <c r="BF34" s="257"/>
      <c r="BG34" s="252"/>
      <c r="BH34" s="258"/>
      <c r="BI34" s="250"/>
      <c r="BJ34" s="250"/>
      <c r="BK34" s="253"/>
      <c r="BL34" s="252"/>
      <c r="BM34" s="250"/>
      <c r="BN34" s="250">
        <v>1</v>
      </c>
      <c r="BO34" s="250"/>
      <c r="BP34" s="253"/>
      <c r="BQ34" s="252"/>
      <c r="BR34" s="258"/>
      <c r="BS34" s="250"/>
      <c r="BT34" s="250"/>
      <c r="BU34" s="259"/>
      <c r="BV34" s="336">
        <f t="shared" ref="BV34" si="33">SUM(O34:BU34)</f>
        <v>5</v>
      </c>
      <c r="BW34" s="337">
        <f t="shared" si="16"/>
        <v>0</v>
      </c>
      <c r="BX34" s="338">
        <f t="shared" si="17"/>
        <v>5</v>
      </c>
      <c r="BY34" s="350">
        <f t="shared" si="18"/>
        <v>4</v>
      </c>
      <c r="BZ34" s="338">
        <f t="shared" si="19"/>
        <v>1</v>
      </c>
      <c r="CA34" s="260"/>
      <c r="CB34" s="247" t="s">
        <v>73</v>
      </c>
      <c r="CC34" s="339">
        <f t="shared" si="9"/>
        <v>3</v>
      </c>
      <c r="CD34" s="339">
        <f t="shared" si="10"/>
        <v>1</v>
      </c>
      <c r="CE34" s="339">
        <f t="shared" si="11"/>
        <v>0</v>
      </c>
      <c r="CF34" s="339">
        <f t="shared" si="12"/>
        <v>1</v>
      </c>
      <c r="CG34" s="627" t="s">
        <v>504</v>
      </c>
      <c r="CH34" s="624" t="s">
        <v>502</v>
      </c>
    </row>
    <row r="35" spans="1:86" x14ac:dyDescent="0.25">
      <c r="A35" s="282" t="s">
        <v>63</v>
      </c>
      <c r="B35" s="283" t="s">
        <v>64</v>
      </c>
      <c r="C35" s="284" t="s">
        <v>74</v>
      </c>
      <c r="D35" s="284" t="s">
        <v>69</v>
      </c>
      <c r="E35" s="285" t="s">
        <v>67</v>
      </c>
      <c r="F35" s="286" t="s">
        <v>54</v>
      </c>
      <c r="G35" s="284"/>
      <c r="H35" s="284" t="s">
        <v>66</v>
      </c>
      <c r="I35" s="287" t="s">
        <v>60</v>
      </c>
      <c r="J35" s="288" t="s">
        <v>32</v>
      </c>
      <c r="K35" s="289">
        <v>1</v>
      </c>
      <c r="L35" s="290">
        <v>0</v>
      </c>
      <c r="M35" s="291" t="s">
        <v>481</v>
      </c>
      <c r="N35" s="284" t="s">
        <v>59</v>
      </c>
      <c r="O35" s="249"/>
      <c r="P35" s="250"/>
      <c r="Q35" s="250"/>
      <c r="R35" s="250"/>
      <c r="S35" s="251"/>
      <c r="T35" s="252"/>
      <c r="U35" s="250"/>
      <c r="V35" s="250"/>
      <c r="W35" s="253"/>
      <c r="X35" s="252"/>
      <c r="Y35" s="250"/>
      <c r="Z35" s="250"/>
      <c r="AA35" s="621"/>
      <c r="AB35" s="622"/>
      <c r="AC35" s="252"/>
      <c r="AD35" s="250"/>
      <c r="AE35" s="250"/>
      <c r="AF35" s="250"/>
      <c r="AG35" s="253"/>
      <c r="AH35" s="254"/>
      <c r="AI35" s="255"/>
      <c r="AJ35" s="256"/>
      <c r="AK35" s="256"/>
      <c r="AL35" s="257"/>
      <c r="AM35" s="254"/>
      <c r="AN35" s="255"/>
      <c r="AO35" s="256"/>
      <c r="AP35" s="256"/>
      <c r="AQ35" s="257"/>
      <c r="AR35" s="254"/>
      <c r="AS35" s="255"/>
      <c r="AT35" s="256"/>
      <c r="AU35" s="256"/>
      <c r="AV35" s="257"/>
      <c r="AW35" s="254"/>
      <c r="AX35" s="256"/>
      <c r="AY35" s="256"/>
      <c r="AZ35" s="256"/>
      <c r="BA35" s="257"/>
      <c r="BB35" s="254"/>
      <c r="BC35" s="255"/>
      <c r="BD35" s="256"/>
      <c r="BE35" s="256"/>
      <c r="BF35" s="257"/>
      <c r="BG35" s="252"/>
      <c r="BH35" s="258"/>
      <c r="BI35" s="250"/>
      <c r="BJ35" s="250"/>
      <c r="BK35" s="253"/>
      <c r="BL35" s="252"/>
      <c r="BM35" s="250"/>
      <c r="BN35" s="250"/>
      <c r="BO35" s="250"/>
      <c r="BP35" s="253"/>
      <c r="BQ35" s="252"/>
      <c r="BR35" s="258"/>
      <c r="BS35" s="250"/>
      <c r="BT35" s="250"/>
      <c r="BU35" s="259"/>
      <c r="BV35" s="336">
        <f t="shared" si="15"/>
        <v>0</v>
      </c>
      <c r="BW35" s="337">
        <f t="shared" si="16"/>
        <v>0</v>
      </c>
      <c r="BX35" s="338">
        <f t="shared" si="17"/>
        <v>0</v>
      </c>
      <c r="BY35" s="350">
        <f t="shared" si="18"/>
        <v>0</v>
      </c>
      <c r="BZ35" s="338">
        <f t="shared" si="19"/>
        <v>0</v>
      </c>
      <c r="CA35" s="260"/>
      <c r="CB35" s="247" t="s">
        <v>73</v>
      </c>
      <c r="CC35" s="339">
        <f t="shared" si="9"/>
        <v>0</v>
      </c>
      <c r="CD35" s="339">
        <f t="shared" si="10"/>
        <v>0</v>
      </c>
      <c r="CE35" s="339">
        <f t="shared" si="11"/>
        <v>0</v>
      </c>
      <c r="CF35" s="339">
        <f t="shared" si="12"/>
        <v>0</v>
      </c>
      <c r="CG35" s="627" t="s">
        <v>504</v>
      </c>
      <c r="CH35" s="624" t="s">
        <v>59</v>
      </c>
    </row>
    <row r="36" spans="1:86" x14ac:dyDescent="0.25">
      <c r="A36" s="282" t="s">
        <v>63</v>
      </c>
      <c r="B36" s="283" t="s">
        <v>64</v>
      </c>
      <c r="C36" s="284" t="s">
        <v>74</v>
      </c>
      <c r="D36" s="284" t="s">
        <v>69</v>
      </c>
      <c r="E36" s="285" t="s">
        <v>67</v>
      </c>
      <c r="F36" s="286" t="s">
        <v>54</v>
      </c>
      <c r="G36" s="284"/>
      <c r="H36" s="284" t="s">
        <v>66</v>
      </c>
      <c r="I36" s="287" t="s">
        <v>60</v>
      </c>
      <c r="J36" s="288" t="s">
        <v>33</v>
      </c>
      <c r="K36" s="289">
        <v>1</v>
      </c>
      <c r="L36" s="290">
        <v>0</v>
      </c>
      <c r="M36" s="291" t="s">
        <v>481</v>
      </c>
      <c r="N36" s="284" t="s">
        <v>59</v>
      </c>
      <c r="O36" s="249"/>
      <c r="P36" s="250"/>
      <c r="Q36" s="250"/>
      <c r="R36" s="250"/>
      <c r="S36" s="251"/>
      <c r="T36" s="252"/>
      <c r="U36" s="250"/>
      <c r="V36" s="250"/>
      <c r="W36" s="253"/>
      <c r="X36" s="252"/>
      <c r="Y36" s="250"/>
      <c r="Z36" s="250"/>
      <c r="AA36" s="621"/>
      <c r="AB36" s="622"/>
      <c r="AC36" s="252"/>
      <c r="AD36" s="250"/>
      <c r="AE36" s="250"/>
      <c r="AF36" s="250"/>
      <c r="AG36" s="253"/>
      <c r="AH36" s="254"/>
      <c r="AI36" s="255"/>
      <c r="AJ36" s="256"/>
      <c r="AK36" s="256"/>
      <c r="AL36" s="257"/>
      <c r="AM36" s="254"/>
      <c r="AN36" s="255"/>
      <c r="AO36" s="256"/>
      <c r="AP36" s="256"/>
      <c r="AQ36" s="257"/>
      <c r="AR36" s="254"/>
      <c r="AS36" s="255"/>
      <c r="AT36" s="256"/>
      <c r="AU36" s="256"/>
      <c r="AV36" s="257"/>
      <c r="AW36" s="254"/>
      <c r="AX36" s="256"/>
      <c r="AY36" s="256"/>
      <c r="AZ36" s="256"/>
      <c r="BA36" s="257"/>
      <c r="BB36" s="254"/>
      <c r="BC36" s="255"/>
      <c r="BD36" s="256"/>
      <c r="BE36" s="256"/>
      <c r="BF36" s="257"/>
      <c r="BG36" s="252"/>
      <c r="BH36" s="258"/>
      <c r="BI36" s="250"/>
      <c r="BJ36" s="250"/>
      <c r="BK36" s="253"/>
      <c r="BL36" s="252"/>
      <c r="BM36" s="250"/>
      <c r="BN36" s="250"/>
      <c r="BO36" s="250"/>
      <c r="BP36" s="253"/>
      <c r="BQ36" s="252"/>
      <c r="BR36" s="258"/>
      <c r="BS36" s="250"/>
      <c r="BT36" s="250"/>
      <c r="BU36" s="259"/>
      <c r="BV36" s="336">
        <f t="shared" si="15"/>
        <v>0</v>
      </c>
      <c r="BW36" s="337">
        <f t="shared" si="16"/>
        <v>0</v>
      </c>
      <c r="BX36" s="338">
        <f t="shared" si="17"/>
        <v>0</v>
      </c>
      <c r="BY36" s="350">
        <f t="shared" si="18"/>
        <v>0</v>
      </c>
      <c r="BZ36" s="338">
        <f t="shared" si="19"/>
        <v>0</v>
      </c>
      <c r="CA36" s="260"/>
      <c r="CB36" s="247" t="s">
        <v>73</v>
      </c>
      <c r="CC36" s="339">
        <f t="shared" si="9"/>
        <v>0</v>
      </c>
      <c r="CD36" s="339">
        <f t="shared" si="10"/>
        <v>0</v>
      </c>
      <c r="CE36" s="339">
        <f t="shared" si="11"/>
        <v>0</v>
      </c>
      <c r="CF36" s="339">
        <f t="shared" si="12"/>
        <v>0</v>
      </c>
      <c r="CG36" s="627" t="s">
        <v>504</v>
      </c>
      <c r="CH36" s="624" t="s">
        <v>59</v>
      </c>
    </row>
    <row r="37" spans="1:86" x14ac:dyDescent="0.25">
      <c r="A37" s="282" t="s">
        <v>63</v>
      </c>
      <c r="B37" s="283" t="s">
        <v>64</v>
      </c>
      <c r="C37" s="284" t="s">
        <v>74</v>
      </c>
      <c r="D37" s="284" t="s">
        <v>69</v>
      </c>
      <c r="E37" s="285" t="s">
        <v>67</v>
      </c>
      <c r="F37" s="286" t="s">
        <v>54</v>
      </c>
      <c r="G37" s="284"/>
      <c r="H37" s="284" t="s">
        <v>66</v>
      </c>
      <c r="I37" s="287" t="s">
        <v>60</v>
      </c>
      <c r="J37" s="288" t="s">
        <v>34</v>
      </c>
      <c r="K37" s="289">
        <v>1</v>
      </c>
      <c r="L37" s="290">
        <v>0</v>
      </c>
      <c r="M37" s="291" t="s">
        <v>481</v>
      </c>
      <c r="N37" s="284" t="s">
        <v>59</v>
      </c>
      <c r="O37" s="249"/>
      <c r="P37" s="250"/>
      <c r="Q37" s="250"/>
      <c r="R37" s="250"/>
      <c r="S37" s="251"/>
      <c r="T37" s="252"/>
      <c r="U37" s="250"/>
      <c r="V37" s="250"/>
      <c r="W37" s="253"/>
      <c r="X37" s="252"/>
      <c r="Y37" s="250"/>
      <c r="Z37" s="250"/>
      <c r="AA37" s="621"/>
      <c r="AB37" s="622"/>
      <c r="AC37" s="252"/>
      <c r="AD37" s="250"/>
      <c r="AE37" s="250"/>
      <c r="AF37" s="250"/>
      <c r="AG37" s="253"/>
      <c r="AH37" s="254"/>
      <c r="AI37" s="255"/>
      <c r="AJ37" s="256"/>
      <c r="AK37" s="256"/>
      <c r="AL37" s="257"/>
      <c r="AM37" s="254"/>
      <c r="AN37" s="255"/>
      <c r="AO37" s="256"/>
      <c r="AP37" s="256"/>
      <c r="AQ37" s="257"/>
      <c r="AR37" s="254"/>
      <c r="AS37" s="255"/>
      <c r="AT37" s="256"/>
      <c r="AU37" s="256"/>
      <c r="AV37" s="257"/>
      <c r="AW37" s="254"/>
      <c r="AX37" s="256"/>
      <c r="AY37" s="256"/>
      <c r="AZ37" s="256"/>
      <c r="BA37" s="257"/>
      <c r="BB37" s="254"/>
      <c r="BC37" s="255"/>
      <c r="BD37" s="256"/>
      <c r="BE37" s="256"/>
      <c r="BF37" s="257"/>
      <c r="BG37" s="252"/>
      <c r="BH37" s="258"/>
      <c r="BI37" s="250"/>
      <c r="BJ37" s="250"/>
      <c r="BK37" s="253"/>
      <c r="BL37" s="252"/>
      <c r="BM37" s="250"/>
      <c r="BN37" s="250"/>
      <c r="BO37" s="250"/>
      <c r="BP37" s="253"/>
      <c r="BQ37" s="252"/>
      <c r="BR37" s="258"/>
      <c r="BS37" s="250"/>
      <c r="BT37" s="250"/>
      <c r="BU37" s="259"/>
      <c r="BV37" s="336">
        <f t="shared" si="15"/>
        <v>0</v>
      </c>
      <c r="BW37" s="337">
        <f t="shared" si="16"/>
        <v>0</v>
      </c>
      <c r="BX37" s="338">
        <f t="shared" si="17"/>
        <v>0</v>
      </c>
      <c r="BY37" s="350">
        <f t="shared" si="18"/>
        <v>0</v>
      </c>
      <c r="BZ37" s="338">
        <f t="shared" si="19"/>
        <v>0</v>
      </c>
      <c r="CA37" s="260"/>
      <c r="CB37" s="247" t="s">
        <v>73</v>
      </c>
      <c r="CC37" s="339">
        <f t="shared" si="9"/>
        <v>0</v>
      </c>
      <c r="CD37" s="339">
        <f t="shared" si="10"/>
        <v>0</v>
      </c>
      <c r="CE37" s="339">
        <f t="shared" si="11"/>
        <v>0</v>
      </c>
      <c r="CF37" s="339">
        <f t="shared" si="12"/>
        <v>0</v>
      </c>
      <c r="CG37" s="627" t="s">
        <v>504</v>
      </c>
      <c r="CH37" s="624" t="s">
        <v>59</v>
      </c>
    </row>
    <row r="38" spans="1:86" x14ac:dyDescent="0.25">
      <c r="A38" s="282" t="s">
        <v>63</v>
      </c>
      <c r="B38" s="283" t="s">
        <v>64</v>
      </c>
      <c r="C38" s="284" t="s">
        <v>74</v>
      </c>
      <c r="D38" s="284" t="s">
        <v>69</v>
      </c>
      <c r="E38" s="285" t="s">
        <v>67</v>
      </c>
      <c r="F38" s="286" t="s">
        <v>54</v>
      </c>
      <c r="G38" s="284"/>
      <c r="H38" s="284" t="s">
        <v>66</v>
      </c>
      <c r="I38" s="287" t="s">
        <v>60</v>
      </c>
      <c r="J38" s="288" t="s">
        <v>35</v>
      </c>
      <c r="K38" s="289">
        <v>1</v>
      </c>
      <c r="L38" s="290">
        <v>0</v>
      </c>
      <c r="M38" s="291" t="s">
        <v>481</v>
      </c>
      <c r="N38" s="284" t="s">
        <v>59</v>
      </c>
      <c r="O38" s="249"/>
      <c r="P38" s="250"/>
      <c r="Q38" s="250"/>
      <c r="R38" s="250"/>
      <c r="S38" s="251"/>
      <c r="T38" s="252"/>
      <c r="U38" s="250"/>
      <c r="V38" s="250"/>
      <c r="W38" s="253"/>
      <c r="X38" s="252"/>
      <c r="Y38" s="250"/>
      <c r="Z38" s="250"/>
      <c r="AA38" s="621"/>
      <c r="AB38" s="622"/>
      <c r="AC38" s="252"/>
      <c r="AD38" s="250"/>
      <c r="AE38" s="250"/>
      <c r="AF38" s="250"/>
      <c r="AG38" s="253"/>
      <c r="AH38" s="254"/>
      <c r="AI38" s="255"/>
      <c r="AJ38" s="256"/>
      <c r="AK38" s="256"/>
      <c r="AL38" s="257"/>
      <c r="AM38" s="254"/>
      <c r="AN38" s="255"/>
      <c r="AO38" s="256"/>
      <c r="AP38" s="256"/>
      <c r="AQ38" s="257"/>
      <c r="AR38" s="254"/>
      <c r="AS38" s="255"/>
      <c r="AT38" s="256"/>
      <c r="AU38" s="256"/>
      <c r="AV38" s="257"/>
      <c r="AW38" s="254"/>
      <c r="AX38" s="256"/>
      <c r="AY38" s="256"/>
      <c r="AZ38" s="256"/>
      <c r="BA38" s="257"/>
      <c r="BB38" s="254"/>
      <c r="BC38" s="255"/>
      <c r="BD38" s="256"/>
      <c r="BE38" s="256"/>
      <c r="BF38" s="257"/>
      <c r="BG38" s="252"/>
      <c r="BH38" s="258"/>
      <c r="BI38" s="250"/>
      <c r="BJ38" s="250"/>
      <c r="BK38" s="253"/>
      <c r="BL38" s="252"/>
      <c r="BM38" s="250"/>
      <c r="BN38" s="250"/>
      <c r="BO38" s="250"/>
      <c r="BP38" s="253"/>
      <c r="BQ38" s="252"/>
      <c r="BR38" s="258"/>
      <c r="BS38" s="250"/>
      <c r="BT38" s="250"/>
      <c r="BU38" s="259"/>
      <c r="BV38" s="336">
        <f t="shared" si="15"/>
        <v>0</v>
      </c>
      <c r="BW38" s="337">
        <f t="shared" si="16"/>
        <v>0</v>
      </c>
      <c r="BX38" s="338">
        <f t="shared" si="17"/>
        <v>0</v>
      </c>
      <c r="BY38" s="350">
        <f t="shared" si="18"/>
        <v>0</v>
      </c>
      <c r="BZ38" s="338">
        <f t="shared" si="19"/>
        <v>0</v>
      </c>
      <c r="CA38" s="260"/>
      <c r="CB38" s="247" t="s">
        <v>73</v>
      </c>
      <c r="CC38" s="339">
        <f t="shared" si="9"/>
        <v>0</v>
      </c>
      <c r="CD38" s="339">
        <f t="shared" si="10"/>
        <v>0</v>
      </c>
      <c r="CE38" s="339">
        <f t="shared" si="11"/>
        <v>0</v>
      </c>
      <c r="CF38" s="339">
        <f t="shared" si="12"/>
        <v>0</v>
      </c>
      <c r="CG38" s="627" t="s">
        <v>504</v>
      </c>
      <c r="CH38" s="624" t="s">
        <v>59</v>
      </c>
    </row>
    <row r="39" spans="1:86" x14ac:dyDescent="0.25">
      <c r="A39" s="282" t="s">
        <v>63</v>
      </c>
      <c r="B39" s="283" t="s">
        <v>64</v>
      </c>
      <c r="C39" s="284" t="s">
        <v>74</v>
      </c>
      <c r="D39" s="284" t="s">
        <v>69</v>
      </c>
      <c r="E39" s="285" t="s">
        <v>67</v>
      </c>
      <c r="F39" s="286" t="s">
        <v>54</v>
      </c>
      <c r="G39" s="284"/>
      <c r="H39" s="284" t="s">
        <v>66</v>
      </c>
      <c r="I39" s="287" t="s">
        <v>60</v>
      </c>
      <c r="J39" s="288" t="s">
        <v>36</v>
      </c>
      <c r="K39" s="289">
        <v>1</v>
      </c>
      <c r="L39" s="290">
        <v>0</v>
      </c>
      <c r="M39" s="291" t="s">
        <v>481</v>
      </c>
      <c r="N39" s="284" t="s">
        <v>59</v>
      </c>
      <c r="O39" s="249"/>
      <c r="P39" s="250"/>
      <c r="Q39" s="250"/>
      <c r="R39" s="250"/>
      <c r="S39" s="251"/>
      <c r="T39" s="252"/>
      <c r="U39" s="250"/>
      <c r="V39" s="250"/>
      <c r="W39" s="253"/>
      <c r="X39" s="252"/>
      <c r="Y39" s="250"/>
      <c r="Z39" s="250"/>
      <c r="AA39" s="621"/>
      <c r="AB39" s="622"/>
      <c r="AC39" s="252"/>
      <c r="AD39" s="250"/>
      <c r="AE39" s="250"/>
      <c r="AF39" s="250"/>
      <c r="AG39" s="253"/>
      <c r="AH39" s="254"/>
      <c r="AI39" s="255"/>
      <c r="AJ39" s="256"/>
      <c r="AK39" s="256"/>
      <c r="AL39" s="257"/>
      <c r="AM39" s="254"/>
      <c r="AN39" s="255"/>
      <c r="AO39" s="256"/>
      <c r="AP39" s="256"/>
      <c r="AQ39" s="257"/>
      <c r="AR39" s="254"/>
      <c r="AS39" s="255"/>
      <c r="AT39" s="256"/>
      <c r="AU39" s="256"/>
      <c r="AV39" s="257"/>
      <c r="AW39" s="254"/>
      <c r="AX39" s="256"/>
      <c r="AY39" s="256"/>
      <c r="AZ39" s="256"/>
      <c r="BA39" s="257"/>
      <c r="BB39" s="254"/>
      <c r="BC39" s="255"/>
      <c r="BD39" s="256"/>
      <c r="BE39" s="256"/>
      <c r="BF39" s="257"/>
      <c r="BG39" s="252"/>
      <c r="BH39" s="258"/>
      <c r="BI39" s="250"/>
      <c r="BJ39" s="250"/>
      <c r="BK39" s="253"/>
      <c r="BL39" s="252"/>
      <c r="BM39" s="250"/>
      <c r="BN39" s="250"/>
      <c r="BO39" s="250"/>
      <c r="BP39" s="253"/>
      <c r="BQ39" s="252"/>
      <c r="BR39" s="258"/>
      <c r="BS39" s="250"/>
      <c r="BT39" s="250"/>
      <c r="BU39" s="259"/>
      <c r="BV39" s="336">
        <f t="shared" si="15"/>
        <v>0</v>
      </c>
      <c r="BW39" s="337">
        <f t="shared" si="16"/>
        <v>0</v>
      </c>
      <c r="BX39" s="338">
        <f t="shared" si="17"/>
        <v>0</v>
      </c>
      <c r="BY39" s="350">
        <f t="shared" si="18"/>
        <v>0</v>
      </c>
      <c r="BZ39" s="338">
        <f t="shared" si="19"/>
        <v>0</v>
      </c>
      <c r="CA39" s="260"/>
      <c r="CB39" s="247" t="s">
        <v>73</v>
      </c>
      <c r="CC39" s="339">
        <f t="shared" si="9"/>
        <v>0</v>
      </c>
      <c r="CD39" s="339">
        <f t="shared" si="10"/>
        <v>0</v>
      </c>
      <c r="CE39" s="339">
        <f t="shared" si="11"/>
        <v>0</v>
      </c>
      <c r="CF39" s="339">
        <f t="shared" si="12"/>
        <v>0</v>
      </c>
      <c r="CG39" s="627" t="s">
        <v>504</v>
      </c>
      <c r="CH39" s="624" t="s">
        <v>59</v>
      </c>
    </row>
    <row r="40" spans="1:86" x14ac:dyDescent="0.25">
      <c r="A40" s="282" t="s">
        <v>63</v>
      </c>
      <c r="B40" s="283" t="s">
        <v>64</v>
      </c>
      <c r="C40" s="284" t="s">
        <v>74</v>
      </c>
      <c r="D40" s="284" t="s">
        <v>69</v>
      </c>
      <c r="E40" s="285" t="s">
        <v>67</v>
      </c>
      <c r="F40" s="286" t="s">
        <v>54</v>
      </c>
      <c r="G40" s="284"/>
      <c r="H40" s="284" t="s">
        <v>66</v>
      </c>
      <c r="I40" s="287" t="s">
        <v>60</v>
      </c>
      <c r="J40" s="288" t="s">
        <v>39</v>
      </c>
      <c r="K40" s="289">
        <v>0</v>
      </c>
      <c r="L40" s="290">
        <v>1</v>
      </c>
      <c r="M40" s="291"/>
      <c r="N40" s="284" t="s">
        <v>59</v>
      </c>
      <c r="O40" s="249"/>
      <c r="P40" s="250"/>
      <c r="Q40" s="250"/>
      <c r="R40" s="250"/>
      <c r="S40" s="251"/>
      <c r="T40" s="252"/>
      <c r="U40" s="250"/>
      <c r="V40" s="250"/>
      <c r="W40" s="253"/>
      <c r="X40" s="252"/>
      <c r="Y40" s="250"/>
      <c r="Z40" s="250"/>
      <c r="AA40" s="621"/>
      <c r="AB40" s="622"/>
      <c r="AC40" s="252"/>
      <c r="AD40" s="250"/>
      <c r="AE40" s="250"/>
      <c r="AF40" s="250"/>
      <c r="AG40" s="253"/>
      <c r="AH40" s="254"/>
      <c r="AI40" s="255"/>
      <c r="AJ40" s="256"/>
      <c r="AK40" s="256"/>
      <c r="AL40" s="257"/>
      <c r="AM40" s="254"/>
      <c r="AN40" s="255"/>
      <c r="AO40" s="256"/>
      <c r="AP40" s="256"/>
      <c r="AQ40" s="257"/>
      <c r="AR40" s="254"/>
      <c r="AS40" s="255"/>
      <c r="AT40" s="256"/>
      <c r="AU40" s="256"/>
      <c r="AV40" s="257"/>
      <c r="AW40" s="254"/>
      <c r="AX40" s="256"/>
      <c r="AY40" s="256"/>
      <c r="AZ40" s="256"/>
      <c r="BA40" s="257"/>
      <c r="BB40" s="254"/>
      <c r="BC40" s="255"/>
      <c r="BD40" s="256"/>
      <c r="BE40" s="256"/>
      <c r="BF40" s="257"/>
      <c r="BG40" s="252"/>
      <c r="BH40" s="258"/>
      <c r="BI40" s="250"/>
      <c r="BJ40" s="250"/>
      <c r="BK40" s="253"/>
      <c r="BL40" s="252"/>
      <c r="BM40" s="250"/>
      <c r="BN40" s="250">
        <v>1</v>
      </c>
      <c r="BO40" s="250"/>
      <c r="BP40" s="253"/>
      <c r="BQ40" s="252"/>
      <c r="BR40" s="258"/>
      <c r="BS40" s="250"/>
      <c r="BT40" s="250"/>
      <c r="BU40" s="259"/>
      <c r="BV40" s="336">
        <f t="shared" ref="BV40:BV41" si="34">SUM(O40:BU40)</f>
        <v>1</v>
      </c>
      <c r="BW40" s="337">
        <f t="shared" si="16"/>
        <v>0</v>
      </c>
      <c r="BX40" s="338">
        <f t="shared" si="17"/>
        <v>1</v>
      </c>
      <c r="BY40" s="350">
        <f t="shared" si="18"/>
        <v>1</v>
      </c>
      <c r="BZ40" s="338">
        <f t="shared" si="19"/>
        <v>0</v>
      </c>
      <c r="CA40" s="260"/>
      <c r="CC40" s="339"/>
      <c r="CD40" s="339"/>
      <c r="CE40" s="339"/>
      <c r="CF40" s="339"/>
      <c r="CG40" s="627"/>
      <c r="CH40" s="624"/>
    </row>
    <row r="41" spans="1:86" x14ac:dyDescent="0.25">
      <c r="A41" s="282" t="s">
        <v>63</v>
      </c>
      <c r="B41" s="283" t="s">
        <v>64</v>
      </c>
      <c r="C41" s="284" t="s">
        <v>74</v>
      </c>
      <c r="D41" s="284" t="s">
        <v>69</v>
      </c>
      <c r="E41" s="285" t="s">
        <v>67</v>
      </c>
      <c r="F41" s="286" t="s">
        <v>54</v>
      </c>
      <c r="G41" s="284"/>
      <c r="H41" s="284" t="s">
        <v>66</v>
      </c>
      <c r="I41" s="287" t="s">
        <v>60</v>
      </c>
      <c r="J41" s="288" t="s">
        <v>145</v>
      </c>
      <c r="K41" s="289">
        <v>5</v>
      </c>
      <c r="L41" s="290">
        <v>5</v>
      </c>
      <c r="M41" s="291" t="s">
        <v>84</v>
      </c>
      <c r="N41" s="284" t="s">
        <v>59</v>
      </c>
      <c r="O41" s="249"/>
      <c r="P41" s="250"/>
      <c r="Q41" s="250"/>
      <c r="R41" s="250"/>
      <c r="S41" s="251"/>
      <c r="T41" s="252"/>
      <c r="U41" s="250">
        <v>1</v>
      </c>
      <c r="V41" s="250"/>
      <c r="W41" s="253"/>
      <c r="X41" s="252"/>
      <c r="Y41" s="250"/>
      <c r="Z41" s="250">
        <v>1</v>
      </c>
      <c r="AA41" s="621"/>
      <c r="AB41" s="622">
        <v>1</v>
      </c>
      <c r="AC41" s="252"/>
      <c r="AD41" s="250"/>
      <c r="AE41" s="250"/>
      <c r="AF41" s="250"/>
      <c r="AG41" s="253"/>
      <c r="AH41" s="254"/>
      <c r="AI41" s="255"/>
      <c r="AJ41" s="256"/>
      <c r="AK41" s="256"/>
      <c r="AL41" s="257"/>
      <c r="AM41" s="254"/>
      <c r="AN41" s="255"/>
      <c r="AO41" s="256"/>
      <c r="AP41" s="256"/>
      <c r="AQ41" s="257">
        <v>1</v>
      </c>
      <c r="AR41" s="254"/>
      <c r="AS41" s="255"/>
      <c r="AT41" s="256"/>
      <c r="AU41" s="256"/>
      <c r="AV41" s="257"/>
      <c r="AW41" s="254"/>
      <c r="AX41" s="256"/>
      <c r="AY41" s="256"/>
      <c r="AZ41" s="256"/>
      <c r="BA41" s="257"/>
      <c r="BB41" s="254"/>
      <c r="BC41" s="255"/>
      <c r="BD41" s="256"/>
      <c r="BE41" s="256"/>
      <c r="BF41" s="257"/>
      <c r="BG41" s="252"/>
      <c r="BH41" s="258"/>
      <c r="BI41" s="250"/>
      <c r="BJ41" s="250"/>
      <c r="BK41" s="253"/>
      <c r="BL41" s="252"/>
      <c r="BM41" s="250"/>
      <c r="BN41" s="250">
        <v>1</v>
      </c>
      <c r="BO41" s="250"/>
      <c r="BP41" s="253"/>
      <c r="BQ41" s="252"/>
      <c r="BR41" s="258"/>
      <c r="BS41" s="250"/>
      <c r="BT41" s="250"/>
      <c r="BU41" s="259"/>
      <c r="BV41" s="336">
        <f t="shared" si="34"/>
        <v>5</v>
      </c>
      <c r="BW41" s="337">
        <f t="shared" si="16"/>
        <v>0</v>
      </c>
      <c r="BX41" s="338">
        <f t="shared" si="17"/>
        <v>5</v>
      </c>
      <c r="BY41" s="350">
        <f t="shared" si="18"/>
        <v>4</v>
      </c>
      <c r="BZ41" s="338">
        <f t="shared" si="19"/>
        <v>1</v>
      </c>
      <c r="CA41" s="260"/>
      <c r="CB41" s="247" t="s">
        <v>73</v>
      </c>
      <c r="CC41" s="339">
        <f t="shared" si="9"/>
        <v>3</v>
      </c>
      <c r="CD41" s="339">
        <f t="shared" si="10"/>
        <v>1</v>
      </c>
      <c r="CE41" s="339">
        <f t="shared" si="11"/>
        <v>0</v>
      </c>
      <c r="CF41" s="339">
        <f t="shared" si="12"/>
        <v>1</v>
      </c>
      <c r="CG41" s="627" t="s">
        <v>504</v>
      </c>
      <c r="CH41" s="624" t="s">
        <v>502</v>
      </c>
    </row>
    <row r="42" spans="1:86" x14ac:dyDescent="0.25">
      <c r="A42" s="282" t="s">
        <v>63</v>
      </c>
      <c r="B42" s="283" t="s">
        <v>64</v>
      </c>
      <c r="C42" s="284" t="s">
        <v>74</v>
      </c>
      <c r="D42" s="284" t="s">
        <v>69</v>
      </c>
      <c r="E42" s="285" t="s">
        <v>67</v>
      </c>
      <c r="F42" s="286" t="s">
        <v>54</v>
      </c>
      <c r="G42" s="284"/>
      <c r="H42" s="284" t="s">
        <v>66</v>
      </c>
      <c r="I42" s="287" t="s">
        <v>60</v>
      </c>
      <c r="J42" s="288" t="s">
        <v>38</v>
      </c>
      <c r="K42" s="289">
        <v>5</v>
      </c>
      <c r="L42" s="290">
        <v>4</v>
      </c>
      <c r="M42" s="291" t="s">
        <v>87</v>
      </c>
      <c r="N42" s="284" t="s">
        <v>59</v>
      </c>
      <c r="O42" s="249"/>
      <c r="P42" s="250"/>
      <c r="Q42" s="250"/>
      <c r="R42" s="250"/>
      <c r="S42" s="251"/>
      <c r="T42" s="252"/>
      <c r="U42" s="250">
        <v>1</v>
      </c>
      <c r="V42" s="250"/>
      <c r="W42" s="253"/>
      <c r="X42" s="252"/>
      <c r="Y42" s="250"/>
      <c r="Z42" s="250">
        <v>1</v>
      </c>
      <c r="AA42" s="621"/>
      <c r="AB42" s="622">
        <v>1</v>
      </c>
      <c r="AC42" s="252"/>
      <c r="AD42" s="250"/>
      <c r="AE42" s="250"/>
      <c r="AF42" s="250"/>
      <c r="AG42" s="253"/>
      <c r="AH42" s="254"/>
      <c r="AI42" s="255"/>
      <c r="AJ42" s="256"/>
      <c r="AK42" s="256"/>
      <c r="AL42" s="257"/>
      <c r="AM42" s="254"/>
      <c r="AN42" s="255"/>
      <c r="AO42" s="256"/>
      <c r="AP42" s="256"/>
      <c r="AQ42" s="257"/>
      <c r="AR42" s="254"/>
      <c r="AS42" s="255"/>
      <c r="AT42" s="256"/>
      <c r="AU42" s="256"/>
      <c r="AV42" s="257"/>
      <c r="AW42" s="254"/>
      <c r="AX42" s="256"/>
      <c r="AY42" s="256"/>
      <c r="AZ42" s="256"/>
      <c r="BA42" s="257"/>
      <c r="BB42" s="254"/>
      <c r="BC42" s="255"/>
      <c r="BD42" s="256"/>
      <c r="BE42" s="256"/>
      <c r="BF42" s="257"/>
      <c r="BG42" s="252"/>
      <c r="BH42" s="258"/>
      <c r="BI42" s="250"/>
      <c r="BJ42" s="250"/>
      <c r="BK42" s="253"/>
      <c r="BL42" s="252"/>
      <c r="BM42" s="250"/>
      <c r="BN42" s="250">
        <v>1</v>
      </c>
      <c r="BO42" s="250"/>
      <c r="BP42" s="253"/>
      <c r="BQ42" s="252"/>
      <c r="BR42" s="258"/>
      <c r="BS42" s="250"/>
      <c r="BT42" s="250"/>
      <c r="BU42" s="259"/>
      <c r="BV42" s="336">
        <f t="shared" si="15"/>
        <v>4</v>
      </c>
      <c r="BW42" s="337">
        <f t="shared" si="16"/>
        <v>0</v>
      </c>
      <c r="BX42" s="338">
        <f t="shared" si="17"/>
        <v>4</v>
      </c>
      <c r="BY42" s="350">
        <f t="shared" si="18"/>
        <v>4</v>
      </c>
      <c r="BZ42" s="338">
        <f t="shared" si="19"/>
        <v>0</v>
      </c>
      <c r="CA42" s="260"/>
      <c r="CB42" s="247" t="s">
        <v>73</v>
      </c>
      <c r="CC42" s="339">
        <f t="shared" si="9"/>
        <v>3</v>
      </c>
      <c r="CD42" s="339">
        <f t="shared" si="10"/>
        <v>0</v>
      </c>
      <c r="CE42" s="339">
        <f t="shared" si="11"/>
        <v>0</v>
      </c>
      <c r="CF42" s="339">
        <f t="shared" si="12"/>
        <v>1</v>
      </c>
      <c r="CG42" s="627" t="s">
        <v>504</v>
      </c>
      <c r="CH42" s="624" t="s">
        <v>59</v>
      </c>
    </row>
    <row r="43" spans="1:86" x14ac:dyDescent="0.25">
      <c r="A43" s="282" t="s">
        <v>63</v>
      </c>
      <c r="B43" s="283" t="s">
        <v>64</v>
      </c>
      <c r="C43" s="284" t="s">
        <v>74</v>
      </c>
      <c r="D43" s="284" t="s">
        <v>69</v>
      </c>
      <c r="E43" s="285" t="s">
        <v>67</v>
      </c>
      <c r="F43" s="286" t="s">
        <v>54</v>
      </c>
      <c r="G43" s="284"/>
      <c r="H43" s="284" t="s">
        <v>66</v>
      </c>
      <c r="I43" s="287" t="s">
        <v>60</v>
      </c>
      <c r="J43" s="288" t="s">
        <v>80</v>
      </c>
      <c r="K43" s="289">
        <v>6</v>
      </c>
      <c r="L43" s="290">
        <v>6</v>
      </c>
      <c r="M43" s="291" t="s">
        <v>92</v>
      </c>
      <c r="N43" s="292" t="s">
        <v>81</v>
      </c>
      <c r="O43" s="249"/>
      <c r="P43" s="250"/>
      <c r="Q43" s="250"/>
      <c r="R43" s="250"/>
      <c r="S43" s="251"/>
      <c r="T43" s="252"/>
      <c r="U43" s="250">
        <v>6</v>
      </c>
      <c r="V43" s="250"/>
      <c r="W43" s="253"/>
      <c r="X43" s="252"/>
      <c r="Y43" s="250"/>
      <c r="Z43" s="250"/>
      <c r="AA43" s="621"/>
      <c r="AB43" s="622"/>
      <c r="AC43" s="252"/>
      <c r="AD43" s="250"/>
      <c r="AE43" s="250"/>
      <c r="AF43" s="250"/>
      <c r="AG43" s="253"/>
      <c r="AH43" s="254"/>
      <c r="AI43" s="255"/>
      <c r="AJ43" s="256"/>
      <c r="AK43" s="256"/>
      <c r="AL43" s="257"/>
      <c r="AM43" s="254"/>
      <c r="AN43" s="255"/>
      <c r="AO43" s="256"/>
      <c r="AP43" s="256"/>
      <c r="AQ43" s="257"/>
      <c r="AR43" s="254"/>
      <c r="AS43" s="255"/>
      <c r="AT43" s="256"/>
      <c r="AU43" s="256"/>
      <c r="AV43" s="257"/>
      <c r="AW43" s="254"/>
      <c r="AX43" s="256"/>
      <c r="AY43" s="256"/>
      <c r="AZ43" s="256"/>
      <c r="BA43" s="257"/>
      <c r="BB43" s="254"/>
      <c r="BC43" s="255"/>
      <c r="BD43" s="256"/>
      <c r="BE43" s="256"/>
      <c r="BF43" s="257"/>
      <c r="BG43" s="252"/>
      <c r="BH43" s="258"/>
      <c r="BI43" s="250"/>
      <c r="BJ43" s="250"/>
      <c r="BK43" s="253"/>
      <c r="BL43" s="252"/>
      <c r="BM43" s="250"/>
      <c r="BN43" s="250"/>
      <c r="BO43" s="250"/>
      <c r="BP43" s="253"/>
      <c r="BQ43" s="252"/>
      <c r="BR43" s="258"/>
      <c r="BS43" s="250"/>
      <c r="BT43" s="250"/>
      <c r="BU43" s="259"/>
      <c r="BV43" s="336">
        <f t="shared" si="15"/>
        <v>6</v>
      </c>
      <c r="BW43" s="337">
        <f t="shared" si="16"/>
        <v>0</v>
      </c>
      <c r="BX43" s="338">
        <f t="shared" si="17"/>
        <v>1</v>
      </c>
      <c r="BY43" s="350">
        <f t="shared" si="18"/>
        <v>1</v>
      </c>
      <c r="BZ43" s="338">
        <f t="shared" si="19"/>
        <v>0</v>
      </c>
      <c r="CA43" s="260"/>
      <c r="CB43" s="247" t="s">
        <v>73</v>
      </c>
      <c r="CC43" s="339">
        <f t="shared" si="9"/>
        <v>6</v>
      </c>
      <c r="CD43" s="339">
        <f t="shared" si="10"/>
        <v>0</v>
      </c>
      <c r="CE43" s="339">
        <f t="shared" si="11"/>
        <v>0</v>
      </c>
      <c r="CF43" s="339">
        <f t="shared" si="12"/>
        <v>0</v>
      </c>
      <c r="CG43" s="627" t="s">
        <v>504</v>
      </c>
      <c r="CH43" s="624" t="s">
        <v>59</v>
      </c>
    </row>
    <row r="44" spans="1:86" x14ac:dyDescent="0.25">
      <c r="A44" s="282" t="s">
        <v>62</v>
      </c>
      <c r="B44" s="283" t="s">
        <v>65</v>
      </c>
      <c r="C44" s="284" t="s">
        <v>72</v>
      </c>
      <c r="D44" s="284" t="s">
        <v>68</v>
      </c>
      <c r="E44" s="285" t="s">
        <v>67</v>
      </c>
      <c r="F44" s="286" t="s">
        <v>55</v>
      </c>
      <c r="G44" s="284"/>
      <c r="H44" s="284" t="s">
        <v>66</v>
      </c>
      <c r="I44" s="287" t="s">
        <v>60</v>
      </c>
      <c r="J44" s="288" t="s">
        <v>31</v>
      </c>
      <c r="K44" s="289">
        <v>5</v>
      </c>
      <c r="L44" s="290">
        <v>4</v>
      </c>
      <c r="M44" s="291" t="s">
        <v>82</v>
      </c>
      <c r="N44" s="284" t="s">
        <v>59</v>
      </c>
      <c r="O44" s="249"/>
      <c r="P44" s="250"/>
      <c r="Q44" s="250"/>
      <c r="R44" s="250"/>
      <c r="S44" s="251">
        <v>1</v>
      </c>
      <c r="T44" s="252"/>
      <c r="U44" s="250"/>
      <c r="V44" s="250"/>
      <c r="W44" s="253"/>
      <c r="X44" s="252"/>
      <c r="Y44" s="250"/>
      <c r="Z44" s="250"/>
      <c r="AA44" s="621">
        <v>1</v>
      </c>
      <c r="AB44" s="622"/>
      <c r="AC44" s="252"/>
      <c r="AD44" s="250"/>
      <c r="AE44" s="250"/>
      <c r="AF44" s="250"/>
      <c r="AG44" s="253"/>
      <c r="AH44" s="254"/>
      <c r="AI44" s="255"/>
      <c r="AJ44" s="256"/>
      <c r="AK44" s="256"/>
      <c r="AL44" s="257"/>
      <c r="AM44" s="254"/>
      <c r="AN44" s="255"/>
      <c r="AO44" s="256"/>
      <c r="AP44" s="256"/>
      <c r="AQ44" s="257"/>
      <c r="AR44" s="254"/>
      <c r="AS44" s="255"/>
      <c r="AT44" s="256"/>
      <c r="AU44" s="256"/>
      <c r="AV44" s="257"/>
      <c r="AW44" s="254"/>
      <c r="AX44" s="256">
        <v>1</v>
      </c>
      <c r="AY44" s="256"/>
      <c r="AZ44" s="256"/>
      <c r="BA44" s="257"/>
      <c r="BB44" s="254"/>
      <c r="BC44" s="255"/>
      <c r="BD44" s="256"/>
      <c r="BE44" s="256"/>
      <c r="BF44" s="257">
        <v>1</v>
      </c>
      <c r="BG44" s="252"/>
      <c r="BH44" s="258"/>
      <c r="BI44" s="250"/>
      <c r="BJ44" s="250"/>
      <c r="BK44" s="253"/>
      <c r="BL44" s="252"/>
      <c r="BM44" s="250"/>
      <c r="BN44" s="250"/>
      <c r="BO44" s="250"/>
      <c r="BP44" s="253"/>
      <c r="BQ44" s="252"/>
      <c r="BR44" s="258"/>
      <c r="BS44" s="250"/>
      <c r="BT44" s="250"/>
      <c r="BU44" s="259"/>
      <c r="BV44" s="336">
        <f t="shared" si="15"/>
        <v>4</v>
      </c>
      <c r="BW44" s="337">
        <f t="shared" si="16"/>
        <v>0</v>
      </c>
      <c r="BX44" s="338">
        <f t="shared" si="17"/>
        <v>4</v>
      </c>
      <c r="BY44" s="350">
        <f t="shared" si="18"/>
        <v>2</v>
      </c>
      <c r="BZ44" s="338">
        <f t="shared" si="19"/>
        <v>2</v>
      </c>
      <c r="CA44" s="260"/>
      <c r="CB44" s="247" t="s">
        <v>399</v>
      </c>
      <c r="CC44" s="339">
        <f t="shared" si="9"/>
        <v>2</v>
      </c>
      <c r="CD44" s="339">
        <f t="shared" si="10"/>
        <v>0</v>
      </c>
      <c r="CE44" s="339">
        <f t="shared" si="11"/>
        <v>2</v>
      </c>
      <c r="CF44" s="339">
        <f t="shared" si="12"/>
        <v>0</v>
      </c>
      <c r="CG44" s="627" t="s">
        <v>504</v>
      </c>
      <c r="CH44" s="624" t="s">
        <v>502</v>
      </c>
    </row>
    <row r="45" spans="1:86" x14ac:dyDescent="0.25">
      <c r="A45" s="282" t="s">
        <v>62</v>
      </c>
      <c r="B45" s="283" t="s">
        <v>65</v>
      </c>
      <c r="C45" s="284" t="s">
        <v>72</v>
      </c>
      <c r="D45" s="284" t="s">
        <v>68</v>
      </c>
      <c r="E45" s="285" t="s">
        <v>67</v>
      </c>
      <c r="F45" s="286" t="s">
        <v>55</v>
      </c>
      <c r="G45" s="284"/>
      <c r="H45" s="284" t="s">
        <v>66</v>
      </c>
      <c r="I45" s="287" t="s">
        <v>60</v>
      </c>
      <c r="J45" s="288" t="s">
        <v>39</v>
      </c>
      <c r="K45" s="289">
        <v>4</v>
      </c>
      <c r="L45" s="290">
        <v>3</v>
      </c>
      <c r="M45" s="291" t="s">
        <v>89</v>
      </c>
      <c r="N45" s="284" t="s">
        <v>59</v>
      </c>
      <c r="O45" s="249"/>
      <c r="P45" s="250"/>
      <c r="Q45" s="250"/>
      <c r="R45" s="250"/>
      <c r="S45" s="251">
        <v>1</v>
      </c>
      <c r="T45" s="252"/>
      <c r="U45" s="250"/>
      <c r="V45" s="250"/>
      <c r="W45" s="253"/>
      <c r="X45" s="252"/>
      <c r="Y45" s="250"/>
      <c r="Z45" s="250"/>
      <c r="AA45" s="621">
        <v>1</v>
      </c>
      <c r="AB45" s="622"/>
      <c r="AC45" s="252"/>
      <c r="AD45" s="250"/>
      <c r="AE45" s="250"/>
      <c r="AF45" s="250"/>
      <c r="AG45" s="253"/>
      <c r="AH45" s="254"/>
      <c r="AI45" s="255"/>
      <c r="AJ45" s="256"/>
      <c r="AK45" s="256"/>
      <c r="AL45" s="257"/>
      <c r="AM45" s="254"/>
      <c r="AN45" s="255"/>
      <c r="AO45" s="256"/>
      <c r="AP45" s="256"/>
      <c r="AQ45" s="257"/>
      <c r="AR45" s="254"/>
      <c r="AS45" s="255"/>
      <c r="AT45" s="256"/>
      <c r="AU45" s="256"/>
      <c r="AV45" s="257"/>
      <c r="AW45" s="254"/>
      <c r="AX45" s="256">
        <v>1</v>
      </c>
      <c r="AY45" s="256"/>
      <c r="AZ45" s="256"/>
      <c r="BA45" s="257"/>
      <c r="BB45" s="254"/>
      <c r="BC45" s="255"/>
      <c r="BD45" s="256"/>
      <c r="BE45" s="256"/>
      <c r="BF45" s="257"/>
      <c r="BG45" s="252"/>
      <c r="BH45" s="258"/>
      <c r="BI45" s="250"/>
      <c r="BJ45" s="250"/>
      <c r="BK45" s="253"/>
      <c r="BL45" s="252"/>
      <c r="BM45" s="250"/>
      <c r="BN45" s="250"/>
      <c r="BO45" s="250"/>
      <c r="BP45" s="253"/>
      <c r="BQ45" s="252"/>
      <c r="BR45" s="258"/>
      <c r="BS45" s="250"/>
      <c r="BT45" s="250"/>
      <c r="BU45" s="259"/>
      <c r="BV45" s="336">
        <f t="shared" si="15"/>
        <v>3</v>
      </c>
      <c r="BW45" s="337">
        <f t="shared" si="16"/>
        <v>0</v>
      </c>
      <c r="BX45" s="338">
        <f t="shared" si="17"/>
        <v>3</v>
      </c>
      <c r="BY45" s="350">
        <f t="shared" si="18"/>
        <v>2</v>
      </c>
      <c r="BZ45" s="338">
        <f t="shared" si="19"/>
        <v>1</v>
      </c>
      <c r="CA45" s="260"/>
      <c r="CB45" s="247" t="s">
        <v>399</v>
      </c>
      <c r="CC45" s="339">
        <f t="shared" si="9"/>
        <v>2</v>
      </c>
      <c r="CD45" s="339">
        <f t="shared" si="10"/>
        <v>0</v>
      </c>
      <c r="CE45" s="339">
        <f t="shared" si="11"/>
        <v>1</v>
      </c>
      <c r="CF45" s="339">
        <f t="shared" si="12"/>
        <v>0</v>
      </c>
      <c r="CG45" s="627" t="s">
        <v>504</v>
      </c>
      <c r="CH45" s="624" t="s">
        <v>502</v>
      </c>
    </row>
    <row r="46" spans="1:86" x14ac:dyDescent="0.25">
      <c r="A46" s="282" t="s">
        <v>62</v>
      </c>
      <c r="B46" s="283" t="s">
        <v>65</v>
      </c>
      <c r="C46" s="284" t="s">
        <v>72</v>
      </c>
      <c r="D46" s="284" t="s">
        <v>68</v>
      </c>
      <c r="E46" s="285" t="s">
        <v>67</v>
      </c>
      <c r="F46" s="286" t="s">
        <v>55</v>
      </c>
      <c r="G46" s="284"/>
      <c r="H46" s="284" t="s">
        <v>66</v>
      </c>
      <c r="I46" s="287" t="s">
        <v>60</v>
      </c>
      <c r="J46" s="288" t="s">
        <v>32</v>
      </c>
      <c r="K46" s="289">
        <v>1</v>
      </c>
      <c r="L46" s="290">
        <v>1</v>
      </c>
      <c r="M46" s="291" t="s">
        <v>481</v>
      </c>
      <c r="N46" s="284" t="s">
        <v>59</v>
      </c>
      <c r="O46" s="249"/>
      <c r="P46" s="250"/>
      <c r="Q46" s="250"/>
      <c r="R46" s="250"/>
      <c r="S46" s="251"/>
      <c r="T46" s="252"/>
      <c r="U46" s="250"/>
      <c r="V46" s="250"/>
      <c r="W46" s="253"/>
      <c r="X46" s="252"/>
      <c r="Y46" s="250"/>
      <c r="Z46" s="250"/>
      <c r="AA46" s="621"/>
      <c r="AB46" s="622"/>
      <c r="AC46" s="252"/>
      <c r="AD46" s="250"/>
      <c r="AE46" s="250"/>
      <c r="AF46" s="250"/>
      <c r="AG46" s="253"/>
      <c r="AH46" s="254"/>
      <c r="AI46" s="255"/>
      <c r="AJ46" s="256"/>
      <c r="AK46" s="256"/>
      <c r="AL46" s="257"/>
      <c r="AM46" s="254"/>
      <c r="AN46" s="255"/>
      <c r="AO46" s="256"/>
      <c r="AP46" s="256"/>
      <c r="AQ46" s="257"/>
      <c r="AR46" s="254"/>
      <c r="AS46" s="255"/>
      <c r="AT46" s="256"/>
      <c r="AU46" s="256"/>
      <c r="AV46" s="257"/>
      <c r="AW46" s="254"/>
      <c r="AX46" s="256"/>
      <c r="AY46" s="256"/>
      <c r="AZ46" s="256"/>
      <c r="BA46" s="257"/>
      <c r="BB46" s="254"/>
      <c r="BC46" s="255"/>
      <c r="BD46" s="256"/>
      <c r="BE46" s="256"/>
      <c r="BF46" s="257"/>
      <c r="BG46" s="252"/>
      <c r="BH46" s="258"/>
      <c r="BI46" s="250"/>
      <c r="BJ46" s="250"/>
      <c r="BK46" s="253"/>
      <c r="BL46" s="252"/>
      <c r="BM46" s="250"/>
      <c r="BN46" s="250"/>
      <c r="BO46" s="250"/>
      <c r="BP46" s="253"/>
      <c r="BQ46" s="252"/>
      <c r="BR46" s="258"/>
      <c r="BS46" s="250">
        <v>1</v>
      </c>
      <c r="BT46" s="250"/>
      <c r="BU46" s="259"/>
      <c r="BV46" s="336">
        <f t="shared" si="15"/>
        <v>1</v>
      </c>
      <c r="BW46" s="337">
        <f t="shared" si="16"/>
        <v>0</v>
      </c>
      <c r="BX46" s="338">
        <f t="shared" si="17"/>
        <v>1</v>
      </c>
      <c r="BY46" s="350">
        <f t="shared" si="18"/>
        <v>1</v>
      </c>
      <c r="BZ46" s="338">
        <f t="shared" si="19"/>
        <v>0</v>
      </c>
      <c r="CA46" s="260"/>
      <c r="CB46" s="247" t="s">
        <v>399</v>
      </c>
      <c r="CC46" s="339">
        <f t="shared" si="9"/>
        <v>0</v>
      </c>
      <c r="CD46" s="339">
        <f t="shared" si="10"/>
        <v>0</v>
      </c>
      <c r="CE46" s="339">
        <f t="shared" si="11"/>
        <v>0</v>
      </c>
      <c r="CF46" s="339">
        <f t="shared" si="12"/>
        <v>1</v>
      </c>
      <c r="CG46" s="627" t="s">
        <v>504</v>
      </c>
      <c r="CH46" s="624" t="s">
        <v>59</v>
      </c>
    </row>
    <row r="47" spans="1:86" x14ac:dyDescent="0.25">
      <c r="A47" s="282" t="s">
        <v>62</v>
      </c>
      <c r="B47" s="283" t="s">
        <v>65</v>
      </c>
      <c r="C47" s="284" t="s">
        <v>72</v>
      </c>
      <c r="D47" s="284" t="s">
        <v>68</v>
      </c>
      <c r="E47" s="285" t="s">
        <v>67</v>
      </c>
      <c r="F47" s="286" t="s">
        <v>55</v>
      </c>
      <c r="G47" s="284"/>
      <c r="H47" s="284" t="s">
        <v>66</v>
      </c>
      <c r="I47" s="287" t="s">
        <v>60</v>
      </c>
      <c r="J47" s="288" t="s">
        <v>33</v>
      </c>
      <c r="K47" s="289">
        <v>1</v>
      </c>
      <c r="L47" s="290">
        <v>0</v>
      </c>
      <c r="M47" s="291" t="s">
        <v>481</v>
      </c>
      <c r="N47" s="284" t="s">
        <v>59</v>
      </c>
      <c r="O47" s="249"/>
      <c r="P47" s="250"/>
      <c r="Q47" s="250"/>
      <c r="R47" s="250"/>
      <c r="S47" s="251"/>
      <c r="T47" s="252"/>
      <c r="U47" s="250"/>
      <c r="V47" s="250"/>
      <c r="W47" s="253"/>
      <c r="X47" s="252"/>
      <c r="Y47" s="250"/>
      <c r="Z47" s="250"/>
      <c r="AA47" s="621"/>
      <c r="AB47" s="622"/>
      <c r="AC47" s="252"/>
      <c r="AD47" s="250"/>
      <c r="AE47" s="250"/>
      <c r="AF47" s="250"/>
      <c r="AG47" s="253"/>
      <c r="AH47" s="254"/>
      <c r="AI47" s="255"/>
      <c r="AJ47" s="256"/>
      <c r="AK47" s="256"/>
      <c r="AL47" s="257"/>
      <c r="AM47" s="254"/>
      <c r="AN47" s="255"/>
      <c r="AO47" s="256"/>
      <c r="AP47" s="256"/>
      <c r="AQ47" s="257"/>
      <c r="AR47" s="254"/>
      <c r="AS47" s="255"/>
      <c r="AT47" s="256"/>
      <c r="AU47" s="256"/>
      <c r="AV47" s="257"/>
      <c r="AW47" s="254"/>
      <c r="AX47" s="256"/>
      <c r="AY47" s="256"/>
      <c r="AZ47" s="256"/>
      <c r="BA47" s="257"/>
      <c r="BB47" s="254"/>
      <c r="BC47" s="255"/>
      <c r="BD47" s="256"/>
      <c r="BE47" s="256"/>
      <c r="BF47" s="257"/>
      <c r="BG47" s="252"/>
      <c r="BH47" s="258"/>
      <c r="BI47" s="250"/>
      <c r="BJ47" s="250"/>
      <c r="BK47" s="253"/>
      <c r="BL47" s="252"/>
      <c r="BM47" s="250"/>
      <c r="BN47" s="250"/>
      <c r="BO47" s="250"/>
      <c r="BP47" s="253"/>
      <c r="BQ47" s="252"/>
      <c r="BR47" s="258"/>
      <c r="BS47" s="250"/>
      <c r="BT47" s="250"/>
      <c r="BU47" s="259"/>
      <c r="BV47" s="336">
        <f t="shared" si="15"/>
        <v>0</v>
      </c>
      <c r="BW47" s="337">
        <f t="shared" si="16"/>
        <v>0</v>
      </c>
      <c r="BX47" s="338">
        <f t="shared" si="17"/>
        <v>0</v>
      </c>
      <c r="BY47" s="350">
        <f t="shared" si="18"/>
        <v>0</v>
      </c>
      <c r="BZ47" s="338">
        <f t="shared" si="19"/>
        <v>0</v>
      </c>
      <c r="CA47" s="260"/>
      <c r="CB47" s="247" t="s">
        <v>399</v>
      </c>
      <c r="CC47" s="339">
        <f t="shared" si="9"/>
        <v>0</v>
      </c>
      <c r="CD47" s="339">
        <f t="shared" si="10"/>
        <v>0</v>
      </c>
      <c r="CE47" s="339">
        <f t="shared" si="11"/>
        <v>0</v>
      </c>
      <c r="CF47" s="339">
        <f t="shared" si="12"/>
        <v>0</v>
      </c>
      <c r="CG47" s="627" t="s">
        <v>504</v>
      </c>
      <c r="CH47" s="624" t="s">
        <v>59</v>
      </c>
    </row>
    <row r="48" spans="1:86" x14ac:dyDescent="0.25">
      <c r="A48" s="282" t="s">
        <v>62</v>
      </c>
      <c r="B48" s="283" t="s">
        <v>65</v>
      </c>
      <c r="C48" s="284" t="s">
        <v>72</v>
      </c>
      <c r="D48" s="284" t="s">
        <v>68</v>
      </c>
      <c r="E48" s="285" t="s">
        <v>67</v>
      </c>
      <c r="F48" s="286" t="s">
        <v>55</v>
      </c>
      <c r="G48" s="284"/>
      <c r="H48" s="284" t="s">
        <v>66</v>
      </c>
      <c r="I48" s="287" t="s">
        <v>60</v>
      </c>
      <c r="J48" s="288" t="s">
        <v>34</v>
      </c>
      <c r="K48" s="289">
        <v>1</v>
      </c>
      <c r="L48" s="290">
        <v>0</v>
      </c>
      <c r="M48" s="291" t="s">
        <v>481</v>
      </c>
      <c r="N48" s="284" t="s">
        <v>59</v>
      </c>
      <c r="O48" s="249"/>
      <c r="P48" s="250"/>
      <c r="Q48" s="250"/>
      <c r="R48" s="250"/>
      <c r="S48" s="251"/>
      <c r="T48" s="252"/>
      <c r="U48" s="250"/>
      <c r="V48" s="250"/>
      <c r="W48" s="253"/>
      <c r="X48" s="252"/>
      <c r="Y48" s="250"/>
      <c r="Z48" s="250"/>
      <c r="AA48" s="621"/>
      <c r="AB48" s="622"/>
      <c r="AC48" s="252"/>
      <c r="AD48" s="250"/>
      <c r="AE48" s="250"/>
      <c r="AF48" s="250"/>
      <c r="AG48" s="253"/>
      <c r="AH48" s="254"/>
      <c r="AI48" s="255"/>
      <c r="AJ48" s="256"/>
      <c r="AK48" s="256"/>
      <c r="AL48" s="257"/>
      <c r="AM48" s="254"/>
      <c r="AN48" s="255"/>
      <c r="AO48" s="256"/>
      <c r="AP48" s="256"/>
      <c r="AQ48" s="257"/>
      <c r="AR48" s="254"/>
      <c r="AS48" s="255"/>
      <c r="AT48" s="256"/>
      <c r="AU48" s="256"/>
      <c r="AV48" s="257"/>
      <c r="AW48" s="254"/>
      <c r="AX48" s="256"/>
      <c r="AY48" s="256"/>
      <c r="AZ48" s="256"/>
      <c r="BA48" s="257"/>
      <c r="BB48" s="254"/>
      <c r="BC48" s="255"/>
      <c r="BD48" s="256"/>
      <c r="BE48" s="256"/>
      <c r="BF48" s="257"/>
      <c r="BG48" s="252"/>
      <c r="BH48" s="258"/>
      <c r="BI48" s="250"/>
      <c r="BJ48" s="250"/>
      <c r="BK48" s="253"/>
      <c r="BL48" s="252"/>
      <c r="BM48" s="250"/>
      <c r="BN48" s="250"/>
      <c r="BO48" s="250"/>
      <c r="BP48" s="253"/>
      <c r="BQ48" s="252"/>
      <c r="BR48" s="258"/>
      <c r="BS48" s="250"/>
      <c r="BT48" s="250"/>
      <c r="BU48" s="259"/>
      <c r="BV48" s="336">
        <f t="shared" si="15"/>
        <v>0</v>
      </c>
      <c r="BW48" s="337">
        <f t="shared" si="16"/>
        <v>0</v>
      </c>
      <c r="BX48" s="338">
        <f t="shared" si="17"/>
        <v>0</v>
      </c>
      <c r="BY48" s="350">
        <f t="shared" si="18"/>
        <v>0</v>
      </c>
      <c r="BZ48" s="338">
        <f t="shared" si="19"/>
        <v>0</v>
      </c>
      <c r="CA48" s="260"/>
      <c r="CB48" s="247" t="s">
        <v>399</v>
      </c>
      <c r="CC48" s="339">
        <f t="shared" si="9"/>
        <v>0</v>
      </c>
      <c r="CD48" s="339">
        <f t="shared" si="10"/>
        <v>0</v>
      </c>
      <c r="CE48" s="339">
        <f t="shared" si="11"/>
        <v>0</v>
      </c>
      <c r="CF48" s="339">
        <f t="shared" si="12"/>
        <v>0</v>
      </c>
      <c r="CG48" s="627" t="s">
        <v>504</v>
      </c>
      <c r="CH48" s="624" t="s">
        <v>59</v>
      </c>
    </row>
    <row r="49" spans="1:86" x14ac:dyDescent="0.25">
      <c r="A49" s="282" t="s">
        <v>62</v>
      </c>
      <c r="B49" s="283" t="s">
        <v>65</v>
      </c>
      <c r="C49" s="284" t="s">
        <v>72</v>
      </c>
      <c r="D49" s="284" t="s">
        <v>68</v>
      </c>
      <c r="E49" s="285" t="s">
        <v>67</v>
      </c>
      <c r="F49" s="286" t="s">
        <v>55</v>
      </c>
      <c r="G49" s="284"/>
      <c r="H49" s="284" t="s">
        <v>66</v>
      </c>
      <c r="I49" s="287" t="s">
        <v>60</v>
      </c>
      <c r="J49" s="288" t="s">
        <v>35</v>
      </c>
      <c r="K49" s="289">
        <v>1</v>
      </c>
      <c r="L49" s="290">
        <v>0</v>
      </c>
      <c r="M49" s="291" t="s">
        <v>481</v>
      </c>
      <c r="N49" s="284" t="s">
        <v>59</v>
      </c>
      <c r="O49" s="249"/>
      <c r="P49" s="250"/>
      <c r="Q49" s="250"/>
      <c r="R49" s="250"/>
      <c r="S49" s="251"/>
      <c r="T49" s="252"/>
      <c r="U49" s="250"/>
      <c r="V49" s="250"/>
      <c r="W49" s="253"/>
      <c r="X49" s="252"/>
      <c r="Y49" s="250"/>
      <c r="Z49" s="250"/>
      <c r="AA49" s="621"/>
      <c r="AB49" s="622"/>
      <c r="AC49" s="252"/>
      <c r="AD49" s="250"/>
      <c r="AE49" s="250"/>
      <c r="AF49" s="250"/>
      <c r="AG49" s="253"/>
      <c r="AH49" s="254"/>
      <c r="AI49" s="255"/>
      <c r="AJ49" s="256"/>
      <c r="AK49" s="256"/>
      <c r="AL49" s="257"/>
      <c r="AM49" s="254"/>
      <c r="AN49" s="255"/>
      <c r="AO49" s="256"/>
      <c r="AP49" s="256"/>
      <c r="AQ49" s="257"/>
      <c r="AR49" s="254"/>
      <c r="AS49" s="255"/>
      <c r="AT49" s="256"/>
      <c r="AU49" s="256"/>
      <c r="AV49" s="257"/>
      <c r="AW49" s="254"/>
      <c r="AX49" s="256"/>
      <c r="AY49" s="256"/>
      <c r="AZ49" s="256"/>
      <c r="BA49" s="257"/>
      <c r="BB49" s="254"/>
      <c r="BC49" s="255"/>
      <c r="BD49" s="256"/>
      <c r="BE49" s="256"/>
      <c r="BF49" s="257"/>
      <c r="BG49" s="252"/>
      <c r="BH49" s="258"/>
      <c r="BI49" s="250"/>
      <c r="BJ49" s="250"/>
      <c r="BK49" s="253"/>
      <c r="BL49" s="252"/>
      <c r="BM49" s="250"/>
      <c r="BN49" s="250"/>
      <c r="BO49" s="250"/>
      <c r="BP49" s="253"/>
      <c r="BQ49" s="252"/>
      <c r="BR49" s="258"/>
      <c r="BS49" s="250"/>
      <c r="BT49" s="250"/>
      <c r="BU49" s="259"/>
      <c r="BV49" s="336">
        <f t="shared" si="15"/>
        <v>0</v>
      </c>
      <c r="BW49" s="337">
        <f t="shared" si="16"/>
        <v>0</v>
      </c>
      <c r="BX49" s="338">
        <f t="shared" si="17"/>
        <v>0</v>
      </c>
      <c r="BY49" s="350">
        <f t="shared" si="18"/>
        <v>0</v>
      </c>
      <c r="BZ49" s="338">
        <f t="shared" si="19"/>
        <v>0</v>
      </c>
      <c r="CA49" s="260"/>
      <c r="CB49" s="247" t="s">
        <v>399</v>
      </c>
      <c r="CC49" s="339">
        <f t="shared" si="9"/>
        <v>0</v>
      </c>
      <c r="CD49" s="339">
        <f t="shared" si="10"/>
        <v>0</v>
      </c>
      <c r="CE49" s="339">
        <f t="shared" si="11"/>
        <v>0</v>
      </c>
      <c r="CF49" s="339">
        <f t="shared" si="12"/>
        <v>0</v>
      </c>
      <c r="CG49" s="627" t="s">
        <v>504</v>
      </c>
      <c r="CH49" s="624" t="s">
        <v>59</v>
      </c>
    </row>
    <row r="50" spans="1:86" x14ac:dyDescent="0.25">
      <c r="A50" s="282" t="s">
        <v>62</v>
      </c>
      <c r="B50" s="283" t="s">
        <v>65</v>
      </c>
      <c r="C50" s="284" t="s">
        <v>72</v>
      </c>
      <c r="D50" s="284" t="s">
        <v>68</v>
      </c>
      <c r="E50" s="285" t="s">
        <v>67</v>
      </c>
      <c r="F50" s="286" t="s">
        <v>55</v>
      </c>
      <c r="G50" s="284"/>
      <c r="H50" s="284" t="s">
        <v>66</v>
      </c>
      <c r="I50" s="287" t="s">
        <v>60</v>
      </c>
      <c r="J50" s="288" t="s">
        <v>36</v>
      </c>
      <c r="K50" s="289">
        <v>1</v>
      </c>
      <c r="L50" s="290">
        <v>0</v>
      </c>
      <c r="M50" s="291" t="s">
        <v>481</v>
      </c>
      <c r="N50" s="284" t="s">
        <v>59</v>
      </c>
      <c r="O50" s="249"/>
      <c r="P50" s="250"/>
      <c r="Q50" s="250"/>
      <c r="R50" s="250"/>
      <c r="S50" s="251"/>
      <c r="T50" s="252"/>
      <c r="U50" s="250"/>
      <c r="V50" s="250"/>
      <c r="W50" s="253"/>
      <c r="X50" s="252"/>
      <c r="Y50" s="250"/>
      <c r="Z50" s="250"/>
      <c r="AA50" s="621"/>
      <c r="AB50" s="622"/>
      <c r="AC50" s="252"/>
      <c r="AD50" s="250"/>
      <c r="AE50" s="250"/>
      <c r="AF50" s="250"/>
      <c r="AG50" s="253"/>
      <c r="AH50" s="254"/>
      <c r="AI50" s="255"/>
      <c r="AJ50" s="256"/>
      <c r="AK50" s="256"/>
      <c r="AL50" s="257"/>
      <c r="AM50" s="254"/>
      <c r="AN50" s="255"/>
      <c r="AO50" s="256"/>
      <c r="AP50" s="256"/>
      <c r="AQ50" s="257"/>
      <c r="AR50" s="254"/>
      <c r="AS50" s="255"/>
      <c r="AT50" s="256"/>
      <c r="AU50" s="256"/>
      <c r="AV50" s="257"/>
      <c r="AW50" s="254"/>
      <c r="AX50" s="256"/>
      <c r="AY50" s="256"/>
      <c r="AZ50" s="256"/>
      <c r="BA50" s="257"/>
      <c r="BB50" s="254"/>
      <c r="BC50" s="255"/>
      <c r="BD50" s="256"/>
      <c r="BE50" s="256"/>
      <c r="BF50" s="257"/>
      <c r="BG50" s="252"/>
      <c r="BH50" s="258"/>
      <c r="BI50" s="250"/>
      <c r="BJ50" s="250"/>
      <c r="BK50" s="253"/>
      <c r="BL50" s="252"/>
      <c r="BM50" s="250"/>
      <c r="BN50" s="250"/>
      <c r="BO50" s="250"/>
      <c r="BP50" s="253"/>
      <c r="BQ50" s="252"/>
      <c r="BR50" s="258"/>
      <c r="BS50" s="250"/>
      <c r="BT50" s="250"/>
      <c r="BU50" s="259"/>
      <c r="BV50" s="336">
        <f t="shared" si="15"/>
        <v>0</v>
      </c>
      <c r="BW50" s="337">
        <f t="shared" si="16"/>
        <v>0</v>
      </c>
      <c r="BX50" s="338">
        <f t="shared" si="17"/>
        <v>0</v>
      </c>
      <c r="BY50" s="350">
        <f t="shared" si="18"/>
        <v>0</v>
      </c>
      <c r="BZ50" s="338">
        <f t="shared" si="19"/>
        <v>0</v>
      </c>
      <c r="CA50" s="260"/>
      <c r="CB50" s="247" t="s">
        <v>399</v>
      </c>
      <c r="CC50" s="339">
        <f t="shared" si="9"/>
        <v>0</v>
      </c>
      <c r="CD50" s="339">
        <f t="shared" si="10"/>
        <v>0</v>
      </c>
      <c r="CE50" s="339">
        <f t="shared" si="11"/>
        <v>0</v>
      </c>
      <c r="CF50" s="339">
        <f t="shared" si="12"/>
        <v>0</v>
      </c>
      <c r="CG50" s="627" t="s">
        <v>504</v>
      </c>
      <c r="CH50" s="624" t="s">
        <v>59</v>
      </c>
    </row>
    <row r="51" spans="1:86" x14ac:dyDescent="0.25">
      <c r="A51" s="282" t="s">
        <v>62</v>
      </c>
      <c r="B51" s="283" t="s">
        <v>65</v>
      </c>
      <c r="C51" s="284" t="s">
        <v>72</v>
      </c>
      <c r="D51" s="284" t="s">
        <v>68</v>
      </c>
      <c r="E51" s="285" t="s">
        <v>67</v>
      </c>
      <c r="F51" s="286" t="s">
        <v>55</v>
      </c>
      <c r="G51" s="284"/>
      <c r="H51" s="284" t="s">
        <v>66</v>
      </c>
      <c r="I51" s="287" t="s">
        <v>60</v>
      </c>
      <c r="J51" s="288" t="s">
        <v>145</v>
      </c>
      <c r="K51" s="289">
        <v>5</v>
      </c>
      <c r="L51" s="290">
        <v>5</v>
      </c>
      <c r="M51" s="291" t="s">
        <v>84</v>
      </c>
      <c r="N51" s="284" t="s">
        <v>59</v>
      </c>
      <c r="O51" s="249"/>
      <c r="P51" s="250"/>
      <c r="Q51" s="250"/>
      <c r="R51" s="250"/>
      <c r="S51" s="251">
        <v>1</v>
      </c>
      <c r="T51" s="252"/>
      <c r="U51" s="250"/>
      <c r="V51" s="250"/>
      <c r="W51" s="253"/>
      <c r="X51" s="252"/>
      <c r="Y51" s="250"/>
      <c r="Z51" s="250"/>
      <c r="AA51" s="621">
        <v>1</v>
      </c>
      <c r="AB51" s="622"/>
      <c r="AC51" s="252"/>
      <c r="AD51" s="250"/>
      <c r="AE51" s="250"/>
      <c r="AF51" s="250"/>
      <c r="AG51" s="253"/>
      <c r="AH51" s="254"/>
      <c r="AI51" s="255"/>
      <c r="AJ51" s="256"/>
      <c r="AK51" s="256"/>
      <c r="AL51" s="257"/>
      <c r="AM51" s="254"/>
      <c r="AN51" s="255"/>
      <c r="AO51" s="256"/>
      <c r="AP51" s="256"/>
      <c r="AQ51" s="257"/>
      <c r="AR51" s="254"/>
      <c r="AS51" s="255"/>
      <c r="AT51" s="256"/>
      <c r="AU51" s="256"/>
      <c r="AV51" s="257"/>
      <c r="AW51" s="254"/>
      <c r="AX51" s="256">
        <v>1</v>
      </c>
      <c r="AY51" s="256"/>
      <c r="AZ51" s="256"/>
      <c r="BA51" s="257"/>
      <c r="BB51" s="254"/>
      <c r="BC51" s="255"/>
      <c r="BD51" s="256"/>
      <c r="BE51" s="256"/>
      <c r="BF51" s="257">
        <v>1</v>
      </c>
      <c r="BG51" s="252"/>
      <c r="BH51" s="258"/>
      <c r="BI51" s="250"/>
      <c r="BJ51" s="250"/>
      <c r="BK51" s="253"/>
      <c r="BL51" s="252"/>
      <c r="BM51" s="250"/>
      <c r="BN51" s="250"/>
      <c r="BO51" s="250"/>
      <c r="BP51" s="253"/>
      <c r="BQ51" s="252"/>
      <c r="BR51" s="258"/>
      <c r="BS51" s="250">
        <v>1</v>
      </c>
      <c r="BT51" s="250"/>
      <c r="BU51" s="259"/>
      <c r="BV51" s="336">
        <f t="shared" si="15"/>
        <v>5</v>
      </c>
      <c r="BW51" s="337">
        <f t="shared" si="16"/>
        <v>0</v>
      </c>
      <c r="BX51" s="338">
        <f t="shared" si="17"/>
        <v>5</v>
      </c>
      <c r="BY51" s="350">
        <f t="shared" si="18"/>
        <v>3</v>
      </c>
      <c r="BZ51" s="338">
        <f t="shared" si="19"/>
        <v>2</v>
      </c>
      <c r="CA51" s="260"/>
      <c r="CB51" s="247" t="s">
        <v>399</v>
      </c>
      <c r="CC51" s="339">
        <f t="shared" si="9"/>
        <v>2</v>
      </c>
      <c r="CD51" s="339">
        <f t="shared" si="10"/>
        <v>0</v>
      </c>
      <c r="CE51" s="339">
        <f t="shared" si="11"/>
        <v>2</v>
      </c>
      <c r="CF51" s="339">
        <f t="shared" si="12"/>
        <v>1</v>
      </c>
      <c r="CG51" s="627" t="s">
        <v>504</v>
      </c>
      <c r="CH51" s="624" t="s">
        <v>502</v>
      </c>
    </row>
    <row r="52" spans="1:86" x14ac:dyDescent="0.25">
      <c r="A52" s="282" t="s">
        <v>62</v>
      </c>
      <c r="B52" s="283" t="s">
        <v>65</v>
      </c>
      <c r="C52" s="284" t="s">
        <v>72</v>
      </c>
      <c r="D52" s="284" t="s">
        <v>68</v>
      </c>
      <c r="E52" s="285" t="s">
        <v>67</v>
      </c>
      <c r="F52" s="286" t="s">
        <v>55</v>
      </c>
      <c r="G52" s="284"/>
      <c r="H52" s="284" t="s">
        <v>66</v>
      </c>
      <c r="I52" s="287" t="s">
        <v>60</v>
      </c>
      <c r="J52" s="288" t="s">
        <v>38</v>
      </c>
      <c r="K52" s="289">
        <v>0</v>
      </c>
      <c r="L52" s="290">
        <v>3</v>
      </c>
      <c r="M52" s="291" t="s">
        <v>87</v>
      </c>
      <c r="N52" s="284" t="s">
        <v>59</v>
      </c>
      <c r="O52" s="249"/>
      <c r="P52" s="250"/>
      <c r="Q52" s="250"/>
      <c r="R52" s="250"/>
      <c r="S52" s="251">
        <v>1</v>
      </c>
      <c r="T52" s="252"/>
      <c r="U52" s="250"/>
      <c r="V52" s="250"/>
      <c r="W52" s="253"/>
      <c r="X52" s="252"/>
      <c r="Y52" s="250"/>
      <c r="Z52" s="250"/>
      <c r="AA52" s="621">
        <v>1</v>
      </c>
      <c r="AB52" s="622"/>
      <c r="AC52" s="252"/>
      <c r="AD52" s="250"/>
      <c r="AE52" s="250"/>
      <c r="AF52" s="250"/>
      <c r="AG52" s="253"/>
      <c r="AH52" s="254"/>
      <c r="AI52" s="255"/>
      <c r="AJ52" s="256"/>
      <c r="AK52" s="256"/>
      <c r="AL52" s="257"/>
      <c r="AM52" s="254"/>
      <c r="AN52" s="255"/>
      <c r="AO52" s="256"/>
      <c r="AP52" s="256"/>
      <c r="AQ52" s="257"/>
      <c r="AR52" s="254"/>
      <c r="AS52" s="255"/>
      <c r="AT52" s="256"/>
      <c r="AU52" s="256"/>
      <c r="AV52" s="257"/>
      <c r="AW52" s="254"/>
      <c r="AX52" s="256">
        <v>1</v>
      </c>
      <c r="AY52" s="256"/>
      <c r="AZ52" s="256"/>
      <c r="BA52" s="257"/>
      <c r="BB52" s="254"/>
      <c r="BC52" s="255"/>
      <c r="BD52" s="256"/>
      <c r="BE52" s="256"/>
      <c r="BF52" s="257"/>
      <c r="BG52" s="252"/>
      <c r="BH52" s="258"/>
      <c r="BI52" s="250"/>
      <c r="BJ52" s="250"/>
      <c r="BK52" s="253"/>
      <c r="BL52" s="252"/>
      <c r="BM52" s="250"/>
      <c r="BN52" s="250"/>
      <c r="BO52" s="250"/>
      <c r="BP52" s="253"/>
      <c r="BQ52" s="252"/>
      <c r="BR52" s="258"/>
      <c r="BS52" s="250"/>
      <c r="BT52" s="250"/>
      <c r="BU52" s="259"/>
      <c r="BV52" s="336">
        <f t="shared" si="15"/>
        <v>3</v>
      </c>
      <c r="BW52" s="337">
        <f t="shared" si="16"/>
        <v>0</v>
      </c>
      <c r="BX52" s="338">
        <f t="shared" si="17"/>
        <v>3</v>
      </c>
      <c r="BY52" s="350">
        <f t="shared" si="18"/>
        <v>2</v>
      </c>
      <c r="BZ52" s="338">
        <f t="shared" si="19"/>
        <v>1</v>
      </c>
      <c r="CA52" s="260" t="s">
        <v>483</v>
      </c>
      <c r="CB52" s="247" t="s">
        <v>399</v>
      </c>
      <c r="CC52" s="339">
        <f t="shared" si="9"/>
        <v>2</v>
      </c>
      <c r="CD52" s="339">
        <f t="shared" si="10"/>
        <v>0</v>
      </c>
      <c r="CE52" s="339">
        <f t="shared" si="11"/>
        <v>1</v>
      </c>
      <c r="CF52" s="339">
        <f t="shared" si="12"/>
        <v>0</v>
      </c>
      <c r="CG52" s="627" t="s">
        <v>504</v>
      </c>
      <c r="CH52" s="624" t="s">
        <v>502</v>
      </c>
    </row>
    <row r="53" spans="1:86" x14ac:dyDescent="0.25">
      <c r="A53" s="282" t="s">
        <v>62</v>
      </c>
      <c r="B53" s="283" t="s">
        <v>65</v>
      </c>
      <c r="C53" s="284" t="s">
        <v>72</v>
      </c>
      <c r="D53" s="284" t="s">
        <v>68</v>
      </c>
      <c r="E53" s="285" t="s">
        <v>67</v>
      </c>
      <c r="F53" s="286" t="s">
        <v>55</v>
      </c>
      <c r="G53" s="284"/>
      <c r="H53" s="284" t="s">
        <v>66</v>
      </c>
      <c r="I53" s="287" t="s">
        <v>60</v>
      </c>
      <c r="J53" s="288" t="s">
        <v>80</v>
      </c>
      <c r="K53" s="289">
        <v>6</v>
      </c>
      <c r="L53" s="290">
        <v>6</v>
      </c>
      <c r="M53" s="291" t="s">
        <v>92</v>
      </c>
      <c r="N53" s="292" t="s">
        <v>81</v>
      </c>
      <c r="O53" s="249"/>
      <c r="P53" s="250"/>
      <c r="Q53" s="250"/>
      <c r="R53" s="250"/>
      <c r="S53" s="251"/>
      <c r="T53" s="252"/>
      <c r="U53" s="250"/>
      <c r="V53" s="250"/>
      <c r="W53" s="253"/>
      <c r="X53" s="252"/>
      <c r="Y53" s="250"/>
      <c r="Z53" s="250"/>
      <c r="AA53" s="621"/>
      <c r="AB53" s="622"/>
      <c r="AC53" s="252"/>
      <c r="AD53" s="250"/>
      <c r="AE53" s="250"/>
      <c r="AF53" s="250"/>
      <c r="AG53" s="253"/>
      <c r="AH53" s="254"/>
      <c r="AI53" s="255"/>
      <c r="AJ53" s="256"/>
      <c r="AK53" s="256"/>
      <c r="AL53" s="257"/>
      <c r="AM53" s="254"/>
      <c r="AN53" s="255"/>
      <c r="AO53" s="256"/>
      <c r="AP53" s="256"/>
      <c r="AQ53" s="257"/>
      <c r="AR53" s="254"/>
      <c r="AS53" s="255"/>
      <c r="AT53" s="256"/>
      <c r="AU53" s="256"/>
      <c r="AV53" s="257"/>
      <c r="AW53" s="254"/>
      <c r="AX53" s="256"/>
      <c r="AY53" s="256"/>
      <c r="AZ53" s="256"/>
      <c r="BA53" s="257"/>
      <c r="BB53" s="254"/>
      <c r="BC53" s="255"/>
      <c r="BD53" s="256"/>
      <c r="BE53" s="256"/>
      <c r="BF53" s="257"/>
      <c r="BG53" s="252"/>
      <c r="BH53" s="258"/>
      <c r="BI53" s="250"/>
      <c r="BJ53" s="250"/>
      <c r="BK53" s="253"/>
      <c r="BL53" s="252"/>
      <c r="BM53" s="250"/>
      <c r="BN53" s="250"/>
      <c r="BO53" s="250"/>
      <c r="BP53" s="253"/>
      <c r="BQ53" s="252"/>
      <c r="BR53" s="258"/>
      <c r="BS53" s="250"/>
      <c r="BT53" s="250"/>
      <c r="BU53" s="259"/>
      <c r="BV53" s="336">
        <f t="shared" si="15"/>
        <v>0</v>
      </c>
      <c r="BW53" s="337">
        <f t="shared" si="16"/>
        <v>6</v>
      </c>
      <c r="BX53" s="338">
        <f t="shared" si="17"/>
        <v>0</v>
      </c>
      <c r="BY53" s="350">
        <f t="shared" si="18"/>
        <v>0</v>
      </c>
      <c r="BZ53" s="338">
        <f t="shared" si="19"/>
        <v>0</v>
      </c>
      <c r="CA53" s="260"/>
      <c r="CB53" s="247" t="s">
        <v>399</v>
      </c>
      <c r="CC53" s="339">
        <f t="shared" si="9"/>
        <v>0</v>
      </c>
      <c r="CD53" s="339">
        <f t="shared" si="10"/>
        <v>0</v>
      </c>
      <c r="CE53" s="339">
        <f t="shared" si="11"/>
        <v>0</v>
      </c>
      <c r="CF53" s="339">
        <f t="shared" si="12"/>
        <v>0</v>
      </c>
      <c r="CG53" s="627" t="s">
        <v>504</v>
      </c>
      <c r="CH53" s="624" t="s">
        <v>59</v>
      </c>
    </row>
    <row r="54" spans="1:86" x14ac:dyDescent="0.25">
      <c r="A54" s="282" t="s">
        <v>62</v>
      </c>
      <c r="B54" s="283" t="s">
        <v>65</v>
      </c>
      <c r="C54" s="284" t="s">
        <v>71</v>
      </c>
      <c r="D54" s="284" t="s">
        <v>68</v>
      </c>
      <c r="E54" s="285" t="s">
        <v>67</v>
      </c>
      <c r="F54" s="286" t="s">
        <v>56</v>
      </c>
      <c r="G54" s="284"/>
      <c r="H54" s="284" t="s">
        <v>66</v>
      </c>
      <c r="I54" s="287" t="s">
        <v>60</v>
      </c>
      <c r="J54" s="288" t="s">
        <v>31</v>
      </c>
      <c r="K54" s="289">
        <v>10</v>
      </c>
      <c r="L54" s="290">
        <v>8</v>
      </c>
      <c r="M54" s="291" t="s">
        <v>85</v>
      </c>
      <c r="N54" s="284" t="s">
        <v>400</v>
      </c>
      <c r="O54" s="249"/>
      <c r="P54" s="250"/>
      <c r="Q54" s="250"/>
      <c r="R54" s="250"/>
      <c r="S54" s="251">
        <v>2</v>
      </c>
      <c r="T54" s="252">
        <v>1</v>
      </c>
      <c r="U54" s="250"/>
      <c r="V54" s="250"/>
      <c r="W54" s="253"/>
      <c r="X54" s="252"/>
      <c r="Y54" s="250"/>
      <c r="Z54" s="250"/>
      <c r="AA54" s="621">
        <v>3</v>
      </c>
      <c r="AB54" s="622"/>
      <c r="AC54" s="252"/>
      <c r="AD54" s="250"/>
      <c r="AE54" s="250"/>
      <c r="AF54" s="250"/>
      <c r="AG54" s="253"/>
      <c r="AH54" s="254"/>
      <c r="AI54" s="255"/>
      <c r="AJ54" s="256"/>
      <c r="AK54" s="256"/>
      <c r="AL54" s="257"/>
      <c r="AM54" s="254"/>
      <c r="AN54" s="255"/>
      <c r="AO54" s="256"/>
      <c r="AP54" s="256"/>
      <c r="AQ54" s="257"/>
      <c r="AR54" s="254"/>
      <c r="AS54" s="255"/>
      <c r="AT54" s="256"/>
      <c r="AU54" s="256"/>
      <c r="AV54" s="257"/>
      <c r="AW54" s="254"/>
      <c r="AX54" s="256">
        <v>1</v>
      </c>
      <c r="AY54" s="256"/>
      <c r="AZ54" s="256"/>
      <c r="BA54" s="257"/>
      <c r="BB54" s="254"/>
      <c r="BC54" s="255"/>
      <c r="BD54" s="256"/>
      <c r="BE54" s="256"/>
      <c r="BF54" s="257">
        <v>1</v>
      </c>
      <c r="BG54" s="252"/>
      <c r="BH54" s="258"/>
      <c r="BI54" s="250"/>
      <c r="BJ54" s="250"/>
      <c r="BK54" s="253"/>
      <c r="BL54" s="252"/>
      <c r="BM54" s="250"/>
      <c r="BN54" s="250"/>
      <c r="BO54" s="250"/>
      <c r="BP54" s="253"/>
      <c r="BQ54" s="252"/>
      <c r="BR54" s="258"/>
      <c r="BS54" s="250"/>
      <c r="BT54" s="250"/>
      <c r="BU54" s="259"/>
      <c r="BV54" s="336">
        <f t="shared" si="15"/>
        <v>8</v>
      </c>
      <c r="BW54" s="337">
        <f t="shared" si="16"/>
        <v>0</v>
      </c>
      <c r="BX54" s="338">
        <f t="shared" si="17"/>
        <v>5</v>
      </c>
      <c r="BY54" s="350">
        <f t="shared" si="18"/>
        <v>3</v>
      </c>
      <c r="BZ54" s="338">
        <f t="shared" si="19"/>
        <v>2</v>
      </c>
      <c r="CA54" s="260"/>
      <c r="CB54" s="247" t="s">
        <v>399</v>
      </c>
      <c r="CC54" s="339">
        <f t="shared" si="9"/>
        <v>6</v>
      </c>
      <c r="CD54" s="339">
        <f t="shared" si="10"/>
        <v>0</v>
      </c>
      <c r="CE54" s="339">
        <f t="shared" si="11"/>
        <v>2</v>
      </c>
      <c r="CF54" s="339">
        <f t="shared" si="12"/>
        <v>0</v>
      </c>
      <c r="CG54" s="627" t="s">
        <v>504</v>
      </c>
      <c r="CH54" s="624" t="s">
        <v>59</v>
      </c>
    </row>
    <row r="55" spans="1:86" x14ac:dyDescent="0.25">
      <c r="A55" s="282" t="s">
        <v>62</v>
      </c>
      <c r="B55" s="283" t="s">
        <v>65</v>
      </c>
      <c r="C55" s="284" t="s">
        <v>71</v>
      </c>
      <c r="D55" s="284" t="s">
        <v>68</v>
      </c>
      <c r="E55" s="285" t="s">
        <v>67</v>
      </c>
      <c r="F55" s="286" t="s">
        <v>56</v>
      </c>
      <c r="G55" s="284"/>
      <c r="H55" s="284" t="s">
        <v>66</v>
      </c>
      <c r="I55" s="287" t="s">
        <v>60</v>
      </c>
      <c r="J55" s="288" t="s">
        <v>39</v>
      </c>
      <c r="K55" s="289">
        <v>5</v>
      </c>
      <c r="L55" s="290">
        <v>3</v>
      </c>
      <c r="M55" s="291" t="s">
        <v>83</v>
      </c>
      <c r="N55" s="284" t="s">
        <v>59</v>
      </c>
      <c r="O55" s="249"/>
      <c r="P55" s="250"/>
      <c r="Q55" s="250"/>
      <c r="R55" s="250"/>
      <c r="S55" s="251"/>
      <c r="T55" s="252">
        <v>1</v>
      </c>
      <c r="U55" s="250"/>
      <c r="V55" s="250"/>
      <c r="W55" s="253"/>
      <c r="X55" s="252"/>
      <c r="Y55" s="250"/>
      <c r="Z55" s="250"/>
      <c r="AA55" s="621">
        <v>1</v>
      </c>
      <c r="AB55" s="622"/>
      <c r="AC55" s="252"/>
      <c r="AD55" s="250"/>
      <c r="AE55" s="250"/>
      <c r="AF55" s="250"/>
      <c r="AG55" s="253"/>
      <c r="AH55" s="254"/>
      <c r="AI55" s="255"/>
      <c r="AJ55" s="256"/>
      <c r="AK55" s="256"/>
      <c r="AL55" s="257"/>
      <c r="AM55" s="254"/>
      <c r="AN55" s="255"/>
      <c r="AO55" s="256"/>
      <c r="AP55" s="256"/>
      <c r="AQ55" s="257"/>
      <c r="AR55" s="254"/>
      <c r="AS55" s="255"/>
      <c r="AT55" s="256"/>
      <c r="AU55" s="256"/>
      <c r="AV55" s="257"/>
      <c r="AW55" s="254"/>
      <c r="AX55" s="256">
        <v>1</v>
      </c>
      <c r="AY55" s="256"/>
      <c r="AZ55" s="256"/>
      <c r="BA55" s="257"/>
      <c r="BB55" s="254"/>
      <c r="BC55" s="255"/>
      <c r="BD55" s="256"/>
      <c r="BE55" s="256"/>
      <c r="BF55" s="257"/>
      <c r="BG55" s="252"/>
      <c r="BH55" s="258"/>
      <c r="BI55" s="250"/>
      <c r="BJ55" s="250"/>
      <c r="BK55" s="253"/>
      <c r="BL55" s="252"/>
      <c r="BM55" s="250"/>
      <c r="BN55" s="250"/>
      <c r="BO55" s="250"/>
      <c r="BP55" s="253"/>
      <c r="BQ55" s="252"/>
      <c r="BR55" s="258"/>
      <c r="BS55" s="250"/>
      <c r="BT55" s="250"/>
      <c r="BU55" s="259"/>
      <c r="BV55" s="336">
        <f t="shared" si="15"/>
        <v>3</v>
      </c>
      <c r="BW55" s="337">
        <f t="shared" si="16"/>
        <v>0</v>
      </c>
      <c r="BX55" s="338">
        <f t="shared" si="17"/>
        <v>3</v>
      </c>
      <c r="BY55" s="350">
        <f t="shared" si="18"/>
        <v>2</v>
      </c>
      <c r="BZ55" s="338">
        <f t="shared" si="19"/>
        <v>1</v>
      </c>
      <c r="CA55" s="260"/>
      <c r="CB55" s="247" t="s">
        <v>399</v>
      </c>
      <c r="CC55" s="339">
        <f t="shared" si="9"/>
        <v>2</v>
      </c>
      <c r="CD55" s="339">
        <f t="shared" si="10"/>
        <v>0</v>
      </c>
      <c r="CE55" s="339">
        <f t="shared" si="11"/>
        <v>1</v>
      </c>
      <c r="CF55" s="339">
        <f t="shared" si="12"/>
        <v>0</v>
      </c>
      <c r="CG55" s="627" t="s">
        <v>504</v>
      </c>
      <c r="CH55" s="624" t="s">
        <v>59</v>
      </c>
    </row>
    <row r="56" spans="1:86" x14ac:dyDescent="0.25">
      <c r="A56" s="282" t="s">
        <v>62</v>
      </c>
      <c r="B56" s="283" t="s">
        <v>65</v>
      </c>
      <c r="C56" s="284" t="s">
        <v>71</v>
      </c>
      <c r="D56" s="284" t="s">
        <v>68</v>
      </c>
      <c r="E56" s="285" t="s">
        <v>67</v>
      </c>
      <c r="F56" s="286" t="s">
        <v>56</v>
      </c>
      <c r="G56" s="284"/>
      <c r="H56" s="284" t="s">
        <v>66</v>
      </c>
      <c r="I56" s="287" t="s">
        <v>60</v>
      </c>
      <c r="J56" s="288" t="s">
        <v>32</v>
      </c>
      <c r="K56" s="289">
        <v>2</v>
      </c>
      <c r="L56" s="290">
        <v>0</v>
      </c>
      <c r="M56" s="291" t="s">
        <v>481</v>
      </c>
      <c r="N56" s="284" t="s">
        <v>59</v>
      </c>
      <c r="O56" s="249"/>
      <c r="P56" s="250"/>
      <c r="Q56" s="250"/>
      <c r="R56" s="250"/>
      <c r="S56" s="251"/>
      <c r="T56" s="252"/>
      <c r="U56" s="250"/>
      <c r="V56" s="250"/>
      <c r="W56" s="253"/>
      <c r="X56" s="252"/>
      <c r="Y56" s="250"/>
      <c r="Z56" s="250"/>
      <c r="AA56" s="621"/>
      <c r="AB56" s="622"/>
      <c r="AC56" s="252"/>
      <c r="AD56" s="250"/>
      <c r="AE56" s="250"/>
      <c r="AF56" s="250"/>
      <c r="AG56" s="253"/>
      <c r="AH56" s="254"/>
      <c r="AI56" s="255"/>
      <c r="AJ56" s="256"/>
      <c r="AK56" s="256"/>
      <c r="AL56" s="257"/>
      <c r="AM56" s="254"/>
      <c r="AN56" s="255"/>
      <c r="AO56" s="256"/>
      <c r="AP56" s="256"/>
      <c r="AQ56" s="257"/>
      <c r="AR56" s="254"/>
      <c r="AS56" s="255"/>
      <c r="AT56" s="256"/>
      <c r="AU56" s="256"/>
      <c r="AV56" s="257"/>
      <c r="AW56" s="254"/>
      <c r="AX56" s="256"/>
      <c r="AY56" s="256"/>
      <c r="AZ56" s="256"/>
      <c r="BA56" s="257"/>
      <c r="BB56" s="254"/>
      <c r="BC56" s="255"/>
      <c r="BD56" s="256"/>
      <c r="BE56" s="256"/>
      <c r="BF56" s="257"/>
      <c r="BG56" s="252"/>
      <c r="BH56" s="258"/>
      <c r="BI56" s="250"/>
      <c r="BJ56" s="250"/>
      <c r="BK56" s="253"/>
      <c r="BL56" s="252"/>
      <c r="BM56" s="250"/>
      <c r="BN56" s="250"/>
      <c r="BO56" s="250"/>
      <c r="BP56" s="253"/>
      <c r="BQ56" s="252"/>
      <c r="BR56" s="258"/>
      <c r="BS56" s="250"/>
      <c r="BT56" s="250"/>
      <c r="BU56" s="259"/>
      <c r="BV56" s="336">
        <f t="shared" si="15"/>
        <v>0</v>
      </c>
      <c r="BW56" s="337">
        <f t="shared" si="16"/>
        <v>0</v>
      </c>
      <c r="BX56" s="338">
        <f t="shared" si="17"/>
        <v>0</v>
      </c>
      <c r="BY56" s="350">
        <f t="shared" si="18"/>
        <v>0</v>
      </c>
      <c r="BZ56" s="338">
        <f t="shared" si="19"/>
        <v>0</v>
      </c>
      <c r="CA56" s="260"/>
      <c r="CB56" s="247" t="s">
        <v>399</v>
      </c>
      <c r="CC56" s="339">
        <f t="shared" si="9"/>
        <v>0</v>
      </c>
      <c r="CD56" s="339">
        <f t="shared" si="10"/>
        <v>0</v>
      </c>
      <c r="CE56" s="339">
        <f t="shared" si="11"/>
        <v>0</v>
      </c>
      <c r="CF56" s="339">
        <f t="shared" si="12"/>
        <v>0</v>
      </c>
      <c r="CG56" s="627" t="s">
        <v>504</v>
      </c>
      <c r="CH56" s="624" t="s">
        <v>59</v>
      </c>
    </row>
    <row r="57" spans="1:86" x14ac:dyDescent="0.25">
      <c r="A57" s="282" t="s">
        <v>62</v>
      </c>
      <c r="B57" s="283" t="s">
        <v>65</v>
      </c>
      <c r="C57" s="284" t="s">
        <v>71</v>
      </c>
      <c r="D57" s="284" t="s">
        <v>68</v>
      </c>
      <c r="E57" s="285" t="s">
        <v>67</v>
      </c>
      <c r="F57" s="286" t="s">
        <v>56</v>
      </c>
      <c r="G57" s="284"/>
      <c r="H57" s="284" t="s">
        <v>66</v>
      </c>
      <c r="I57" s="287" t="s">
        <v>60</v>
      </c>
      <c r="J57" s="288" t="s">
        <v>33</v>
      </c>
      <c r="K57" s="289">
        <v>2</v>
      </c>
      <c r="L57" s="290">
        <v>0</v>
      </c>
      <c r="M57" s="291" t="s">
        <v>481</v>
      </c>
      <c r="N57" s="284" t="s">
        <v>59</v>
      </c>
      <c r="O57" s="249"/>
      <c r="P57" s="250"/>
      <c r="Q57" s="250"/>
      <c r="R57" s="250"/>
      <c r="S57" s="251"/>
      <c r="T57" s="252"/>
      <c r="U57" s="250"/>
      <c r="V57" s="250"/>
      <c r="W57" s="253"/>
      <c r="X57" s="252"/>
      <c r="Y57" s="250"/>
      <c r="Z57" s="250"/>
      <c r="AA57" s="621"/>
      <c r="AB57" s="622"/>
      <c r="AC57" s="252"/>
      <c r="AD57" s="250"/>
      <c r="AE57" s="250"/>
      <c r="AF57" s="250"/>
      <c r="AG57" s="253"/>
      <c r="AH57" s="254"/>
      <c r="AI57" s="255"/>
      <c r="AJ57" s="256"/>
      <c r="AK57" s="256"/>
      <c r="AL57" s="257"/>
      <c r="AM57" s="254"/>
      <c r="AN57" s="255"/>
      <c r="AO57" s="256"/>
      <c r="AP57" s="256"/>
      <c r="AQ57" s="257"/>
      <c r="AR57" s="254"/>
      <c r="AS57" s="255"/>
      <c r="AT57" s="256"/>
      <c r="AU57" s="256"/>
      <c r="AV57" s="257"/>
      <c r="AW57" s="254"/>
      <c r="AX57" s="256"/>
      <c r="AY57" s="256"/>
      <c r="AZ57" s="256"/>
      <c r="BA57" s="257"/>
      <c r="BB57" s="254"/>
      <c r="BC57" s="255"/>
      <c r="BD57" s="256"/>
      <c r="BE57" s="256"/>
      <c r="BF57" s="257"/>
      <c r="BG57" s="252"/>
      <c r="BH57" s="258"/>
      <c r="BI57" s="250"/>
      <c r="BJ57" s="250"/>
      <c r="BK57" s="253"/>
      <c r="BL57" s="252"/>
      <c r="BM57" s="250"/>
      <c r="BN57" s="250"/>
      <c r="BO57" s="250"/>
      <c r="BP57" s="253"/>
      <c r="BQ57" s="252"/>
      <c r="BR57" s="258"/>
      <c r="BS57" s="250"/>
      <c r="BT57" s="250"/>
      <c r="BU57" s="259"/>
      <c r="BV57" s="336">
        <f t="shared" si="15"/>
        <v>0</v>
      </c>
      <c r="BW57" s="337">
        <f t="shared" si="16"/>
        <v>0</v>
      </c>
      <c r="BX57" s="338">
        <f t="shared" si="17"/>
        <v>0</v>
      </c>
      <c r="BY57" s="350">
        <f t="shared" si="18"/>
        <v>0</v>
      </c>
      <c r="BZ57" s="338">
        <f t="shared" si="19"/>
        <v>0</v>
      </c>
      <c r="CA57" s="260"/>
      <c r="CB57" s="247" t="s">
        <v>399</v>
      </c>
      <c r="CC57" s="339">
        <f t="shared" si="9"/>
        <v>0</v>
      </c>
      <c r="CD57" s="339">
        <f t="shared" si="10"/>
        <v>0</v>
      </c>
      <c r="CE57" s="339">
        <f t="shared" si="11"/>
        <v>0</v>
      </c>
      <c r="CF57" s="339">
        <f t="shared" si="12"/>
        <v>0</v>
      </c>
      <c r="CG57" s="627" t="s">
        <v>504</v>
      </c>
      <c r="CH57" s="624" t="s">
        <v>59</v>
      </c>
    </row>
    <row r="58" spans="1:86" x14ac:dyDescent="0.25">
      <c r="A58" s="282" t="s">
        <v>62</v>
      </c>
      <c r="B58" s="283" t="s">
        <v>65</v>
      </c>
      <c r="C58" s="284" t="s">
        <v>71</v>
      </c>
      <c r="D58" s="284" t="s">
        <v>68</v>
      </c>
      <c r="E58" s="285" t="s">
        <v>67</v>
      </c>
      <c r="F58" s="286" t="s">
        <v>56</v>
      </c>
      <c r="G58" s="284"/>
      <c r="H58" s="284" t="s">
        <v>66</v>
      </c>
      <c r="I58" s="287" t="s">
        <v>60</v>
      </c>
      <c r="J58" s="288" t="s">
        <v>34</v>
      </c>
      <c r="K58" s="289">
        <v>2</v>
      </c>
      <c r="L58" s="290">
        <v>0</v>
      </c>
      <c r="M58" s="291" t="s">
        <v>481</v>
      </c>
      <c r="N58" s="284" t="s">
        <v>59</v>
      </c>
      <c r="O58" s="249"/>
      <c r="P58" s="250"/>
      <c r="Q58" s="250"/>
      <c r="R58" s="250"/>
      <c r="S58" s="251"/>
      <c r="T58" s="252"/>
      <c r="U58" s="250"/>
      <c r="V58" s="250"/>
      <c r="W58" s="253"/>
      <c r="X58" s="252"/>
      <c r="Y58" s="250"/>
      <c r="Z58" s="250"/>
      <c r="AA58" s="621"/>
      <c r="AB58" s="622"/>
      <c r="AC58" s="252"/>
      <c r="AD58" s="250"/>
      <c r="AE58" s="250"/>
      <c r="AF58" s="250"/>
      <c r="AG58" s="253"/>
      <c r="AH58" s="254"/>
      <c r="AI58" s="255"/>
      <c r="AJ58" s="256"/>
      <c r="AK58" s="256"/>
      <c r="AL58" s="257"/>
      <c r="AM58" s="254"/>
      <c r="AN58" s="255"/>
      <c r="AO58" s="256"/>
      <c r="AP58" s="256"/>
      <c r="AQ58" s="257"/>
      <c r="AR58" s="254"/>
      <c r="AS58" s="255"/>
      <c r="AT58" s="256"/>
      <c r="AU58" s="256"/>
      <c r="AV58" s="257"/>
      <c r="AW58" s="254"/>
      <c r="AX58" s="256"/>
      <c r="AY58" s="256"/>
      <c r="AZ58" s="256"/>
      <c r="BA58" s="257"/>
      <c r="BB58" s="254"/>
      <c r="BC58" s="255"/>
      <c r="BD58" s="256"/>
      <c r="BE58" s="256"/>
      <c r="BF58" s="257"/>
      <c r="BG58" s="252"/>
      <c r="BH58" s="258"/>
      <c r="BI58" s="250"/>
      <c r="BJ58" s="250"/>
      <c r="BK58" s="253"/>
      <c r="BL58" s="252"/>
      <c r="BM58" s="250"/>
      <c r="BN58" s="250"/>
      <c r="BO58" s="250"/>
      <c r="BP58" s="253"/>
      <c r="BQ58" s="252"/>
      <c r="BR58" s="258"/>
      <c r="BS58" s="250"/>
      <c r="BT58" s="250"/>
      <c r="BU58" s="259"/>
      <c r="BV58" s="336">
        <f t="shared" si="15"/>
        <v>0</v>
      </c>
      <c r="BW58" s="337">
        <f t="shared" si="16"/>
        <v>0</v>
      </c>
      <c r="BX58" s="338">
        <f t="shared" si="17"/>
        <v>0</v>
      </c>
      <c r="BY58" s="350">
        <f t="shared" si="18"/>
        <v>0</v>
      </c>
      <c r="BZ58" s="338">
        <f t="shared" si="19"/>
        <v>0</v>
      </c>
      <c r="CA58" s="260"/>
      <c r="CB58" s="247" t="s">
        <v>399</v>
      </c>
      <c r="CC58" s="339">
        <f t="shared" si="9"/>
        <v>0</v>
      </c>
      <c r="CD58" s="339">
        <f t="shared" si="10"/>
        <v>0</v>
      </c>
      <c r="CE58" s="339">
        <f t="shared" si="11"/>
        <v>0</v>
      </c>
      <c r="CF58" s="339">
        <f t="shared" si="12"/>
        <v>0</v>
      </c>
      <c r="CG58" s="627" t="s">
        <v>504</v>
      </c>
      <c r="CH58" s="624" t="s">
        <v>59</v>
      </c>
    </row>
    <row r="59" spans="1:86" x14ac:dyDescent="0.25">
      <c r="A59" s="282" t="s">
        <v>62</v>
      </c>
      <c r="B59" s="283" t="s">
        <v>65</v>
      </c>
      <c r="C59" s="284" t="s">
        <v>71</v>
      </c>
      <c r="D59" s="284" t="s">
        <v>68</v>
      </c>
      <c r="E59" s="285" t="s">
        <v>67</v>
      </c>
      <c r="F59" s="286" t="s">
        <v>56</v>
      </c>
      <c r="G59" s="284"/>
      <c r="H59" s="284" t="s">
        <v>66</v>
      </c>
      <c r="I59" s="287" t="s">
        <v>60</v>
      </c>
      <c r="J59" s="288" t="s">
        <v>35</v>
      </c>
      <c r="K59" s="289">
        <v>2</v>
      </c>
      <c r="L59" s="290">
        <v>0</v>
      </c>
      <c r="M59" s="291" t="s">
        <v>481</v>
      </c>
      <c r="N59" s="284" t="s">
        <v>59</v>
      </c>
      <c r="O59" s="249"/>
      <c r="P59" s="250"/>
      <c r="Q59" s="250"/>
      <c r="R59" s="250"/>
      <c r="S59" s="251"/>
      <c r="T59" s="252"/>
      <c r="U59" s="250"/>
      <c r="V59" s="250"/>
      <c r="W59" s="253"/>
      <c r="X59" s="252"/>
      <c r="Y59" s="250"/>
      <c r="Z59" s="250"/>
      <c r="AA59" s="621"/>
      <c r="AB59" s="622"/>
      <c r="AC59" s="252"/>
      <c r="AD59" s="250"/>
      <c r="AE59" s="250"/>
      <c r="AF59" s="250"/>
      <c r="AG59" s="253"/>
      <c r="AH59" s="254"/>
      <c r="AI59" s="255"/>
      <c r="AJ59" s="256"/>
      <c r="AK59" s="256"/>
      <c r="AL59" s="257"/>
      <c r="AM59" s="254"/>
      <c r="AN59" s="255"/>
      <c r="AO59" s="256"/>
      <c r="AP59" s="256"/>
      <c r="AQ59" s="257"/>
      <c r="AR59" s="254"/>
      <c r="AS59" s="255"/>
      <c r="AT59" s="256"/>
      <c r="AU59" s="256"/>
      <c r="AV59" s="257"/>
      <c r="AW59" s="254"/>
      <c r="AX59" s="256"/>
      <c r="AY59" s="256"/>
      <c r="AZ59" s="256"/>
      <c r="BA59" s="257"/>
      <c r="BB59" s="254"/>
      <c r="BC59" s="255"/>
      <c r="BD59" s="256"/>
      <c r="BE59" s="256"/>
      <c r="BF59" s="257"/>
      <c r="BG59" s="252"/>
      <c r="BH59" s="258"/>
      <c r="BI59" s="250"/>
      <c r="BJ59" s="250"/>
      <c r="BK59" s="253"/>
      <c r="BL59" s="252"/>
      <c r="BM59" s="250"/>
      <c r="BN59" s="250"/>
      <c r="BO59" s="250"/>
      <c r="BP59" s="253"/>
      <c r="BQ59" s="252"/>
      <c r="BR59" s="258"/>
      <c r="BS59" s="250"/>
      <c r="BT59" s="250"/>
      <c r="BU59" s="259"/>
      <c r="BV59" s="336">
        <f t="shared" si="15"/>
        <v>0</v>
      </c>
      <c r="BW59" s="337">
        <f t="shared" si="16"/>
        <v>0</v>
      </c>
      <c r="BX59" s="338">
        <f t="shared" si="17"/>
        <v>0</v>
      </c>
      <c r="BY59" s="350">
        <f t="shared" si="18"/>
        <v>0</v>
      </c>
      <c r="BZ59" s="338">
        <f t="shared" si="19"/>
        <v>0</v>
      </c>
      <c r="CA59" s="260"/>
      <c r="CB59" s="247" t="s">
        <v>399</v>
      </c>
      <c r="CC59" s="339">
        <f t="shared" si="9"/>
        <v>0</v>
      </c>
      <c r="CD59" s="339">
        <f t="shared" si="10"/>
        <v>0</v>
      </c>
      <c r="CE59" s="339">
        <f t="shared" si="11"/>
        <v>0</v>
      </c>
      <c r="CF59" s="339">
        <f t="shared" si="12"/>
        <v>0</v>
      </c>
      <c r="CG59" s="627" t="s">
        <v>504</v>
      </c>
      <c r="CH59" s="624" t="s">
        <v>59</v>
      </c>
    </row>
    <row r="60" spans="1:86" x14ac:dyDescent="0.25">
      <c r="A60" s="282" t="s">
        <v>62</v>
      </c>
      <c r="B60" s="283" t="s">
        <v>65</v>
      </c>
      <c r="C60" s="284" t="s">
        <v>71</v>
      </c>
      <c r="D60" s="284" t="s">
        <v>68</v>
      </c>
      <c r="E60" s="285" t="s">
        <v>67</v>
      </c>
      <c r="F60" s="286" t="s">
        <v>56</v>
      </c>
      <c r="G60" s="284"/>
      <c r="H60" s="284" t="s">
        <v>66</v>
      </c>
      <c r="I60" s="287" t="s">
        <v>60</v>
      </c>
      <c r="J60" s="288" t="s">
        <v>36</v>
      </c>
      <c r="K60" s="289">
        <v>2</v>
      </c>
      <c r="L60" s="290">
        <v>0</v>
      </c>
      <c r="M60" s="291" t="s">
        <v>481</v>
      </c>
      <c r="N60" s="284" t="s">
        <v>59</v>
      </c>
      <c r="O60" s="249"/>
      <c r="P60" s="250"/>
      <c r="Q60" s="250"/>
      <c r="R60" s="250"/>
      <c r="S60" s="251"/>
      <c r="T60" s="252"/>
      <c r="U60" s="250"/>
      <c r="V60" s="250"/>
      <c r="W60" s="253"/>
      <c r="X60" s="252"/>
      <c r="Y60" s="250"/>
      <c r="Z60" s="250"/>
      <c r="AA60" s="621"/>
      <c r="AB60" s="622"/>
      <c r="AC60" s="252"/>
      <c r="AD60" s="250"/>
      <c r="AE60" s="250"/>
      <c r="AF60" s="250"/>
      <c r="AG60" s="253"/>
      <c r="AH60" s="254"/>
      <c r="AI60" s="255"/>
      <c r="AJ60" s="256"/>
      <c r="AK60" s="256"/>
      <c r="AL60" s="257"/>
      <c r="AM60" s="254"/>
      <c r="AN60" s="255"/>
      <c r="AO60" s="256"/>
      <c r="AP60" s="256"/>
      <c r="AQ60" s="257"/>
      <c r="AR60" s="254"/>
      <c r="AS60" s="255"/>
      <c r="AT60" s="256"/>
      <c r="AU60" s="256"/>
      <c r="AV60" s="257"/>
      <c r="AW60" s="254"/>
      <c r="AX60" s="256"/>
      <c r="AY60" s="256"/>
      <c r="AZ60" s="256"/>
      <c r="BA60" s="257"/>
      <c r="BB60" s="254"/>
      <c r="BC60" s="255"/>
      <c r="BD60" s="256"/>
      <c r="BE60" s="256"/>
      <c r="BF60" s="257"/>
      <c r="BG60" s="252"/>
      <c r="BH60" s="258"/>
      <c r="BI60" s="250"/>
      <c r="BJ60" s="250"/>
      <c r="BK60" s="253"/>
      <c r="BL60" s="252"/>
      <c r="BM60" s="250"/>
      <c r="BN60" s="250"/>
      <c r="BO60" s="250"/>
      <c r="BP60" s="253"/>
      <c r="BQ60" s="252"/>
      <c r="BR60" s="258"/>
      <c r="BS60" s="250"/>
      <c r="BT60" s="250"/>
      <c r="BU60" s="259"/>
      <c r="BV60" s="336">
        <f t="shared" si="15"/>
        <v>0</v>
      </c>
      <c r="BW60" s="337">
        <f t="shared" si="16"/>
        <v>0</v>
      </c>
      <c r="BX60" s="338">
        <f t="shared" si="17"/>
        <v>0</v>
      </c>
      <c r="BY60" s="350">
        <f t="shared" si="18"/>
        <v>0</v>
      </c>
      <c r="BZ60" s="338">
        <f t="shared" si="19"/>
        <v>0</v>
      </c>
      <c r="CA60" s="260"/>
      <c r="CB60" s="247" t="s">
        <v>399</v>
      </c>
      <c r="CC60" s="339">
        <f t="shared" si="9"/>
        <v>0</v>
      </c>
      <c r="CD60" s="339">
        <f t="shared" si="10"/>
        <v>0</v>
      </c>
      <c r="CE60" s="339">
        <f t="shared" si="11"/>
        <v>0</v>
      </c>
      <c r="CF60" s="339">
        <f t="shared" si="12"/>
        <v>0</v>
      </c>
      <c r="CG60" s="627" t="s">
        <v>504</v>
      </c>
      <c r="CH60" s="624" t="s">
        <v>59</v>
      </c>
    </row>
    <row r="61" spans="1:86" x14ac:dyDescent="0.25">
      <c r="A61" s="282" t="s">
        <v>62</v>
      </c>
      <c r="B61" s="283" t="s">
        <v>65</v>
      </c>
      <c r="C61" s="284" t="s">
        <v>71</v>
      </c>
      <c r="D61" s="284" t="s">
        <v>68</v>
      </c>
      <c r="E61" s="285" t="s">
        <v>67</v>
      </c>
      <c r="F61" s="286" t="s">
        <v>56</v>
      </c>
      <c r="G61" s="284"/>
      <c r="H61" s="284" t="s">
        <v>66</v>
      </c>
      <c r="I61" s="287" t="s">
        <v>60</v>
      </c>
      <c r="J61" s="288" t="s">
        <v>145</v>
      </c>
      <c r="K61" s="289">
        <v>10</v>
      </c>
      <c r="L61" s="290">
        <v>8</v>
      </c>
      <c r="M61" s="291" t="s">
        <v>86</v>
      </c>
      <c r="N61" s="284" t="s">
        <v>400</v>
      </c>
      <c r="O61" s="249"/>
      <c r="P61" s="250"/>
      <c r="Q61" s="250"/>
      <c r="R61" s="250"/>
      <c r="S61" s="251">
        <v>2</v>
      </c>
      <c r="T61" s="252">
        <v>1</v>
      </c>
      <c r="U61" s="250"/>
      <c r="V61" s="250"/>
      <c r="W61" s="253"/>
      <c r="X61" s="252"/>
      <c r="Y61" s="250"/>
      <c r="Z61" s="250"/>
      <c r="AA61" s="621">
        <v>3</v>
      </c>
      <c r="AB61" s="622"/>
      <c r="AC61" s="252"/>
      <c r="AD61" s="250"/>
      <c r="AE61" s="250"/>
      <c r="AF61" s="250"/>
      <c r="AG61" s="253"/>
      <c r="AH61" s="254"/>
      <c r="AI61" s="255"/>
      <c r="AJ61" s="256"/>
      <c r="AK61" s="256"/>
      <c r="AL61" s="257"/>
      <c r="AM61" s="254"/>
      <c r="AN61" s="255"/>
      <c r="AO61" s="256"/>
      <c r="AP61" s="256"/>
      <c r="AQ61" s="257"/>
      <c r="AR61" s="254"/>
      <c r="AS61" s="255"/>
      <c r="AT61" s="256"/>
      <c r="AU61" s="256"/>
      <c r="AV61" s="257"/>
      <c r="AW61" s="254"/>
      <c r="AX61" s="256">
        <v>1</v>
      </c>
      <c r="AY61" s="256"/>
      <c r="AZ61" s="256"/>
      <c r="BA61" s="257"/>
      <c r="BB61" s="254"/>
      <c r="BC61" s="255"/>
      <c r="BD61" s="256"/>
      <c r="BE61" s="256"/>
      <c r="BF61" s="257">
        <v>1</v>
      </c>
      <c r="BG61" s="252"/>
      <c r="BH61" s="258"/>
      <c r="BI61" s="250"/>
      <c r="BJ61" s="250"/>
      <c r="BK61" s="253"/>
      <c r="BL61" s="252"/>
      <c r="BM61" s="250"/>
      <c r="BN61" s="250"/>
      <c r="BO61" s="250"/>
      <c r="BP61" s="253"/>
      <c r="BQ61" s="252"/>
      <c r="BR61" s="258"/>
      <c r="BS61" s="250"/>
      <c r="BT61" s="250"/>
      <c r="BU61" s="259"/>
      <c r="BV61" s="336">
        <f t="shared" si="15"/>
        <v>8</v>
      </c>
      <c r="BW61" s="337">
        <f t="shared" si="16"/>
        <v>0</v>
      </c>
      <c r="BX61" s="338">
        <f t="shared" si="17"/>
        <v>5</v>
      </c>
      <c r="BY61" s="350">
        <f t="shared" si="18"/>
        <v>3</v>
      </c>
      <c r="BZ61" s="338">
        <f t="shared" si="19"/>
        <v>2</v>
      </c>
      <c r="CA61" s="260"/>
      <c r="CB61" s="247" t="s">
        <v>399</v>
      </c>
      <c r="CC61" s="339">
        <f t="shared" si="9"/>
        <v>6</v>
      </c>
      <c r="CD61" s="339">
        <f t="shared" si="10"/>
        <v>0</v>
      </c>
      <c r="CE61" s="339">
        <f t="shared" si="11"/>
        <v>2</v>
      </c>
      <c r="CF61" s="339">
        <f t="shared" si="12"/>
        <v>0</v>
      </c>
      <c r="CG61" s="627" t="s">
        <v>504</v>
      </c>
      <c r="CH61" s="624" t="s">
        <v>59</v>
      </c>
    </row>
    <row r="62" spans="1:86" x14ac:dyDescent="0.25">
      <c r="A62" s="282" t="s">
        <v>62</v>
      </c>
      <c r="B62" s="283" t="s">
        <v>65</v>
      </c>
      <c r="C62" s="284" t="s">
        <v>71</v>
      </c>
      <c r="D62" s="284" t="s">
        <v>68</v>
      </c>
      <c r="E62" s="285" t="s">
        <v>67</v>
      </c>
      <c r="F62" s="286" t="s">
        <v>56</v>
      </c>
      <c r="G62" s="284"/>
      <c r="H62" s="284" t="s">
        <v>66</v>
      </c>
      <c r="I62" s="287" t="s">
        <v>60</v>
      </c>
      <c r="J62" s="288" t="s">
        <v>38</v>
      </c>
      <c r="K62" s="289">
        <v>5</v>
      </c>
      <c r="L62" s="290">
        <v>3</v>
      </c>
      <c r="M62" s="291" t="s">
        <v>87</v>
      </c>
      <c r="N62" s="284" t="s">
        <v>59</v>
      </c>
      <c r="O62" s="249"/>
      <c r="P62" s="250"/>
      <c r="Q62" s="250"/>
      <c r="R62" s="250"/>
      <c r="S62" s="251"/>
      <c r="T62" s="252">
        <v>1</v>
      </c>
      <c r="U62" s="250"/>
      <c r="V62" s="250"/>
      <c r="W62" s="253"/>
      <c r="X62" s="252"/>
      <c r="Y62" s="250"/>
      <c r="Z62" s="250"/>
      <c r="AA62" s="621">
        <v>1</v>
      </c>
      <c r="AB62" s="622"/>
      <c r="AC62" s="252"/>
      <c r="AD62" s="250"/>
      <c r="AE62" s="250"/>
      <c r="AF62" s="250"/>
      <c r="AG62" s="253"/>
      <c r="AH62" s="254"/>
      <c r="AI62" s="255"/>
      <c r="AJ62" s="256"/>
      <c r="AK62" s="256"/>
      <c r="AL62" s="257"/>
      <c r="AM62" s="254"/>
      <c r="AN62" s="255"/>
      <c r="AO62" s="256"/>
      <c r="AP62" s="256"/>
      <c r="AQ62" s="257"/>
      <c r="AR62" s="254"/>
      <c r="AS62" s="255"/>
      <c r="AT62" s="256"/>
      <c r="AU62" s="256"/>
      <c r="AV62" s="257"/>
      <c r="AW62" s="254"/>
      <c r="AX62" s="256">
        <v>1</v>
      </c>
      <c r="AY62" s="256"/>
      <c r="AZ62" s="256"/>
      <c r="BA62" s="257"/>
      <c r="BB62" s="254"/>
      <c r="BC62" s="255"/>
      <c r="BD62" s="256"/>
      <c r="BE62" s="256"/>
      <c r="BF62" s="257"/>
      <c r="BG62" s="252"/>
      <c r="BH62" s="258"/>
      <c r="BI62" s="250"/>
      <c r="BJ62" s="250"/>
      <c r="BK62" s="253"/>
      <c r="BL62" s="252"/>
      <c r="BM62" s="250"/>
      <c r="BN62" s="250"/>
      <c r="BO62" s="250"/>
      <c r="BP62" s="253"/>
      <c r="BQ62" s="252"/>
      <c r="BR62" s="258"/>
      <c r="BS62" s="250"/>
      <c r="BT62" s="250"/>
      <c r="BU62" s="259"/>
      <c r="BV62" s="336">
        <f t="shared" si="15"/>
        <v>3</v>
      </c>
      <c r="BW62" s="337">
        <f t="shared" si="16"/>
        <v>0</v>
      </c>
      <c r="BX62" s="338">
        <f t="shared" si="17"/>
        <v>3</v>
      </c>
      <c r="BY62" s="350">
        <f t="shared" si="18"/>
        <v>2</v>
      </c>
      <c r="BZ62" s="338">
        <f t="shared" si="19"/>
        <v>1</v>
      </c>
      <c r="CA62" s="260"/>
      <c r="CB62" s="247" t="s">
        <v>399</v>
      </c>
      <c r="CC62" s="339">
        <f t="shared" si="9"/>
        <v>2</v>
      </c>
      <c r="CD62" s="339">
        <f t="shared" si="10"/>
        <v>0</v>
      </c>
      <c r="CE62" s="339">
        <f t="shared" si="11"/>
        <v>1</v>
      </c>
      <c r="CF62" s="339">
        <f t="shared" si="12"/>
        <v>0</v>
      </c>
      <c r="CG62" s="627" t="s">
        <v>504</v>
      </c>
      <c r="CH62" s="624" t="s">
        <v>59</v>
      </c>
    </row>
    <row r="63" spans="1:86" x14ac:dyDescent="0.25">
      <c r="A63" s="282" t="s">
        <v>62</v>
      </c>
      <c r="B63" s="283" t="s">
        <v>65</v>
      </c>
      <c r="C63" s="284" t="s">
        <v>71</v>
      </c>
      <c r="D63" s="284" t="s">
        <v>68</v>
      </c>
      <c r="E63" s="285" t="s">
        <v>67</v>
      </c>
      <c r="F63" s="286" t="s">
        <v>56</v>
      </c>
      <c r="G63" s="284"/>
      <c r="H63" s="284" t="s">
        <v>66</v>
      </c>
      <c r="I63" s="287" t="s">
        <v>60</v>
      </c>
      <c r="J63" s="288" t="s">
        <v>80</v>
      </c>
      <c r="K63" s="289">
        <v>18</v>
      </c>
      <c r="L63" s="290">
        <v>18</v>
      </c>
      <c r="M63" s="291" t="s">
        <v>463</v>
      </c>
      <c r="N63" s="292" t="s">
        <v>81</v>
      </c>
      <c r="O63" s="249"/>
      <c r="P63" s="250"/>
      <c r="Q63" s="250"/>
      <c r="R63" s="250"/>
      <c r="S63" s="251"/>
      <c r="T63" s="252">
        <v>12</v>
      </c>
      <c r="U63" s="250"/>
      <c r="V63" s="250"/>
      <c r="W63" s="253"/>
      <c r="X63" s="252"/>
      <c r="Y63" s="250"/>
      <c r="Z63" s="250"/>
      <c r="AA63" s="621"/>
      <c r="AB63" s="622"/>
      <c r="AC63" s="252"/>
      <c r="AD63" s="250"/>
      <c r="AE63" s="250"/>
      <c r="AF63" s="250"/>
      <c r="AG63" s="253"/>
      <c r="AH63" s="254"/>
      <c r="AI63" s="255"/>
      <c r="AJ63" s="256"/>
      <c r="AK63" s="256"/>
      <c r="AL63" s="257"/>
      <c r="AM63" s="254"/>
      <c r="AN63" s="255"/>
      <c r="AO63" s="256"/>
      <c r="AP63" s="256"/>
      <c r="AQ63" s="257"/>
      <c r="AR63" s="254"/>
      <c r="AS63" s="255"/>
      <c r="AT63" s="256"/>
      <c r="AU63" s="256"/>
      <c r="AV63" s="257"/>
      <c r="AW63" s="254"/>
      <c r="AX63" s="256"/>
      <c r="AY63" s="256"/>
      <c r="AZ63" s="256"/>
      <c r="BA63" s="257"/>
      <c r="BB63" s="254"/>
      <c r="BC63" s="255"/>
      <c r="BD63" s="256"/>
      <c r="BE63" s="256"/>
      <c r="BF63" s="257"/>
      <c r="BG63" s="252"/>
      <c r="BH63" s="258"/>
      <c r="BI63" s="250"/>
      <c r="BJ63" s="250"/>
      <c r="BK63" s="253"/>
      <c r="BL63" s="252"/>
      <c r="BM63" s="250"/>
      <c r="BN63" s="250"/>
      <c r="BO63" s="250"/>
      <c r="BP63" s="253"/>
      <c r="BQ63" s="252"/>
      <c r="BR63" s="258"/>
      <c r="BS63" s="250"/>
      <c r="BT63" s="250"/>
      <c r="BU63" s="259"/>
      <c r="BV63" s="336">
        <f t="shared" si="15"/>
        <v>12</v>
      </c>
      <c r="BW63" s="337">
        <f t="shared" si="16"/>
        <v>6</v>
      </c>
      <c r="BX63" s="338">
        <f t="shared" si="17"/>
        <v>1</v>
      </c>
      <c r="BY63" s="350">
        <f t="shared" si="18"/>
        <v>1</v>
      </c>
      <c r="BZ63" s="338">
        <f t="shared" si="19"/>
        <v>0</v>
      </c>
      <c r="CA63" s="260"/>
      <c r="CB63" s="247" t="s">
        <v>399</v>
      </c>
      <c r="CC63" s="339">
        <f t="shared" si="9"/>
        <v>12</v>
      </c>
      <c r="CD63" s="339">
        <f t="shared" si="10"/>
        <v>0</v>
      </c>
      <c r="CE63" s="339">
        <f t="shared" si="11"/>
        <v>0</v>
      </c>
      <c r="CF63" s="339">
        <f t="shared" si="12"/>
        <v>0</v>
      </c>
      <c r="CG63" s="627" t="s">
        <v>504</v>
      </c>
      <c r="CH63" s="624" t="s">
        <v>59</v>
      </c>
    </row>
    <row r="64" spans="1:86" x14ac:dyDescent="0.25">
      <c r="A64" s="282" t="s">
        <v>62</v>
      </c>
      <c r="B64" s="283" t="s">
        <v>65</v>
      </c>
      <c r="C64" s="284" t="s">
        <v>70</v>
      </c>
      <c r="D64" s="284" t="s">
        <v>68</v>
      </c>
      <c r="E64" s="285" t="s">
        <v>67</v>
      </c>
      <c r="F64" s="286" t="s">
        <v>57</v>
      </c>
      <c r="G64" s="284"/>
      <c r="H64" s="284" t="s">
        <v>66</v>
      </c>
      <c r="I64" s="287" t="s">
        <v>60</v>
      </c>
      <c r="J64" s="288" t="s">
        <v>31</v>
      </c>
      <c r="K64" s="289">
        <v>5</v>
      </c>
      <c r="L64" s="290">
        <v>4</v>
      </c>
      <c r="M64" s="291" t="s">
        <v>82</v>
      </c>
      <c r="N64" s="284" t="s">
        <v>59</v>
      </c>
      <c r="O64" s="249"/>
      <c r="P64" s="250"/>
      <c r="Q64" s="250"/>
      <c r="R64" s="250"/>
      <c r="S64" s="251"/>
      <c r="T64" s="252">
        <v>1</v>
      </c>
      <c r="U64" s="250"/>
      <c r="V64" s="250"/>
      <c r="W64" s="253"/>
      <c r="X64" s="252"/>
      <c r="Y64" s="250"/>
      <c r="Z64" s="250"/>
      <c r="AA64" s="621">
        <v>1</v>
      </c>
      <c r="AB64" s="622"/>
      <c r="AC64" s="252"/>
      <c r="AD64" s="250"/>
      <c r="AE64" s="250"/>
      <c r="AF64" s="250"/>
      <c r="AG64" s="253"/>
      <c r="AH64" s="254"/>
      <c r="AI64" s="255"/>
      <c r="AJ64" s="256"/>
      <c r="AK64" s="256"/>
      <c r="AL64" s="257"/>
      <c r="AM64" s="254"/>
      <c r="AN64" s="255"/>
      <c r="AO64" s="256"/>
      <c r="AP64" s="256"/>
      <c r="AQ64" s="257"/>
      <c r="AR64" s="254"/>
      <c r="AS64" s="255"/>
      <c r="AT64" s="256"/>
      <c r="AU64" s="256"/>
      <c r="AV64" s="257"/>
      <c r="AW64" s="254"/>
      <c r="AX64" s="256">
        <v>1</v>
      </c>
      <c r="AY64" s="256"/>
      <c r="AZ64" s="256"/>
      <c r="BA64" s="257"/>
      <c r="BB64" s="254"/>
      <c r="BC64" s="255"/>
      <c r="BD64" s="256"/>
      <c r="BE64" s="256"/>
      <c r="BF64" s="257">
        <v>1</v>
      </c>
      <c r="BG64" s="252"/>
      <c r="BH64" s="258"/>
      <c r="BI64" s="250"/>
      <c r="BJ64" s="250"/>
      <c r="BK64" s="253"/>
      <c r="BL64" s="252"/>
      <c r="BM64" s="250"/>
      <c r="BN64" s="250"/>
      <c r="BO64" s="250"/>
      <c r="BP64" s="253"/>
      <c r="BQ64" s="252"/>
      <c r="BR64" s="258"/>
      <c r="BS64" s="250"/>
      <c r="BT64" s="250"/>
      <c r="BU64" s="259"/>
      <c r="BV64" s="336">
        <f t="shared" si="15"/>
        <v>4</v>
      </c>
      <c r="BW64" s="337">
        <f t="shared" si="16"/>
        <v>0</v>
      </c>
      <c r="BX64" s="338">
        <f t="shared" si="17"/>
        <v>4</v>
      </c>
      <c r="BY64" s="350">
        <f t="shared" si="18"/>
        <v>2</v>
      </c>
      <c r="BZ64" s="338">
        <f t="shared" si="19"/>
        <v>2</v>
      </c>
      <c r="CA64" s="260"/>
      <c r="CB64" s="247" t="s">
        <v>399</v>
      </c>
      <c r="CC64" s="339">
        <f t="shared" si="9"/>
        <v>2</v>
      </c>
      <c r="CD64" s="339">
        <f t="shared" si="10"/>
        <v>0</v>
      </c>
      <c r="CE64" s="339">
        <f t="shared" si="11"/>
        <v>2</v>
      </c>
      <c r="CF64" s="339">
        <f t="shared" si="12"/>
        <v>0</v>
      </c>
      <c r="CG64" s="627" t="s">
        <v>504</v>
      </c>
      <c r="CH64" s="624" t="s">
        <v>502</v>
      </c>
    </row>
    <row r="65" spans="1:86" x14ac:dyDescent="0.25">
      <c r="A65" s="282" t="s">
        <v>62</v>
      </c>
      <c r="B65" s="283" t="s">
        <v>65</v>
      </c>
      <c r="C65" s="284" t="s">
        <v>70</v>
      </c>
      <c r="D65" s="284" t="s">
        <v>68</v>
      </c>
      <c r="E65" s="285" t="s">
        <v>67</v>
      </c>
      <c r="F65" s="286" t="s">
        <v>57</v>
      </c>
      <c r="G65" s="284"/>
      <c r="H65" s="284" t="s">
        <v>66</v>
      </c>
      <c r="I65" s="287" t="s">
        <v>60</v>
      </c>
      <c r="J65" s="288" t="s">
        <v>39</v>
      </c>
      <c r="K65" s="289">
        <v>0</v>
      </c>
      <c r="L65" s="290">
        <v>1</v>
      </c>
      <c r="M65" s="291" t="s">
        <v>59</v>
      </c>
      <c r="N65" s="284"/>
      <c r="O65" s="249"/>
      <c r="P65" s="250"/>
      <c r="Q65" s="250"/>
      <c r="R65" s="250"/>
      <c r="S65" s="251"/>
      <c r="T65" s="252"/>
      <c r="U65" s="250"/>
      <c r="V65" s="250"/>
      <c r="W65" s="253"/>
      <c r="X65" s="252"/>
      <c r="Y65" s="250"/>
      <c r="Z65" s="250"/>
      <c r="AA65" s="621"/>
      <c r="AB65" s="622"/>
      <c r="AC65" s="252"/>
      <c r="AD65" s="250"/>
      <c r="AE65" s="250"/>
      <c r="AF65" s="250"/>
      <c r="AG65" s="253"/>
      <c r="AH65" s="254"/>
      <c r="AI65" s="255"/>
      <c r="AJ65" s="256"/>
      <c r="AK65" s="256"/>
      <c r="AL65" s="257"/>
      <c r="AM65" s="254"/>
      <c r="AN65" s="255"/>
      <c r="AO65" s="256"/>
      <c r="AP65" s="256"/>
      <c r="AQ65" s="257"/>
      <c r="AR65" s="254"/>
      <c r="AS65" s="255"/>
      <c r="AT65" s="256"/>
      <c r="AU65" s="256"/>
      <c r="AV65" s="257"/>
      <c r="AW65" s="254"/>
      <c r="AX65" s="256">
        <v>1</v>
      </c>
      <c r="AY65" s="256"/>
      <c r="AZ65" s="256"/>
      <c r="BA65" s="257"/>
      <c r="BB65" s="254"/>
      <c r="BC65" s="255"/>
      <c r="BD65" s="256"/>
      <c r="BE65" s="256"/>
      <c r="BF65" s="257"/>
      <c r="BG65" s="252"/>
      <c r="BH65" s="258"/>
      <c r="BI65" s="250"/>
      <c r="BJ65" s="250"/>
      <c r="BK65" s="253"/>
      <c r="BL65" s="252"/>
      <c r="BM65" s="250"/>
      <c r="BN65" s="250"/>
      <c r="BO65" s="250"/>
      <c r="BP65" s="253"/>
      <c r="BQ65" s="252"/>
      <c r="BR65" s="258"/>
      <c r="BS65" s="250"/>
      <c r="BT65" s="250"/>
      <c r="BU65" s="259"/>
      <c r="BV65" s="336">
        <f t="shared" si="15"/>
        <v>1</v>
      </c>
      <c r="BW65" s="337">
        <f t="shared" si="16"/>
        <v>0</v>
      </c>
      <c r="BX65" s="338">
        <f t="shared" si="17"/>
        <v>1</v>
      </c>
      <c r="BY65" s="350">
        <f t="shared" si="18"/>
        <v>0</v>
      </c>
      <c r="BZ65" s="338">
        <f t="shared" si="19"/>
        <v>1</v>
      </c>
      <c r="CA65" s="260"/>
      <c r="CC65" s="339"/>
      <c r="CD65" s="339"/>
      <c r="CE65" s="339"/>
      <c r="CF65" s="339"/>
      <c r="CG65" s="627"/>
      <c r="CH65" s="624"/>
    </row>
    <row r="66" spans="1:86" x14ac:dyDescent="0.25">
      <c r="A66" s="282" t="s">
        <v>62</v>
      </c>
      <c r="B66" s="283" t="s">
        <v>65</v>
      </c>
      <c r="C66" s="284" t="s">
        <v>70</v>
      </c>
      <c r="D66" s="284" t="s">
        <v>68</v>
      </c>
      <c r="E66" s="285" t="s">
        <v>67</v>
      </c>
      <c r="F66" s="286" t="s">
        <v>57</v>
      </c>
      <c r="G66" s="284"/>
      <c r="H66" s="284" t="s">
        <v>66</v>
      </c>
      <c r="I66" s="287" t="s">
        <v>60</v>
      </c>
      <c r="J66" s="288" t="s">
        <v>38</v>
      </c>
      <c r="K66" s="289">
        <v>0</v>
      </c>
      <c r="L66" s="290">
        <v>1</v>
      </c>
      <c r="M66" s="291" t="s">
        <v>59</v>
      </c>
      <c r="N66" s="284"/>
      <c r="O66" s="249"/>
      <c r="P66" s="250"/>
      <c r="Q66" s="250"/>
      <c r="R66" s="250"/>
      <c r="S66" s="251"/>
      <c r="T66" s="252"/>
      <c r="U66" s="250"/>
      <c r="V66" s="250"/>
      <c r="W66" s="253"/>
      <c r="X66" s="252"/>
      <c r="Y66" s="250"/>
      <c r="Z66" s="250"/>
      <c r="AA66" s="621"/>
      <c r="AB66" s="622"/>
      <c r="AC66" s="252"/>
      <c r="AD66" s="250"/>
      <c r="AE66" s="250"/>
      <c r="AF66" s="250"/>
      <c r="AG66" s="253"/>
      <c r="AH66" s="254"/>
      <c r="AI66" s="255"/>
      <c r="AJ66" s="256"/>
      <c r="AK66" s="256"/>
      <c r="AL66" s="257"/>
      <c r="AM66" s="254"/>
      <c r="AN66" s="255"/>
      <c r="AO66" s="256"/>
      <c r="AP66" s="256"/>
      <c r="AQ66" s="257"/>
      <c r="AR66" s="254"/>
      <c r="AS66" s="255"/>
      <c r="AT66" s="256"/>
      <c r="AU66" s="256"/>
      <c r="AV66" s="257"/>
      <c r="AW66" s="254"/>
      <c r="AX66" s="256">
        <v>1</v>
      </c>
      <c r="AY66" s="256"/>
      <c r="AZ66" s="256"/>
      <c r="BA66" s="257"/>
      <c r="BB66" s="254"/>
      <c r="BC66" s="255"/>
      <c r="BD66" s="256"/>
      <c r="BE66" s="256"/>
      <c r="BF66" s="257"/>
      <c r="BG66" s="252"/>
      <c r="BH66" s="258"/>
      <c r="BI66" s="250"/>
      <c r="BJ66" s="250"/>
      <c r="BK66" s="253"/>
      <c r="BL66" s="252"/>
      <c r="BM66" s="250"/>
      <c r="BN66" s="250"/>
      <c r="BO66" s="250"/>
      <c r="BP66" s="253"/>
      <c r="BQ66" s="252"/>
      <c r="BR66" s="258"/>
      <c r="BS66" s="250"/>
      <c r="BT66" s="250"/>
      <c r="BU66" s="259"/>
      <c r="BV66" s="336">
        <f t="shared" si="15"/>
        <v>1</v>
      </c>
      <c r="BW66" s="337">
        <f t="shared" si="16"/>
        <v>0</v>
      </c>
      <c r="BX66" s="338">
        <f t="shared" si="17"/>
        <v>1</v>
      </c>
      <c r="BY66" s="350">
        <f t="shared" si="18"/>
        <v>0</v>
      </c>
      <c r="BZ66" s="338">
        <f t="shared" si="19"/>
        <v>1</v>
      </c>
      <c r="CA66" s="260"/>
      <c r="CC66" s="339"/>
      <c r="CD66" s="339"/>
      <c r="CE66" s="339"/>
      <c r="CF66" s="339"/>
      <c r="CG66" s="627"/>
      <c r="CH66" s="624"/>
    </row>
    <row r="67" spans="1:86" x14ac:dyDescent="0.25">
      <c r="A67" s="282" t="s">
        <v>62</v>
      </c>
      <c r="B67" s="283" t="s">
        <v>65</v>
      </c>
      <c r="C67" s="284" t="s">
        <v>70</v>
      </c>
      <c r="D67" s="284" t="s">
        <v>68</v>
      </c>
      <c r="E67" s="285" t="s">
        <v>67</v>
      </c>
      <c r="F67" s="286" t="s">
        <v>57</v>
      </c>
      <c r="G67" s="284"/>
      <c r="H67" s="284" t="s">
        <v>66</v>
      </c>
      <c r="I67" s="287" t="s">
        <v>60</v>
      </c>
      <c r="J67" s="288" t="s">
        <v>32</v>
      </c>
      <c r="K67" s="289">
        <v>0</v>
      </c>
      <c r="L67" s="290">
        <v>1</v>
      </c>
      <c r="M67" s="291" t="s">
        <v>59</v>
      </c>
      <c r="N67" s="284"/>
      <c r="O67" s="249"/>
      <c r="P67" s="250"/>
      <c r="Q67" s="250"/>
      <c r="R67" s="250"/>
      <c r="S67" s="251"/>
      <c r="T67" s="252"/>
      <c r="U67" s="250"/>
      <c r="V67" s="250"/>
      <c r="W67" s="253"/>
      <c r="X67" s="252"/>
      <c r="Y67" s="250"/>
      <c r="Z67" s="250"/>
      <c r="AA67" s="621"/>
      <c r="AB67" s="622"/>
      <c r="AC67" s="252"/>
      <c r="AD67" s="250"/>
      <c r="AE67" s="250"/>
      <c r="AF67" s="250"/>
      <c r="AG67" s="253"/>
      <c r="AH67" s="254"/>
      <c r="AI67" s="255"/>
      <c r="AJ67" s="256"/>
      <c r="AK67" s="256"/>
      <c r="AL67" s="257"/>
      <c r="AM67" s="254"/>
      <c r="AN67" s="255"/>
      <c r="AO67" s="256"/>
      <c r="AP67" s="256"/>
      <c r="AQ67" s="257"/>
      <c r="AR67" s="254"/>
      <c r="AS67" s="255"/>
      <c r="AT67" s="256"/>
      <c r="AU67" s="256"/>
      <c r="AV67" s="257"/>
      <c r="AW67" s="254"/>
      <c r="AX67" s="256"/>
      <c r="AY67" s="256"/>
      <c r="AZ67" s="256"/>
      <c r="BA67" s="257"/>
      <c r="BB67" s="254"/>
      <c r="BC67" s="255"/>
      <c r="BD67" s="256"/>
      <c r="BE67" s="256"/>
      <c r="BF67" s="257"/>
      <c r="BG67" s="252"/>
      <c r="BH67" s="258"/>
      <c r="BI67" s="250"/>
      <c r="BJ67" s="250"/>
      <c r="BK67" s="253"/>
      <c r="BL67" s="252"/>
      <c r="BM67" s="250"/>
      <c r="BN67" s="250"/>
      <c r="BO67" s="250"/>
      <c r="BP67" s="253"/>
      <c r="BQ67" s="252"/>
      <c r="BR67" s="258"/>
      <c r="BS67" s="250">
        <v>1</v>
      </c>
      <c r="BT67" s="250"/>
      <c r="BU67" s="259"/>
      <c r="BV67" s="336">
        <f t="shared" ref="BV67" si="35">SUM(O67:BU67)</f>
        <v>1</v>
      </c>
      <c r="BW67" s="337">
        <f t="shared" ref="BW67" si="36">IF(J67="Pictures",(IF(SUM(O67:BU67)&gt;L67,0,L67-BV67)),L67-BV67)</f>
        <v>0</v>
      </c>
      <c r="BX67" s="338">
        <f t="shared" ref="BX67" si="37">COUNT(O67:BU67)</f>
        <v>1</v>
      </c>
      <c r="BY67" s="350">
        <f t="shared" ref="BY67" si="38">COUNT(O67:AG67,BG67:BU67)</f>
        <v>1</v>
      </c>
      <c r="BZ67" s="338">
        <f t="shared" ref="BZ67" si="39">COUNT(AH67:BF67)</f>
        <v>0</v>
      </c>
      <c r="CA67" s="260"/>
      <c r="CC67" s="339"/>
      <c r="CD67" s="339"/>
      <c r="CE67" s="339"/>
      <c r="CF67" s="339"/>
      <c r="CG67" s="627"/>
      <c r="CH67" s="624"/>
    </row>
    <row r="68" spans="1:86" x14ac:dyDescent="0.25">
      <c r="A68" s="282" t="s">
        <v>62</v>
      </c>
      <c r="B68" s="283" t="s">
        <v>65</v>
      </c>
      <c r="C68" s="284" t="s">
        <v>70</v>
      </c>
      <c r="D68" s="284" t="s">
        <v>68</v>
      </c>
      <c r="E68" s="285" t="s">
        <v>67</v>
      </c>
      <c r="F68" s="286" t="s">
        <v>57</v>
      </c>
      <c r="G68" s="284"/>
      <c r="H68" s="284" t="s">
        <v>66</v>
      </c>
      <c r="I68" s="287" t="s">
        <v>60</v>
      </c>
      <c r="J68" s="288" t="s">
        <v>145</v>
      </c>
      <c r="K68" s="289">
        <v>5</v>
      </c>
      <c r="L68" s="290">
        <v>5</v>
      </c>
      <c r="M68" s="291" t="s">
        <v>84</v>
      </c>
      <c r="N68" s="284" t="s">
        <v>59</v>
      </c>
      <c r="O68" s="249"/>
      <c r="P68" s="250"/>
      <c r="Q68" s="250"/>
      <c r="R68" s="250"/>
      <c r="S68" s="251"/>
      <c r="T68" s="252">
        <v>1</v>
      </c>
      <c r="U68" s="250"/>
      <c r="V68" s="250"/>
      <c r="W68" s="253"/>
      <c r="X68" s="252"/>
      <c r="Y68" s="250"/>
      <c r="Z68" s="250"/>
      <c r="AA68" s="621">
        <v>1</v>
      </c>
      <c r="AB68" s="622"/>
      <c r="AC68" s="252"/>
      <c r="AD68" s="250"/>
      <c r="AE68" s="250"/>
      <c r="AF68" s="250"/>
      <c r="AG68" s="253"/>
      <c r="AH68" s="254"/>
      <c r="AI68" s="255"/>
      <c r="AJ68" s="256"/>
      <c r="AK68" s="256"/>
      <c r="AL68" s="257"/>
      <c r="AM68" s="254"/>
      <c r="AN68" s="255"/>
      <c r="AO68" s="256"/>
      <c r="AP68" s="256"/>
      <c r="AQ68" s="257"/>
      <c r="AR68" s="254"/>
      <c r="AS68" s="255"/>
      <c r="AT68" s="256"/>
      <c r="AU68" s="256"/>
      <c r="AV68" s="257"/>
      <c r="AW68" s="254"/>
      <c r="AX68" s="256">
        <v>1</v>
      </c>
      <c r="AY68" s="256"/>
      <c r="AZ68" s="256"/>
      <c r="BA68" s="257"/>
      <c r="BB68" s="254"/>
      <c r="BC68" s="255"/>
      <c r="BD68" s="256"/>
      <c r="BE68" s="256"/>
      <c r="BF68" s="257">
        <v>1</v>
      </c>
      <c r="BG68" s="252"/>
      <c r="BH68" s="258"/>
      <c r="BI68" s="250"/>
      <c r="BJ68" s="250"/>
      <c r="BK68" s="253"/>
      <c r="BL68" s="252"/>
      <c r="BM68" s="250"/>
      <c r="BN68" s="250"/>
      <c r="BO68" s="250"/>
      <c r="BP68" s="253"/>
      <c r="BQ68" s="252"/>
      <c r="BR68" s="258"/>
      <c r="BS68" s="250">
        <v>1</v>
      </c>
      <c r="BT68" s="250"/>
      <c r="BU68" s="259"/>
      <c r="BV68" s="336">
        <f t="shared" si="15"/>
        <v>5</v>
      </c>
      <c r="BW68" s="337">
        <f t="shared" si="16"/>
        <v>0</v>
      </c>
      <c r="BX68" s="338">
        <f t="shared" si="17"/>
        <v>5</v>
      </c>
      <c r="BY68" s="350">
        <f t="shared" si="18"/>
        <v>3</v>
      </c>
      <c r="BZ68" s="338">
        <f t="shared" si="19"/>
        <v>2</v>
      </c>
      <c r="CA68" s="260"/>
      <c r="CB68" s="247" t="s">
        <v>399</v>
      </c>
      <c r="CC68" s="339">
        <f t="shared" si="9"/>
        <v>2</v>
      </c>
      <c r="CD68" s="339">
        <f t="shared" si="10"/>
        <v>0</v>
      </c>
      <c r="CE68" s="339">
        <f t="shared" si="11"/>
        <v>2</v>
      </c>
      <c r="CF68" s="339">
        <f t="shared" si="12"/>
        <v>1</v>
      </c>
      <c r="CG68" s="627" t="s">
        <v>504</v>
      </c>
      <c r="CH68" s="624" t="s">
        <v>502</v>
      </c>
    </row>
    <row r="69" spans="1:86" x14ac:dyDescent="0.25">
      <c r="A69" s="282" t="s">
        <v>62</v>
      </c>
      <c r="B69" s="283" t="s">
        <v>65</v>
      </c>
      <c r="C69" s="284" t="s">
        <v>70</v>
      </c>
      <c r="D69" s="284" t="s">
        <v>68</v>
      </c>
      <c r="E69" s="285" t="s">
        <v>67</v>
      </c>
      <c r="F69" s="286" t="s">
        <v>57</v>
      </c>
      <c r="G69" s="284"/>
      <c r="H69" s="284" t="s">
        <v>66</v>
      </c>
      <c r="I69" s="287" t="s">
        <v>60</v>
      </c>
      <c r="J69" s="288" t="s">
        <v>80</v>
      </c>
      <c r="K69" s="289">
        <v>6</v>
      </c>
      <c r="L69" s="290">
        <v>6</v>
      </c>
      <c r="M69" s="291" t="s">
        <v>92</v>
      </c>
      <c r="N69" s="292" t="s">
        <v>81</v>
      </c>
      <c r="O69" s="249"/>
      <c r="P69" s="250"/>
      <c r="Q69" s="250"/>
      <c r="R69" s="250"/>
      <c r="S69" s="251"/>
      <c r="T69" s="252">
        <v>6</v>
      </c>
      <c r="U69" s="250"/>
      <c r="V69" s="250"/>
      <c r="W69" s="253"/>
      <c r="X69" s="252"/>
      <c r="Y69" s="250"/>
      <c r="Z69" s="250"/>
      <c r="AA69" s="621"/>
      <c r="AB69" s="622"/>
      <c r="AC69" s="252"/>
      <c r="AD69" s="250"/>
      <c r="AE69" s="250"/>
      <c r="AF69" s="250"/>
      <c r="AG69" s="253"/>
      <c r="AH69" s="254"/>
      <c r="AI69" s="255"/>
      <c r="AJ69" s="256"/>
      <c r="AK69" s="256"/>
      <c r="AL69" s="257"/>
      <c r="AM69" s="254"/>
      <c r="AN69" s="255"/>
      <c r="AO69" s="256"/>
      <c r="AP69" s="256"/>
      <c r="AQ69" s="257"/>
      <c r="AR69" s="254"/>
      <c r="AS69" s="255"/>
      <c r="AT69" s="256"/>
      <c r="AU69" s="256"/>
      <c r="AV69" s="257"/>
      <c r="AW69" s="254"/>
      <c r="AX69" s="256"/>
      <c r="AY69" s="256"/>
      <c r="AZ69" s="256"/>
      <c r="BA69" s="257"/>
      <c r="BB69" s="254"/>
      <c r="BC69" s="255"/>
      <c r="BD69" s="256"/>
      <c r="BE69" s="256"/>
      <c r="BF69" s="257"/>
      <c r="BG69" s="252"/>
      <c r="BH69" s="258"/>
      <c r="BI69" s="250"/>
      <c r="BJ69" s="250"/>
      <c r="BK69" s="253"/>
      <c r="BL69" s="252"/>
      <c r="BM69" s="250"/>
      <c r="BN69" s="250"/>
      <c r="BO69" s="250"/>
      <c r="BP69" s="253"/>
      <c r="BQ69" s="252"/>
      <c r="BR69" s="258"/>
      <c r="BS69" s="250"/>
      <c r="BT69" s="250"/>
      <c r="BU69" s="259"/>
      <c r="BV69" s="336">
        <f t="shared" si="15"/>
        <v>6</v>
      </c>
      <c r="BW69" s="337">
        <f t="shared" si="16"/>
        <v>0</v>
      </c>
      <c r="BX69" s="338">
        <f t="shared" si="17"/>
        <v>1</v>
      </c>
      <c r="BY69" s="350">
        <f t="shared" si="18"/>
        <v>1</v>
      </c>
      <c r="BZ69" s="338">
        <f t="shared" si="19"/>
        <v>0</v>
      </c>
      <c r="CA69" s="260"/>
      <c r="CB69" s="247" t="s">
        <v>399</v>
      </c>
      <c r="CC69" s="339">
        <f t="shared" si="9"/>
        <v>6</v>
      </c>
      <c r="CD69" s="339">
        <f t="shared" si="10"/>
        <v>0</v>
      </c>
      <c r="CE69" s="339">
        <f t="shared" si="11"/>
        <v>0</v>
      </c>
      <c r="CF69" s="339">
        <f t="shared" si="12"/>
        <v>0</v>
      </c>
      <c r="CG69" s="627" t="s">
        <v>504</v>
      </c>
      <c r="CH69" s="624" t="s">
        <v>59</v>
      </c>
    </row>
    <row r="70" spans="1:86" x14ac:dyDescent="0.25">
      <c r="A70" s="282" t="s">
        <v>489</v>
      </c>
      <c r="B70" s="283" t="s">
        <v>493</v>
      </c>
      <c r="C70" s="284" t="s">
        <v>492</v>
      </c>
      <c r="D70" s="284" t="s">
        <v>494</v>
      </c>
      <c r="E70" s="285" t="s">
        <v>67</v>
      </c>
      <c r="F70" s="286" t="s">
        <v>490</v>
      </c>
      <c r="G70" s="284"/>
      <c r="H70" s="284" t="s">
        <v>66</v>
      </c>
      <c r="I70" s="287" t="s">
        <v>60</v>
      </c>
      <c r="J70" s="288" t="s">
        <v>496</v>
      </c>
      <c r="K70" s="289">
        <v>0</v>
      </c>
      <c r="L70" s="290">
        <v>0</v>
      </c>
      <c r="M70" s="291" t="s">
        <v>491</v>
      </c>
      <c r="N70" s="292"/>
      <c r="O70" s="249"/>
      <c r="P70" s="250"/>
      <c r="Q70" s="250"/>
      <c r="R70" s="250"/>
      <c r="S70" s="251"/>
      <c r="T70" s="252"/>
      <c r="U70" s="250"/>
      <c r="V70" s="250"/>
      <c r="W70" s="253"/>
      <c r="X70" s="252"/>
      <c r="Y70" s="250"/>
      <c r="Z70" s="250"/>
      <c r="AA70" s="621"/>
      <c r="AB70" s="622"/>
      <c r="AC70" s="252"/>
      <c r="AD70" s="250"/>
      <c r="AE70" s="250"/>
      <c r="AF70" s="250"/>
      <c r="AG70" s="253"/>
      <c r="AH70" s="254"/>
      <c r="AI70" s="255"/>
      <c r="AJ70" s="256"/>
      <c r="AK70" s="256"/>
      <c r="AL70" s="257"/>
      <c r="AM70" s="254"/>
      <c r="AN70" s="255"/>
      <c r="AO70" s="256"/>
      <c r="AP70" s="256"/>
      <c r="AQ70" s="257"/>
      <c r="AR70" s="254"/>
      <c r="AS70" s="255"/>
      <c r="AT70" s="256"/>
      <c r="AU70" s="256"/>
      <c r="AV70" s="257"/>
      <c r="AW70" s="254"/>
      <c r="AX70" s="256"/>
      <c r="AY70" s="256"/>
      <c r="AZ70" s="256"/>
      <c r="BA70" s="257"/>
      <c r="BB70" s="254"/>
      <c r="BC70" s="255"/>
      <c r="BD70" s="256"/>
      <c r="BE70" s="256"/>
      <c r="BF70" s="257"/>
      <c r="BG70" s="252"/>
      <c r="BH70" s="258"/>
      <c r="BI70" s="250"/>
      <c r="BJ70" s="250"/>
      <c r="BK70" s="253"/>
      <c r="BL70" s="252"/>
      <c r="BM70" s="250"/>
      <c r="BN70" s="250"/>
      <c r="BO70" s="250"/>
      <c r="BP70" s="253"/>
      <c r="BQ70" s="252"/>
      <c r="BR70" s="258"/>
      <c r="BS70" s="250"/>
      <c r="BT70" s="250"/>
      <c r="BU70" s="259"/>
      <c r="BV70" s="336">
        <f t="shared" si="15"/>
        <v>0</v>
      </c>
      <c r="BW70" s="337">
        <f t="shared" si="16"/>
        <v>0</v>
      </c>
      <c r="BX70" s="338">
        <f t="shared" si="17"/>
        <v>0</v>
      </c>
      <c r="BY70" s="350">
        <f t="shared" si="18"/>
        <v>0</v>
      </c>
      <c r="BZ70" s="338">
        <f t="shared" si="19"/>
        <v>0</v>
      </c>
      <c r="CA70" s="260"/>
      <c r="CB70" s="247" t="s">
        <v>495</v>
      </c>
      <c r="CC70" s="339">
        <f t="shared" si="9"/>
        <v>0</v>
      </c>
      <c r="CD70" s="339">
        <f t="shared" si="10"/>
        <v>0</v>
      </c>
      <c r="CE70" s="339">
        <f t="shared" si="11"/>
        <v>0</v>
      </c>
      <c r="CF70" s="339">
        <f t="shared" si="12"/>
        <v>0</v>
      </c>
      <c r="CG70" s="624" t="s">
        <v>505</v>
      </c>
      <c r="CH70" s="624" t="s">
        <v>59</v>
      </c>
    </row>
    <row r="71" spans="1:86" x14ac:dyDescent="0.25">
      <c r="A71" s="282" t="s">
        <v>62</v>
      </c>
      <c r="B71" s="283" t="s">
        <v>65</v>
      </c>
      <c r="C71" s="284" t="s">
        <v>462</v>
      </c>
      <c r="D71" s="284" t="s">
        <v>68</v>
      </c>
      <c r="E71" s="285" t="s">
        <v>67</v>
      </c>
      <c r="F71" s="286" t="s">
        <v>460</v>
      </c>
      <c r="G71" s="284"/>
      <c r="H71" s="284" t="s">
        <v>66</v>
      </c>
      <c r="I71" s="287" t="s">
        <v>60</v>
      </c>
      <c r="J71" s="288" t="s">
        <v>31</v>
      </c>
      <c r="K71" s="289">
        <v>5</v>
      </c>
      <c r="L71" s="290">
        <v>4</v>
      </c>
      <c r="M71" s="291" t="s">
        <v>82</v>
      </c>
      <c r="N71" s="284" t="s">
        <v>59</v>
      </c>
      <c r="O71" s="249"/>
      <c r="P71" s="250"/>
      <c r="Q71" s="250"/>
      <c r="R71" s="250"/>
      <c r="S71" s="251">
        <v>1</v>
      </c>
      <c r="T71" s="252"/>
      <c r="U71" s="250"/>
      <c r="V71" s="250"/>
      <c r="W71" s="253"/>
      <c r="X71" s="252"/>
      <c r="Y71" s="250"/>
      <c r="Z71" s="250"/>
      <c r="AA71" s="621">
        <v>1</v>
      </c>
      <c r="AB71" s="622"/>
      <c r="AC71" s="252"/>
      <c r="AD71" s="250"/>
      <c r="AE71" s="250"/>
      <c r="AF71" s="250"/>
      <c r="AG71" s="253"/>
      <c r="AH71" s="254"/>
      <c r="AI71" s="255"/>
      <c r="AJ71" s="256"/>
      <c r="AK71" s="256"/>
      <c r="AL71" s="257"/>
      <c r="AM71" s="254"/>
      <c r="AN71" s="255"/>
      <c r="AO71" s="256"/>
      <c r="AP71" s="256"/>
      <c r="AQ71" s="257"/>
      <c r="AR71" s="254"/>
      <c r="AS71" s="255"/>
      <c r="AT71" s="256"/>
      <c r="AU71" s="256"/>
      <c r="AV71" s="257"/>
      <c r="AW71" s="254"/>
      <c r="AX71" s="256">
        <v>1</v>
      </c>
      <c r="AY71" s="256"/>
      <c r="AZ71" s="256"/>
      <c r="BA71" s="257"/>
      <c r="BB71" s="254"/>
      <c r="BC71" s="255"/>
      <c r="BD71" s="256"/>
      <c r="BE71" s="256"/>
      <c r="BF71" s="257">
        <v>1</v>
      </c>
      <c r="BG71" s="252"/>
      <c r="BH71" s="258"/>
      <c r="BI71" s="250"/>
      <c r="BJ71" s="250"/>
      <c r="BK71" s="253"/>
      <c r="BL71" s="252"/>
      <c r="BM71" s="250"/>
      <c r="BN71" s="250"/>
      <c r="BO71" s="250"/>
      <c r="BP71" s="253"/>
      <c r="BQ71" s="252"/>
      <c r="BR71" s="258"/>
      <c r="BS71" s="250"/>
      <c r="BT71" s="250"/>
      <c r="BU71" s="259"/>
      <c r="BV71" s="336">
        <f t="shared" si="15"/>
        <v>4</v>
      </c>
      <c r="BW71" s="337">
        <f t="shared" si="16"/>
        <v>0</v>
      </c>
      <c r="BX71" s="338">
        <f t="shared" si="17"/>
        <v>4</v>
      </c>
      <c r="BY71" s="350">
        <f t="shared" si="18"/>
        <v>2</v>
      </c>
      <c r="BZ71" s="338">
        <f t="shared" si="19"/>
        <v>2</v>
      </c>
      <c r="CA71" s="260"/>
      <c r="CB71" s="247" t="s">
        <v>399</v>
      </c>
      <c r="CC71" s="339">
        <f t="shared" si="9"/>
        <v>2</v>
      </c>
      <c r="CD71" s="339">
        <f t="shared" si="10"/>
        <v>0</v>
      </c>
      <c r="CE71" s="339">
        <f t="shared" si="11"/>
        <v>2</v>
      </c>
      <c r="CF71" s="339">
        <f t="shared" si="12"/>
        <v>0</v>
      </c>
      <c r="CG71" s="627" t="s">
        <v>504</v>
      </c>
      <c r="CH71" s="624" t="s">
        <v>502</v>
      </c>
    </row>
    <row r="72" spans="1:86" x14ac:dyDescent="0.25">
      <c r="A72" s="282" t="s">
        <v>62</v>
      </c>
      <c r="B72" s="283" t="s">
        <v>65</v>
      </c>
      <c r="C72" s="284" t="s">
        <v>462</v>
      </c>
      <c r="D72" s="284" t="s">
        <v>68</v>
      </c>
      <c r="E72" s="285" t="s">
        <v>67</v>
      </c>
      <c r="F72" s="286" t="s">
        <v>460</v>
      </c>
      <c r="G72" s="284"/>
      <c r="H72" s="284" t="s">
        <v>66</v>
      </c>
      <c r="I72" s="287" t="s">
        <v>60</v>
      </c>
      <c r="J72" s="288" t="s">
        <v>38</v>
      </c>
      <c r="K72" s="289">
        <v>0</v>
      </c>
      <c r="L72" s="290">
        <v>1</v>
      </c>
      <c r="M72" s="291" t="s">
        <v>59</v>
      </c>
      <c r="N72" s="284" t="s">
        <v>59</v>
      </c>
      <c r="O72" s="249"/>
      <c r="P72" s="250"/>
      <c r="Q72" s="250"/>
      <c r="R72" s="250"/>
      <c r="S72" s="251"/>
      <c r="T72" s="252"/>
      <c r="U72" s="250"/>
      <c r="V72" s="250"/>
      <c r="W72" s="253"/>
      <c r="X72" s="252"/>
      <c r="Y72" s="250"/>
      <c r="Z72" s="250"/>
      <c r="AA72" s="621"/>
      <c r="AB72" s="622"/>
      <c r="AC72" s="252"/>
      <c r="AD72" s="250"/>
      <c r="AE72" s="250"/>
      <c r="AF72" s="250"/>
      <c r="AG72" s="253"/>
      <c r="AH72" s="254"/>
      <c r="AI72" s="255"/>
      <c r="AJ72" s="256"/>
      <c r="AK72" s="256"/>
      <c r="AL72" s="257"/>
      <c r="AM72" s="254"/>
      <c r="AN72" s="255"/>
      <c r="AO72" s="256"/>
      <c r="AP72" s="256"/>
      <c r="AQ72" s="257"/>
      <c r="AR72" s="254"/>
      <c r="AS72" s="255"/>
      <c r="AT72" s="256"/>
      <c r="AU72" s="256"/>
      <c r="AV72" s="257"/>
      <c r="AW72" s="254"/>
      <c r="AX72" s="256">
        <v>1</v>
      </c>
      <c r="AY72" s="256"/>
      <c r="AZ72" s="256"/>
      <c r="BA72" s="257"/>
      <c r="BB72" s="254"/>
      <c r="BC72" s="255"/>
      <c r="BD72" s="256"/>
      <c r="BE72" s="256"/>
      <c r="BF72" s="257"/>
      <c r="BG72" s="252"/>
      <c r="BH72" s="258"/>
      <c r="BI72" s="250"/>
      <c r="BJ72" s="250"/>
      <c r="BK72" s="253"/>
      <c r="BL72" s="252"/>
      <c r="BM72" s="250"/>
      <c r="BN72" s="250"/>
      <c r="BO72" s="250"/>
      <c r="BP72" s="253"/>
      <c r="BQ72" s="252"/>
      <c r="BR72" s="258"/>
      <c r="BS72" s="250"/>
      <c r="BT72" s="250"/>
      <c r="BU72" s="259"/>
      <c r="BV72" s="336">
        <f t="shared" si="15"/>
        <v>1</v>
      </c>
      <c r="BW72" s="337">
        <f t="shared" si="16"/>
        <v>0</v>
      </c>
      <c r="BX72" s="338">
        <f t="shared" si="17"/>
        <v>1</v>
      </c>
      <c r="BY72" s="350">
        <f t="shared" si="18"/>
        <v>0</v>
      </c>
      <c r="BZ72" s="338">
        <f t="shared" si="19"/>
        <v>1</v>
      </c>
      <c r="CA72" s="260"/>
      <c r="CC72" s="339"/>
      <c r="CD72" s="339"/>
      <c r="CE72" s="339"/>
      <c r="CF72" s="339"/>
      <c r="CG72" s="627"/>
      <c r="CH72" s="624"/>
    </row>
    <row r="73" spans="1:86" x14ac:dyDescent="0.25">
      <c r="A73" s="282" t="s">
        <v>62</v>
      </c>
      <c r="B73" s="283" t="s">
        <v>65</v>
      </c>
      <c r="C73" s="284" t="s">
        <v>462</v>
      </c>
      <c r="D73" s="284" t="s">
        <v>68</v>
      </c>
      <c r="E73" s="285" t="s">
        <v>67</v>
      </c>
      <c r="F73" s="286" t="s">
        <v>460</v>
      </c>
      <c r="G73" s="284"/>
      <c r="H73" s="284" t="s">
        <v>66</v>
      </c>
      <c r="I73" s="287" t="s">
        <v>60</v>
      </c>
      <c r="J73" s="288" t="s">
        <v>39</v>
      </c>
      <c r="K73" s="289">
        <v>0</v>
      </c>
      <c r="L73" s="290">
        <v>1</v>
      </c>
      <c r="M73" s="291" t="s">
        <v>59</v>
      </c>
      <c r="N73" s="284" t="s">
        <v>59</v>
      </c>
      <c r="O73" s="249"/>
      <c r="P73" s="250"/>
      <c r="Q73" s="250"/>
      <c r="R73" s="250"/>
      <c r="S73" s="251"/>
      <c r="T73" s="252"/>
      <c r="U73" s="250"/>
      <c r="V73" s="250"/>
      <c r="W73" s="253"/>
      <c r="X73" s="252"/>
      <c r="Y73" s="250"/>
      <c r="Z73" s="250"/>
      <c r="AA73" s="621"/>
      <c r="AB73" s="622"/>
      <c r="AC73" s="252"/>
      <c r="AD73" s="250"/>
      <c r="AE73" s="250"/>
      <c r="AF73" s="250"/>
      <c r="AG73" s="253"/>
      <c r="AH73" s="254"/>
      <c r="AI73" s="255"/>
      <c r="AJ73" s="256"/>
      <c r="AK73" s="256"/>
      <c r="AL73" s="257"/>
      <c r="AM73" s="254"/>
      <c r="AN73" s="255"/>
      <c r="AO73" s="256"/>
      <c r="AP73" s="256"/>
      <c r="AQ73" s="257"/>
      <c r="AR73" s="254"/>
      <c r="AS73" s="255"/>
      <c r="AT73" s="256"/>
      <c r="AU73" s="256"/>
      <c r="AV73" s="257"/>
      <c r="AW73" s="254"/>
      <c r="AX73" s="256">
        <v>1</v>
      </c>
      <c r="AY73" s="256"/>
      <c r="AZ73" s="256"/>
      <c r="BA73" s="257"/>
      <c r="BB73" s="254"/>
      <c r="BC73" s="255"/>
      <c r="BD73" s="256"/>
      <c r="BE73" s="256"/>
      <c r="BF73" s="257"/>
      <c r="BG73" s="252"/>
      <c r="BH73" s="258"/>
      <c r="BI73" s="250"/>
      <c r="BJ73" s="250"/>
      <c r="BK73" s="253"/>
      <c r="BL73" s="252"/>
      <c r="BM73" s="250"/>
      <c r="BN73" s="250"/>
      <c r="BO73" s="250"/>
      <c r="BP73" s="253"/>
      <c r="BQ73" s="252"/>
      <c r="BR73" s="258"/>
      <c r="BS73" s="250"/>
      <c r="BT73" s="250"/>
      <c r="BU73" s="259"/>
      <c r="BV73" s="336">
        <f t="shared" si="15"/>
        <v>1</v>
      </c>
      <c r="BW73" s="337">
        <f t="shared" si="16"/>
        <v>0</v>
      </c>
      <c r="BX73" s="338">
        <f t="shared" si="17"/>
        <v>1</v>
      </c>
      <c r="BY73" s="350">
        <f t="shared" si="18"/>
        <v>0</v>
      </c>
      <c r="BZ73" s="338">
        <f t="shared" si="19"/>
        <v>1</v>
      </c>
      <c r="CA73" s="260"/>
      <c r="CC73" s="339"/>
      <c r="CD73" s="339"/>
      <c r="CE73" s="339"/>
      <c r="CF73" s="339"/>
      <c r="CG73" s="627"/>
      <c r="CH73" s="624"/>
    </row>
    <row r="74" spans="1:86" x14ac:dyDescent="0.25">
      <c r="A74" s="282" t="s">
        <v>62</v>
      </c>
      <c r="B74" s="283" t="s">
        <v>65</v>
      </c>
      <c r="C74" s="284" t="s">
        <v>462</v>
      </c>
      <c r="D74" s="284" t="s">
        <v>68</v>
      </c>
      <c r="E74" s="285" t="s">
        <v>67</v>
      </c>
      <c r="F74" s="286" t="s">
        <v>460</v>
      </c>
      <c r="G74" s="284"/>
      <c r="H74" s="284" t="s">
        <v>66</v>
      </c>
      <c r="I74" s="287" t="s">
        <v>60</v>
      </c>
      <c r="J74" s="288" t="s">
        <v>145</v>
      </c>
      <c r="K74" s="289">
        <v>5</v>
      </c>
      <c r="L74" s="290">
        <v>5</v>
      </c>
      <c r="M74" s="291" t="s">
        <v>84</v>
      </c>
      <c r="N74" s="284" t="s">
        <v>59</v>
      </c>
      <c r="O74" s="249"/>
      <c r="P74" s="250"/>
      <c r="Q74" s="250"/>
      <c r="R74" s="250"/>
      <c r="S74" s="251">
        <v>1</v>
      </c>
      <c r="T74" s="252"/>
      <c r="U74" s="250"/>
      <c r="V74" s="250"/>
      <c r="W74" s="253"/>
      <c r="X74" s="252"/>
      <c r="Y74" s="250"/>
      <c r="Z74" s="250"/>
      <c r="AA74" s="621">
        <v>1</v>
      </c>
      <c r="AB74" s="622"/>
      <c r="AC74" s="252"/>
      <c r="AD74" s="250"/>
      <c r="AE74" s="250"/>
      <c r="AF74" s="250"/>
      <c r="AG74" s="253"/>
      <c r="AH74" s="254"/>
      <c r="AI74" s="255"/>
      <c r="AJ74" s="256"/>
      <c r="AK74" s="256"/>
      <c r="AL74" s="257"/>
      <c r="AM74" s="254"/>
      <c r="AN74" s="255"/>
      <c r="AO74" s="256"/>
      <c r="AP74" s="256"/>
      <c r="AQ74" s="257"/>
      <c r="AR74" s="254"/>
      <c r="AS74" s="255"/>
      <c r="AT74" s="256"/>
      <c r="AU74" s="256"/>
      <c r="AV74" s="257"/>
      <c r="AW74" s="254"/>
      <c r="AX74" s="256">
        <v>1</v>
      </c>
      <c r="AY74" s="256"/>
      <c r="AZ74" s="256"/>
      <c r="BA74" s="257"/>
      <c r="BB74" s="254"/>
      <c r="BC74" s="255"/>
      <c r="BD74" s="256"/>
      <c r="BE74" s="256"/>
      <c r="BF74" s="257">
        <v>1</v>
      </c>
      <c r="BG74" s="252"/>
      <c r="BH74" s="258"/>
      <c r="BI74" s="250"/>
      <c r="BJ74" s="250"/>
      <c r="BK74" s="253"/>
      <c r="BL74" s="252"/>
      <c r="BM74" s="250"/>
      <c r="BN74" s="250"/>
      <c r="BO74" s="250"/>
      <c r="BP74" s="253"/>
      <c r="BQ74" s="252"/>
      <c r="BR74" s="258"/>
      <c r="BS74" s="250">
        <v>1</v>
      </c>
      <c r="BT74" s="250"/>
      <c r="BU74" s="259"/>
      <c r="BV74" s="336">
        <f t="shared" si="15"/>
        <v>5</v>
      </c>
      <c r="BW74" s="337">
        <f t="shared" si="16"/>
        <v>0</v>
      </c>
      <c r="BX74" s="338">
        <f t="shared" si="17"/>
        <v>5</v>
      </c>
      <c r="BY74" s="350">
        <f t="shared" si="18"/>
        <v>3</v>
      </c>
      <c r="BZ74" s="338">
        <f t="shared" si="19"/>
        <v>2</v>
      </c>
      <c r="CA74" s="260"/>
      <c r="CB74" s="247" t="s">
        <v>399</v>
      </c>
      <c r="CC74" s="339">
        <f t="shared" si="9"/>
        <v>2</v>
      </c>
      <c r="CD74" s="339">
        <f t="shared" si="10"/>
        <v>0</v>
      </c>
      <c r="CE74" s="339">
        <f t="shared" si="11"/>
        <v>2</v>
      </c>
      <c r="CF74" s="339">
        <f t="shared" si="12"/>
        <v>1</v>
      </c>
      <c r="CG74" s="627" t="s">
        <v>504</v>
      </c>
      <c r="CH74" s="624" t="s">
        <v>502</v>
      </c>
    </row>
    <row r="75" spans="1:86" x14ac:dyDescent="0.25">
      <c r="A75" s="282" t="s">
        <v>62</v>
      </c>
      <c r="B75" s="283" t="s">
        <v>65</v>
      </c>
      <c r="C75" s="284" t="s">
        <v>462</v>
      </c>
      <c r="D75" s="284" t="s">
        <v>68</v>
      </c>
      <c r="E75" s="285" t="s">
        <v>67</v>
      </c>
      <c r="F75" s="286" t="s">
        <v>460</v>
      </c>
      <c r="G75" s="284"/>
      <c r="H75" s="284" t="s">
        <v>66</v>
      </c>
      <c r="I75" s="287" t="s">
        <v>60</v>
      </c>
      <c r="J75" s="288" t="s">
        <v>32</v>
      </c>
      <c r="K75" s="289">
        <v>0</v>
      </c>
      <c r="L75" s="290">
        <v>1</v>
      </c>
      <c r="M75" s="291" t="s">
        <v>59</v>
      </c>
      <c r="N75" s="284"/>
      <c r="O75" s="249"/>
      <c r="P75" s="250"/>
      <c r="Q75" s="250"/>
      <c r="R75" s="250"/>
      <c r="S75" s="251"/>
      <c r="T75" s="252"/>
      <c r="U75" s="250"/>
      <c r="V75" s="250"/>
      <c r="W75" s="253"/>
      <c r="X75" s="252"/>
      <c r="Y75" s="250"/>
      <c r="Z75" s="250"/>
      <c r="AA75" s="621"/>
      <c r="AB75" s="622"/>
      <c r="AC75" s="252"/>
      <c r="AD75" s="250"/>
      <c r="AE75" s="250"/>
      <c r="AF75" s="250"/>
      <c r="AG75" s="253"/>
      <c r="AH75" s="254"/>
      <c r="AI75" s="255"/>
      <c r="AJ75" s="256"/>
      <c r="AK75" s="256"/>
      <c r="AL75" s="257"/>
      <c r="AM75" s="254"/>
      <c r="AN75" s="255"/>
      <c r="AO75" s="256"/>
      <c r="AP75" s="256"/>
      <c r="AQ75" s="257"/>
      <c r="AR75" s="254"/>
      <c r="AS75" s="255"/>
      <c r="AT75" s="256"/>
      <c r="AU75" s="256"/>
      <c r="AV75" s="257"/>
      <c r="AW75" s="254"/>
      <c r="AX75" s="256"/>
      <c r="AY75" s="256"/>
      <c r="AZ75" s="256"/>
      <c r="BA75" s="257"/>
      <c r="BB75" s="254"/>
      <c r="BC75" s="255"/>
      <c r="BD75" s="256"/>
      <c r="BE75" s="256"/>
      <c r="BF75" s="257"/>
      <c r="BG75" s="252"/>
      <c r="BH75" s="258"/>
      <c r="BI75" s="250"/>
      <c r="BJ75" s="250"/>
      <c r="BK75" s="253"/>
      <c r="BL75" s="252"/>
      <c r="BM75" s="250"/>
      <c r="BN75" s="250"/>
      <c r="BO75" s="250"/>
      <c r="BP75" s="253"/>
      <c r="BQ75" s="252"/>
      <c r="BR75" s="258"/>
      <c r="BS75" s="250">
        <v>1</v>
      </c>
      <c r="BT75" s="250"/>
      <c r="BU75" s="259"/>
      <c r="BV75" s="336">
        <f t="shared" ref="BV75" si="40">SUM(O75:BU75)</f>
        <v>1</v>
      </c>
      <c r="BW75" s="337">
        <f t="shared" ref="BW75" si="41">IF(J75="Pictures",(IF(SUM(O75:BU75)&gt;L75,0,L75-BV75)),L75-BV75)</f>
        <v>0</v>
      </c>
      <c r="BX75" s="338">
        <f t="shared" ref="BX75" si="42">COUNT(O75:BU75)</f>
        <v>1</v>
      </c>
      <c r="BY75" s="350">
        <f t="shared" ref="BY75" si="43">COUNT(O75:AG75,BG75:BU75)</f>
        <v>1</v>
      </c>
      <c r="BZ75" s="338">
        <f t="shared" ref="BZ75" si="44">COUNT(AH75:BF75)</f>
        <v>0</v>
      </c>
      <c r="CA75" s="260"/>
      <c r="CC75" s="339"/>
      <c r="CD75" s="339"/>
      <c r="CE75" s="339"/>
      <c r="CF75" s="339"/>
      <c r="CG75" s="627"/>
      <c r="CH75" s="624"/>
    </row>
    <row r="76" spans="1:86" x14ac:dyDescent="0.25">
      <c r="A76" s="282" t="s">
        <v>62</v>
      </c>
      <c r="B76" s="283" t="s">
        <v>65</v>
      </c>
      <c r="C76" s="284" t="s">
        <v>462</v>
      </c>
      <c r="D76" s="284" t="s">
        <v>68</v>
      </c>
      <c r="E76" s="285" t="s">
        <v>67</v>
      </c>
      <c r="F76" s="286" t="s">
        <v>460</v>
      </c>
      <c r="G76" s="284"/>
      <c r="H76" s="284" t="s">
        <v>66</v>
      </c>
      <c r="I76" s="287" t="s">
        <v>60</v>
      </c>
      <c r="J76" s="288" t="s">
        <v>38</v>
      </c>
      <c r="K76" s="289">
        <v>0</v>
      </c>
      <c r="L76" s="290">
        <v>2</v>
      </c>
      <c r="M76" s="291" t="s">
        <v>481</v>
      </c>
      <c r="N76" s="284" t="s">
        <v>59</v>
      </c>
      <c r="O76" s="249"/>
      <c r="P76" s="250"/>
      <c r="Q76" s="250"/>
      <c r="R76" s="250"/>
      <c r="S76" s="251"/>
      <c r="T76" s="252"/>
      <c r="U76" s="250"/>
      <c r="V76" s="250"/>
      <c r="W76" s="253"/>
      <c r="X76" s="252"/>
      <c r="Y76" s="250"/>
      <c r="Z76" s="250"/>
      <c r="AA76" s="621"/>
      <c r="AB76" s="622"/>
      <c r="AC76" s="252"/>
      <c r="AD76" s="250"/>
      <c r="AE76" s="250"/>
      <c r="AF76" s="250"/>
      <c r="AG76" s="253"/>
      <c r="AH76" s="254"/>
      <c r="AI76" s="255"/>
      <c r="AJ76" s="256"/>
      <c r="AK76" s="256"/>
      <c r="AL76" s="257"/>
      <c r="AM76" s="254"/>
      <c r="AN76" s="255"/>
      <c r="AO76" s="256"/>
      <c r="AP76" s="256"/>
      <c r="AQ76" s="257"/>
      <c r="AR76" s="254"/>
      <c r="AS76" s="255"/>
      <c r="AT76" s="256"/>
      <c r="AU76" s="256"/>
      <c r="AV76" s="257"/>
      <c r="AW76" s="254"/>
      <c r="AX76" s="256">
        <v>1</v>
      </c>
      <c r="AY76" s="256"/>
      <c r="AZ76" s="256"/>
      <c r="BA76" s="257"/>
      <c r="BB76" s="254"/>
      <c r="BC76" s="255"/>
      <c r="BD76" s="256"/>
      <c r="BE76" s="256"/>
      <c r="BF76" s="257">
        <v>1</v>
      </c>
      <c r="BG76" s="252"/>
      <c r="BH76" s="258"/>
      <c r="BI76" s="250"/>
      <c r="BJ76" s="250"/>
      <c r="BK76" s="253"/>
      <c r="BL76" s="252"/>
      <c r="BM76" s="250"/>
      <c r="BN76" s="250"/>
      <c r="BO76" s="250"/>
      <c r="BP76" s="253"/>
      <c r="BQ76" s="252"/>
      <c r="BR76" s="258"/>
      <c r="BS76" s="250"/>
      <c r="BT76" s="250"/>
      <c r="BU76" s="259"/>
      <c r="BV76" s="336">
        <f t="shared" ref="BV76" si="45">SUM(O76:BU76)</f>
        <v>2</v>
      </c>
      <c r="BW76" s="337">
        <f t="shared" ref="BW76" si="46">IF(J76="Pictures",(IF(SUM(O76:BU76)&gt;L76,0,L76-BV76)),L76-BV76)</f>
        <v>0</v>
      </c>
      <c r="BX76" s="338">
        <f t="shared" ref="BX76" si="47">COUNT(O76:BU76)</f>
        <v>2</v>
      </c>
      <c r="BY76" s="350">
        <f t="shared" ref="BY76" si="48">COUNT(O76:AG76,BG76:BU76)</f>
        <v>0</v>
      </c>
      <c r="BZ76" s="338">
        <f t="shared" ref="BZ76" si="49">COUNT(AH76:BF76)</f>
        <v>2</v>
      </c>
      <c r="CA76" s="260"/>
      <c r="CC76" s="339"/>
      <c r="CD76" s="339"/>
      <c r="CE76" s="339"/>
      <c r="CF76" s="339"/>
      <c r="CG76" s="627"/>
      <c r="CH76" s="624"/>
    </row>
    <row r="77" spans="1:86" x14ac:dyDescent="0.25">
      <c r="A77" s="282" t="s">
        <v>62</v>
      </c>
      <c r="B77" s="283" t="s">
        <v>65</v>
      </c>
      <c r="C77" s="284" t="s">
        <v>462</v>
      </c>
      <c r="D77" s="284" t="s">
        <v>68</v>
      </c>
      <c r="E77" s="285" t="s">
        <v>67</v>
      </c>
      <c r="F77" s="286" t="s">
        <v>460</v>
      </c>
      <c r="G77" s="284"/>
      <c r="H77" s="284" t="s">
        <v>66</v>
      </c>
      <c r="I77" s="287" t="s">
        <v>60</v>
      </c>
      <c r="J77" s="288" t="s">
        <v>80</v>
      </c>
      <c r="K77" s="289">
        <v>6</v>
      </c>
      <c r="L77" s="290">
        <v>6</v>
      </c>
      <c r="M77" s="291" t="s">
        <v>92</v>
      </c>
      <c r="N77" s="292" t="s">
        <v>81</v>
      </c>
      <c r="O77" s="249"/>
      <c r="P77" s="250"/>
      <c r="Q77" s="250"/>
      <c r="R77" s="250"/>
      <c r="S77" s="251">
        <v>6</v>
      </c>
      <c r="T77" s="252"/>
      <c r="U77" s="250"/>
      <c r="V77" s="250"/>
      <c r="W77" s="253"/>
      <c r="X77" s="252"/>
      <c r="Y77" s="250"/>
      <c r="Z77" s="250"/>
      <c r="AA77" s="621"/>
      <c r="AB77" s="622"/>
      <c r="AC77" s="252"/>
      <c r="AD77" s="250"/>
      <c r="AE77" s="250"/>
      <c r="AF77" s="250"/>
      <c r="AG77" s="253"/>
      <c r="AH77" s="254"/>
      <c r="AI77" s="255"/>
      <c r="AJ77" s="256"/>
      <c r="AK77" s="256"/>
      <c r="AL77" s="257"/>
      <c r="AM77" s="254"/>
      <c r="AN77" s="255"/>
      <c r="AO77" s="256"/>
      <c r="AP77" s="256"/>
      <c r="AQ77" s="257"/>
      <c r="AR77" s="254"/>
      <c r="AS77" s="255"/>
      <c r="AT77" s="256"/>
      <c r="AU77" s="256"/>
      <c r="AV77" s="257"/>
      <c r="AW77" s="254"/>
      <c r="AX77" s="256"/>
      <c r="AY77" s="256"/>
      <c r="AZ77" s="256"/>
      <c r="BA77" s="257"/>
      <c r="BB77" s="254"/>
      <c r="BC77" s="255"/>
      <c r="BD77" s="256"/>
      <c r="BE77" s="256"/>
      <c r="BF77" s="257"/>
      <c r="BG77" s="252"/>
      <c r="BH77" s="258"/>
      <c r="BI77" s="250"/>
      <c r="BJ77" s="250"/>
      <c r="BK77" s="253"/>
      <c r="BL77" s="252"/>
      <c r="BM77" s="250"/>
      <c r="BN77" s="250"/>
      <c r="BO77" s="250"/>
      <c r="BP77" s="253"/>
      <c r="BQ77" s="252"/>
      <c r="BR77" s="258"/>
      <c r="BS77" s="250"/>
      <c r="BT77" s="250"/>
      <c r="BU77" s="259"/>
      <c r="BV77" s="336">
        <f t="shared" si="15"/>
        <v>6</v>
      </c>
      <c r="BW77" s="337">
        <f t="shared" si="16"/>
        <v>0</v>
      </c>
      <c r="BX77" s="338">
        <f t="shared" si="17"/>
        <v>1</v>
      </c>
      <c r="BY77" s="350">
        <f t="shared" si="18"/>
        <v>1</v>
      </c>
      <c r="BZ77" s="338">
        <f t="shared" si="19"/>
        <v>0</v>
      </c>
      <c r="CA77" s="260"/>
      <c r="CB77" s="247" t="s">
        <v>399</v>
      </c>
      <c r="CC77" s="339">
        <f t="shared" si="9"/>
        <v>6</v>
      </c>
      <c r="CD77" s="339">
        <f t="shared" si="10"/>
        <v>0</v>
      </c>
      <c r="CE77" s="339">
        <f t="shared" si="11"/>
        <v>0</v>
      </c>
      <c r="CF77" s="339">
        <f t="shared" si="12"/>
        <v>0</v>
      </c>
      <c r="CG77" s="627" t="s">
        <v>504</v>
      </c>
      <c r="CH77" s="624" t="s">
        <v>59</v>
      </c>
    </row>
    <row r="78" spans="1:86" x14ac:dyDescent="0.25">
      <c r="A78" s="282" t="s">
        <v>62</v>
      </c>
      <c r="B78" s="283" t="s">
        <v>65</v>
      </c>
      <c r="C78" s="284" t="s">
        <v>428</v>
      </c>
      <c r="D78" s="284" t="s">
        <v>68</v>
      </c>
      <c r="E78" s="285" t="s">
        <v>67</v>
      </c>
      <c r="F78" s="286" t="s">
        <v>427</v>
      </c>
      <c r="G78" s="284"/>
      <c r="H78" s="284" t="s">
        <v>66</v>
      </c>
      <c r="I78" s="287" t="s">
        <v>60</v>
      </c>
      <c r="J78" s="288" t="s">
        <v>31</v>
      </c>
      <c r="K78" s="289">
        <v>5</v>
      </c>
      <c r="L78" s="290">
        <v>4</v>
      </c>
      <c r="M78" s="291" t="s">
        <v>82</v>
      </c>
      <c r="N78" s="284" t="s">
        <v>59</v>
      </c>
      <c r="O78" s="249"/>
      <c r="P78" s="250"/>
      <c r="Q78" s="250"/>
      <c r="R78" s="250"/>
      <c r="S78" s="251"/>
      <c r="T78" s="252">
        <v>1</v>
      </c>
      <c r="U78" s="250"/>
      <c r="V78" s="250"/>
      <c r="W78" s="253"/>
      <c r="X78" s="252"/>
      <c r="Y78" s="250"/>
      <c r="Z78" s="250"/>
      <c r="AA78" s="621">
        <v>1</v>
      </c>
      <c r="AB78" s="622"/>
      <c r="AC78" s="252"/>
      <c r="AD78" s="250"/>
      <c r="AE78" s="250"/>
      <c r="AF78" s="250"/>
      <c r="AG78" s="253"/>
      <c r="AH78" s="254"/>
      <c r="AI78" s="255"/>
      <c r="AJ78" s="256"/>
      <c r="AK78" s="256"/>
      <c r="AL78" s="257"/>
      <c r="AM78" s="254"/>
      <c r="AN78" s="255"/>
      <c r="AO78" s="256"/>
      <c r="AP78" s="256"/>
      <c r="AQ78" s="257"/>
      <c r="AR78" s="254"/>
      <c r="AS78" s="255"/>
      <c r="AT78" s="256"/>
      <c r="AU78" s="256"/>
      <c r="AV78" s="257"/>
      <c r="AW78" s="254"/>
      <c r="AX78" s="256">
        <v>1</v>
      </c>
      <c r="AY78" s="256"/>
      <c r="AZ78" s="256"/>
      <c r="BA78" s="257"/>
      <c r="BB78" s="254"/>
      <c r="BC78" s="255"/>
      <c r="BD78" s="256"/>
      <c r="BE78" s="256"/>
      <c r="BF78" s="257">
        <v>1</v>
      </c>
      <c r="BG78" s="252"/>
      <c r="BH78" s="258"/>
      <c r="BI78" s="250"/>
      <c r="BJ78" s="250"/>
      <c r="BK78" s="253"/>
      <c r="BL78" s="252"/>
      <c r="BM78" s="250"/>
      <c r="BN78" s="250"/>
      <c r="BO78" s="250"/>
      <c r="BP78" s="253"/>
      <c r="BQ78" s="252"/>
      <c r="BR78" s="258"/>
      <c r="BS78" s="250"/>
      <c r="BT78" s="250"/>
      <c r="BU78" s="259"/>
      <c r="BV78" s="336">
        <f t="shared" si="15"/>
        <v>4</v>
      </c>
      <c r="BW78" s="337">
        <f t="shared" si="16"/>
        <v>0</v>
      </c>
      <c r="BX78" s="338">
        <f t="shared" si="17"/>
        <v>4</v>
      </c>
      <c r="BY78" s="350">
        <f t="shared" si="18"/>
        <v>2</v>
      </c>
      <c r="BZ78" s="338">
        <f t="shared" si="19"/>
        <v>2</v>
      </c>
      <c r="CA78" s="260"/>
      <c r="CB78" s="247" t="s">
        <v>399</v>
      </c>
      <c r="CC78" s="339">
        <f t="shared" si="9"/>
        <v>2</v>
      </c>
      <c r="CD78" s="339">
        <f t="shared" si="10"/>
        <v>0</v>
      </c>
      <c r="CE78" s="339">
        <f t="shared" si="11"/>
        <v>2</v>
      </c>
      <c r="CF78" s="339">
        <f t="shared" si="12"/>
        <v>0</v>
      </c>
      <c r="CG78" s="627" t="s">
        <v>504</v>
      </c>
      <c r="CH78" s="624" t="s">
        <v>502</v>
      </c>
    </row>
    <row r="79" spans="1:86" x14ac:dyDescent="0.25">
      <c r="A79" s="282" t="s">
        <v>62</v>
      </c>
      <c r="B79" s="283" t="s">
        <v>65</v>
      </c>
      <c r="C79" s="284" t="s">
        <v>428</v>
      </c>
      <c r="D79" s="284" t="s">
        <v>68</v>
      </c>
      <c r="E79" s="285" t="s">
        <v>67</v>
      </c>
      <c r="F79" s="286" t="s">
        <v>427</v>
      </c>
      <c r="G79" s="284"/>
      <c r="H79" s="284" t="s">
        <v>66</v>
      </c>
      <c r="I79" s="287" t="s">
        <v>60</v>
      </c>
      <c r="J79" s="288" t="s">
        <v>39</v>
      </c>
      <c r="K79" s="289">
        <v>0</v>
      </c>
      <c r="L79" s="290">
        <v>1</v>
      </c>
      <c r="M79" s="291" t="s">
        <v>59</v>
      </c>
      <c r="N79" s="284"/>
      <c r="O79" s="249"/>
      <c r="P79" s="250"/>
      <c r="Q79" s="250"/>
      <c r="R79" s="250"/>
      <c r="S79" s="251"/>
      <c r="T79" s="252"/>
      <c r="U79" s="250"/>
      <c r="V79" s="250"/>
      <c r="W79" s="253"/>
      <c r="X79" s="252"/>
      <c r="Y79" s="250"/>
      <c r="Z79" s="250"/>
      <c r="AA79" s="621"/>
      <c r="AB79" s="622"/>
      <c r="AC79" s="252"/>
      <c r="AD79" s="250"/>
      <c r="AE79" s="250"/>
      <c r="AF79" s="250"/>
      <c r="AG79" s="253"/>
      <c r="AH79" s="254"/>
      <c r="AI79" s="255"/>
      <c r="AJ79" s="256"/>
      <c r="AK79" s="256"/>
      <c r="AL79" s="257"/>
      <c r="AM79" s="254"/>
      <c r="AN79" s="255"/>
      <c r="AO79" s="256"/>
      <c r="AP79" s="256"/>
      <c r="AQ79" s="257"/>
      <c r="AR79" s="254"/>
      <c r="AS79" s="255"/>
      <c r="AT79" s="256"/>
      <c r="AU79" s="256"/>
      <c r="AV79" s="257"/>
      <c r="AW79" s="254"/>
      <c r="AX79" s="256">
        <v>1</v>
      </c>
      <c r="AY79" s="256"/>
      <c r="AZ79" s="256"/>
      <c r="BA79" s="257"/>
      <c r="BB79" s="254"/>
      <c r="BC79" s="255"/>
      <c r="BD79" s="256"/>
      <c r="BE79" s="256"/>
      <c r="BF79" s="257"/>
      <c r="BG79" s="252"/>
      <c r="BH79" s="258"/>
      <c r="BI79" s="250"/>
      <c r="BJ79" s="250"/>
      <c r="BK79" s="253"/>
      <c r="BL79" s="252"/>
      <c r="BM79" s="250"/>
      <c r="BN79" s="250"/>
      <c r="BO79" s="250"/>
      <c r="BP79" s="253"/>
      <c r="BQ79" s="252"/>
      <c r="BR79" s="258"/>
      <c r="BS79" s="250"/>
      <c r="BT79" s="250"/>
      <c r="BU79" s="259"/>
      <c r="BV79" s="336">
        <f t="shared" ref="BV79:BV89" si="50">SUM(O79:BU79)</f>
        <v>1</v>
      </c>
      <c r="BW79" s="337">
        <f t="shared" ref="BW79:BW89" si="51">IF(J79="Pictures",(IF(SUM(O79:BU79)&gt;L79,0,L79-BV79)),L79-BV79)</f>
        <v>0</v>
      </c>
      <c r="BX79" s="338">
        <f t="shared" ref="BX79:BX89" si="52">COUNT(O79:BU79)</f>
        <v>1</v>
      </c>
      <c r="BY79" s="350">
        <f t="shared" ref="BY79:BY89" si="53">COUNT(O79:AG79,BG79:BU79)</f>
        <v>0</v>
      </c>
      <c r="BZ79" s="338">
        <f t="shared" ref="BZ79:BZ89" si="54">COUNT(AH79:BF79)</f>
        <v>1</v>
      </c>
      <c r="CA79" s="260"/>
      <c r="CC79" s="339"/>
      <c r="CD79" s="339"/>
      <c r="CE79" s="339"/>
      <c r="CF79" s="339"/>
      <c r="CG79" s="627"/>
      <c r="CH79" s="624"/>
    </row>
    <row r="80" spans="1:86" x14ac:dyDescent="0.25">
      <c r="A80" s="282" t="s">
        <v>62</v>
      </c>
      <c r="B80" s="283" t="s">
        <v>65</v>
      </c>
      <c r="C80" s="284" t="s">
        <v>428</v>
      </c>
      <c r="D80" s="284" t="s">
        <v>68</v>
      </c>
      <c r="E80" s="285" t="s">
        <v>67</v>
      </c>
      <c r="F80" s="286" t="s">
        <v>427</v>
      </c>
      <c r="G80" s="284"/>
      <c r="H80" s="284" t="s">
        <v>66</v>
      </c>
      <c r="I80" s="287" t="s">
        <v>60</v>
      </c>
      <c r="J80" s="288" t="s">
        <v>38</v>
      </c>
      <c r="K80" s="289">
        <v>0</v>
      </c>
      <c r="L80" s="290">
        <v>1</v>
      </c>
      <c r="M80" s="291" t="s">
        <v>59</v>
      </c>
      <c r="N80" s="284"/>
      <c r="O80" s="249"/>
      <c r="P80" s="250"/>
      <c r="Q80" s="250"/>
      <c r="R80" s="250"/>
      <c r="S80" s="251"/>
      <c r="T80" s="252"/>
      <c r="U80" s="250"/>
      <c r="V80" s="250"/>
      <c r="W80" s="253"/>
      <c r="X80" s="252"/>
      <c r="Y80" s="250"/>
      <c r="Z80" s="250"/>
      <c r="AA80" s="621"/>
      <c r="AB80" s="622"/>
      <c r="AC80" s="252"/>
      <c r="AD80" s="250"/>
      <c r="AE80" s="250"/>
      <c r="AF80" s="250"/>
      <c r="AG80" s="253"/>
      <c r="AH80" s="254"/>
      <c r="AI80" s="255"/>
      <c r="AJ80" s="256"/>
      <c r="AK80" s="256"/>
      <c r="AL80" s="257"/>
      <c r="AM80" s="254"/>
      <c r="AN80" s="255"/>
      <c r="AO80" s="256"/>
      <c r="AP80" s="256"/>
      <c r="AQ80" s="257"/>
      <c r="AR80" s="254"/>
      <c r="AS80" s="255"/>
      <c r="AT80" s="256"/>
      <c r="AU80" s="256"/>
      <c r="AV80" s="257"/>
      <c r="AW80" s="254"/>
      <c r="AX80" s="256">
        <v>1</v>
      </c>
      <c r="AY80" s="256"/>
      <c r="AZ80" s="256"/>
      <c r="BA80" s="257"/>
      <c r="BB80" s="254"/>
      <c r="BC80" s="255"/>
      <c r="BD80" s="256"/>
      <c r="BE80" s="256"/>
      <c r="BF80" s="257"/>
      <c r="BG80" s="252"/>
      <c r="BH80" s="258"/>
      <c r="BI80" s="250"/>
      <c r="BJ80" s="250"/>
      <c r="BK80" s="253"/>
      <c r="BL80" s="252"/>
      <c r="BM80" s="250"/>
      <c r="BN80" s="250"/>
      <c r="BO80" s="250"/>
      <c r="BP80" s="253"/>
      <c r="BQ80" s="252"/>
      <c r="BR80" s="258"/>
      <c r="BS80" s="250"/>
      <c r="BT80" s="250"/>
      <c r="BU80" s="259"/>
      <c r="BV80" s="336">
        <f t="shared" ref="BV80:BV81" si="55">SUM(O80:BU80)</f>
        <v>1</v>
      </c>
      <c r="BW80" s="337">
        <f t="shared" ref="BW80:BW81" si="56">IF(J80="Pictures",(IF(SUM(O80:BU80)&gt;L80,0,L80-BV80)),L80-BV80)</f>
        <v>0</v>
      </c>
      <c r="BX80" s="338">
        <f t="shared" ref="BX80:BX81" si="57">COUNT(O80:BU80)</f>
        <v>1</v>
      </c>
      <c r="BY80" s="350">
        <f t="shared" ref="BY80:BY81" si="58">COUNT(O80:AG80,BG80:BU80)</f>
        <v>0</v>
      </c>
      <c r="BZ80" s="338">
        <f t="shared" ref="BZ80:BZ81" si="59">COUNT(AH80:BF80)</f>
        <v>1</v>
      </c>
      <c r="CA80" s="260"/>
      <c r="CC80" s="339"/>
      <c r="CD80" s="339"/>
      <c r="CE80" s="339"/>
      <c r="CF80" s="339"/>
      <c r="CG80" s="627"/>
      <c r="CH80" s="624"/>
    </row>
    <row r="81" spans="1:86" x14ac:dyDescent="0.25">
      <c r="A81" s="282" t="s">
        <v>62</v>
      </c>
      <c r="B81" s="283" t="s">
        <v>65</v>
      </c>
      <c r="C81" s="284" t="s">
        <v>428</v>
      </c>
      <c r="D81" s="284" t="s">
        <v>68</v>
      </c>
      <c r="E81" s="285" t="s">
        <v>67</v>
      </c>
      <c r="F81" s="286" t="s">
        <v>427</v>
      </c>
      <c r="G81" s="284"/>
      <c r="H81" s="284" t="s">
        <v>66</v>
      </c>
      <c r="I81" s="287" t="s">
        <v>60</v>
      </c>
      <c r="J81" s="288" t="s">
        <v>32</v>
      </c>
      <c r="K81" s="289">
        <v>0</v>
      </c>
      <c r="L81" s="290">
        <v>1</v>
      </c>
      <c r="M81" s="291" t="s">
        <v>59</v>
      </c>
      <c r="N81" s="284"/>
      <c r="O81" s="249"/>
      <c r="P81" s="250"/>
      <c r="Q81" s="250"/>
      <c r="R81" s="250"/>
      <c r="S81" s="251"/>
      <c r="T81" s="252"/>
      <c r="U81" s="250"/>
      <c r="V81" s="250"/>
      <c r="W81" s="253"/>
      <c r="X81" s="252"/>
      <c r="Y81" s="250"/>
      <c r="Z81" s="250"/>
      <c r="AA81" s="621"/>
      <c r="AB81" s="622"/>
      <c r="AC81" s="252"/>
      <c r="AD81" s="250"/>
      <c r="AE81" s="250"/>
      <c r="AF81" s="250"/>
      <c r="AG81" s="253"/>
      <c r="AH81" s="254"/>
      <c r="AI81" s="255"/>
      <c r="AJ81" s="256"/>
      <c r="AK81" s="256"/>
      <c r="AL81" s="257"/>
      <c r="AM81" s="254"/>
      <c r="AN81" s="255"/>
      <c r="AO81" s="256"/>
      <c r="AP81" s="256"/>
      <c r="AQ81" s="257"/>
      <c r="AR81" s="254"/>
      <c r="AS81" s="255"/>
      <c r="AT81" s="256"/>
      <c r="AU81" s="256"/>
      <c r="AV81" s="257"/>
      <c r="AW81" s="254"/>
      <c r="AX81" s="256"/>
      <c r="AY81" s="256"/>
      <c r="AZ81" s="256"/>
      <c r="BA81" s="257"/>
      <c r="BB81" s="254"/>
      <c r="BC81" s="255"/>
      <c r="BD81" s="256"/>
      <c r="BE81" s="256"/>
      <c r="BF81" s="257"/>
      <c r="BG81" s="252"/>
      <c r="BH81" s="258"/>
      <c r="BI81" s="250"/>
      <c r="BJ81" s="250"/>
      <c r="BK81" s="253"/>
      <c r="BL81" s="252"/>
      <c r="BM81" s="250"/>
      <c r="BN81" s="250"/>
      <c r="BO81" s="250"/>
      <c r="BP81" s="253"/>
      <c r="BQ81" s="252"/>
      <c r="BR81" s="258"/>
      <c r="BS81" s="250">
        <v>1</v>
      </c>
      <c r="BT81" s="250"/>
      <c r="BU81" s="259"/>
      <c r="BV81" s="336">
        <f t="shared" si="55"/>
        <v>1</v>
      </c>
      <c r="BW81" s="337">
        <f t="shared" si="56"/>
        <v>0</v>
      </c>
      <c r="BX81" s="338">
        <f t="shared" si="57"/>
        <v>1</v>
      </c>
      <c r="BY81" s="350">
        <f t="shared" si="58"/>
        <v>1</v>
      </c>
      <c r="BZ81" s="338">
        <f t="shared" si="59"/>
        <v>0</v>
      </c>
      <c r="CA81" s="260"/>
      <c r="CC81" s="339"/>
      <c r="CD81" s="339"/>
      <c r="CE81" s="339"/>
      <c r="CF81" s="339"/>
      <c r="CG81" s="627"/>
      <c r="CH81" s="624"/>
    </row>
    <row r="82" spans="1:86" x14ac:dyDescent="0.25">
      <c r="A82" s="282" t="s">
        <v>62</v>
      </c>
      <c r="B82" s="283" t="s">
        <v>65</v>
      </c>
      <c r="C82" s="284" t="s">
        <v>428</v>
      </c>
      <c r="D82" s="284" t="s">
        <v>68</v>
      </c>
      <c r="E82" s="285" t="s">
        <v>67</v>
      </c>
      <c r="F82" s="286" t="s">
        <v>427</v>
      </c>
      <c r="G82" s="284"/>
      <c r="H82" s="284" t="s">
        <v>66</v>
      </c>
      <c r="I82" s="287" t="s">
        <v>60</v>
      </c>
      <c r="J82" s="288" t="s">
        <v>145</v>
      </c>
      <c r="K82" s="289">
        <v>5</v>
      </c>
      <c r="L82" s="290">
        <v>5</v>
      </c>
      <c r="M82" s="291" t="s">
        <v>84</v>
      </c>
      <c r="N82" s="284" t="s">
        <v>59</v>
      </c>
      <c r="O82" s="249"/>
      <c r="P82" s="250"/>
      <c r="Q82" s="250"/>
      <c r="R82" s="250"/>
      <c r="S82" s="251"/>
      <c r="T82" s="252">
        <v>1</v>
      </c>
      <c r="U82" s="250"/>
      <c r="V82" s="250"/>
      <c r="W82" s="253"/>
      <c r="X82" s="252"/>
      <c r="Y82" s="250"/>
      <c r="Z82" s="250"/>
      <c r="AA82" s="621">
        <v>1</v>
      </c>
      <c r="AB82" s="622"/>
      <c r="AC82" s="252"/>
      <c r="AD82" s="250"/>
      <c r="AE82" s="250"/>
      <c r="AF82" s="250"/>
      <c r="AG82" s="253"/>
      <c r="AH82" s="254"/>
      <c r="AI82" s="255"/>
      <c r="AJ82" s="256"/>
      <c r="AK82" s="256"/>
      <c r="AL82" s="257"/>
      <c r="AM82" s="254"/>
      <c r="AN82" s="255"/>
      <c r="AO82" s="256"/>
      <c r="AP82" s="256"/>
      <c r="AQ82" s="257"/>
      <c r="AR82" s="254"/>
      <c r="AS82" s="255"/>
      <c r="AT82" s="256"/>
      <c r="AU82" s="256"/>
      <c r="AV82" s="257"/>
      <c r="AW82" s="254"/>
      <c r="AX82" s="256">
        <v>1</v>
      </c>
      <c r="AY82" s="256"/>
      <c r="AZ82" s="256"/>
      <c r="BA82" s="257"/>
      <c r="BB82" s="254"/>
      <c r="BC82" s="255"/>
      <c r="BD82" s="256"/>
      <c r="BE82" s="256"/>
      <c r="BF82" s="257">
        <v>1</v>
      </c>
      <c r="BG82" s="252"/>
      <c r="BH82" s="258"/>
      <c r="BI82" s="250"/>
      <c r="BJ82" s="250"/>
      <c r="BK82" s="253"/>
      <c r="BL82" s="252"/>
      <c r="BM82" s="250"/>
      <c r="BN82" s="250"/>
      <c r="BO82" s="250"/>
      <c r="BP82" s="253"/>
      <c r="BQ82" s="252"/>
      <c r="BR82" s="258"/>
      <c r="BS82" s="250">
        <v>1</v>
      </c>
      <c r="BT82" s="250"/>
      <c r="BU82" s="259"/>
      <c r="BV82" s="336">
        <f t="shared" si="50"/>
        <v>5</v>
      </c>
      <c r="BW82" s="337">
        <f t="shared" si="51"/>
        <v>0</v>
      </c>
      <c r="BX82" s="338">
        <f t="shared" si="52"/>
        <v>5</v>
      </c>
      <c r="BY82" s="350">
        <f t="shared" si="53"/>
        <v>3</v>
      </c>
      <c r="BZ82" s="338">
        <f t="shared" si="54"/>
        <v>2</v>
      </c>
      <c r="CA82" s="260"/>
      <c r="CB82" s="247" t="s">
        <v>399</v>
      </c>
      <c r="CC82" s="339">
        <f t="shared" si="9"/>
        <v>2</v>
      </c>
      <c r="CD82" s="339">
        <f t="shared" si="10"/>
        <v>0</v>
      </c>
      <c r="CE82" s="339">
        <f t="shared" si="11"/>
        <v>2</v>
      </c>
      <c r="CF82" s="339">
        <f t="shared" si="12"/>
        <v>1</v>
      </c>
      <c r="CG82" s="627" t="s">
        <v>504</v>
      </c>
      <c r="CH82" s="624" t="s">
        <v>502</v>
      </c>
    </row>
    <row r="83" spans="1:86" x14ac:dyDescent="0.25">
      <c r="A83" s="282" t="s">
        <v>62</v>
      </c>
      <c r="B83" s="283" t="s">
        <v>65</v>
      </c>
      <c r="C83" s="284" t="s">
        <v>428</v>
      </c>
      <c r="D83" s="284" t="s">
        <v>68</v>
      </c>
      <c r="E83" s="285" t="s">
        <v>67</v>
      </c>
      <c r="F83" s="286" t="s">
        <v>427</v>
      </c>
      <c r="G83" s="284"/>
      <c r="H83" s="284" t="s">
        <v>66</v>
      </c>
      <c r="I83" s="287" t="s">
        <v>60</v>
      </c>
      <c r="J83" s="288" t="s">
        <v>80</v>
      </c>
      <c r="K83" s="289">
        <v>6</v>
      </c>
      <c r="L83" s="290">
        <v>6</v>
      </c>
      <c r="M83" s="291" t="s">
        <v>92</v>
      </c>
      <c r="N83" s="292" t="s">
        <v>81</v>
      </c>
      <c r="O83" s="249"/>
      <c r="P83" s="250"/>
      <c r="Q83" s="250"/>
      <c r="R83" s="250"/>
      <c r="S83" s="251"/>
      <c r="T83" s="252">
        <v>6</v>
      </c>
      <c r="U83" s="250"/>
      <c r="V83" s="250"/>
      <c r="W83" s="253"/>
      <c r="X83" s="252"/>
      <c r="Y83" s="250"/>
      <c r="Z83" s="250"/>
      <c r="AA83" s="621"/>
      <c r="AB83" s="622"/>
      <c r="AC83" s="252"/>
      <c r="AD83" s="250"/>
      <c r="AE83" s="250"/>
      <c r="AF83" s="250"/>
      <c r="AG83" s="253"/>
      <c r="AH83" s="254"/>
      <c r="AI83" s="255"/>
      <c r="AJ83" s="256"/>
      <c r="AK83" s="256"/>
      <c r="AL83" s="257"/>
      <c r="AM83" s="254"/>
      <c r="AN83" s="255"/>
      <c r="AO83" s="256"/>
      <c r="AP83" s="256"/>
      <c r="AQ83" s="257"/>
      <c r="AR83" s="254"/>
      <c r="AS83" s="255"/>
      <c r="AT83" s="256"/>
      <c r="AU83" s="256"/>
      <c r="AV83" s="257"/>
      <c r="AW83" s="254"/>
      <c r="AX83" s="256"/>
      <c r="AY83" s="256"/>
      <c r="AZ83" s="256"/>
      <c r="BA83" s="257"/>
      <c r="BB83" s="254"/>
      <c r="BC83" s="255"/>
      <c r="BD83" s="256"/>
      <c r="BE83" s="256"/>
      <c r="BF83" s="257"/>
      <c r="BG83" s="252"/>
      <c r="BH83" s="258"/>
      <c r="BI83" s="250"/>
      <c r="BJ83" s="250"/>
      <c r="BK83" s="253"/>
      <c r="BL83" s="252"/>
      <c r="BM83" s="250"/>
      <c r="BN83" s="250"/>
      <c r="BO83" s="250"/>
      <c r="BP83" s="253"/>
      <c r="BQ83" s="252"/>
      <c r="BR83" s="258"/>
      <c r="BS83" s="250"/>
      <c r="BT83" s="250"/>
      <c r="BU83" s="259"/>
      <c r="BV83" s="336">
        <f t="shared" si="50"/>
        <v>6</v>
      </c>
      <c r="BW83" s="337">
        <f t="shared" si="51"/>
        <v>0</v>
      </c>
      <c r="BX83" s="338">
        <f t="shared" si="52"/>
        <v>1</v>
      </c>
      <c r="BY83" s="350">
        <f t="shared" si="53"/>
        <v>1</v>
      </c>
      <c r="BZ83" s="338">
        <f t="shared" si="54"/>
        <v>0</v>
      </c>
      <c r="CA83" s="260"/>
      <c r="CB83" s="247" t="s">
        <v>399</v>
      </c>
      <c r="CC83" s="339">
        <f t="shared" ref="CC83:CC89" si="60">SUM(O83:AB83)</f>
        <v>6</v>
      </c>
      <c r="CD83" s="339">
        <f t="shared" ref="CD83:CD89" si="61">SUM(AC83:AQ83)</f>
        <v>0</v>
      </c>
      <c r="CE83" s="339">
        <f t="shared" ref="CE83:CE89" si="62">SUM(AR83:BF83)</f>
        <v>0</v>
      </c>
      <c r="CF83" s="339">
        <f t="shared" ref="CF83:CF89" si="63">SUM(BG83:BU83)</f>
        <v>0</v>
      </c>
      <c r="CG83" s="627" t="s">
        <v>504</v>
      </c>
      <c r="CH83" s="624" t="s">
        <v>59</v>
      </c>
    </row>
    <row r="84" spans="1:86" x14ac:dyDescent="0.25">
      <c r="A84" s="282" t="s">
        <v>62</v>
      </c>
      <c r="B84" s="283" t="s">
        <v>65</v>
      </c>
      <c r="C84" s="284" t="s">
        <v>430</v>
      </c>
      <c r="D84" s="284" t="s">
        <v>68</v>
      </c>
      <c r="E84" s="285" t="s">
        <v>67</v>
      </c>
      <c r="F84" s="286" t="s">
        <v>429</v>
      </c>
      <c r="G84" s="284"/>
      <c r="H84" s="284" t="s">
        <v>66</v>
      </c>
      <c r="I84" s="287" t="s">
        <v>60</v>
      </c>
      <c r="J84" s="288" t="s">
        <v>31</v>
      </c>
      <c r="K84" s="289">
        <v>5</v>
      </c>
      <c r="L84" s="290">
        <v>4</v>
      </c>
      <c r="M84" s="291" t="s">
        <v>82</v>
      </c>
      <c r="N84" s="284" t="s">
        <v>59</v>
      </c>
      <c r="O84" s="249"/>
      <c r="P84" s="250"/>
      <c r="Q84" s="250"/>
      <c r="R84" s="250"/>
      <c r="S84" s="251"/>
      <c r="T84" s="252">
        <v>1</v>
      </c>
      <c r="U84" s="250"/>
      <c r="V84" s="250"/>
      <c r="W84" s="253"/>
      <c r="X84" s="252"/>
      <c r="Y84" s="250"/>
      <c r="Z84" s="250"/>
      <c r="AA84" s="621">
        <v>1</v>
      </c>
      <c r="AB84" s="622"/>
      <c r="AC84" s="252"/>
      <c r="AD84" s="250"/>
      <c r="AE84" s="250"/>
      <c r="AF84" s="250"/>
      <c r="AG84" s="253"/>
      <c r="AH84" s="254"/>
      <c r="AI84" s="255"/>
      <c r="AJ84" s="256"/>
      <c r="AK84" s="256"/>
      <c r="AL84" s="257"/>
      <c r="AM84" s="254"/>
      <c r="AN84" s="255"/>
      <c r="AO84" s="256"/>
      <c r="AP84" s="256"/>
      <c r="AQ84" s="257"/>
      <c r="AR84" s="254"/>
      <c r="AS84" s="255"/>
      <c r="AT84" s="256"/>
      <c r="AU84" s="256"/>
      <c r="AV84" s="257"/>
      <c r="AW84" s="254"/>
      <c r="AX84" s="256">
        <v>1</v>
      </c>
      <c r="AY84" s="256"/>
      <c r="AZ84" s="256"/>
      <c r="BA84" s="257"/>
      <c r="BB84" s="254"/>
      <c r="BC84" s="255"/>
      <c r="BD84" s="256"/>
      <c r="BE84" s="256"/>
      <c r="BF84" s="257">
        <v>1</v>
      </c>
      <c r="BG84" s="252"/>
      <c r="BH84" s="258"/>
      <c r="BI84" s="250"/>
      <c r="BJ84" s="250"/>
      <c r="BK84" s="253"/>
      <c r="BL84" s="252"/>
      <c r="BM84" s="250"/>
      <c r="BN84" s="250"/>
      <c r="BO84" s="250"/>
      <c r="BP84" s="253"/>
      <c r="BQ84" s="252"/>
      <c r="BR84" s="258"/>
      <c r="BS84" s="250"/>
      <c r="BT84" s="250"/>
      <c r="BU84" s="259"/>
      <c r="BV84" s="336">
        <f t="shared" si="50"/>
        <v>4</v>
      </c>
      <c r="BW84" s="337">
        <f t="shared" si="51"/>
        <v>0</v>
      </c>
      <c r="BX84" s="338">
        <f t="shared" si="52"/>
        <v>4</v>
      </c>
      <c r="BY84" s="350">
        <f t="shared" si="53"/>
        <v>2</v>
      </c>
      <c r="BZ84" s="338">
        <f t="shared" si="54"/>
        <v>2</v>
      </c>
      <c r="CA84" s="260"/>
      <c r="CB84" s="247" t="s">
        <v>399</v>
      </c>
      <c r="CC84" s="339">
        <f t="shared" si="60"/>
        <v>2</v>
      </c>
      <c r="CD84" s="339">
        <f t="shared" si="61"/>
        <v>0</v>
      </c>
      <c r="CE84" s="339">
        <f t="shared" si="62"/>
        <v>2</v>
      </c>
      <c r="CF84" s="339">
        <f t="shared" si="63"/>
        <v>0</v>
      </c>
      <c r="CG84" s="627" t="s">
        <v>504</v>
      </c>
      <c r="CH84" s="624" t="s">
        <v>502</v>
      </c>
    </row>
    <row r="85" spans="1:86" x14ac:dyDescent="0.25">
      <c r="A85" s="282" t="s">
        <v>62</v>
      </c>
      <c r="B85" s="283" t="s">
        <v>65</v>
      </c>
      <c r="C85" s="284" t="s">
        <v>430</v>
      </c>
      <c r="D85" s="284" t="s">
        <v>68</v>
      </c>
      <c r="E85" s="285" t="s">
        <v>67</v>
      </c>
      <c r="F85" s="286" t="s">
        <v>429</v>
      </c>
      <c r="G85" s="284"/>
      <c r="H85" s="284" t="s">
        <v>66</v>
      </c>
      <c r="I85" s="287" t="s">
        <v>60</v>
      </c>
      <c r="J85" s="288" t="s">
        <v>32</v>
      </c>
      <c r="K85" s="289">
        <v>0</v>
      </c>
      <c r="L85" s="290">
        <v>1</v>
      </c>
      <c r="M85" s="291" t="s">
        <v>59</v>
      </c>
      <c r="N85" s="284" t="s">
        <v>59</v>
      </c>
      <c r="O85" s="249"/>
      <c r="P85" s="250"/>
      <c r="Q85" s="250"/>
      <c r="R85" s="250"/>
      <c r="S85" s="251"/>
      <c r="T85" s="252"/>
      <c r="U85" s="250"/>
      <c r="V85" s="250"/>
      <c r="W85" s="253"/>
      <c r="X85" s="252"/>
      <c r="Y85" s="250"/>
      <c r="Z85" s="250"/>
      <c r="AA85" s="621"/>
      <c r="AB85" s="622"/>
      <c r="AC85" s="252"/>
      <c r="AD85" s="250"/>
      <c r="AE85" s="250"/>
      <c r="AF85" s="250"/>
      <c r="AG85" s="253"/>
      <c r="AH85" s="254"/>
      <c r="AI85" s="255"/>
      <c r="AJ85" s="256"/>
      <c r="AK85" s="256"/>
      <c r="AL85" s="257"/>
      <c r="AM85" s="254"/>
      <c r="AN85" s="255"/>
      <c r="AO85" s="256"/>
      <c r="AP85" s="256"/>
      <c r="AQ85" s="257"/>
      <c r="AR85" s="254"/>
      <c r="AS85" s="255"/>
      <c r="AT85" s="256"/>
      <c r="AU85" s="256"/>
      <c r="AV85" s="257"/>
      <c r="AW85" s="254"/>
      <c r="AX85" s="256"/>
      <c r="AY85" s="256"/>
      <c r="AZ85" s="256"/>
      <c r="BA85" s="257"/>
      <c r="BB85" s="254"/>
      <c r="BC85" s="255"/>
      <c r="BD85" s="256"/>
      <c r="BE85" s="256"/>
      <c r="BF85" s="257"/>
      <c r="BG85" s="252"/>
      <c r="BH85" s="258"/>
      <c r="BI85" s="250"/>
      <c r="BJ85" s="250"/>
      <c r="BK85" s="253"/>
      <c r="BL85" s="252"/>
      <c r="BM85" s="250"/>
      <c r="BN85" s="250"/>
      <c r="BO85" s="250"/>
      <c r="BP85" s="253"/>
      <c r="BQ85" s="252"/>
      <c r="BR85" s="258"/>
      <c r="BS85" s="250">
        <v>1</v>
      </c>
      <c r="BT85" s="250"/>
      <c r="BU85" s="259"/>
      <c r="BV85" s="336">
        <f t="shared" si="50"/>
        <v>1</v>
      </c>
      <c r="BW85" s="337">
        <f t="shared" si="51"/>
        <v>0</v>
      </c>
      <c r="BX85" s="338">
        <f t="shared" si="52"/>
        <v>1</v>
      </c>
      <c r="BY85" s="350">
        <f t="shared" si="53"/>
        <v>1</v>
      </c>
      <c r="BZ85" s="338">
        <f t="shared" si="54"/>
        <v>0</v>
      </c>
      <c r="CA85" s="260"/>
      <c r="CC85" s="339"/>
      <c r="CD85" s="339"/>
      <c r="CE85" s="339"/>
      <c r="CF85" s="339"/>
      <c r="CG85" s="627"/>
      <c r="CH85" s="624"/>
    </row>
    <row r="86" spans="1:86" x14ac:dyDescent="0.25">
      <c r="A86" s="282" t="s">
        <v>62</v>
      </c>
      <c r="B86" s="283" t="s">
        <v>65</v>
      </c>
      <c r="C86" s="284" t="s">
        <v>430</v>
      </c>
      <c r="D86" s="284" t="s">
        <v>68</v>
      </c>
      <c r="E86" s="285" t="s">
        <v>67</v>
      </c>
      <c r="F86" s="286" t="s">
        <v>429</v>
      </c>
      <c r="G86" s="284"/>
      <c r="H86" s="284" t="s">
        <v>66</v>
      </c>
      <c r="I86" s="287" t="s">
        <v>60</v>
      </c>
      <c r="J86" s="288" t="s">
        <v>39</v>
      </c>
      <c r="K86" s="289">
        <v>0</v>
      </c>
      <c r="L86" s="290">
        <v>1</v>
      </c>
      <c r="M86" s="291" t="s">
        <v>59</v>
      </c>
      <c r="N86" s="284" t="s">
        <v>59</v>
      </c>
      <c r="O86" s="249"/>
      <c r="P86" s="250"/>
      <c r="Q86" s="250"/>
      <c r="R86" s="250"/>
      <c r="S86" s="251"/>
      <c r="T86" s="252"/>
      <c r="U86" s="250"/>
      <c r="V86" s="250"/>
      <c r="W86" s="253"/>
      <c r="X86" s="252"/>
      <c r="Y86" s="250"/>
      <c r="Z86" s="250"/>
      <c r="AA86" s="621"/>
      <c r="AB86" s="622"/>
      <c r="AC86" s="252"/>
      <c r="AD86" s="250"/>
      <c r="AE86" s="250"/>
      <c r="AF86" s="250"/>
      <c r="AG86" s="253"/>
      <c r="AH86" s="254"/>
      <c r="AI86" s="255"/>
      <c r="AJ86" s="256"/>
      <c r="AK86" s="256"/>
      <c r="AL86" s="257"/>
      <c r="AM86" s="254"/>
      <c r="AN86" s="255"/>
      <c r="AO86" s="256"/>
      <c r="AP86" s="256"/>
      <c r="AQ86" s="257"/>
      <c r="AR86" s="254"/>
      <c r="AS86" s="255"/>
      <c r="AT86" s="256"/>
      <c r="AU86" s="256"/>
      <c r="AV86" s="257"/>
      <c r="AW86" s="254"/>
      <c r="AX86" s="256">
        <v>1</v>
      </c>
      <c r="AY86" s="256"/>
      <c r="AZ86" s="256"/>
      <c r="BA86" s="257"/>
      <c r="BB86" s="254"/>
      <c r="BC86" s="255"/>
      <c r="BD86" s="256"/>
      <c r="BE86" s="256"/>
      <c r="BF86" s="257"/>
      <c r="BG86" s="252"/>
      <c r="BH86" s="258"/>
      <c r="BI86" s="250"/>
      <c r="BJ86" s="250"/>
      <c r="BK86" s="253"/>
      <c r="BL86" s="252"/>
      <c r="BM86" s="250"/>
      <c r="BN86" s="250"/>
      <c r="BO86" s="250"/>
      <c r="BP86" s="253"/>
      <c r="BQ86" s="252"/>
      <c r="BR86" s="258"/>
      <c r="BS86" s="250"/>
      <c r="BT86" s="250"/>
      <c r="BU86" s="259"/>
      <c r="BV86" s="336">
        <f t="shared" si="50"/>
        <v>1</v>
      </c>
      <c r="BW86" s="337">
        <f t="shared" si="51"/>
        <v>0</v>
      </c>
      <c r="BX86" s="338">
        <f t="shared" si="52"/>
        <v>1</v>
      </c>
      <c r="BY86" s="350">
        <f t="shared" si="53"/>
        <v>0</v>
      </c>
      <c r="BZ86" s="338">
        <f t="shared" si="54"/>
        <v>1</v>
      </c>
      <c r="CA86" s="260"/>
      <c r="CC86" s="339"/>
      <c r="CD86" s="339"/>
      <c r="CE86" s="339"/>
      <c r="CF86" s="339"/>
      <c r="CG86" s="627"/>
      <c r="CH86" s="624"/>
    </row>
    <row r="87" spans="1:86" x14ac:dyDescent="0.25">
      <c r="A87" s="282" t="s">
        <v>62</v>
      </c>
      <c r="B87" s="283" t="s">
        <v>65</v>
      </c>
      <c r="C87" s="284" t="s">
        <v>430</v>
      </c>
      <c r="D87" s="284" t="s">
        <v>68</v>
      </c>
      <c r="E87" s="285" t="s">
        <v>67</v>
      </c>
      <c r="F87" s="286" t="s">
        <v>429</v>
      </c>
      <c r="G87" s="284"/>
      <c r="H87" s="284" t="s">
        <v>66</v>
      </c>
      <c r="I87" s="287" t="s">
        <v>60</v>
      </c>
      <c r="J87" s="288" t="s">
        <v>145</v>
      </c>
      <c r="K87" s="289">
        <v>5</v>
      </c>
      <c r="L87" s="290">
        <v>5</v>
      </c>
      <c r="M87" s="291" t="s">
        <v>84</v>
      </c>
      <c r="N87" s="284" t="s">
        <v>59</v>
      </c>
      <c r="O87" s="249"/>
      <c r="P87" s="250"/>
      <c r="Q87" s="250"/>
      <c r="R87" s="250"/>
      <c r="S87" s="251"/>
      <c r="T87" s="252">
        <v>1</v>
      </c>
      <c r="U87" s="250"/>
      <c r="V87" s="250"/>
      <c r="W87" s="253"/>
      <c r="X87" s="252"/>
      <c r="Y87" s="250"/>
      <c r="Z87" s="250"/>
      <c r="AA87" s="621">
        <v>1</v>
      </c>
      <c r="AB87" s="622"/>
      <c r="AC87" s="252"/>
      <c r="AD87" s="250"/>
      <c r="AE87" s="250"/>
      <c r="AF87" s="250"/>
      <c r="AG87" s="253"/>
      <c r="AH87" s="254"/>
      <c r="AI87" s="255"/>
      <c r="AJ87" s="256"/>
      <c r="AK87" s="256"/>
      <c r="AL87" s="257"/>
      <c r="AM87" s="254"/>
      <c r="AN87" s="255"/>
      <c r="AO87" s="256"/>
      <c r="AP87" s="256"/>
      <c r="AQ87" s="257"/>
      <c r="AR87" s="254"/>
      <c r="AS87" s="255"/>
      <c r="AT87" s="256"/>
      <c r="AU87" s="256"/>
      <c r="AV87" s="257"/>
      <c r="AW87" s="254"/>
      <c r="AX87" s="256">
        <v>1</v>
      </c>
      <c r="AY87" s="256"/>
      <c r="AZ87" s="256"/>
      <c r="BA87" s="257"/>
      <c r="BB87" s="254"/>
      <c r="BC87" s="255"/>
      <c r="BD87" s="256"/>
      <c r="BE87" s="256"/>
      <c r="BF87" s="257">
        <v>1</v>
      </c>
      <c r="BG87" s="252"/>
      <c r="BH87" s="258"/>
      <c r="BI87" s="250"/>
      <c r="BJ87" s="250"/>
      <c r="BK87" s="253"/>
      <c r="BL87" s="252"/>
      <c r="BM87" s="250"/>
      <c r="BN87" s="250"/>
      <c r="BO87" s="250"/>
      <c r="BP87" s="253"/>
      <c r="BQ87" s="252"/>
      <c r="BR87" s="258"/>
      <c r="BS87" s="250">
        <v>1</v>
      </c>
      <c r="BT87" s="250"/>
      <c r="BU87" s="259"/>
      <c r="BV87" s="336">
        <f t="shared" si="50"/>
        <v>5</v>
      </c>
      <c r="BW87" s="337">
        <f t="shared" si="51"/>
        <v>0</v>
      </c>
      <c r="BX87" s="338">
        <f t="shared" si="52"/>
        <v>5</v>
      </c>
      <c r="BY87" s="350">
        <f t="shared" si="53"/>
        <v>3</v>
      </c>
      <c r="BZ87" s="338">
        <f t="shared" si="54"/>
        <v>2</v>
      </c>
      <c r="CA87" s="260"/>
      <c r="CB87" s="247" t="s">
        <v>399</v>
      </c>
      <c r="CC87" s="339">
        <f t="shared" si="60"/>
        <v>2</v>
      </c>
      <c r="CD87" s="339">
        <f t="shared" si="61"/>
        <v>0</v>
      </c>
      <c r="CE87" s="339">
        <f t="shared" si="62"/>
        <v>2</v>
      </c>
      <c r="CF87" s="339">
        <f t="shared" si="63"/>
        <v>1</v>
      </c>
      <c r="CG87" s="627" t="s">
        <v>504</v>
      </c>
      <c r="CH87" s="624" t="s">
        <v>502</v>
      </c>
    </row>
    <row r="88" spans="1:86" x14ac:dyDescent="0.25">
      <c r="A88" s="282" t="s">
        <v>62</v>
      </c>
      <c r="B88" s="283" t="s">
        <v>65</v>
      </c>
      <c r="C88" s="284" t="s">
        <v>430</v>
      </c>
      <c r="D88" s="284" t="s">
        <v>68</v>
      </c>
      <c r="E88" s="285" t="s">
        <v>67</v>
      </c>
      <c r="F88" s="286" t="s">
        <v>429</v>
      </c>
      <c r="G88" s="284"/>
      <c r="H88" s="284" t="s">
        <v>66</v>
      </c>
      <c r="I88" s="287" t="s">
        <v>60</v>
      </c>
      <c r="J88" s="288" t="s">
        <v>38</v>
      </c>
      <c r="K88" s="289">
        <v>0</v>
      </c>
      <c r="L88" s="290">
        <v>2</v>
      </c>
      <c r="M88" s="291" t="s">
        <v>481</v>
      </c>
      <c r="N88" s="284" t="s">
        <v>59</v>
      </c>
      <c r="O88" s="249"/>
      <c r="P88" s="250"/>
      <c r="Q88" s="250"/>
      <c r="R88" s="250"/>
      <c r="S88" s="251"/>
      <c r="T88" s="252"/>
      <c r="U88" s="250"/>
      <c r="V88" s="250"/>
      <c r="W88" s="253"/>
      <c r="X88" s="252"/>
      <c r="Y88" s="250"/>
      <c r="Z88" s="250"/>
      <c r="AA88" s="621"/>
      <c r="AB88" s="622"/>
      <c r="AC88" s="252"/>
      <c r="AD88" s="250"/>
      <c r="AE88" s="250"/>
      <c r="AF88" s="250"/>
      <c r="AG88" s="253"/>
      <c r="AH88" s="254"/>
      <c r="AI88" s="255"/>
      <c r="AJ88" s="256"/>
      <c r="AK88" s="256"/>
      <c r="AL88" s="257"/>
      <c r="AM88" s="254"/>
      <c r="AN88" s="255"/>
      <c r="AO88" s="256"/>
      <c r="AP88" s="256"/>
      <c r="AQ88" s="257"/>
      <c r="AR88" s="254"/>
      <c r="AS88" s="255"/>
      <c r="AT88" s="256"/>
      <c r="AU88" s="256"/>
      <c r="AV88" s="257"/>
      <c r="AW88" s="254"/>
      <c r="AX88" s="256">
        <v>1</v>
      </c>
      <c r="AY88" s="256"/>
      <c r="AZ88" s="256"/>
      <c r="BA88" s="257"/>
      <c r="BB88" s="254"/>
      <c r="BC88" s="255"/>
      <c r="BD88" s="256"/>
      <c r="BE88" s="256"/>
      <c r="BF88" s="257">
        <v>1</v>
      </c>
      <c r="BG88" s="252"/>
      <c r="BH88" s="258"/>
      <c r="BI88" s="250"/>
      <c r="BJ88" s="250"/>
      <c r="BK88" s="253"/>
      <c r="BL88" s="252"/>
      <c r="BM88" s="250"/>
      <c r="BN88" s="250"/>
      <c r="BO88" s="250"/>
      <c r="BP88" s="253"/>
      <c r="BQ88" s="252"/>
      <c r="BR88" s="258"/>
      <c r="BS88" s="250"/>
      <c r="BT88" s="250"/>
      <c r="BU88" s="259"/>
      <c r="BV88" s="336">
        <f t="shared" ref="BV88" si="64">SUM(O88:BU88)</f>
        <v>2</v>
      </c>
      <c r="BW88" s="337">
        <f t="shared" ref="BW88" si="65">IF(J88="Pictures",(IF(SUM(O88:BU88)&gt;L88,0,L88-BV88)),L88-BV88)</f>
        <v>0</v>
      </c>
      <c r="BX88" s="338">
        <f t="shared" ref="BX88" si="66">COUNT(O88:BU88)</f>
        <v>2</v>
      </c>
      <c r="BY88" s="350">
        <f t="shared" ref="BY88" si="67">COUNT(O88:AG88,BG88:BU88)</f>
        <v>0</v>
      </c>
      <c r="BZ88" s="338">
        <f t="shared" ref="BZ88" si="68">COUNT(AH88:BF88)</f>
        <v>2</v>
      </c>
      <c r="CA88" s="260"/>
      <c r="CC88" s="339"/>
      <c r="CD88" s="339"/>
      <c r="CE88" s="339"/>
      <c r="CF88" s="339"/>
      <c r="CG88" s="627"/>
      <c r="CH88" s="624"/>
    </row>
    <row r="89" spans="1:86" x14ac:dyDescent="0.25">
      <c r="A89" s="282" t="s">
        <v>62</v>
      </c>
      <c r="B89" s="283" t="s">
        <v>65</v>
      </c>
      <c r="C89" s="284" t="s">
        <v>430</v>
      </c>
      <c r="D89" s="284" t="s">
        <v>68</v>
      </c>
      <c r="E89" s="285" t="s">
        <v>67</v>
      </c>
      <c r="F89" s="286" t="s">
        <v>429</v>
      </c>
      <c r="G89" s="284"/>
      <c r="H89" s="284" t="s">
        <v>66</v>
      </c>
      <c r="I89" s="287" t="s">
        <v>60</v>
      </c>
      <c r="J89" s="288" t="s">
        <v>80</v>
      </c>
      <c r="K89" s="289">
        <v>6</v>
      </c>
      <c r="L89" s="290">
        <v>6</v>
      </c>
      <c r="M89" s="291" t="s">
        <v>92</v>
      </c>
      <c r="N89" s="292" t="s">
        <v>81</v>
      </c>
      <c r="O89" s="249"/>
      <c r="P89" s="250"/>
      <c r="Q89" s="250"/>
      <c r="R89" s="250"/>
      <c r="S89" s="251"/>
      <c r="T89" s="252">
        <v>6</v>
      </c>
      <c r="U89" s="250"/>
      <c r="V89" s="250"/>
      <c r="W89" s="253"/>
      <c r="X89" s="252"/>
      <c r="Y89" s="250"/>
      <c r="Z89" s="250"/>
      <c r="AA89" s="621"/>
      <c r="AB89" s="622"/>
      <c r="AC89" s="252"/>
      <c r="AD89" s="250"/>
      <c r="AE89" s="250"/>
      <c r="AF89" s="250"/>
      <c r="AG89" s="253"/>
      <c r="AH89" s="254"/>
      <c r="AI89" s="255"/>
      <c r="AJ89" s="256"/>
      <c r="AK89" s="256"/>
      <c r="AL89" s="257"/>
      <c r="AM89" s="254"/>
      <c r="AN89" s="255"/>
      <c r="AO89" s="256"/>
      <c r="AP89" s="256"/>
      <c r="AQ89" s="257"/>
      <c r="AR89" s="254"/>
      <c r="AS89" s="255"/>
      <c r="AT89" s="256"/>
      <c r="AU89" s="256"/>
      <c r="AV89" s="257"/>
      <c r="AW89" s="254"/>
      <c r="AX89" s="256"/>
      <c r="AY89" s="256"/>
      <c r="AZ89" s="256"/>
      <c r="BA89" s="257"/>
      <c r="BB89" s="254"/>
      <c r="BC89" s="255"/>
      <c r="BD89" s="256"/>
      <c r="BE89" s="256"/>
      <c r="BF89" s="257"/>
      <c r="BG89" s="252"/>
      <c r="BH89" s="258"/>
      <c r="BI89" s="250"/>
      <c r="BJ89" s="250"/>
      <c r="BK89" s="253"/>
      <c r="BL89" s="252"/>
      <c r="BM89" s="250"/>
      <c r="BN89" s="250"/>
      <c r="BO89" s="250"/>
      <c r="BP89" s="253"/>
      <c r="BQ89" s="252"/>
      <c r="BR89" s="258"/>
      <c r="BS89" s="250"/>
      <c r="BT89" s="250"/>
      <c r="BU89" s="259"/>
      <c r="BV89" s="336">
        <f t="shared" si="50"/>
        <v>6</v>
      </c>
      <c r="BW89" s="337">
        <f t="shared" si="51"/>
        <v>0</v>
      </c>
      <c r="BX89" s="338">
        <f t="shared" si="52"/>
        <v>1</v>
      </c>
      <c r="BY89" s="350">
        <f t="shared" si="53"/>
        <v>1</v>
      </c>
      <c r="BZ89" s="338">
        <f t="shared" si="54"/>
        <v>0</v>
      </c>
      <c r="CA89" s="260"/>
      <c r="CB89" s="247" t="s">
        <v>399</v>
      </c>
      <c r="CC89" s="339">
        <f t="shared" si="60"/>
        <v>6</v>
      </c>
      <c r="CD89" s="339">
        <f t="shared" si="61"/>
        <v>0</v>
      </c>
      <c r="CE89" s="339">
        <f t="shared" si="62"/>
        <v>0</v>
      </c>
      <c r="CF89" s="339">
        <f t="shared" si="63"/>
        <v>0</v>
      </c>
      <c r="CG89" s="627" t="s">
        <v>504</v>
      </c>
      <c r="CH89" s="624" t="s">
        <v>59</v>
      </c>
    </row>
  </sheetData>
  <sheetProtection algorithmName="SHA-512" hashValue="BZ4+15Z0kHPTeLleGep+O+Gru5kU+enZebaC7e4IFraR3Z5a4Ci2PmAmsQNnG3vRMTXk8sLTrL9BRvVWylKw1A==" saltValue="1H2kterjaRIN2YUlDu3B0g==" spinCount="100000" sheet="1" objects="1" scenarios="1" formatColumns="0" sort="0" autoFilter="0"/>
  <autoFilter ref="A3:CH89" xr:uid="{6BD0A89A-53FA-434F-A3C1-7039B8174A85}"/>
  <phoneticPr fontId="40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EE0EF-5043-4670-BA6A-0BDC83A497A0}">
  <sheetPr codeName="Sheet3" filterMode="1"/>
  <dimension ref="A1:F122"/>
  <sheetViews>
    <sheetView zoomScaleNormal="100" workbookViewId="0">
      <selection activeCell="E35" sqref="E35"/>
    </sheetView>
  </sheetViews>
  <sheetFormatPr defaultRowHeight="15" x14ac:dyDescent="0.25"/>
  <cols>
    <col min="1" max="1" width="9.140625" customWidth="1"/>
    <col min="2" max="2" width="8.28515625" customWidth="1"/>
    <col min="3" max="3" width="21.7109375" customWidth="1"/>
    <col min="4" max="4" width="17.7109375" customWidth="1"/>
    <col min="5" max="5" width="78.42578125" customWidth="1"/>
    <col min="6" max="6" width="8" customWidth="1"/>
  </cols>
  <sheetData>
    <row r="1" spans="1:5" ht="15.75" thickBot="1" x14ac:dyDescent="0.3">
      <c r="A1" s="102" t="s">
        <v>165</v>
      </c>
      <c r="B1" s="103" t="s">
        <v>20</v>
      </c>
      <c r="C1" s="104" t="s">
        <v>166</v>
      </c>
      <c r="D1" s="104" t="s">
        <v>167</v>
      </c>
      <c r="E1" s="105" t="s">
        <v>168</v>
      </c>
    </row>
    <row r="2" spans="1:5" hidden="1" x14ac:dyDescent="0.25">
      <c r="A2" s="106" t="s">
        <v>169</v>
      </c>
      <c r="B2" s="107" t="s">
        <v>170</v>
      </c>
      <c r="C2" s="108" t="s">
        <v>171</v>
      </c>
      <c r="D2" s="108" t="s">
        <v>29</v>
      </c>
      <c r="E2" s="109" t="s">
        <v>172</v>
      </c>
    </row>
    <row r="3" spans="1:5" ht="45" hidden="1" x14ac:dyDescent="0.25">
      <c r="A3" s="110" t="s">
        <v>169</v>
      </c>
      <c r="B3" s="111" t="s">
        <v>170</v>
      </c>
      <c r="C3" s="112" t="s">
        <v>173</v>
      </c>
      <c r="D3" s="133" t="s">
        <v>174</v>
      </c>
      <c r="E3" s="113" t="s">
        <v>175</v>
      </c>
    </row>
    <row r="4" spans="1:5" hidden="1" x14ac:dyDescent="0.25">
      <c r="A4" s="110" t="s">
        <v>169</v>
      </c>
      <c r="B4" s="111" t="s">
        <v>170</v>
      </c>
      <c r="C4" s="112" t="s">
        <v>176</v>
      </c>
      <c r="D4" s="112" t="s">
        <v>177</v>
      </c>
      <c r="E4" s="113" t="s">
        <v>175</v>
      </c>
    </row>
    <row r="5" spans="1:5" hidden="1" x14ac:dyDescent="0.25">
      <c r="A5" s="110" t="s">
        <v>169</v>
      </c>
      <c r="B5" s="111" t="s">
        <v>170</v>
      </c>
      <c r="C5" s="112" t="s">
        <v>31</v>
      </c>
      <c r="D5" s="112" t="s">
        <v>178</v>
      </c>
      <c r="E5" s="113" t="s">
        <v>179</v>
      </c>
    </row>
    <row r="6" spans="1:5" hidden="1" x14ac:dyDescent="0.25">
      <c r="A6" s="110" t="s">
        <v>169</v>
      </c>
      <c r="B6" s="111" t="s">
        <v>170</v>
      </c>
      <c r="C6" s="112" t="s">
        <v>31</v>
      </c>
      <c r="D6" s="112" t="s">
        <v>180</v>
      </c>
      <c r="E6" s="113" t="s">
        <v>181</v>
      </c>
    </row>
    <row r="7" spans="1:5" hidden="1" x14ac:dyDescent="0.25">
      <c r="A7" s="110" t="s">
        <v>169</v>
      </c>
      <c r="B7" s="111" t="s">
        <v>170</v>
      </c>
      <c r="C7" s="112" t="s">
        <v>31</v>
      </c>
      <c r="D7" s="112" t="s">
        <v>182</v>
      </c>
      <c r="E7" s="113" t="s">
        <v>183</v>
      </c>
    </row>
    <row r="8" spans="1:5" hidden="1" x14ac:dyDescent="0.25">
      <c r="A8" s="110" t="s">
        <v>169</v>
      </c>
      <c r="B8" s="111" t="s">
        <v>170</v>
      </c>
      <c r="C8" s="112" t="s">
        <v>31</v>
      </c>
      <c r="D8" s="112" t="s">
        <v>184</v>
      </c>
      <c r="E8" s="113" t="s">
        <v>185</v>
      </c>
    </row>
    <row r="9" spans="1:5" hidden="1" x14ac:dyDescent="0.25">
      <c r="A9" s="110" t="s">
        <v>169</v>
      </c>
      <c r="B9" s="111" t="s">
        <v>170</v>
      </c>
      <c r="C9" s="112" t="s">
        <v>31</v>
      </c>
      <c r="D9" s="112" t="s">
        <v>186</v>
      </c>
      <c r="E9" s="113" t="s">
        <v>187</v>
      </c>
    </row>
    <row r="10" spans="1:5" hidden="1" x14ac:dyDescent="0.25">
      <c r="A10" s="110" t="s">
        <v>169</v>
      </c>
      <c r="B10" s="111" t="s">
        <v>170</v>
      </c>
      <c r="C10" s="112" t="s">
        <v>31</v>
      </c>
      <c r="D10" s="112" t="s">
        <v>188</v>
      </c>
      <c r="E10" s="113" t="s">
        <v>189</v>
      </c>
    </row>
    <row r="11" spans="1:5" hidden="1" x14ac:dyDescent="0.25">
      <c r="A11" s="110" t="s">
        <v>169</v>
      </c>
      <c r="B11" s="111" t="s">
        <v>170</v>
      </c>
      <c r="C11" s="112" t="s">
        <v>31</v>
      </c>
      <c r="D11" s="112" t="s">
        <v>190</v>
      </c>
      <c r="E11" s="113" t="s">
        <v>191</v>
      </c>
    </row>
    <row r="12" spans="1:5" hidden="1" x14ac:dyDescent="0.25">
      <c r="A12" s="110" t="s">
        <v>169</v>
      </c>
      <c r="B12" s="111" t="s">
        <v>170</v>
      </c>
      <c r="C12" s="112" t="s">
        <v>31</v>
      </c>
      <c r="D12" s="112" t="s">
        <v>192</v>
      </c>
      <c r="E12" s="113" t="s">
        <v>193</v>
      </c>
    </row>
    <row r="13" spans="1:5" hidden="1" x14ac:dyDescent="0.25">
      <c r="A13" s="110" t="s">
        <v>169</v>
      </c>
      <c r="B13" s="111" t="s">
        <v>170</v>
      </c>
      <c r="C13" s="112" t="s">
        <v>31</v>
      </c>
      <c r="D13" s="112" t="s">
        <v>194</v>
      </c>
      <c r="E13" s="113" t="s">
        <v>195</v>
      </c>
    </row>
    <row r="14" spans="1:5" hidden="1" x14ac:dyDescent="0.25">
      <c r="A14" s="110" t="s">
        <v>169</v>
      </c>
      <c r="B14" s="111" t="s">
        <v>170</v>
      </c>
      <c r="C14" s="112" t="s">
        <v>31</v>
      </c>
      <c r="D14" s="112" t="s">
        <v>196</v>
      </c>
      <c r="E14" s="113" t="s">
        <v>197</v>
      </c>
    </row>
    <row r="15" spans="1:5" hidden="1" x14ac:dyDescent="0.25">
      <c r="A15" s="110" t="s">
        <v>169</v>
      </c>
      <c r="B15" s="111" t="s">
        <v>170</v>
      </c>
      <c r="C15" s="112" t="s">
        <v>31</v>
      </c>
      <c r="D15" s="112" t="s">
        <v>198</v>
      </c>
      <c r="E15" s="113" t="s">
        <v>199</v>
      </c>
    </row>
    <row r="16" spans="1:5" hidden="1" x14ac:dyDescent="0.25">
      <c r="A16" s="110" t="s">
        <v>169</v>
      </c>
      <c r="B16" s="111" t="s">
        <v>170</v>
      </c>
      <c r="C16" s="112" t="s">
        <v>31</v>
      </c>
      <c r="D16" s="112" t="s">
        <v>200</v>
      </c>
      <c r="E16" s="113" t="s">
        <v>201</v>
      </c>
    </row>
    <row r="17" spans="1:6" hidden="1" x14ac:dyDescent="0.25">
      <c r="A17" s="110" t="s">
        <v>169</v>
      </c>
      <c r="B17" s="111" t="s">
        <v>170</v>
      </c>
      <c r="C17" s="112" t="s">
        <v>31</v>
      </c>
      <c r="D17" s="112" t="s">
        <v>202</v>
      </c>
      <c r="E17" s="113" t="s">
        <v>203</v>
      </c>
    </row>
    <row r="18" spans="1:6" hidden="1" x14ac:dyDescent="0.25">
      <c r="A18" s="110" t="s">
        <v>169</v>
      </c>
      <c r="B18" s="111" t="s">
        <v>170</v>
      </c>
      <c r="C18" s="112" t="s">
        <v>31</v>
      </c>
      <c r="D18" s="112" t="s">
        <v>204</v>
      </c>
      <c r="E18" s="113" t="s">
        <v>205</v>
      </c>
    </row>
    <row r="19" spans="1:6" hidden="1" x14ac:dyDescent="0.25">
      <c r="A19" s="110" t="s">
        <v>169</v>
      </c>
      <c r="B19" s="111" t="s">
        <v>170</v>
      </c>
      <c r="C19" s="112" t="s">
        <v>31</v>
      </c>
      <c r="D19" s="112" t="s">
        <v>206</v>
      </c>
      <c r="E19" s="113" t="s">
        <v>207</v>
      </c>
    </row>
    <row r="20" spans="1:6" hidden="1" x14ac:dyDescent="0.25">
      <c r="A20" s="110" t="s">
        <v>169</v>
      </c>
      <c r="B20" s="111" t="s">
        <v>170</v>
      </c>
      <c r="C20" s="112" t="s">
        <v>39</v>
      </c>
      <c r="D20" s="112" t="s">
        <v>208</v>
      </c>
      <c r="E20" s="589" t="s">
        <v>512</v>
      </c>
    </row>
    <row r="21" spans="1:6" ht="22.5" hidden="1" x14ac:dyDescent="0.25">
      <c r="A21" s="110" t="s">
        <v>169</v>
      </c>
      <c r="B21" s="111" t="s">
        <v>170</v>
      </c>
      <c r="C21" s="112" t="s">
        <v>39</v>
      </c>
      <c r="D21" s="112" t="s">
        <v>209</v>
      </c>
      <c r="E21" s="589" t="s">
        <v>513</v>
      </c>
    </row>
    <row r="22" spans="1:6" hidden="1" x14ac:dyDescent="0.25">
      <c r="A22" s="114" t="s">
        <v>169</v>
      </c>
      <c r="B22" s="115" t="s">
        <v>170</v>
      </c>
      <c r="C22" s="116" t="s">
        <v>39</v>
      </c>
      <c r="D22" s="116" t="s">
        <v>210</v>
      </c>
      <c r="E22" s="117" t="s">
        <v>211</v>
      </c>
      <c r="F22" s="118" t="s">
        <v>212</v>
      </c>
    </row>
    <row r="23" spans="1:6" ht="22.5" hidden="1" x14ac:dyDescent="0.25">
      <c r="A23" s="110" t="s">
        <v>169</v>
      </c>
      <c r="B23" s="119" t="s">
        <v>170</v>
      </c>
      <c r="C23" s="112" t="s">
        <v>213</v>
      </c>
      <c r="D23" s="112" t="s">
        <v>214</v>
      </c>
      <c r="E23" s="113" t="s">
        <v>215</v>
      </c>
    </row>
    <row r="24" spans="1:6" ht="45" hidden="1" x14ac:dyDescent="0.25">
      <c r="A24" s="110" t="s">
        <v>169</v>
      </c>
      <c r="B24" s="119" t="s">
        <v>170</v>
      </c>
      <c r="C24" s="112" t="s">
        <v>213</v>
      </c>
      <c r="D24" s="112" t="s">
        <v>216</v>
      </c>
      <c r="E24" s="113" t="s">
        <v>217</v>
      </c>
    </row>
    <row r="25" spans="1:6" hidden="1" x14ac:dyDescent="0.25">
      <c r="A25" s="110" t="s">
        <v>169</v>
      </c>
      <c r="B25" s="119" t="s">
        <v>170</v>
      </c>
      <c r="C25" s="112" t="s">
        <v>218</v>
      </c>
      <c r="D25" s="112" t="s">
        <v>219</v>
      </c>
      <c r="E25" s="113" t="s">
        <v>220</v>
      </c>
    </row>
    <row r="26" spans="1:6" hidden="1" x14ac:dyDescent="0.25">
      <c r="A26" s="110" t="s">
        <v>169</v>
      </c>
      <c r="B26" s="119" t="s">
        <v>170</v>
      </c>
      <c r="C26" s="112" t="s">
        <v>218</v>
      </c>
      <c r="D26" s="112" t="s">
        <v>42</v>
      </c>
      <c r="E26" s="113" t="s">
        <v>221</v>
      </c>
    </row>
    <row r="27" spans="1:6" hidden="1" x14ac:dyDescent="0.25">
      <c r="A27" s="110" t="s">
        <v>169</v>
      </c>
      <c r="B27" s="119" t="s">
        <v>170</v>
      </c>
      <c r="C27" s="112" t="s">
        <v>218</v>
      </c>
      <c r="D27" s="112" t="s">
        <v>148</v>
      </c>
      <c r="E27" s="113" t="s">
        <v>222</v>
      </c>
    </row>
    <row r="28" spans="1:6" ht="22.5" hidden="1" x14ac:dyDescent="0.25">
      <c r="A28" s="110" t="s">
        <v>169</v>
      </c>
      <c r="B28" s="119" t="s">
        <v>170</v>
      </c>
      <c r="C28" s="112" t="s">
        <v>218</v>
      </c>
      <c r="D28" s="112" t="s">
        <v>147</v>
      </c>
      <c r="E28" s="113" t="s">
        <v>223</v>
      </c>
    </row>
    <row r="29" spans="1:6" hidden="1" x14ac:dyDescent="0.25">
      <c r="A29" s="110" t="s">
        <v>169</v>
      </c>
      <c r="B29" s="119" t="s">
        <v>170</v>
      </c>
      <c r="C29" s="112" t="s">
        <v>218</v>
      </c>
      <c r="D29" s="112" t="s">
        <v>40</v>
      </c>
      <c r="E29" s="113" t="s">
        <v>224</v>
      </c>
    </row>
    <row r="30" spans="1:6" ht="33.75" hidden="1" x14ac:dyDescent="0.25">
      <c r="A30" s="110" t="s">
        <v>169</v>
      </c>
      <c r="B30" s="119" t="s">
        <v>170</v>
      </c>
      <c r="C30" s="112" t="s">
        <v>45</v>
      </c>
      <c r="D30" s="112" t="s">
        <v>225</v>
      </c>
      <c r="E30" s="113" t="s">
        <v>226</v>
      </c>
    </row>
    <row r="31" spans="1:6" ht="22.5" hidden="1" x14ac:dyDescent="0.25">
      <c r="A31" s="110" t="s">
        <v>169</v>
      </c>
      <c r="B31" s="119" t="s">
        <v>170</v>
      </c>
      <c r="C31" s="112" t="s">
        <v>45</v>
      </c>
      <c r="D31" s="112" t="s">
        <v>51</v>
      </c>
      <c r="E31" s="113" t="s">
        <v>227</v>
      </c>
    </row>
    <row r="32" spans="1:6" ht="22.5" hidden="1" x14ac:dyDescent="0.25">
      <c r="A32" s="110" t="s">
        <v>169</v>
      </c>
      <c r="B32" s="119" t="s">
        <v>170</v>
      </c>
      <c r="C32" s="112" t="s">
        <v>45</v>
      </c>
      <c r="D32" s="112" t="s">
        <v>214</v>
      </c>
      <c r="E32" s="113" t="s">
        <v>228</v>
      </c>
    </row>
    <row r="33" spans="1:5" ht="45" hidden="1" x14ac:dyDescent="0.25">
      <c r="A33" s="110" t="s">
        <v>169</v>
      </c>
      <c r="B33" s="119" t="s">
        <v>170</v>
      </c>
      <c r="C33" s="112" t="s">
        <v>45</v>
      </c>
      <c r="D33" s="112" t="s">
        <v>216</v>
      </c>
      <c r="E33" s="113" t="s">
        <v>217</v>
      </c>
    </row>
    <row r="34" spans="1:5" ht="67.5" hidden="1" x14ac:dyDescent="0.25">
      <c r="A34" s="110" t="s">
        <v>169</v>
      </c>
      <c r="B34" s="119" t="s">
        <v>170</v>
      </c>
      <c r="C34" s="112" t="s">
        <v>45</v>
      </c>
      <c r="D34" s="112" t="s">
        <v>50</v>
      </c>
      <c r="E34" s="589" t="s">
        <v>511</v>
      </c>
    </row>
    <row r="35" spans="1:5" ht="102" thickBot="1" x14ac:dyDescent="0.3">
      <c r="A35" s="120" t="s">
        <v>169</v>
      </c>
      <c r="B35" s="121" t="s">
        <v>170</v>
      </c>
      <c r="C35" s="122" t="s">
        <v>45</v>
      </c>
      <c r="D35" s="122" t="s">
        <v>229</v>
      </c>
      <c r="E35" s="588" t="s">
        <v>529</v>
      </c>
    </row>
    <row r="36" spans="1:5" hidden="1" x14ac:dyDescent="0.25">
      <c r="A36" s="123" t="s">
        <v>230</v>
      </c>
      <c r="B36" s="124">
        <v>2</v>
      </c>
      <c r="C36" s="125" t="s">
        <v>171</v>
      </c>
      <c r="D36" s="125" t="s">
        <v>29</v>
      </c>
      <c r="E36" s="126" t="s">
        <v>172</v>
      </c>
    </row>
    <row r="37" spans="1:5" ht="45" hidden="1" x14ac:dyDescent="0.25">
      <c r="A37" s="123" t="s">
        <v>230</v>
      </c>
      <c r="B37" s="127">
        <v>2</v>
      </c>
      <c r="C37" s="125" t="s">
        <v>173</v>
      </c>
      <c r="D37" s="128" t="s">
        <v>174</v>
      </c>
      <c r="E37" s="126" t="s">
        <v>231</v>
      </c>
    </row>
    <row r="38" spans="1:5" hidden="1" x14ac:dyDescent="0.25">
      <c r="A38" s="123" t="s">
        <v>230</v>
      </c>
      <c r="B38" s="127">
        <v>2</v>
      </c>
      <c r="C38" s="125" t="s">
        <v>176</v>
      </c>
      <c r="D38" s="125" t="s">
        <v>232</v>
      </c>
      <c r="E38" s="126" t="s">
        <v>231</v>
      </c>
    </row>
    <row r="39" spans="1:5" hidden="1" x14ac:dyDescent="0.25">
      <c r="A39" s="123" t="s">
        <v>230</v>
      </c>
      <c r="B39" s="124">
        <v>2</v>
      </c>
      <c r="C39" s="125" t="s">
        <v>31</v>
      </c>
      <c r="D39" s="125" t="s">
        <v>178</v>
      </c>
      <c r="E39" s="126" t="s">
        <v>179</v>
      </c>
    </row>
    <row r="40" spans="1:5" hidden="1" x14ac:dyDescent="0.25">
      <c r="A40" s="123" t="s">
        <v>230</v>
      </c>
      <c r="B40" s="124">
        <v>2</v>
      </c>
      <c r="C40" s="125" t="s">
        <v>31</v>
      </c>
      <c r="D40" s="125" t="s">
        <v>180</v>
      </c>
      <c r="E40" s="126" t="s">
        <v>181</v>
      </c>
    </row>
    <row r="41" spans="1:5" hidden="1" x14ac:dyDescent="0.25">
      <c r="A41" s="123" t="s">
        <v>230</v>
      </c>
      <c r="B41" s="124">
        <v>2</v>
      </c>
      <c r="C41" s="125" t="s">
        <v>31</v>
      </c>
      <c r="D41" s="125" t="s">
        <v>182</v>
      </c>
      <c r="E41" s="126" t="s">
        <v>183</v>
      </c>
    </row>
    <row r="42" spans="1:5" hidden="1" x14ac:dyDescent="0.25">
      <c r="A42" s="123" t="s">
        <v>230</v>
      </c>
      <c r="B42" s="124">
        <v>2</v>
      </c>
      <c r="C42" s="125" t="s">
        <v>31</v>
      </c>
      <c r="D42" s="125" t="s">
        <v>233</v>
      </c>
      <c r="E42" s="126" t="s">
        <v>234</v>
      </c>
    </row>
    <row r="43" spans="1:5" hidden="1" x14ac:dyDescent="0.25">
      <c r="A43" s="123" t="s">
        <v>230</v>
      </c>
      <c r="B43" s="124">
        <v>2</v>
      </c>
      <c r="C43" s="125" t="s">
        <v>31</v>
      </c>
      <c r="D43" s="125" t="s">
        <v>188</v>
      </c>
      <c r="E43" s="126" t="s">
        <v>189</v>
      </c>
    </row>
    <row r="44" spans="1:5" hidden="1" x14ac:dyDescent="0.25">
      <c r="A44" s="123" t="s">
        <v>230</v>
      </c>
      <c r="B44" s="124">
        <v>2</v>
      </c>
      <c r="C44" s="125" t="s">
        <v>31</v>
      </c>
      <c r="D44" s="125" t="s">
        <v>190</v>
      </c>
      <c r="E44" s="126" t="s">
        <v>191</v>
      </c>
    </row>
    <row r="45" spans="1:5" hidden="1" x14ac:dyDescent="0.25">
      <c r="A45" s="123" t="s">
        <v>230</v>
      </c>
      <c r="B45" s="124">
        <v>2</v>
      </c>
      <c r="C45" s="125" t="s">
        <v>31</v>
      </c>
      <c r="D45" s="125" t="s">
        <v>192</v>
      </c>
      <c r="E45" s="126" t="s">
        <v>193</v>
      </c>
    </row>
    <row r="46" spans="1:5" hidden="1" x14ac:dyDescent="0.25">
      <c r="A46" s="123" t="s">
        <v>230</v>
      </c>
      <c r="B46" s="124">
        <v>2</v>
      </c>
      <c r="C46" s="125" t="s">
        <v>31</v>
      </c>
      <c r="D46" s="125" t="s">
        <v>194</v>
      </c>
      <c r="E46" s="126" t="s">
        <v>195</v>
      </c>
    </row>
    <row r="47" spans="1:5" hidden="1" x14ac:dyDescent="0.25">
      <c r="A47" s="123" t="s">
        <v>230</v>
      </c>
      <c r="B47" s="124">
        <v>2</v>
      </c>
      <c r="C47" s="125" t="s">
        <v>31</v>
      </c>
      <c r="D47" s="125" t="s">
        <v>196</v>
      </c>
      <c r="E47" s="126" t="s">
        <v>197</v>
      </c>
    </row>
    <row r="48" spans="1:5" hidden="1" x14ac:dyDescent="0.25">
      <c r="A48" s="123" t="s">
        <v>230</v>
      </c>
      <c r="B48" s="124">
        <v>2</v>
      </c>
      <c r="C48" s="125" t="s">
        <v>31</v>
      </c>
      <c r="D48" s="125" t="s">
        <v>202</v>
      </c>
      <c r="E48" s="126" t="s">
        <v>203</v>
      </c>
    </row>
    <row r="49" spans="1:5" hidden="1" x14ac:dyDescent="0.25">
      <c r="A49" s="123" t="s">
        <v>230</v>
      </c>
      <c r="B49" s="124">
        <v>2</v>
      </c>
      <c r="C49" s="125" t="s">
        <v>31</v>
      </c>
      <c r="D49" s="125" t="s">
        <v>204</v>
      </c>
      <c r="E49" s="126" t="s">
        <v>205</v>
      </c>
    </row>
    <row r="50" spans="1:5" hidden="1" x14ac:dyDescent="0.25">
      <c r="A50" s="123" t="s">
        <v>230</v>
      </c>
      <c r="B50" s="124">
        <v>2</v>
      </c>
      <c r="C50" s="125" t="s">
        <v>31</v>
      </c>
      <c r="D50" s="125" t="s">
        <v>206</v>
      </c>
      <c r="E50" s="126" t="s">
        <v>207</v>
      </c>
    </row>
    <row r="51" spans="1:5" hidden="1" x14ac:dyDescent="0.25">
      <c r="A51" s="123" t="s">
        <v>230</v>
      </c>
      <c r="B51" s="124">
        <v>2</v>
      </c>
      <c r="C51" s="125" t="s">
        <v>39</v>
      </c>
      <c r="D51" s="125" t="s">
        <v>208</v>
      </c>
      <c r="E51" s="126" t="s">
        <v>514</v>
      </c>
    </row>
    <row r="52" spans="1:5" hidden="1" x14ac:dyDescent="0.25">
      <c r="A52" s="123" t="s">
        <v>230</v>
      </c>
      <c r="B52" s="127">
        <v>2</v>
      </c>
      <c r="C52" s="125" t="s">
        <v>39</v>
      </c>
      <c r="D52" s="125" t="s">
        <v>209</v>
      </c>
      <c r="E52" s="126" t="s">
        <v>515</v>
      </c>
    </row>
    <row r="53" spans="1:5" ht="22.5" hidden="1" x14ac:dyDescent="0.25">
      <c r="A53" s="123" t="s">
        <v>230</v>
      </c>
      <c r="B53" s="127">
        <v>2</v>
      </c>
      <c r="C53" s="125" t="s">
        <v>213</v>
      </c>
      <c r="D53" s="125" t="s">
        <v>214</v>
      </c>
      <c r="E53" s="126" t="s">
        <v>228</v>
      </c>
    </row>
    <row r="54" spans="1:5" ht="45" hidden="1" x14ac:dyDescent="0.25">
      <c r="A54" s="123" t="s">
        <v>230</v>
      </c>
      <c r="B54" s="127">
        <v>2</v>
      </c>
      <c r="C54" s="125" t="s">
        <v>213</v>
      </c>
      <c r="D54" s="125" t="s">
        <v>216</v>
      </c>
      <c r="E54" s="126" t="s">
        <v>217</v>
      </c>
    </row>
    <row r="55" spans="1:5" hidden="1" x14ac:dyDescent="0.25">
      <c r="A55" s="123" t="s">
        <v>230</v>
      </c>
      <c r="B55" s="127">
        <v>2</v>
      </c>
      <c r="C55" s="125" t="s">
        <v>218</v>
      </c>
      <c r="D55" s="125" t="s">
        <v>219</v>
      </c>
      <c r="E55" s="126" t="s">
        <v>220</v>
      </c>
    </row>
    <row r="56" spans="1:5" hidden="1" x14ac:dyDescent="0.25">
      <c r="A56" s="123" t="s">
        <v>230</v>
      </c>
      <c r="B56" s="127">
        <v>2</v>
      </c>
      <c r="C56" s="125" t="s">
        <v>218</v>
      </c>
      <c r="D56" s="125" t="s">
        <v>42</v>
      </c>
      <c r="E56" s="126" t="s">
        <v>221</v>
      </c>
    </row>
    <row r="57" spans="1:5" hidden="1" x14ac:dyDescent="0.25">
      <c r="A57" s="123" t="s">
        <v>230</v>
      </c>
      <c r="B57" s="127">
        <v>2</v>
      </c>
      <c r="C57" s="125" t="s">
        <v>218</v>
      </c>
      <c r="D57" s="125" t="s">
        <v>148</v>
      </c>
      <c r="E57" s="126" t="s">
        <v>222</v>
      </c>
    </row>
    <row r="58" spans="1:5" ht="22.5" hidden="1" x14ac:dyDescent="0.25">
      <c r="A58" s="123" t="s">
        <v>230</v>
      </c>
      <c r="B58" s="127">
        <v>2</v>
      </c>
      <c r="C58" s="125" t="s">
        <v>218</v>
      </c>
      <c r="D58" s="125" t="s">
        <v>147</v>
      </c>
      <c r="E58" s="126" t="s">
        <v>223</v>
      </c>
    </row>
    <row r="59" spans="1:5" hidden="1" x14ac:dyDescent="0.25">
      <c r="A59" s="123" t="s">
        <v>230</v>
      </c>
      <c r="B59" s="127">
        <v>2</v>
      </c>
      <c r="C59" s="125" t="s">
        <v>218</v>
      </c>
      <c r="D59" s="125" t="s">
        <v>40</v>
      </c>
      <c r="E59" s="126" t="s">
        <v>224</v>
      </c>
    </row>
    <row r="60" spans="1:5" ht="33.75" hidden="1" x14ac:dyDescent="0.25">
      <c r="A60" s="123" t="s">
        <v>230</v>
      </c>
      <c r="B60" s="127">
        <v>2</v>
      </c>
      <c r="C60" s="125" t="s">
        <v>45</v>
      </c>
      <c r="D60" s="125" t="s">
        <v>225</v>
      </c>
      <c r="E60" s="126" t="s">
        <v>226</v>
      </c>
    </row>
    <row r="61" spans="1:5" ht="22.5" hidden="1" x14ac:dyDescent="0.25">
      <c r="A61" s="123" t="s">
        <v>230</v>
      </c>
      <c r="B61" s="127">
        <v>2</v>
      </c>
      <c r="C61" s="125" t="s">
        <v>45</v>
      </c>
      <c r="D61" s="125" t="s">
        <v>51</v>
      </c>
      <c r="E61" s="126" t="s">
        <v>227</v>
      </c>
    </row>
    <row r="62" spans="1:5" ht="22.5" hidden="1" x14ac:dyDescent="0.25">
      <c r="A62" s="123" t="s">
        <v>230</v>
      </c>
      <c r="B62" s="127">
        <v>2</v>
      </c>
      <c r="C62" s="125" t="s">
        <v>45</v>
      </c>
      <c r="D62" s="125" t="s">
        <v>214</v>
      </c>
      <c r="E62" s="126" t="s">
        <v>228</v>
      </c>
    </row>
    <row r="63" spans="1:5" ht="45" hidden="1" x14ac:dyDescent="0.25">
      <c r="A63" s="123" t="s">
        <v>230</v>
      </c>
      <c r="B63" s="127">
        <v>2</v>
      </c>
      <c r="C63" s="125" t="s">
        <v>45</v>
      </c>
      <c r="D63" s="125" t="s">
        <v>216</v>
      </c>
      <c r="E63" s="126" t="s">
        <v>217</v>
      </c>
    </row>
    <row r="64" spans="1:5" ht="67.5" hidden="1" x14ac:dyDescent="0.25">
      <c r="A64" s="123" t="s">
        <v>230</v>
      </c>
      <c r="B64" s="127">
        <v>2</v>
      </c>
      <c r="C64" s="125" t="s">
        <v>45</v>
      </c>
      <c r="D64" s="125" t="s">
        <v>50</v>
      </c>
      <c r="E64" s="126" t="s">
        <v>511</v>
      </c>
    </row>
    <row r="65" spans="1:5" ht="102" thickBot="1" x14ac:dyDescent="0.3">
      <c r="A65" s="129" t="s">
        <v>230</v>
      </c>
      <c r="B65" s="130">
        <v>2</v>
      </c>
      <c r="C65" s="131" t="s">
        <v>45</v>
      </c>
      <c r="D65" s="131" t="s">
        <v>229</v>
      </c>
      <c r="E65" s="132" t="s">
        <v>529</v>
      </c>
    </row>
    <row r="66" spans="1:5" hidden="1" x14ac:dyDescent="0.25">
      <c r="A66" s="110" t="s">
        <v>230</v>
      </c>
      <c r="B66" s="119" t="s">
        <v>61</v>
      </c>
      <c r="C66" s="112" t="s">
        <v>171</v>
      </c>
      <c r="D66" s="112" t="s">
        <v>29</v>
      </c>
      <c r="E66" s="113" t="s">
        <v>172</v>
      </c>
    </row>
    <row r="67" spans="1:5" ht="45" hidden="1" x14ac:dyDescent="0.25">
      <c r="A67" s="110" t="s">
        <v>230</v>
      </c>
      <c r="B67" s="119" t="s">
        <v>61</v>
      </c>
      <c r="C67" s="112" t="s">
        <v>173</v>
      </c>
      <c r="D67" s="133" t="s">
        <v>174</v>
      </c>
      <c r="E67" s="113" t="s">
        <v>37</v>
      </c>
    </row>
    <row r="68" spans="1:5" hidden="1" x14ac:dyDescent="0.25">
      <c r="A68" s="110" t="s">
        <v>230</v>
      </c>
      <c r="B68" s="119" t="s">
        <v>61</v>
      </c>
      <c r="C68" s="112" t="s">
        <v>176</v>
      </c>
      <c r="D68" s="112" t="s">
        <v>235</v>
      </c>
      <c r="E68" s="113" t="s">
        <v>37</v>
      </c>
    </row>
    <row r="69" spans="1:5" hidden="1" x14ac:dyDescent="0.25">
      <c r="A69" s="110" t="s">
        <v>230</v>
      </c>
      <c r="B69" s="119" t="s">
        <v>61</v>
      </c>
      <c r="C69" s="112" t="s">
        <v>31</v>
      </c>
      <c r="D69" s="112" t="s">
        <v>178</v>
      </c>
      <c r="E69" s="113" t="s">
        <v>179</v>
      </c>
    </row>
    <row r="70" spans="1:5" hidden="1" x14ac:dyDescent="0.25">
      <c r="A70" s="110" t="s">
        <v>230</v>
      </c>
      <c r="B70" s="119" t="s">
        <v>61</v>
      </c>
      <c r="C70" s="112" t="s">
        <v>31</v>
      </c>
      <c r="D70" s="112" t="s">
        <v>180</v>
      </c>
      <c r="E70" s="113" t="s">
        <v>181</v>
      </c>
    </row>
    <row r="71" spans="1:5" hidden="1" x14ac:dyDescent="0.25">
      <c r="A71" s="110" t="s">
        <v>230</v>
      </c>
      <c r="B71" s="119" t="s">
        <v>61</v>
      </c>
      <c r="C71" s="112" t="s">
        <v>31</v>
      </c>
      <c r="D71" s="112" t="s">
        <v>182</v>
      </c>
      <c r="E71" s="113" t="s">
        <v>183</v>
      </c>
    </row>
    <row r="72" spans="1:5" hidden="1" x14ac:dyDescent="0.25">
      <c r="A72" s="110" t="s">
        <v>230</v>
      </c>
      <c r="B72" s="119" t="s">
        <v>61</v>
      </c>
      <c r="C72" s="112" t="s">
        <v>31</v>
      </c>
      <c r="D72" s="112" t="s">
        <v>233</v>
      </c>
      <c r="E72" s="113" t="s">
        <v>234</v>
      </c>
    </row>
    <row r="73" spans="1:5" hidden="1" x14ac:dyDescent="0.25">
      <c r="A73" s="110" t="s">
        <v>230</v>
      </c>
      <c r="B73" s="119" t="s">
        <v>61</v>
      </c>
      <c r="C73" s="112" t="s">
        <v>31</v>
      </c>
      <c r="D73" s="112" t="s">
        <v>188</v>
      </c>
      <c r="E73" s="113" t="s">
        <v>189</v>
      </c>
    </row>
    <row r="74" spans="1:5" hidden="1" x14ac:dyDescent="0.25">
      <c r="A74" s="110" t="s">
        <v>230</v>
      </c>
      <c r="B74" s="119" t="s">
        <v>61</v>
      </c>
      <c r="C74" s="112" t="s">
        <v>31</v>
      </c>
      <c r="D74" s="112" t="s">
        <v>190</v>
      </c>
      <c r="E74" s="113" t="s">
        <v>191</v>
      </c>
    </row>
    <row r="75" spans="1:5" hidden="1" x14ac:dyDescent="0.25">
      <c r="A75" s="110" t="s">
        <v>230</v>
      </c>
      <c r="B75" s="119" t="s">
        <v>61</v>
      </c>
      <c r="C75" s="112" t="s">
        <v>31</v>
      </c>
      <c r="D75" s="112" t="s">
        <v>192</v>
      </c>
      <c r="E75" s="113" t="s">
        <v>193</v>
      </c>
    </row>
    <row r="76" spans="1:5" hidden="1" x14ac:dyDescent="0.25">
      <c r="A76" s="110" t="s">
        <v>230</v>
      </c>
      <c r="B76" s="119" t="s">
        <v>61</v>
      </c>
      <c r="C76" s="112" t="s">
        <v>31</v>
      </c>
      <c r="D76" s="112" t="s">
        <v>194</v>
      </c>
      <c r="E76" s="113" t="s">
        <v>195</v>
      </c>
    </row>
    <row r="77" spans="1:5" hidden="1" x14ac:dyDescent="0.25">
      <c r="A77" s="110" t="s">
        <v>230</v>
      </c>
      <c r="B77" s="119" t="s">
        <v>61</v>
      </c>
      <c r="C77" s="112" t="s">
        <v>31</v>
      </c>
      <c r="D77" s="112" t="s">
        <v>196</v>
      </c>
      <c r="E77" s="113" t="s">
        <v>197</v>
      </c>
    </row>
    <row r="78" spans="1:5" hidden="1" x14ac:dyDescent="0.25">
      <c r="A78" s="110" t="s">
        <v>230</v>
      </c>
      <c r="B78" s="119" t="s">
        <v>61</v>
      </c>
      <c r="C78" s="112" t="s">
        <v>31</v>
      </c>
      <c r="D78" s="112" t="s">
        <v>202</v>
      </c>
      <c r="E78" s="113" t="s">
        <v>203</v>
      </c>
    </row>
    <row r="79" spans="1:5" hidden="1" x14ac:dyDescent="0.25">
      <c r="A79" s="110" t="s">
        <v>230</v>
      </c>
      <c r="B79" s="119" t="s">
        <v>61</v>
      </c>
      <c r="C79" s="112" t="s">
        <v>31</v>
      </c>
      <c r="D79" s="112" t="s">
        <v>204</v>
      </c>
      <c r="E79" s="113" t="s">
        <v>205</v>
      </c>
    </row>
    <row r="80" spans="1:5" hidden="1" x14ac:dyDescent="0.25">
      <c r="A80" s="110" t="s">
        <v>230</v>
      </c>
      <c r="B80" s="119" t="s">
        <v>61</v>
      </c>
      <c r="C80" s="112" t="s">
        <v>31</v>
      </c>
      <c r="D80" s="112" t="s">
        <v>206</v>
      </c>
      <c r="E80" s="113" t="s">
        <v>207</v>
      </c>
    </row>
    <row r="81" spans="1:5" hidden="1" x14ac:dyDescent="0.25">
      <c r="A81" s="110" t="s">
        <v>230</v>
      </c>
      <c r="B81" s="119" t="s">
        <v>61</v>
      </c>
      <c r="C81" s="112" t="s">
        <v>39</v>
      </c>
      <c r="D81" s="112" t="s">
        <v>208</v>
      </c>
      <c r="E81" s="589" t="s">
        <v>512</v>
      </c>
    </row>
    <row r="82" spans="1:5" ht="22.5" hidden="1" x14ac:dyDescent="0.25">
      <c r="A82" s="110" t="s">
        <v>230</v>
      </c>
      <c r="B82" s="119" t="s">
        <v>61</v>
      </c>
      <c r="C82" s="112" t="s">
        <v>39</v>
      </c>
      <c r="D82" s="112" t="s">
        <v>209</v>
      </c>
      <c r="E82" s="589" t="s">
        <v>513</v>
      </c>
    </row>
    <row r="83" spans="1:5" ht="22.5" hidden="1" x14ac:dyDescent="0.25">
      <c r="A83" s="110" t="s">
        <v>230</v>
      </c>
      <c r="B83" s="119" t="s">
        <v>61</v>
      </c>
      <c r="C83" s="112" t="s">
        <v>213</v>
      </c>
      <c r="D83" s="112" t="s">
        <v>214</v>
      </c>
      <c r="E83" s="113" t="s">
        <v>228</v>
      </c>
    </row>
    <row r="84" spans="1:5" ht="45" hidden="1" x14ac:dyDescent="0.25">
      <c r="A84" s="110" t="s">
        <v>230</v>
      </c>
      <c r="B84" s="119" t="s">
        <v>61</v>
      </c>
      <c r="C84" s="112" t="s">
        <v>213</v>
      </c>
      <c r="D84" s="112" t="s">
        <v>216</v>
      </c>
      <c r="E84" s="113" t="s">
        <v>217</v>
      </c>
    </row>
    <row r="85" spans="1:5" hidden="1" x14ac:dyDescent="0.25">
      <c r="A85" s="110" t="s">
        <v>230</v>
      </c>
      <c r="B85" s="119" t="s">
        <v>61</v>
      </c>
      <c r="C85" s="112" t="s">
        <v>218</v>
      </c>
      <c r="D85" s="112" t="s">
        <v>219</v>
      </c>
      <c r="E85" s="113" t="s">
        <v>220</v>
      </c>
    </row>
    <row r="86" spans="1:5" hidden="1" x14ac:dyDescent="0.25">
      <c r="A86" s="110" t="s">
        <v>230</v>
      </c>
      <c r="B86" s="119" t="s">
        <v>61</v>
      </c>
      <c r="C86" s="112" t="s">
        <v>218</v>
      </c>
      <c r="D86" s="112" t="s">
        <v>42</v>
      </c>
      <c r="E86" s="113" t="s">
        <v>221</v>
      </c>
    </row>
    <row r="87" spans="1:5" hidden="1" x14ac:dyDescent="0.25">
      <c r="A87" s="110" t="s">
        <v>230</v>
      </c>
      <c r="B87" s="119" t="s">
        <v>61</v>
      </c>
      <c r="C87" s="112" t="s">
        <v>218</v>
      </c>
      <c r="D87" s="112" t="s">
        <v>148</v>
      </c>
      <c r="E87" s="113" t="s">
        <v>222</v>
      </c>
    </row>
    <row r="88" spans="1:5" ht="22.5" hidden="1" x14ac:dyDescent="0.25">
      <c r="A88" s="110" t="s">
        <v>230</v>
      </c>
      <c r="B88" s="119" t="s">
        <v>61</v>
      </c>
      <c r="C88" s="112" t="s">
        <v>218</v>
      </c>
      <c r="D88" s="112" t="s">
        <v>147</v>
      </c>
      <c r="E88" s="113" t="s">
        <v>223</v>
      </c>
    </row>
    <row r="89" spans="1:5" hidden="1" x14ac:dyDescent="0.25">
      <c r="A89" s="110" t="s">
        <v>230</v>
      </c>
      <c r="B89" s="119" t="s">
        <v>61</v>
      </c>
      <c r="C89" s="112" t="s">
        <v>218</v>
      </c>
      <c r="D89" s="112" t="s">
        <v>40</v>
      </c>
      <c r="E89" s="113" t="s">
        <v>224</v>
      </c>
    </row>
    <row r="90" spans="1:5" ht="33.75" hidden="1" x14ac:dyDescent="0.25">
      <c r="A90" s="110" t="s">
        <v>230</v>
      </c>
      <c r="B90" s="119" t="s">
        <v>61</v>
      </c>
      <c r="C90" s="112" t="s">
        <v>45</v>
      </c>
      <c r="D90" s="112" t="s">
        <v>225</v>
      </c>
      <c r="E90" s="113" t="s">
        <v>226</v>
      </c>
    </row>
    <row r="91" spans="1:5" ht="22.5" hidden="1" x14ac:dyDescent="0.25">
      <c r="A91" s="110" t="s">
        <v>230</v>
      </c>
      <c r="B91" s="119" t="s">
        <v>61</v>
      </c>
      <c r="C91" s="112" t="s">
        <v>45</v>
      </c>
      <c r="D91" s="112" t="s">
        <v>51</v>
      </c>
      <c r="E91" s="113" t="s">
        <v>227</v>
      </c>
    </row>
    <row r="92" spans="1:5" ht="22.5" hidden="1" x14ac:dyDescent="0.25">
      <c r="A92" s="110" t="s">
        <v>230</v>
      </c>
      <c r="B92" s="119" t="s">
        <v>61</v>
      </c>
      <c r="C92" s="112" t="s">
        <v>45</v>
      </c>
      <c r="D92" s="112" t="s">
        <v>214</v>
      </c>
      <c r="E92" s="113" t="s">
        <v>228</v>
      </c>
    </row>
    <row r="93" spans="1:5" ht="45" hidden="1" x14ac:dyDescent="0.25">
      <c r="A93" s="110" t="s">
        <v>230</v>
      </c>
      <c r="B93" s="119" t="s">
        <v>61</v>
      </c>
      <c r="C93" s="112" t="s">
        <v>45</v>
      </c>
      <c r="D93" s="112" t="s">
        <v>216</v>
      </c>
      <c r="E93" s="113" t="s">
        <v>217</v>
      </c>
    </row>
    <row r="94" spans="1:5" ht="67.5" hidden="1" x14ac:dyDescent="0.25">
      <c r="A94" s="110" t="s">
        <v>230</v>
      </c>
      <c r="B94" s="119" t="s">
        <v>61</v>
      </c>
      <c r="C94" s="112" t="s">
        <v>45</v>
      </c>
      <c r="D94" s="112" t="s">
        <v>50</v>
      </c>
      <c r="E94" s="589" t="s">
        <v>511</v>
      </c>
    </row>
    <row r="95" spans="1:5" ht="102" thickBot="1" x14ac:dyDescent="0.3">
      <c r="A95" s="120" t="s">
        <v>230</v>
      </c>
      <c r="B95" s="134" t="s">
        <v>61</v>
      </c>
      <c r="C95" s="122" t="s">
        <v>45</v>
      </c>
      <c r="D95" s="122" t="s">
        <v>229</v>
      </c>
      <c r="E95" s="588" t="s">
        <v>529</v>
      </c>
    </row>
    <row r="96" spans="1:5" hidden="1" x14ac:dyDescent="0.25">
      <c r="A96" s="123" t="s">
        <v>169</v>
      </c>
      <c r="B96" s="124" t="s">
        <v>32</v>
      </c>
      <c r="C96" s="125" t="s">
        <v>171</v>
      </c>
      <c r="D96" s="125" t="s">
        <v>29</v>
      </c>
      <c r="E96" s="126" t="s">
        <v>172</v>
      </c>
    </row>
    <row r="97" spans="1:5" hidden="1" x14ac:dyDescent="0.25">
      <c r="A97" s="123" t="s">
        <v>169</v>
      </c>
      <c r="B97" s="124" t="s">
        <v>32</v>
      </c>
      <c r="C97" s="125" t="s">
        <v>236</v>
      </c>
      <c r="D97" s="125" t="s">
        <v>29</v>
      </c>
      <c r="E97" s="126" t="s">
        <v>237</v>
      </c>
    </row>
    <row r="98" spans="1:5" hidden="1" x14ac:dyDescent="0.25">
      <c r="A98" s="123" t="s">
        <v>169</v>
      </c>
      <c r="B98" s="124" t="s">
        <v>32</v>
      </c>
      <c r="C98" s="125" t="s">
        <v>236</v>
      </c>
      <c r="D98" s="125" t="s">
        <v>29</v>
      </c>
      <c r="E98" s="126" t="s">
        <v>238</v>
      </c>
    </row>
    <row r="99" spans="1:5" hidden="1" x14ac:dyDescent="0.25">
      <c r="A99" s="123" t="s">
        <v>169</v>
      </c>
      <c r="B99" s="124" t="s">
        <v>32</v>
      </c>
      <c r="C99" s="125" t="s">
        <v>236</v>
      </c>
      <c r="D99" s="125" t="s">
        <v>29</v>
      </c>
      <c r="E99" s="126" t="s">
        <v>239</v>
      </c>
    </row>
    <row r="100" spans="1:5" hidden="1" x14ac:dyDescent="0.25">
      <c r="A100" s="123" t="s">
        <v>169</v>
      </c>
      <c r="B100" s="124" t="s">
        <v>32</v>
      </c>
      <c r="C100" s="125" t="s">
        <v>236</v>
      </c>
      <c r="D100" s="125" t="s">
        <v>240</v>
      </c>
      <c r="E100" s="126" t="s">
        <v>241</v>
      </c>
    </row>
    <row r="101" spans="1:5" hidden="1" x14ac:dyDescent="0.25">
      <c r="A101" s="123" t="s">
        <v>169</v>
      </c>
      <c r="B101" s="124" t="s">
        <v>32</v>
      </c>
      <c r="C101" s="125" t="s">
        <v>236</v>
      </c>
      <c r="D101" s="125" t="s">
        <v>242</v>
      </c>
      <c r="E101" s="126" t="s">
        <v>243</v>
      </c>
    </row>
    <row r="102" spans="1:5" hidden="1" x14ac:dyDescent="0.25">
      <c r="A102" s="123" t="s">
        <v>169</v>
      </c>
      <c r="B102" s="124" t="s">
        <v>32</v>
      </c>
      <c r="C102" s="125" t="s">
        <v>31</v>
      </c>
      <c r="D102" s="125" t="s">
        <v>178</v>
      </c>
      <c r="E102" s="126" t="s">
        <v>179</v>
      </c>
    </row>
    <row r="103" spans="1:5" hidden="1" x14ac:dyDescent="0.25">
      <c r="A103" s="123" t="s">
        <v>169</v>
      </c>
      <c r="B103" s="124" t="s">
        <v>32</v>
      </c>
      <c r="C103" s="125" t="s">
        <v>31</v>
      </c>
      <c r="D103" s="125" t="s">
        <v>180</v>
      </c>
      <c r="E103" s="126" t="s">
        <v>181</v>
      </c>
    </row>
    <row r="104" spans="1:5" hidden="1" x14ac:dyDescent="0.25">
      <c r="A104" s="123" t="s">
        <v>169</v>
      </c>
      <c r="B104" s="124" t="s">
        <v>32</v>
      </c>
      <c r="C104" s="125" t="s">
        <v>31</v>
      </c>
      <c r="D104" s="125" t="s">
        <v>182</v>
      </c>
      <c r="E104" s="126" t="s">
        <v>183</v>
      </c>
    </row>
    <row r="105" spans="1:5" hidden="1" x14ac:dyDescent="0.25">
      <c r="A105" s="123" t="s">
        <v>169</v>
      </c>
      <c r="B105" s="124" t="s">
        <v>32</v>
      </c>
      <c r="C105" s="125" t="s">
        <v>31</v>
      </c>
      <c r="D105" s="125" t="s">
        <v>184</v>
      </c>
      <c r="E105" s="126" t="s">
        <v>185</v>
      </c>
    </row>
    <row r="106" spans="1:5" hidden="1" x14ac:dyDescent="0.25">
      <c r="A106" s="123" t="s">
        <v>169</v>
      </c>
      <c r="B106" s="124" t="s">
        <v>32</v>
      </c>
      <c r="C106" s="125" t="s">
        <v>31</v>
      </c>
      <c r="D106" s="125" t="s">
        <v>186</v>
      </c>
      <c r="E106" s="126" t="s">
        <v>187</v>
      </c>
    </row>
    <row r="107" spans="1:5" hidden="1" x14ac:dyDescent="0.25">
      <c r="A107" s="123" t="s">
        <v>169</v>
      </c>
      <c r="B107" s="124" t="s">
        <v>32</v>
      </c>
      <c r="C107" s="125" t="s">
        <v>31</v>
      </c>
      <c r="D107" s="125" t="s">
        <v>188</v>
      </c>
      <c r="E107" s="126" t="s">
        <v>189</v>
      </c>
    </row>
    <row r="108" spans="1:5" hidden="1" x14ac:dyDescent="0.25">
      <c r="A108" s="123" t="s">
        <v>169</v>
      </c>
      <c r="B108" s="124" t="s">
        <v>32</v>
      </c>
      <c r="C108" s="125" t="s">
        <v>31</v>
      </c>
      <c r="D108" s="125" t="s">
        <v>190</v>
      </c>
      <c r="E108" s="126" t="s">
        <v>191</v>
      </c>
    </row>
    <row r="109" spans="1:5" hidden="1" x14ac:dyDescent="0.25">
      <c r="A109" s="123" t="s">
        <v>169</v>
      </c>
      <c r="B109" s="124" t="s">
        <v>32</v>
      </c>
      <c r="C109" s="125" t="s">
        <v>31</v>
      </c>
      <c r="D109" s="125" t="s">
        <v>192</v>
      </c>
      <c r="E109" s="126" t="s">
        <v>193</v>
      </c>
    </row>
    <row r="110" spans="1:5" hidden="1" x14ac:dyDescent="0.25">
      <c r="A110" s="123" t="s">
        <v>169</v>
      </c>
      <c r="B110" s="124" t="s">
        <v>32</v>
      </c>
      <c r="C110" s="125" t="s">
        <v>31</v>
      </c>
      <c r="D110" s="125" t="s">
        <v>194</v>
      </c>
      <c r="E110" s="126" t="s">
        <v>195</v>
      </c>
    </row>
    <row r="111" spans="1:5" hidden="1" x14ac:dyDescent="0.25">
      <c r="A111" s="123" t="s">
        <v>169</v>
      </c>
      <c r="B111" s="124" t="s">
        <v>32</v>
      </c>
      <c r="C111" s="125" t="s">
        <v>31</v>
      </c>
      <c r="D111" s="125" t="s">
        <v>196</v>
      </c>
      <c r="E111" s="126" t="s">
        <v>197</v>
      </c>
    </row>
    <row r="112" spans="1:5" hidden="1" x14ac:dyDescent="0.25">
      <c r="A112" s="123" t="s">
        <v>169</v>
      </c>
      <c r="B112" s="124" t="s">
        <v>32</v>
      </c>
      <c r="C112" s="125" t="s">
        <v>31</v>
      </c>
      <c r="D112" s="125" t="s">
        <v>198</v>
      </c>
      <c r="E112" s="126" t="s">
        <v>199</v>
      </c>
    </row>
    <row r="113" spans="1:6" hidden="1" x14ac:dyDescent="0.25">
      <c r="A113" s="123" t="s">
        <v>169</v>
      </c>
      <c r="B113" s="124" t="s">
        <v>32</v>
      </c>
      <c r="C113" s="125" t="s">
        <v>31</v>
      </c>
      <c r="D113" s="125" t="s">
        <v>200</v>
      </c>
      <c r="E113" s="126" t="s">
        <v>201</v>
      </c>
    </row>
    <row r="114" spans="1:6" hidden="1" x14ac:dyDescent="0.25">
      <c r="A114" s="123" t="s">
        <v>169</v>
      </c>
      <c r="B114" s="124" t="s">
        <v>32</v>
      </c>
      <c r="C114" s="125" t="s">
        <v>31</v>
      </c>
      <c r="D114" s="125" t="s">
        <v>202</v>
      </c>
      <c r="E114" s="126" t="s">
        <v>203</v>
      </c>
    </row>
    <row r="115" spans="1:6" hidden="1" x14ac:dyDescent="0.25">
      <c r="A115" s="123" t="s">
        <v>169</v>
      </c>
      <c r="B115" s="124" t="s">
        <v>32</v>
      </c>
      <c r="C115" s="125" t="s">
        <v>31</v>
      </c>
      <c r="D115" s="125" t="s">
        <v>204</v>
      </c>
      <c r="E115" s="126" t="s">
        <v>205</v>
      </c>
    </row>
    <row r="116" spans="1:6" hidden="1" x14ac:dyDescent="0.25">
      <c r="A116" s="123" t="s">
        <v>169</v>
      </c>
      <c r="B116" s="124" t="s">
        <v>32</v>
      </c>
      <c r="C116" s="125" t="s">
        <v>31</v>
      </c>
      <c r="D116" s="125" t="s">
        <v>206</v>
      </c>
      <c r="E116" s="126" t="s">
        <v>207</v>
      </c>
    </row>
    <row r="117" spans="1:6" hidden="1" x14ac:dyDescent="0.25">
      <c r="A117" s="123" t="s">
        <v>169</v>
      </c>
      <c r="B117" s="124" t="s">
        <v>32</v>
      </c>
      <c r="C117" s="125" t="s">
        <v>39</v>
      </c>
      <c r="D117" s="125" t="s">
        <v>208</v>
      </c>
      <c r="E117" s="126" t="s">
        <v>512</v>
      </c>
    </row>
    <row r="118" spans="1:6" ht="22.5" hidden="1" x14ac:dyDescent="0.25">
      <c r="A118" s="123" t="s">
        <v>169</v>
      </c>
      <c r="B118" s="124" t="s">
        <v>32</v>
      </c>
      <c r="C118" s="125" t="s">
        <v>39</v>
      </c>
      <c r="D118" s="125" t="s">
        <v>209</v>
      </c>
      <c r="E118" s="126" t="s">
        <v>513</v>
      </c>
    </row>
    <row r="119" spans="1:6" ht="22.5" hidden="1" x14ac:dyDescent="0.25">
      <c r="A119" s="123" t="s">
        <v>169</v>
      </c>
      <c r="B119" s="124" t="s">
        <v>32</v>
      </c>
      <c r="C119" s="125" t="s">
        <v>45</v>
      </c>
      <c r="D119" s="125" t="s">
        <v>214</v>
      </c>
      <c r="E119" s="126" t="s">
        <v>228</v>
      </c>
    </row>
    <row r="120" spans="1:6" ht="45" hidden="1" x14ac:dyDescent="0.25">
      <c r="A120" s="123" t="s">
        <v>169</v>
      </c>
      <c r="B120" s="124" t="s">
        <v>32</v>
      </c>
      <c r="C120" s="125" t="s">
        <v>45</v>
      </c>
      <c r="D120" s="125" t="s">
        <v>216</v>
      </c>
      <c r="E120" s="126" t="s">
        <v>217</v>
      </c>
    </row>
    <row r="121" spans="1:6" ht="102" thickBot="1" x14ac:dyDescent="0.3">
      <c r="A121" s="123" t="s">
        <v>169</v>
      </c>
      <c r="B121" s="124" t="s">
        <v>32</v>
      </c>
      <c r="C121" s="125" t="s">
        <v>45</v>
      </c>
      <c r="D121" s="125" t="s">
        <v>229</v>
      </c>
      <c r="E121" s="132" t="s">
        <v>529</v>
      </c>
    </row>
    <row r="122" spans="1:6" hidden="1" x14ac:dyDescent="0.25">
      <c r="A122" s="114" t="s">
        <v>169</v>
      </c>
      <c r="B122" s="135" t="s">
        <v>32</v>
      </c>
      <c r="C122" s="116" t="s">
        <v>39</v>
      </c>
      <c r="D122" s="116" t="s">
        <v>210</v>
      </c>
      <c r="E122" s="117" t="s">
        <v>211</v>
      </c>
      <c r="F122" s="118" t="s">
        <v>212</v>
      </c>
    </row>
  </sheetData>
  <autoFilter ref="A1:F122" xr:uid="{DC4CA44B-8818-4C01-8856-7E2D33BFB39F}">
    <filterColumn colId="3">
      <filters>
        <filter val="W-PSNP-TQ"/>
      </filters>
    </filterColumn>
  </autoFilter>
  <hyperlinks>
    <hyperlink ref="D3" r:id="rId1" xr:uid="{F27AF3AB-D098-450E-8929-582EAF75ACF5}"/>
    <hyperlink ref="D37" r:id="rId2" xr:uid="{01B48A14-16B2-4BB1-AF72-197B2D0F06BA}"/>
    <hyperlink ref="D67" r:id="rId3" xr:uid="{EF997BC3-C14E-4D4E-B131-77DB165FBDCC}"/>
  </hyperlinks>
  <pageMargins left="0.7" right="0.7" top="0.75" bottom="0.75" header="0.3" footer="0.3"/>
  <pageSetup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5A4BB-FF69-4FA2-A482-D0997B716341}">
  <sheetPr codeName="Sheet4"/>
  <dimension ref="A1:BG31"/>
  <sheetViews>
    <sheetView workbookViewId="0">
      <pane ySplit="21" topLeftCell="A22" activePane="bottomLeft" state="frozen"/>
      <selection pane="bottomLeft" activeCell="O21" sqref="O21"/>
    </sheetView>
  </sheetViews>
  <sheetFormatPr defaultRowHeight="15" x14ac:dyDescent="0.25"/>
  <cols>
    <col min="3" max="3" width="12.85546875" bestFit="1" customWidth="1"/>
    <col min="5" max="5" width="9" bestFit="1" customWidth="1"/>
  </cols>
  <sheetData>
    <row r="1" spans="1:59" ht="18.75" x14ac:dyDescent="0.25">
      <c r="A1" s="235" t="s">
        <v>346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160"/>
      <c r="S1" s="161"/>
      <c r="T1" s="161"/>
      <c r="U1" s="161"/>
      <c r="V1" s="161"/>
      <c r="W1" s="161"/>
      <c r="X1" s="161"/>
      <c r="Y1" s="161"/>
      <c r="Z1" s="161"/>
      <c r="AA1" s="161"/>
      <c r="AB1" s="161"/>
      <c r="AC1" s="161"/>
      <c r="AD1" s="161"/>
      <c r="AE1" s="161"/>
      <c r="AF1" s="161"/>
      <c r="AG1" s="161"/>
      <c r="AH1" s="161"/>
      <c r="AI1" s="161"/>
      <c r="AJ1" s="161"/>
      <c r="AK1" s="161"/>
      <c r="AL1" s="161"/>
      <c r="AM1" s="161"/>
      <c r="AN1" s="161"/>
      <c r="AO1" s="161"/>
      <c r="AP1" s="161"/>
      <c r="AQ1" s="161"/>
      <c r="AR1" s="161"/>
      <c r="AS1" s="161"/>
      <c r="AT1" s="161"/>
      <c r="AU1" s="161"/>
      <c r="AV1" s="161"/>
      <c r="AW1" s="161"/>
      <c r="AX1" s="161"/>
      <c r="AY1" s="161"/>
      <c r="AZ1" s="161"/>
      <c r="BA1" s="161"/>
      <c r="BB1" s="161"/>
      <c r="BC1" s="161"/>
      <c r="BD1" s="161"/>
      <c r="BE1" s="161"/>
      <c r="BF1" s="161"/>
      <c r="BG1" s="161"/>
    </row>
    <row r="2" spans="1:59" ht="19.5" thickBot="1" x14ac:dyDescent="0.3">
      <c r="A2" s="159" t="s">
        <v>347</v>
      </c>
      <c r="B2" s="235"/>
      <c r="C2" s="235"/>
      <c r="D2" s="235"/>
      <c r="E2" s="235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1"/>
      <c r="T2" s="161"/>
      <c r="U2" s="161"/>
      <c r="V2" s="161"/>
      <c r="W2" s="161"/>
      <c r="X2" s="161"/>
      <c r="Y2" s="161"/>
      <c r="Z2" s="161"/>
      <c r="AA2" s="161"/>
      <c r="AB2" s="161"/>
      <c r="AC2" s="161"/>
      <c r="AD2" s="161"/>
      <c r="AE2" s="161"/>
      <c r="AF2" s="161"/>
      <c r="AG2" s="161"/>
      <c r="AH2" s="161"/>
      <c r="AI2" s="161"/>
      <c r="AJ2" s="161"/>
      <c r="AK2" s="161"/>
      <c r="AL2" s="161"/>
      <c r="AM2" s="161"/>
      <c r="AN2" s="161"/>
      <c r="AO2" s="161"/>
      <c r="AP2" s="161"/>
      <c r="AQ2" s="161"/>
      <c r="AR2" s="161"/>
      <c r="AS2" s="161"/>
      <c r="AT2" s="161"/>
      <c r="AU2" s="161"/>
      <c r="AV2" s="161"/>
      <c r="AW2" s="161"/>
      <c r="AX2" s="161"/>
      <c r="AY2" s="161"/>
      <c r="AZ2" s="161"/>
      <c r="BA2" s="161"/>
      <c r="BB2" s="161"/>
      <c r="BC2" s="161"/>
      <c r="BD2" s="161"/>
      <c r="BE2" s="161"/>
      <c r="BF2" s="161"/>
      <c r="BG2" s="161"/>
    </row>
    <row r="3" spans="1:59" ht="16.5" thickTop="1" thickBot="1" x14ac:dyDescent="0.3">
      <c r="A3" s="640" t="s">
        <v>248</v>
      </c>
      <c r="B3" s="641"/>
      <c r="C3" s="641"/>
      <c r="D3" s="641"/>
      <c r="E3" s="642"/>
      <c r="F3" s="643" t="s">
        <v>249</v>
      </c>
      <c r="G3" s="637"/>
      <c r="H3" s="637"/>
      <c r="I3" s="638"/>
      <c r="J3" s="644" t="s">
        <v>250</v>
      </c>
      <c r="K3" s="645"/>
      <c r="L3" s="645"/>
      <c r="M3" s="646"/>
      <c r="N3" s="647"/>
      <c r="O3" s="643" t="s">
        <v>251</v>
      </c>
      <c r="P3" s="637"/>
      <c r="Q3" s="637"/>
      <c r="R3" s="637"/>
      <c r="S3" s="648"/>
      <c r="T3" s="649" t="s">
        <v>252</v>
      </c>
      <c r="U3" s="650"/>
      <c r="V3" s="650"/>
      <c r="W3" s="650"/>
      <c r="X3" s="651"/>
      <c r="Y3" s="643" t="s">
        <v>253</v>
      </c>
      <c r="Z3" s="637"/>
      <c r="AA3" s="637"/>
      <c r="AB3" s="638"/>
      <c r="AC3" s="638"/>
      <c r="AD3" s="644" t="s">
        <v>254</v>
      </c>
      <c r="AE3" s="645"/>
      <c r="AF3" s="645"/>
      <c r="AG3" s="645"/>
      <c r="AH3" s="647"/>
      <c r="AI3" s="636" t="s">
        <v>331</v>
      </c>
      <c r="AJ3" s="637"/>
      <c r="AK3" s="637"/>
      <c r="AL3" s="637"/>
      <c r="AM3" s="637"/>
      <c r="AN3" s="652" t="s">
        <v>256</v>
      </c>
      <c r="AO3" s="650"/>
      <c r="AP3" s="650"/>
      <c r="AQ3" s="650"/>
      <c r="AR3" s="650"/>
      <c r="AS3" s="636" t="s">
        <v>257</v>
      </c>
      <c r="AT3" s="637"/>
      <c r="AU3" s="637"/>
      <c r="AV3" s="637"/>
      <c r="AW3" s="648"/>
      <c r="AX3" s="652" t="s">
        <v>258</v>
      </c>
      <c r="AY3" s="650"/>
      <c r="AZ3" s="650"/>
      <c r="BA3" s="650"/>
      <c r="BB3" s="650"/>
      <c r="BC3" s="636" t="s">
        <v>259</v>
      </c>
      <c r="BD3" s="637"/>
      <c r="BE3" s="637"/>
      <c r="BF3" s="638"/>
      <c r="BG3" s="639"/>
    </row>
    <row r="4" spans="1:59" ht="15.75" thickBot="1" x14ac:dyDescent="0.3">
      <c r="A4" s="240" t="s">
        <v>332</v>
      </c>
      <c r="B4" s="162" t="s">
        <v>333</v>
      </c>
      <c r="C4" s="162" t="s">
        <v>334</v>
      </c>
      <c r="D4" s="241" t="s">
        <v>335</v>
      </c>
      <c r="E4" s="163" t="s">
        <v>336</v>
      </c>
      <c r="F4" s="164" t="s">
        <v>332</v>
      </c>
      <c r="G4" s="165" t="s">
        <v>333</v>
      </c>
      <c r="H4" s="165" t="s">
        <v>334</v>
      </c>
      <c r="I4" s="166" t="s">
        <v>335</v>
      </c>
      <c r="J4" s="167" t="s">
        <v>332</v>
      </c>
      <c r="K4" s="164" t="s">
        <v>333</v>
      </c>
      <c r="L4" s="165" t="s">
        <v>334</v>
      </c>
      <c r="M4" s="166" t="s">
        <v>335</v>
      </c>
      <c r="N4" s="168" t="s">
        <v>336</v>
      </c>
      <c r="O4" s="164" t="s">
        <v>332</v>
      </c>
      <c r="P4" s="165" t="s">
        <v>333</v>
      </c>
      <c r="Q4" s="165" t="s">
        <v>334</v>
      </c>
      <c r="R4" s="166" t="s">
        <v>335</v>
      </c>
      <c r="S4" s="168" t="s">
        <v>336</v>
      </c>
      <c r="T4" s="169" t="s">
        <v>332</v>
      </c>
      <c r="U4" s="162" t="s">
        <v>333</v>
      </c>
      <c r="V4" s="162" t="s">
        <v>334</v>
      </c>
      <c r="W4" s="162" t="s">
        <v>335</v>
      </c>
      <c r="X4" s="242" t="s">
        <v>336</v>
      </c>
      <c r="Y4" s="164" t="s">
        <v>332</v>
      </c>
      <c r="Z4" s="165" t="s">
        <v>333</v>
      </c>
      <c r="AA4" s="165" t="s">
        <v>334</v>
      </c>
      <c r="AB4" s="166" t="s">
        <v>335</v>
      </c>
      <c r="AC4" s="166" t="s">
        <v>336</v>
      </c>
      <c r="AD4" s="167" t="s">
        <v>332</v>
      </c>
      <c r="AE4" s="165" t="s">
        <v>333</v>
      </c>
      <c r="AF4" s="165" t="s">
        <v>334</v>
      </c>
      <c r="AG4" s="239" t="s">
        <v>335</v>
      </c>
      <c r="AH4" s="168" t="s">
        <v>336</v>
      </c>
      <c r="AI4" s="167" t="s">
        <v>332</v>
      </c>
      <c r="AJ4" s="165" t="s">
        <v>333</v>
      </c>
      <c r="AK4" s="165" t="s">
        <v>334</v>
      </c>
      <c r="AL4" s="166" t="s">
        <v>335</v>
      </c>
      <c r="AM4" s="168" t="s">
        <v>336</v>
      </c>
      <c r="AN4" s="167" t="s">
        <v>332</v>
      </c>
      <c r="AO4" s="239" t="s">
        <v>333</v>
      </c>
      <c r="AP4" s="165" t="s">
        <v>334</v>
      </c>
      <c r="AQ4" s="166" t="s">
        <v>335</v>
      </c>
      <c r="AR4" s="168" t="s">
        <v>336</v>
      </c>
      <c r="AS4" s="169" t="s">
        <v>332</v>
      </c>
      <c r="AT4" s="162" t="s">
        <v>333</v>
      </c>
      <c r="AU4" s="162" t="s">
        <v>334</v>
      </c>
      <c r="AV4" s="162" t="s">
        <v>335</v>
      </c>
      <c r="AW4" s="170" t="s">
        <v>336</v>
      </c>
      <c r="AX4" s="167" t="s">
        <v>332</v>
      </c>
      <c r="AY4" s="239" t="s">
        <v>333</v>
      </c>
      <c r="AZ4" s="171" t="s">
        <v>334</v>
      </c>
      <c r="BA4" s="239" t="s">
        <v>335</v>
      </c>
      <c r="BB4" s="168" t="s">
        <v>336</v>
      </c>
      <c r="BC4" s="167" t="s">
        <v>332</v>
      </c>
      <c r="BD4" s="165" t="s">
        <v>333</v>
      </c>
      <c r="BE4" s="165" t="s">
        <v>334</v>
      </c>
      <c r="BF4" s="172" t="s">
        <v>335</v>
      </c>
      <c r="BG4" s="173" t="s">
        <v>336</v>
      </c>
    </row>
    <row r="5" spans="1:59" x14ac:dyDescent="0.25">
      <c r="A5" s="174"/>
      <c r="B5" s="175"/>
      <c r="C5" s="175"/>
      <c r="D5" s="175"/>
      <c r="E5" s="176"/>
      <c r="F5" s="177"/>
      <c r="G5" s="178"/>
      <c r="H5" s="178"/>
      <c r="I5" s="179"/>
      <c r="J5" s="180"/>
      <c r="K5" s="175"/>
      <c r="L5" s="175"/>
      <c r="M5" s="230"/>
      <c r="N5" s="176"/>
      <c r="O5" s="177"/>
      <c r="P5" s="178"/>
      <c r="Q5" s="178"/>
      <c r="R5" s="179"/>
      <c r="S5" s="181"/>
      <c r="T5" s="180"/>
      <c r="U5" s="175"/>
      <c r="V5" s="175"/>
      <c r="W5" s="175"/>
      <c r="X5" s="176"/>
      <c r="Y5" s="182"/>
      <c r="Z5" s="178"/>
      <c r="AA5" s="178"/>
      <c r="AB5" s="179"/>
      <c r="AC5" s="179"/>
      <c r="AD5" s="183"/>
      <c r="AE5" s="184"/>
      <c r="AF5" s="185"/>
      <c r="AG5" s="185"/>
      <c r="AH5" s="186"/>
      <c r="AI5" s="187"/>
      <c r="AJ5" s="178"/>
      <c r="AK5" s="178"/>
      <c r="AL5" s="178"/>
      <c r="AM5" s="181"/>
      <c r="AN5" s="188"/>
      <c r="AO5" s="175"/>
      <c r="AP5" s="175"/>
      <c r="AQ5" s="175"/>
      <c r="AR5" s="176"/>
      <c r="AS5" s="177"/>
      <c r="AT5" s="178"/>
      <c r="AU5" s="178"/>
      <c r="AV5" s="178"/>
      <c r="AW5" s="181"/>
      <c r="AX5" s="188"/>
      <c r="AY5" s="175"/>
      <c r="AZ5" s="175"/>
      <c r="BA5" s="230"/>
      <c r="BB5" s="176"/>
      <c r="BC5" s="177"/>
      <c r="BD5" s="178"/>
      <c r="BE5" s="178"/>
      <c r="BF5" s="178"/>
      <c r="BG5" s="189"/>
    </row>
    <row r="6" spans="1:59" x14ac:dyDescent="0.25">
      <c r="A6" s="190"/>
      <c r="B6" s="191"/>
      <c r="C6" s="191"/>
      <c r="D6" s="191"/>
      <c r="E6" s="192"/>
      <c r="F6" s="187"/>
      <c r="G6" s="193"/>
      <c r="H6" s="193"/>
      <c r="I6" s="182"/>
      <c r="J6" s="158"/>
      <c r="K6" s="191"/>
      <c r="L6" s="191"/>
      <c r="M6" s="231"/>
      <c r="N6" s="192"/>
      <c r="O6" s="187"/>
      <c r="P6" s="193"/>
      <c r="Q6" s="193"/>
      <c r="R6" s="182"/>
      <c r="S6" s="194"/>
      <c r="T6" s="195"/>
      <c r="U6" s="191"/>
      <c r="V6" s="191"/>
      <c r="W6" s="191"/>
      <c r="X6" s="192"/>
      <c r="Y6" s="187"/>
      <c r="Z6" s="193"/>
      <c r="AA6" s="193"/>
      <c r="AB6" s="182"/>
      <c r="AC6" s="182"/>
      <c r="AD6" s="158"/>
      <c r="AE6" s="195"/>
      <c r="AF6" s="191"/>
      <c r="AG6" s="191"/>
      <c r="AH6" s="192"/>
      <c r="AI6" s="187"/>
      <c r="AJ6" s="193"/>
      <c r="AK6" s="193"/>
      <c r="AL6" s="193"/>
      <c r="AM6" s="194"/>
      <c r="AN6" s="195"/>
      <c r="AO6" s="191"/>
      <c r="AP6" s="191"/>
      <c r="AQ6" s="191"/>
      <c r="AR6" s="192"/>
      <c r="AS6" s="187"/>
      <c r="AT6" s="193"/>
      <c r="AU6" s="193"/>
      <c r="AV6" s="193"/>
      <c r="AW6" s="194"/>
      <c r="AX6" s="195"/>
      <c r="AY6" s="191"/>
      <c r="AZ6" s="191"/>
      <c r="BA6" s="231"/>
      <c r="BB6" s="192"/>
      <c r="BC6" s="187"/>
      <c r="BD6" s="193"/>
      <c r="BE6" s="193"/>
      <c r="BF6" s="193"/>
      <c r="BG6" s="196"/>
    </row>
    <row r="7" spans="1:59" x14ac:dyDescent="0.25">
      <c r="A7" s="174"/>
      <c r="B7" s="191"/>
      <c r="C7" s="191"/>
      <c r="D7" s="191"/>
      <c r="E7" s="192"/>
      <c r="F7" s="187"/>
      <c r="G7" s="193"/>
      <c r="H7" s="193"/>
      <c r="I7" s="182"/>
      <c r="J7" s="158"/>
      <c r="K7" s="191"/>
      <c r="L7" s="191"/>
      <c r="M7" s="231"/>
      <c r="N7" s="192"/>
      <c r="O7" s="187"/>
      <c r="P7" s="193"/>
      <c r="Q7" s="193"/>
      <c r="R7" s="182"/>
      <c r="S7" s="194"/>
      <c r="T7" s="195"/>
      <c r="U7" s="191"/>
      <c r="V7" s="191"/>
      <c r="W7" s="191"/>
      <c r="X7" s="192"/>
      <c r="Y7" s="187"/>
      <c r="Z7" s="193"/>
      <c r="AA7" s="193"/>
      <c r="AB7" s="182"/>
      <c r="AC7" s="182"/>
      <c r="AD7" s="158"/>
      <c r="AE7" s="195"/>
      <c r="AF7" s="191"/>
      <c r="AG7" s="191"/>
      <c r="AH7" s="192"/>
      <c r="AI7" s="187"/>
      <c r="AJ7" s="193"/>
      <c r="AK7" s="193"/>
      <c r="AL7" s="193"/>
      <c r="AM7" s="194"/>
      <c r="AN7" s="195"/>
      <c r="AO7" s="191"/>
      <c r="AP7" s="191"/>
      <c r="AQ7" s="191"/>
      <c r="AR7" s="192"/>
      <c r="AS7" s="187"/>
      <c r="AT7" s="193"/>
      <c r="AU7" s="193"/>
      <c r="AV7" s="193"/>
      <c r="AW7" s="194"/>
      <c r="AX7" s="195"/>
      <c r="AY7" s="191"/>
      <c r="AZ7" s="191"/>
      <c r="BA7" s="231"/>
      <c r="BB7" s="192"/>
      <c r="BC7" s="187"/>
      <c r="BD7" s="193"/>
      <c r="BE7" s="193"/>
      <c r="BF7" s="193"/>
      <c r="BG7" s="197"/>
    </row>
    <row r="8" spans="1:59" x14ac:dyDescent="0.25">
      <c r="A8" s="198"/>
      <c r="B8" s="191"/>
      <c r="C8" s="191"/>
      <c r="D8" s="191"/>
      <c r="E8" s="192"/>
      <c r="F8" s="187"/>
      <c r="G8" s="193"/>
      <c r="H8" s="193"/>
      <c r="I8" s="182"/>
      <c r="J8" s="158"/>
      <c r="K8" s="191"/>
      <c r="L8" s="191"/>
      <c r="M8" s="231"/>
      <c r="N8" s="192"/>
      <c r="O8" s="187"/>
      <c r="P8" s="193"/>
      <c r="Q8" s="193"/>
      <c r="R8" s="182"/>
      <c r="S8" s="194"/>
      <c r="T8" s="195"/>
      <c r="U8" s="191"/>
      <c r="V8" s="191"/>
      <c r="W8" s="191"/>
      <c r="X8" s="192"/>
      <c r="Y8" s="187"/>
      <c r="Z8" s="193"/>
      <c r="AA8" s="193"/>
      <c r="AB8" s="182"/>
      <c r="AC8" s="182"/>
      <c r="AD8" s="158"/>
      <c r="AE8" s="195"/>
      <c r="AF8" s="191"/>
      <c r="AG8" s="191"/>
      <c r="AH8" s="192"/>
      <c r="AI8" s="187"/>
      <c r="AJ8" s="193"/>
      <c r="AK8" s="193"/>
      <c r="AL8" s="193"/>
      <c r="AM8" s="194"/>
      <c r="AN8" s="195"/>
      <c r="AO8" s="191"/>
      <c r="AP8" s="191"/>
      <c r="AQ8" s="191"/>
      <c r="AR8" s="192"/>
      <c r="AS8" s="187"/>
      <c r="AT8" s="193"/>
      <c r="AU8" s="193"/>
      <c r="AV8" s="193"/>
      <c r="AW8" s="194"/>
      <c r="AX8" s="195"/>
      <c r="AY8" s="191"/>
      <c r="AZ8" s="191"/>
      <c r="BA8" s="231"/>
      <c r="BB8" s="192"/>
      <c r="BC8" s="187"/>
      <c r="BD8" s="193"/>
      <c r="BE8" s="193"/>
      <c r="BF8" s="193"/>
      <c r="BG8" s="199"/>
    </row>
    <row r="9" spans="1:59" x14ac:dyDescent="0.25">
      <c r="A9" s="198"/>
      <c r="B9" s="191"/>
      <c r="C9" s="191"/>
      <c r="D9" s="191"/>
      <c r="E9" s="192"/>
      <c r="F9" s="187"/>
      <c r="G9" s="187"/>
      <c r="H9" s="187"/>
      <c r="I9" s="200"/>
      <c r="J9" s="158"/>
      <c r="K9" s="191"/>
      <c r="L9" s="191"/>
      <c r="M9" s="231"/>
      <c r="N9" s="192"/>
      <c r="O9" s="187"/>
      <c r="P9" s="187"/>
      <c r="Q9" s="187"/>
      <c r="R9" s="200"/>
      <c r="S9" s="194"/>
      <c r="T9" s="195"/>
      <c r="U9" s="191"/>
      <c r="V9" s="191"/>
      <c r="W9" s="191"/>
      <c r="X9" s="192"/>
      <c r="Y9" s="187"/>
      <c r="Z9" s="187"/>
      <c r="AA9" s="187"/>
      <c r="AB9" s="200"/>
      <c r="AC9" s="182"/>
      <c r="AD9" s="158"/>
      <c r="AE9" s="191"/>
      <c r="AF9" s="191"/>
      <c r="AG9" s="191"/>
      <c r="AH9" s="192"/>
      <c r="AI9" s="187"/>
      <c r="AJ9" s="193"/>
      <c r="AK9" s="193"/>
      <c r="AL9" s="193"/>
      <c r="AM9" s="194"/>
      <c r="AN9" s="195"/>
      <c r="AO9" s="191"/>
      <c r="AP9" s="191"/>
      <c r="AQ9" s="191"/>
      <c r="AR9" s="192"/>
      <c r="AS9" s="187"/>
      <c r="AT9" s="193"/>
      <c r="AU9" s="193"/>
      <c r="AV9" s="193"/>
      <c r="AW9" s="194"/>
      <c r="AX9" s="195"/>
      <c r="AY9" s="191"/>
      <c r="AZ9" s="191"/>
      <c r="BA9" s="231"/>
      <c r="BB9" s="192"/>
      <c r="BC9" s="187"/>
      <c r="BD9" s="193"/>
      <c r="BE9" s="193"/>
      <c r="BF9" s="193"/>
      <c r="BG9" s="199"/>
    </row>
    <row r="10" spans="1:59" x14ac:dyDescent="0.25">
      <c r="A10" s="198"/>
      <c r="B10" s="191"/>
      <c r="C10" s="191"/>
      <c r="D10" s="191"/>
      <c r="E10" s="192"/>
      <c r="F10" s="187"/>
      <c r="G10" s="187"/>
      <c r="H10" s="187"/>
      <c r="I10" s="200"/>
      <c r="J10" s="158"/>
      <c r="K10" s="191"/>
      <c r="L10" s="191"/>
      <c r="M10" s="231"/>
      <c r="N10" s="192"/>
      <c r="O10" s="187"/>
      <c r="P10" s="187"/>
      <c r="Q10" s="187"/>
      <c r="R10" s="200"/>
      <c r="S10" s="194"/>
      <c r="T10" s="195"/>
      <c r="U10" s="191"/>
      <c r="V10" s="191"/>
      <c r="W10" s="191"/>
      <c r="X10" s="192"/>
      <c r="Y10" s="187"/>
      <c r="Z10" s="187"/>
      <c r="AA10" s="187"/>
      <c r="AB10" s="200"/>
      <c r="AC10" s="182"/>
      <c r="AD10" s="158"/>
      <c r="AE10" s="191"/>
      <c r="AF10" s="191"/>
      <c r="AG10" s="191"/>
      <c r="AH10" s="192"/>
      <c r="AI10" s="187"/>
      <c r="AJ10" s="193"/>
      <c r="AK10" s="193"/>
      <c r="AL10" s="193"/>
      <c r="AM10" s="194"/>
      <c r="AN10" s="195"/>
      <c r="AO10" s="191"/>
      <c r="AP10" s="191"/>
      <c r="AQ10" s="191"/>
      <c r="AR10" s="192"/>
      <c r="AS10" s="187"/>
      <c r="AT10" s="193"/>
      <c r="AU10" s="193"/>
      <c r="AV10" s="193"/>
      <c r="AW10" s="194"/>
      <c r="AX10" s="195"/>
      <c r="AY10" s="191"/>
      <c r="AZ10" s="191"/>
      <c r="BA10" s="231"/>
      <c r="BB10" s="192"/>
      <c r="BC10" s="187"/>
      <c r="BD10" s="193"/>
      <c r="BE10" s="193"/>
      <c r="BF10" s="193"/>
      <c r="BG10" s="199"/>
    </row>
    <row r="11" spans="1:59" x14ac:dyDescent="0.25">
      <c r="A11" s="198"/>
      <c r="B11" s="191"/>
      <c r="C11" s="191"/>
      <c r="D11" s="191"/>
      <c r="E11" s="192"/>
      <c r="F11" s="187"/>
      <c r="G11" s="187"/>
      <c r="H11" s="187"/>
      <c r="I11" s="200"/>
      <c r="J11" s="158"/>
      <c r="K11" s="191"/>
      <c r="L11" s="191"/>
      <c r="M11" s="231"/>
      <c r="N11" s="192"/>
      <c r="O11" s="187"/>
      <c r="P11" s="187"/>
      <c r="Q11" s="187"/>
      <c r="R11" s="200"/>
      <c r="S11" s="194"/>
      <c r="T11" s="195"/>
      <c r="U11" s="191"/>
      <c r="V11" s="191"/>
      <c r="W11" s="191"/>
      <c r="X11" s="192"/>
      <c r="Y11" s="187"/>
      <c r="Z11" s="187"/>
      <c r="AA11" s="187"/>
      <c r="AB11" s="200"/>
      <c r="AC11" s="182"/>
      <c r="AD11" s="158"/>
      <c r="AE11" s="191"/>
      <c r="AF11" s="191"/>
      <c r="AG11" s="191"/>
      <c r="AH11" s="192"/>
      <c r="AI11" s="187"/>
      <c r="AJ11" s="193"/>
      <c r="AK11" s="193"/>
      <c r="AL11" s="193"/>
      <c r="AM11" s="194"/>
      <c r="AN11" s="195"/>
      <c r="AO11" s="191"/>
      <c r="AP11" s="191"/>
      <c r="AQ11" s="191"/>
      <c r="AR11" s="192"/>
      <c r="AS11" s="187"/>
      <c r="AT11" s="193"/>
      <c r="AU11" s="193"/>
      <c r="AV11" s="193"/>
      <c r="AW11" s="194"/>
      <c r="AX11" s="195"/>
      <c r="AY11" s="191"/>
      <c r="AZ11" s="191"/>
      <c r="BA11" s="231"/>
      <c r="BB11" s="192"/>
      <c r="BC11" s="187"/>
      <c r="BD11" s="193"/>
      <c r="BE11" s="193"/>
      <c r="BF11" s="193"/>
      <c r="BG11" s="199"/>
    </row>
    <row r="12" spans="1:59" x14ac:dyDescent="0.25">
      <c r="A12" s="198"/>
      <c r="B12" s="191"/>
      <c r="C12" s="191"/>
      <c r="D12" s="191"/>
      <c r="E12" s="192"/>
      <c r="F12" s="187"/>
      <c r="G12" s="187"/>
      <c r="H12" s="187"/>
      <c r="I12" s="200"/>
      <c r="J12" s="158"/>
      <c r="K12" s="191"/>
      <c r="L12" s="191"/>
      <c r="M12" s="231"/>
      <c r="N12" s="192"/>
      <c r="O12" s="187"/>
      <c r="P12" s="187"/>
      <c r="Q12" s="187"/>
      <c r="R12" s="200"/>
      <c r="S12" s="194"/>
      <c r="T12" s="195"/>
      <c r="U12" s="191"/>
      <c r="V12" s="191"/>
      <c r="W12" s="191"/>
      <c r="X12" s="192"/>
      <c r="Y12" s="187"/>
      <c r="Z12" s="187"/>
      <c r="AA12" s="187"/>
      <c r="AB12" s="200"/>
      <c r="AC12" s="182"/>
      <c r="AD12" s="158"/>
      <c r="AE12" s="191"/>
      <c r="AF12" s="191"/>
      <c r="AG12" s="191"/>
      <c r="AH12" s="192"/>
      <c r="AI12" s="187"/>
      <c r="AJ12" s="193"/>
      <c r="AK12" s="193"/>
      <c r="AL12" s="193"/>
      <c r="AM12" s="194"/>
      <c r="AN12" s="195"/>
      <c r="AO12" s="191"/>
      <c r="AP12" s="191"/>
      <c r="AQ12" s="191"/>
      <c r="AR12" s="192"/>
      <c r="AS12" s="187"/>
      <c r="AT12" s="193"/>
      <c r="AU12" s="193"/>
      <c r="AV12" s="193"/>
      <c r="AW12" s="194"/>
      <c r="AX12" s="195"/>
      <c r="AY12" s="191"/>
      <c r="AZ12" s="191"/>
      <c r="BA12" s="231"/>
      <c r="BB12" s="192"/>
      <c r="BC12" s="187"/>
      <c r="BD12" s="193"/>
      <c r="BE12" s="193"/>
      <c r="BF12" s="193"/>
      <c r="BG12" s="199"/>
    </row>
    <row r="13" spans="1:59" x14ac:dyDescent="0.25">
      <c r="A13" s="198"/>
      <c r="B13" s="191"/>
      <c r="C13" s="191"/>
      <c r="D13" s="191"/>
      <c r="E13" s="192"/>
      <c r="F13" s="187"/>
      <c r="G13" s="187"/>
      <c r="H13" s="187"/>
      <c r="I13" s="200"/>
      <c r="J13" s="158"/>
      <c r="K13" s="191"/>
      <c r="L13" s="191"/>
      <c r="M13" s="231"/>
      <c r="N13" s="192"/>
      <c r="O13" s="187"/>
      <c r="P13" s="187"/>
      <c r="Q13" s="187"/>
      <c r="R13" s="200"/>
      <c r="S13" s="194"/>
      <c r="T13" s="195"/>
      <c r="U13" s="191"/>
      <c r="V13" s="191"/>
      <c r="W13" s="191"/>
      <c r="X13" s="192"/>
      <c r="Y13" s="187"/>
      <c r="Z13" s="187"/>
      <c r="AA13" s="187"/>
      <c r="AB13" s="200"/>
      <c r="AC13" s="182"/>
      <c r="AD13" s="158"/>
      <c r="AE13" s="191"/>
      <c r="AF13" s="191"/>
      <c r="AG13" s="191"/>
      <c r="AH13" s="192"/>
      <c r="AI13" s="187"/>
      <c r="AJ13" s="193"/>
      <c r="AK13" s="193"/>
      <c r="AL13" s="193"/>
      <c r="AM13" s="194"/>
      <c r="AN13" s="195"/>
      <c r="AO13" s="191"/>
      <c r="AP13" s="191"/>
      <c r="AQ13" s="191"/>
      <c r="AR13" s="192"/>
      <c r="AS13" s="187"/>
      <c r="AT13" s="193"/>
      <c r="AU13" s="193"/>
      <c r="AV13" s="193"/>
      <c r="AW13" s="194"/>
      <c r="AX13" s="195"/>
      <c r="AY13" s="191"/>
      <c r="AZ13" s="191"/>
      <c r="BA13" s="231"/>
      <c r="BB13" s="192"/>
      <c r="BC13" s="187"/>
      <c r="BD13" s="193"/>
      <c r="BE13" s="193"/>
      <c r="BF13" s="193"/>
      <c r="BG13" s="199"/>
    </row>
    <row r="14" spans="1:59" x14ac:dyDescent="0.25">
      <c r="A14" s="198"/>
      <c r="B14" s="191"/>
      <c r="C14" s="191"/>
      <c r="D14" s="191"/>
      <c r="E14" s="192"/>
      <c r="F14" s="187"/>
      <c r="G14" s="187"/>
      <c r="H14" s="187"/>
      <c r="I14" s="182"/>
      <c r="J14" s="158"/>
      <c r="K14" s="191"/>
      <c r="L14" s="191"/>
      <c r="M14" s="231"/>
      <c r="N14" s="192"/>
      <c r="O14" s="187"/>
      <c r="P14" s="187"/>
      <c r="Q14" s="187"/>
      <c r="R14" s="182"/>
      <c r="S14" s="194"/>
      <c r="T14" s="195"/>
      <c r="U14" s="191"/>
      <c r="V14" s="191"/>
      <c r="W14" s="191"/>
      <c r="X14" s="192"/>
      <c r="Y14" s="187"/>
      <c r="Z14" s="193"/>
      <c r="AA14" s="193"/>
      <c r="AB14" s="182"/>
      <c r="AC14" s="182"/>
      <c r="AD14" s="158"/>
      <c r="AE14" s="191"/>
      <c r="AF14" s="191"/>
      <c r="AG14" s="191"/>
      <c r="AH14" s="192"/>
      <c r="AI14" s="187"/>
      <c r="AJ14" s="193"/>
      <c r="AK14" s="193"/>
      <c r="AL14" s="193"/>
      <c r="AM14" s="194"/>
      <c r="AN14" s="195"/>
      <c r="AO14" s="191"/>
      <c r="AP14" s="191"/>
      <c r="AQ14" s="191"/>
      <c r="AR14" s="192"/>
      <c r="AS14" s="187"/>
      <c r="AT14" s="193"/>
      <c r="AU14" s="193"/>
      <c r="AV14" s="193"/>
      <c r="AW14" s="194"/>
      <c r="AX14" s="195"/>
      <c r="AY14" s="191"/>
      <c r="AZ14" s="191"/>
      <c r="BA14" s="231"/>
      <c r="BB14" s="192"/>
      <c r="BC14" s="187"/>
      <c r="BD14" s="193"/>
      <c r="BE14" s="193"/>
      <c r="BF14" s="193"/>
      <c r="BG14" s="196"/>
    </row>
    <row r="15" spans="1:59" x14ac:dyDescent="0.25">
      <c r="A15" s="190"/>
      <c r="B15" s="191"/>
      <c r="C15" s="191"/>
      <c r="D15" s="191"/>
      <c r="E15" s="192"/>
      <c r="F15" s="187"/>
      <c r="G15" s="193"/>
      <c r="H15" s="193"/>
      <c r="I15" s="182"/>
      <c r="J15" s="158"/>
      <c r="K15" s="191"/>
      <c r="L15" s="191"/>
      <c r="M15" s="231"/>
      <c r="N15" s="192"/>
      <c r="O15" s="187"/>
      <c r="P15" s="193"/>
      <c r="Q15" s="193"/>
      <c r="R15" s="182"/>
      <c r="S15" s="194"/>
      <c r="T15" s="195"/>
      <c r="U15" s="191"/>
      <c r="V15" s="191"/>
      <c r="W15" s="191"/>
      <c r="X15" s="192"/>
      <c r="Y15" s="187"/>
      <c r="Z15" s="193"/>
      <c r="AA15" s="193"/>
      <c r="AB15" s="182"/>
      <c r="AC15" s="182"/>
      <c r="AD15" s="158"/>
      <c r="AE15" s="191"/>
      <c r="AF15" s="191"/>
      <c r="AG15" s="191"/>
      <c r="AH15" s="192"/>
      <c r="AI15" s="187"/>
      <c r="AJ15" s="193"/>
      <c r="AK15" s="193"/>
      <c r="AL15" s="193"/>
      <c r="AM15" s="194"/>
      <c r="AN15" s="195"/>
      <c r="AO15" s="191"/>
      <c r="AP15" s="191"/>
      <c r="AQ15" s="191"/>
      <c r="AR15" s="192"/>
      <c r="AS15" s="187"/>
      <c r="AT15" s="193"/>
      <c r="AU15" s="193"/>
      <c r="AV15" s="193"/>
      <c r="AW15" s="194"/>
      <c r="AX15" s="195"/>
      <c r="AY15" s="191"/>
      <c r="AZ15" s="191"/>
      <c r="BA15" s="231"/>
      <c r="BB15" s="192"/>
      <c r="BC15" s="187"/>
      <c r="BD15" s="193"/>
      <c r="BE15" s="193"/>
      <c r="BF15" s="193"/>
      <c r="BG15" s="201"/>
    </row>
    <row r="16" spans="1:59" x14ac:dyDescent="0.25">
      <c r="A16" s="174"/>
      <c r="B16" s="191"/>
      <c r="C16" s="191"/>
      <c r="D16" s="191"/>
      <c r="E16" s="192"/>
      <c r="F16" s="187"/>
      <c r="G16" s="193"/>
      <c r="H16" s="193"/>
      <c r="I16" s="182"/>
      <c r="J16" s="158"/>
      <c r="K16" s="191"/>
      <c r="L16" s="191"/>
      <c r="M16" s="231"/>
      <c r="N16" s="192"/>
      <c r="O16" s="187"/>
      <c r="P16" s="193"/>
      <c r="Q16" s="193"/>
      <c r="R16" s="193"/>
      <c r="S16" s="194"/>
      <c r="T16" s="195"/>
      <c r="U16" s="191"/>
      <c r="V16" s="191"/>
      <c r="W16" s="191"/>
      <c r="X16" s="192"/>
      <c r="Y16" s="187"/>
      <c r="Z16" s="193"/>
      <c r="AA16" s="193"/>
      <c r="AB16" s="182"/>
      <c r="AC16" s="182"/>
      <c r="AD16" s="158"/>
      <c r="AE16" s="191"/>
      <c r="AF16" s="191"/>
      <c r="AG16" s="191"/>
      <c r="AH16" s="192"/>
      <c r="AI16" s="187"/>
      <c r="AJ16" s="193"/>
      <c r="AK16" s="193"/>
      <c r="AL16" s="193"/>
      <c r="AM16" s="194"/>
      <c r="AN16" s="195"/>
      <c r="AO16" s="191"/>
      <c r="AP16" s="191"/>
      <c r="AQ16" s="191"/>
      <c r="AR16" s="192"/>
      <c r="AS16" s="187"/>
      <c r="AT16" s="193"/>
      <c r="AU16" s="193"/>
      <c r="AV16" s="193"/>
      <c r="AW16" s="194"/>
      <c r="AX16" s="195"/>
      <c r="AY16" s="191"/>
      <c r="AZ16" s="191"/>
      <c r="BA16" s="231"/>
      <c r="BB16" s="192"/>
      <c r="BC16" s="187"/>
      <c r="BD16" s="193"/>
      <c r="BE16" s="193"/>
      <c r="BF16" s="193"/>
      <c r="BG16" s="201"/>
    </row>
    <row r="17" spans="1:59" x14ac:dyDescent="0.25">
      <c r="A17" s="190"/>
      <c r="B17" s="191"/>
      <c r="C17" s="191"/>
      <c r="D17" s="191"/>
      <c r="E17" s="192"/>
      <c r="F17" s="187"/>
      <c r="G17" s="193"/>
      <c r="H17" s="193"/>
      <c r="I17" s="182"/>
      <c r="J17" s="158"/>
      <c r="K17" s="191"/>
      <c r="L17" s="191"/>
      <c r="M17" s="231"/>
      <c r="N17" s="192"/>
      <c r="O17" s="187"/>
      <c r="P17" s="193"/>
      <c r="Q17" s="193"/>
      <c r="R17" s="193"/>
      <c r="S17" s="194"/>
      <c r="T17" s="195"/>
      <c r="U17" s="191"/>
      <c r="V17" s="191"/>
      <c r="W17" s="191"/>
      <c r="X17" s="192"/>
      <c r="Y17" s="187"/>
      <c r="Z17" s="193"/>
      <c r="AA17" s="193"/>
      <c r="AB17" s="182"/>
      <c r="AC17" s="182"/>
      <c r="AD17" s="158"/>
      <c r="AE17" s="191"/>
      <c r="AF17" s="191"/>
      <c r="AG17" s="191"/>
      <c r="AH17" s="192"/>
      <c r="AI17" s="187"/>
      <c r="AJ17" s="193"/>
      <c r="AK17" s="193"/>
      <c r="AL17" s="193"/>
      <c r="AM17" s="194"/>
      <c r="AN17" s="195"/>
      <c r="AO17" s="191"/>
      <c r="AP17" s="191"/>
      <c r="AQ17" s="191"/>
      <c r="AR17" s="192"/>
      <c r="AS17" s="187"/>
      <c r="AT17" s="193"/>
      <c r="AU17" s="193"/>
      <c r="AV17" s="193"/>
      <c r="AW17" s="194"/>
      <c r="AX17" s="195"/>
      <c r="AY17" s="191"/>
      <c r="AZ17" s="191"/>
      <c r="BA17" s="231"/>
      <c r="BB17" s="192"/>
      <c r="BC17" s="187"/>
      <c r="BD17" s="193"/>
      <c r="BE17" s="193"/>
      <c r="BF17" s="193"/>
      <c r="BG17" s="201"/>
    </row>
    <row r="18" spans="1:59" x14ac:dyDescent="0.25">
      <c r="A18" s="174"/>
      <c r="B18" s="191"/>
      <c r="C18" s="191"/>
      <c r="D18" s="191"/>
      <c r="E18" s="192"/>
      <c r="F18" s="187"/>
      <c r="G18" s="193"/>
      <c r="H18" s="193"/>
      <c r="I18" s="182"/>
      <c r="J18" s="158"/>
      <c r="K18" s="191"/>
      <c r="L18" s="191"/>
      <c r="M18" s="231"/>
      <c r="N18" s="192"/>
      <c r="O18" s="187"/>
      <c r="P18" s="193"/>
      <c r="Q18" s="193"/>
      <c r="R18" s="193"/>
      <c r="S18" s="194"/>
      <c r="T18" s="195"/>
      <c r="U18" s="191"/>
      <c r="V18" s="191"/>
      <c r="W18" s="191"/>
      <c r="X18" s="192"/>
      <c r="Y18" s="187"/>
      <c r="Z18" s="193"/>
      <c r="AA18" s="193"/>
      <c r="AB18" s="182"/>
      <c r="AC18" s="182"/>
      <c r="AD18" s="158"/>
      <c r="AE18" s="191"/>
      <c r="AF18" s="191"/>
      <c r="AG18" s="191"/>
      <c r="AH18" s="192"/>
      <c r="AI18" s="187"/>
      <c r="AJ18" s="193"/>
      <c r="AK18" s="193"/>
      <c r="AL18" s="193"/>
      <c r="AM18" s="194"/>
      <c r="AN18" s="195"/>
      <c r="AO18" s="191"/>
      <c r="AP18" s="191"/>
      <c r="AQ18" s="191"/>
      <c r="AR18" s="192"/>
      <c r="AS18" s="187"/>
      <c r="AT18" s="193"/>
      <c r="AU18" s="193"/>
      <c r="AV18" s="193"/>
      <c r="AW18" s="194"/>
      <c r="AX18" s="195"/>
      <c r="AY18" s="191"/>
      <c r="AZ18" s="191"/>
      <c r="BA18" s="231"/>
      <c r="BB18" s="192"/>
      <c r="BC18" s="187"/>
      <c r="BD18" s="193"/>
      <c r="BE18" s="193"/>
      <c r="BF18" s="193"/>
      <c r="BG18" s="201"/>
    </row>
    <row r="19" spans="1:59" x14ac:dyDescent="0.25">
      <c r="A19" s="190"/>
      <c r="B19" s="191"/>
      <c r="C19" s="191"/>
      <c r="D19" s="191"/>
      <c r="E19" s="192"/>
      <c r="F19" s="187"/>
      <c r="G19" s="193"/>
      <c r="H19" s="193"/>
      <c r="I19" s="182"/>
      <c r="J19" s="158"/>
      <c r="K19" s="191"/>
      <c r="L19" s="191"/>
      <c r="M19" s="231"/>
      <c r="N19" s="192"/>
      <c r="O19" s="202"/>
      <c r="P19" s="193"/>
      <c r="Q19" s="193"/>
      <c r="R19" s="193"/>
      <c r="S19" s="194"/>
      <c r="T19" s="195"/>
      <c r="U19" s="191"/>
      <c r="V19" s="191"/>
      <c r="W19" s="191"/>
      <c r="X19" s="192"/>
      <c r="Y19" s="187"/>
      <c r="Z19" s="193"/>
      <c r="AA19" s="193"/>
      <c r="AB19" s="182"/>
      <c r="AC19" s="182"/>
      <c r="AD19" s="158"/>
      <c r="AE19" s="191"/>
      <c r="AF19" s="191"/>
      <c r="AG19" s="191"/>
      <c r="AH19" s="192"/>
      <c r="AI19" s="187"/>
      <c r="AJ19" s="193"/>
      <c r="AK19" s="193"/>
      <c r="AL19" s="193"/>
      <c r="AM19" s="194"/>
      <c r="AN19" s="195"/>
      <c r="AO19" s="191"/>
      <c r="AP19" s="191"/>
      <c r="AQ19" s="191"/>
      <c r="AR19" s="192"/>
      <c r="AS19" s="187"/>
      <c r="AT19" s="193"/>
      <c r="AU19" s="193"/>
      <c r="AV19" s="193"/>
      <c r="AW19" s="194"/>
      <c r="AX19" s="195"/>
      <c r="AY19" s="191"/>
      <c r="AZ19" s="191"/>
      <c r="BA19" s="231"/>
      <c r="BB19" s="192"/>
      <c r="BC19" s="187"/>
      <c r="BD19" s="193"/>
      <c r="BE19" s="193"/>
      <c r="BF19" s="193"/>
      <c r="BG19" s="197"/>
    </row>
    <row r="20" spans="1:59" ht="15.75" thickBot="1" x14ac:dyDescent="0.3">
      <c r="A20" s="203"/>
      <c r="B20" s="204"/>
      <c r="C20" s="204"/>
      <c r="D20" s="204"/>
      <c r="E20" s="205"/>
      <c r="F20" s="206"/>
      <c r="G20" s="207"/>
      <c r="H20" s="207"/>
      <c r="I20" s="208"/>
      <c r="J20" s="209"/>
      <c r="K20" s="210"/>
      <c r="L20" s="210"/>
      <c r="M20" s="232"/>
      <c r="N20" s="211"/>
      <c r="O20" s="206"/>
      <c r="P20" s="207"/>
      <c r="Q20" s="207"/>
      <c r="R20" s="207"/>
      <c r="S20" s="212"/>
      <c r="T20" s="213"/>
      <c r="U20" s="204"/>
      <c r="V20" s="204"/>
      <c r="W20" s="204"/>
      <c r="X20" s="205"/>
      <c r="Y20" s="206"/>
      <c r="Z20" s="207"/>
      <c r="AA20" s="207"/>
      <c r="AB20" s="214"/>
      <c r="AC20" s="214"/>
      <c r="AD20" s="215"/>
      <c r="AE20" s="210"/>
      <c r="AF20" s="210"/>
      <c r="AG20" s="210"/>
      <c r="AH20" s="211"/>
      <c r="AI20" s="206"/>
      <c r="AJ20" s="207"/>
      <c r="AK20" s="207"/>
      <c r="AL20" s="207"/>
      <c r="AM20" s="212"/>
      <c r="AN20" s="213"/>
      <c r="AO20" s="204"/>
      <c r="AP20" s="204"/>
      <c r="AQ20" s="204"/>
      <c r="AR20" s="205"/>
      <c r="AS20" s="206"/>
      <c r="AT20" s="207"/>
      <c r="AU20" s="207"/>
      <c r="AV20" s="207"/>
      <c r="AW20" s="212"/>
      <c r="AX20" s="213"/>
      <c r="AY20" s="204"/>
      <c r="AZ20" s="204"/>
      <c r="BA20" s="233"/>
      <c r="BB20" s="205"/>
      <c r="BC20" s="206"/>
      <c r="BD20" s="207"/>
      <c r="BE20" s="207"/>
      <c r="BF20" s="207"/>
      <c r="BG20" s="216"/>
    </row>
    <row r="21" spans="1:59" ht="61.5" thickTop="1" thickBot="1" x14ac:dyDescent="0.3">
      <c r="A21" s="217" t="s">
        <v>337</v>
      </c>
      <c r="B21" s="218" t="s">
        <v>17</v>
      </c>
      <c r="C21" s="219" t="s">
        <v>338</v>
      </c>
      <c r="D21" s="220" t="s">
        <v>339</v>
      </c>
      <c r="E21" s="221" t="s">
        <v>340</v>
      </c>
      <c r="F21" s="222" t="s">
        <v>341</v>
      </c>
      <c r="G21" s="223" t="s">
        <v>342</v>
      </c>
      <c r="H21" s="224" t="s">
        <v>343</v>
      </c>
      <c r="I21" s="234" t="s">
        <v>344</v>
      </c>
      <c r="J21" s="225" t="s">
        <v>348</v>
      </c>
      <c r="K21" s="226"/>
      <c r="L21" s="226"/>
      <c r="M21" s="226"/>
      <c r="N21" s="227"/>
      <c r="O21" s="226"/>
      <c r="P21" s="226"/>
      <c r="Q21" s="226"/>
      <c r="R21" s="226"/>
      <c r="S21" s="226"/>
      <c r="T21" s="226"/>
      <c r="U21" s="226"/>
      <c r="V21" s="226"/>
      <c r="W21" s="226"/>
      <c r="X21" s="226"/>
      <c r="Y21" s="226"/>
      <c r="Z21" s="226"/>
      <c r="AA21" s="226"/>
      <c r="AB21" s="226"/>
      <c r="AC21" s="226"/>
      <c r="AD21" s="226"/>
      <c r="AE21" s="226"/>
      <c r="AF21" s="226"/>
      <c r="AG21" s="226"/>
      <c r="AH21" s="226"/>
      <c r="AI21" s="226"/>
      <c r="AJ21" s="226"/>
      <c r="AK21" s="226"/>
      <c r="AL21" s="226"/>
      <c r="AM21" s="226"/>
      <c r="AN21" s="226"/>
      <c r="AO21" s="226"/>
      <c r="AP21" s="226"/>
      <c r="AQ21" s="226"/>
      <c r="AR21" s="226"/>
      <c r="AS21" s="226"/>
      <c r="AT21" s="226"/>
      <c r="AU21" s="226"/>
      <c r="AV21" s="226"/>
      <c r="AW21" s="226"/>
      <c r="AX21" s="226"/>
      <c r="AY21" s="226"/>
      <c r="AZ21" s="226"/>
      <c r="BA21" s="226"/>
      <c r="BB21" s="226"/>
      <c r="BC21" s="226"/>
      <c r="BD21" s="226"/>
      <c r="BE21" s="226"/>
      <c r="BF21" s="226"/>
      <c r="BG21" s="226"/>
    </row>
    <row r="22" spans="1:59" ht="15.75" thickTop="1" x14ac:dyDescent="0.25">
      <c r="A22" s="2" t="s">
        <v>67</v>
      </c>
      <c r="B22" s="1" t="s">
        <v>46</v>
      </c>
      <c r="C22" s="236" t="str">
        <f>INDEX('2020'!CB:CB,MATCH(B22,'2020'!F:F,0))</f>
        <v>ALLIGATOR CREEK</v>
      </c>
      <c r="D22" s="228">
        <f t="shared" ref="D22:D31" si="0">COUNTIFS($5:$20,C22)</f>
        <v>0</v>
      </c>
      <c r="E22" s="237">
        <f>_xlfn.MAXIFS('2020'!L:L,'2020'!F:F,B22,'2020'!J:J,"&lt;&gt;Pictures")</f>
        <v>11</v>
      </c>
      <c r="F22" s="237">
        <f>_xlfn.MAXIFS('2020'!BW:BW,'2020'!F:F,B22,'2020'!J:J,"&lt;&gt;Pictures")</f>
        <v>0</v>
      </c>
      <c r="G22" s="228">
        <f t="shared" ref="G22:G31" si="1">IF(E22-D22&lt;0,0,E22-D22)</f>
        <v>11</v>
      </c>
      <c r="H22" s="229">
        <f t="shared" ref="H22:H31" si="2">COUNTIFS($A$5:$S$20,C22)+COUNTIFS($AS$5:$BG$20,C22)</f>
        <v>0</v>
      </c>
      <c r="I22" s="229">
        <f t="shared" ref="I22:I31" si="3">COUNTIFS($T$5:$AR$20,C22)</f>
        <v>0</v>
      </c>
    </row>
    <row r="23" spans="1:59" x14ac:dyDescent="0.25">
      <c r="A23" s="2" t="s">
        <v>67</v>
      </c>
      <c r="B23" s="1" t="s">
        <v>47</v>
      </c>
      <c r="C23" s="236" t="str">
        <f>INDEX('2020'!CB:CB,MATCH(B23,'2020'!F:F,0))</f>
        <v>ALLIGATOR CREEK</v>
      </c>
      <c r="D23" s="228">
        <f t="shared" si="0"/>
        <v>0</v>
      </c>
      <c r="E23" s="237">
        <f>_xlfn.MAXIFS('2020'!L:L,'2020'!F:F,B23,'2020'!J:J,"&lt;&gt;Pictures")</f>
        <v>5</v>
      </c>
      <c r="F23" s="237">
        <f>_xlfn.MAXIFS('2020'!BW:BW,'2020'!F:F,B23,'2020'!J:J,"&lt;&gt;Pictures")</f>
        <v>0</v>
      </c>
      <c r="G23" s="228">
        <f t="shared" si="1"/>
        <v>5</v>
      </c>
      <c r="H23" s="229">
        <f t="shared" si="2"/>
        <v>0</v>
      </c>
      <c r="I23" s="229">
        <f t="shared" si="3"/>
        <v>0</v>
      </c>
    </row>
    <row r="24" spans="1:59" x14ac:dyDescent="0.25">
      <c r="A24" s="2" t="s">
        <v>67</v>
      </c>
      <c r="B24" s="1" t="s">
        <v>49</v>
      </c>
      <c r="C24" s="236" t="str">
        <f>INDEX('2020'!CB:CB,MATCH(B24,'2020'!F:F,0))</f>
        <v>ALLIGATOR CREEK</v>
      </c>
      <c r="D24" s="228">
        <f t="shared" si="0"/>
        <v>0</v>
      </c>
      <c r="E24" s="237">
        <f>_xlfn.MAXIFS('2020'!L:L,'2020'!F:F,B24,'2020'!J:J,"&lt;&gt;Pictures")</f>
        <v>5</v>
      </c>
      <c r="F24" s="237">
        <f>_xlfn.MAXIFS('2020'!BW:BW,'2020'!F:F,B24,'2020'!J:J,"&lt;&gt;Pictures")</f>
        <v>0</v>
      </c>
      <c r="G24" s="228">
        <f t="shared" si="1"/>
        <v>5</v>
      </c>
      <c r="H24" s="229">
        <f t="shared" si="2"/>
        <v>0</v>
      </c>
      <c r="I24" s="229">
        <f t="shared" si="3"/>
        <v>0</v>
      </c>
    </row>
    <row r="25" spans="1:59" x14ac:dyDescent="0.25">
      <c r="A25" s="2" t="s">
        <v>67</v>
      </c>
      <c r="B25" s="1" t="s">
        <v>52</v>
      </c>
      <c r="C25" s="236" t="str">
        <f>INDEX('2020'!CB:CB,MATCH(B25,'2020'!F:F,0))</f>
        <v>ALLIGATOR CREEK</v>
      </c>
      <c r="D25" s="228">
        <f t="shared" si="0"/>
        <v>0</v>
      </c>
      <c r="E25" s="237">
        <f>_xlfn.MAXIFS('2020'!L:L,'2020'!F:F,B25,'2020'!J:J,"&lt;&gt;Pictures")</f>
        <v>5</v>
      </c>
      <c r="F25" s="237">
        <f>_xlfn.MAXIFS('2020'!BW:BW,'2020'!F:F,B25,'2020'!J:J,"&lt;&gt;Pictures")</f>
        <v>0</v>
      </c>
      <c r="G25" s="228">
        <f t="shared" si="1"/>
        <v>5</v>
      </c>
      <c r="H25" s="229">
        <f t="shared" si="2"/>
        <v>0</v>
      </c>
      <c r="I25" s="229">
        <f t="shared" si="3"/>
        <v>0</v>
      </c>
    </row>
    <row r="26" spans="1:59" x14ac:dyDescent="0.25">
      <c r="A26" s="2" t="s">
        <v>67</v>
      </c>
      <c r="B26" s="1" t="s">
        <v>53</v>
      </c>
      <c r="C26" s="236" t="str">
        <f>INDEX('2020'!CB:CB,MATCH(B26,'2020'!F:F,0))</f>
        <v>ALLIGATOR CREEK</v>
      </c>
      <c r="D26" s="228">
        <f t="shared" si="0"/>
        <v>0</v>
      </c>
      <c r="E26" s="237">
        <f>_xlfn.MAXIFS('2020'!L:L,'2020'!F:F,B26,'2020'!J:J,"&lt;&gt;Pictures")</f>
        <v>5</v>
      </c>
      <c r="F26" s="237">
        <f>_xlfn.MAXIFS('2020'!BW:BW,'2020'!F:F,B26,'2020'!J:J,"&lt;&gt;Pictures")</f>
        <v>0</v>
      </c>
      <c r="G26" s="228">
        <f t="shared" si="1"/>
        <v>5</v>
      </c>
      <c r="H26" s="229">
        <f t="shared" si="2"/>
        <v>0</v>
      </c>
      <c r="I26" s="229">
        <f t="shared" si="3"/>
        <v>0</v>
      </c>
    </row>
    <row r="27" spans="1:59" x14ac:dyDescent="0.25">
      <c r="A27" s="2" t="s">
        <v>67</v>
      </c>
      <c r="B27" s="1" t="s">
        <v>54</v>
      </c>
      <c r="C27" s="236" t="str">
        <f>INDEX('2020'!CB:CB,MATCH(B27,'2020'!F:F,0))</f>
        <v>ALLIGATOR CREEK</v>
      </c>
      <c r="D27" s="228">
        <f t="shared" si="0"/>
        <v>0</v>
      </c>
      <c r="E27" s="237">
        <f>_xlfn.MAXIFS('2020'!L:L,'2020'!F:F,B27,'2020'!J:J,"&lt;&gt;Pictures")</f>
        <v>5</v>
      </c>
      <c r="F27" s="237">
        <f>_xlfn.MAXIFS('2020'!BW:BW,'2020'!F:F,B27,'2020'!J:J,"&lt;&gt;Pictures")</f>
        <v>0</v>
      </c>
      <c r="G27" s="228">
        <f t="shared" si="1"/>
        <v>5</v>
      </c>
      <c r="H27" s="229">
        <f t="shared" si="2"/>
        <v>0</v>
      </c>
      <c r="I27" s="229">
        <f t="shared" si="3"/>
        <v>0</v>
      </c>
    </row>
    <row r="28" spans="1:59" x14ac:dyDescent="0.25">
      <c r="A28" s="2" t="s">
        <v>67</v>
      </c>
      <c r="B28" s="1" t="s">
        <v>55</v>
      </c>
      <c r="C28" s="236" t="str">
        <f>INDEX('2020'!CB:CB,MATCH(B28,'2020'!F:F,0))</f>
        <v>Little River</v>
      </c>
      <c r="D28" s="228">
        <f t="shared" si="0"/>
        <v>0</v>
      </c>
      <c r="E28" s="237">
        <f>_xlfn.MAXIFS('2020'!L:L,'2020'!F:F,B28,'2020'!J:J,"&lt;&gt;Pictures")</f>
        <v>5</v>
      </c>
      <c r="F28" s="237">
        <f>_xlfn.MAXIFS('2020'!BW:BW,'2020'!F:F,B28,'2020'!J:J,"&lt;&gt;Pictures")</f>
        <v>0</v>
      </c>
      <c r="G28" s="228">
        <f t="shared" si="1"/>
        <v>5</v>
      </c>
      <c r="H28" s="229">
        <f t="shared" si="2"/>
        <v>0</v>
      </c>
      <c r="I28" s="229">
        <f t="shared" si="3"/>
        <v>0</v>
      </c>
    </row>
    <row r="29" spans="1:59" x14ac:dyDescent="0.25">
      <c r="A29" s="2" t="s">
        <v>67</v>
      </c>
      <c r="B29" s="1" t="s">
        <v>56</v>
      </c>
      <c r="C29" s="236" t="str">
        <f>INDEX('2020'!CB:CB,MATCH(B29,'2020'!F:F,0))</f>
        <v>Little River</v>
      </c>
      <c r="D29" s="228">
        <f t="shared" si="0"/>
        <v>0</v>
      </c>
      <c r="E29" s="237">
        <f>_xlfn.MAXIFS('2020'!L:L,'2020'!F:F,B29,'2020'!J:J,"&lt;&gt;Pictures")</f>
        <v>8</v>
      </c>
      <c r="F29" s="237">
        <f>_xlfn.MAXIFS('2020'!BW:BW,'2020'!F:F,B29,'2020'!J:J,"&lt;&gt;Pictures")</f>
        <v>0</v>
      </c>
      <c r="G29" s="228">
        <f t="shared" si="1"/>
        <v>8</v>
      </c>
      <c r="H29" s="229">
        <f t="shared" si="2"/>
        <v>0</v>
      </c>
      <c r="I29" s="229">
        <f t="shared" si="3"/>
        <v>0</v>
      </c>
    </row>
    <row r="30" spans="1:59" x14ac:dyDescent="0.25">
      <c r="A30" s="2" t="s">
        <v>67</v>
      </c>
      <c r="B30" s="1" t="s">
        <v>57</v>
      </c>
      <c r="C30" s="236" t="str">
        <f>INDEX('2020'!CB:CB,MATCH(B30,'2020'!F:F,0))</f>
        <v>Little River</v>
      </c>
      <c r="D30" s="228">
        <f t="shared" si="0"/>
        <v>0</v>
      </c>
      <c r="E30" s="237">
        <f>_xlfn.MAXIFS('2020'!L:L,'2020'!F:F,B30,'2020'!J:J,"&lt;&gt;Pictures")</f>
        <v>5</v>
      </c>
      <c r="F30" s="237">
        <f>_xlfn.MAXIFS('2020'!BW:BW,'2020'!F:F,B30,'2020'!J:J,"&lt;&gt;Pictures")</f>
        <v>0</v>
      </c>
      <c r="G30" s="228">
        <f t="shared" si="1"/>
        <v>5</v>
      </c>
      <c r="H30" s="229">
        <f t="shared" si="2"/>
        <v>0</v>
      </c>
      <c r="I30" s="229">
        <f t="shared" si="3"/>
        <v>0</v>
      </c>
    </row>
    <row r="31" spans="1:59" x14ac:dyDescent="0.25">
      <c r="A31" s="2" t="s">
        <v>67</v>
      </c>
      <c r="B31" s="1" t="s">
        <v>58</v>
      </c>
      <c r="C31" s="236" t="e">
        <f>INDEX('2020'!CB:CB,MATCH(B31,'2020'!F:F,0))</f>
        <v>#N/A</v>
      </c>
      <c r="D31" s="228">
        <f t="shared" si="0"/>
        <v>0</v>
      </c>
      <c r="E31" s="237">
        <f>_xlfn.MAXIFS('2020'!L:L,'2020'!F:F,B31,'2020'!J:J,"&lt;&gt;Pictures")</f>
        <v>0</v>
      </c>
      <c r="F31" s="237">
        <f>_xlfn.MAXIFS('2020'!BW:BW,'2020'!F:F,B31,'2020'!J:J,"&lt;&gt;Pictures")</f>
        <v>0</v>
      </c>
      <c r="G31" s="228">
        <f t="shared" si="1"/>
        <v>0</v>
      </c>
      <c r="H31" s="229">
        <f t="shared" si="2"/>
        <v>0</v>
      </c>
      <c r="I31" s="229">
        <f t="shared" si="3"/>
        <v>0</v>
      </c>
    </row>
  </sheetData>
  <autoFilter ref="A21:J31" xr:uid="{31553E05-B0BC-4FB4-B1AD-2BD0E8F94AD2}"/>
  <mergeCells count="12">
    <mergeCell ref="BC3:BG3"/>
    <mergeCell ref="A3:E3"/>
    <mergeCell ref="F3:I3"/>
    <mergeCell ref="J3:N3"/>
    <mergeCell ref="O3:S3"/>
    <mergeCell ref="T3:X3"/>
    <mergeCell ref="Y3:AC3"/>
    <mergeCell ref="AD3:AH3"/>
    <mergeCell ref="AI3:AM3"/>
    <mergeCell ref="AN3:AR3"/>
    <mergeCell ref="AS3:AW3"/>
    <mergeCell ref="AX3:BB3"/>
  </mergeCells>
  <conditionalFormatting sqref="G22:G31">
    <cfRule type="cellIs" dxfId="2" priority="1" operator="greaterThan">
      <formula>0</formula>
    </cfRule>
    <cfRule type="cellIs" dxfId="1" priority="2" operator="lessThan">
      <formula>0</formula>
    </cfRule>
    <cfRule type="cellIs" dxfId="0" priority="3" operator="equal">
      <formula>0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FA3B5-CFE7-45E8-91C4-A1DFF207AD16}">
  <sheetPr codeName="Sheet5"/>
  <dimension ref="A1:AC72"/>
  <sheetViews>
    <sheetView zoomScale="85" zoomScaleNormal="85" workbookViewId="0">
      <pane ySplit="21" topLeftCell="A22" activePane="bottomLeft" state="frozen"/>
      <selection pane="bottomLeft" activeCell="Y11" sqref="Y11"/>
    </sheetView>
  </sheetViews>
  <sheetFormatPr defaultColWidth="9.140625" defaultRowHeight="15" x14ac:dyDescent="0.25"/>
  <cols>
    <col min="1" max="1" width="12.28515625" style="247" customWidth="1"/>
    <col min="2" max="15" width="9.140625" style="247"/>
    <col min="16" max="16" width="11.5703125" style="247" bestFit="1" customWidth="1"/>
    <col min="17" max="17" width="23.42578125" style="247" customWidth="1"/>
    <col min="18" max="18" width="9.140625" style="247"/>
    <col min="19" max="19" width="13.42578125" style="247" bestFit="1" customWidth="1"/>
    <col min="20" max="16384" width="9.140625" style="247"/>
  </cols>
  <sheetData>
    <row r="1" spans="1:29" x14ac:dyDescent="0.25">
      <c r="A1" s="653" t="s">
        <v>244</v>
      </c>
      <c r="B1" s="654"/>
      <c r="C1" s="657" t="s">
        <v>245</v>
      </c>
      <c r="D1" s="658"/>
      <c r="E1" s="658"/>
      <c r="F1" s="658"/>
      <c r="G1" s="658"/>
      <c r="H1" s="658"/>
      <c r="I1" s="658"/>
      <c r="J1" s="658"/>
      <c r="K1" s="658"/>
      <c r="L1" s="658"/>
      <c r="M1" s="658"/>
      <c r="N1" s="659"/>
      <c r="O1" s="354"/>
      <c r="P1" s="660" t="s">
        <v>246</v>
      </c>
      <c r="Q1" s="661"/>
      <c r="R1" s="664" t="s">
        <v>247</v>
      </c>
      <c r="S1" s="664"/>
      <c r="T1" s="664"/>
      <c r="U1" s="664"/>
      <c r="V1" s="664"/>
      <c r="W1" s="664"/>
      <c r="X1" s="664"/>
      <c r="Y1" s="664"/>
      <c r="Z1" s="664"/>
      <c r="AA1" s="664"/>
      <c r="AB1" s="664"/>
      <c r="AC1" s="665"/>
    </row>
    <row r="2" spans="1:29" ht="15.75" thickBot="1" x14ac:dyDescent="0.3">
      <c r="A2" s="655"/>
      <c r="B2" s="656"/>
      <c r="C2" s="355" t="s">
        <v>248</v>
      </c>
      <c r="D2" s="356" t="s">
        <v>249</v>
      </c>
      <c r="E2" s="356" t="s">
        <v>250</v>
      </c>
      <c r="F2" s="356" t="s">
        <v>251</v>
      </c>
      <c r="G2" s="356" t="s">
        <v>252</v>
      </c>
      <c r="H2" s="356" t="s">
        <v>253</v>
      </c>
      <c r="I2" s="356" t="s">
        <v>254</v>
      </c>
      <c r="J2" s="356" t="s">
        <v>255</v>
      </c>
      <c r="K2" s="356" t="s">
        <v>256</v>
      </c>
      <c r="L2" s="356" t="s">
        <v>257</v>
      </c>
      <c r="M2" s="356" t="s">
        <v>258</v>
      </c>
      <c r="N2" s="357" t="s">
        <v>259</v>
      </c>
      <c r="O2" s="354"/>
      <c r="P2" s="662"/>
      <c r="Q2" s="663"/>
      <c r="R2" s="358" t="s">
        <v>248</v>
      </c>
      <c r="S2" s="359" t="s">
        <v>249</v>
      </c>
      <c r="T2" s="359" t="s">
        <v>250</v>
      </c>
      <c r="U2" s="359" t="s">
        <v>251</v>
      </c>
      <c r="V2" s="359" t="s">
        <v>252</v>
      </c>
      <c r="W2" s="359" t="s">
        <v>253</v>
      </c>
      <c r="X2" s="359" t="s">
        <v>254</v>
      </c>
      <c r="Y2" s="359" t="s">
        <v>255</v>
      </c>
      <c r="Z2" s="359" t="s">
        <v>256</v>
      </c>
      <c r="AA2" s="359" t="s">
        <v>257</v>
      </c>
      <c r="AB2" s="359" t="s">
        <v>258</v>
      </c>
      <c r="AC2" s="360" t="s">
        <v>259</v>
      </c>
    </row>
    <row r="3" spans="1:29" x14ac:dyDescent="0.25">
      <c r="A3" s="666" t="s">
        <v>260</v>
      </c>
      <c r="B3" s="667"/>
      <c r="C3" s="136"/>
      <c r="D3" s="137"/>
      <c r="E3" s="137">
        <v>1</v>
      </c>
      <c r="F3" s="137"/>
      <c r="G3" s="137"/>
      <c r="H3" s="137"/>
      <c r="I3" s="137"/>
      <c r="J3" s="137"/>
      <c r="K3" s="137"/>
      <c r="L3" s="137"/>
      <c r="M3" s="137"/>
      <c r="N3" s="138"/>
      <c r="P3" s="666" t="s">
        <v>351</v>
      </c>
      <c r="Q3" s="667"/>
      <c r="R3" s="136"/>
      <c r="S3" s="137"/>
      <c r="T3" s="137">
        <v>1</v>
      </c>
      <c r="U3" s="137"/>
      <c r="V3" s="137"/>
      <c r="W3" s="137"/>
      <c r="X3" s="137"/>
      <c r="Y3" s="137">
        <v>1</v>
      </c>
      <c r="Z3" s="137"/>
      <c r="AA3" s="137"/>
      <c r="AB3" s="137"/>
      <c r="AC3" s="138"/>
    </row>
    <row r="4" spans="1:29" x14ac:dyDescent="0.25">
      <c r="A4" s="670" t="s">
        <v>261</v>
      </c>
      <c r="B4" s="671"/>
      <c r="C4" s="139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1"/>
      <c r="P4" s="670" t="s">
        <v>352</v>
      </c>
      <c r="Q4" s="671"/>
      <c r="R4" s="139"/>
      <c r="S4" s="140"/>
      <c r="T4" s="140"/>
      <c r="U4" s="140"/>
      <c r="V4" s="140"/>
      <c r="W4" s="140"/>
      <c r="X4" s="140"/>
      <c r="Y4" s="140"/>
      <c r="Z4" s="140"/>
      <c r="AA4" s="140"/>
      <c r="AB4" s="140"/>
      <c r="AC4" s="141"/>
    </row>
    <row r="5" spans="1:29" x14ac:dyDescent="0.25">
      <c r="A5" s="672" t="s">
        <v>262</v>
      </c>
      <c r="B5" s="673"/>
      <c r="C5" s="142"/>
      <c r="D5" s="143"/>
      <c r="E5" s="143">
        <v>1</v>
      </c>
      <c r="F5" s="143"/>
      <c r="G5" s="143"/>
      <c r="H5" s="143"/>
      <c r="I5" s="143"/>
      <c r="J5" s="143"/>
      <c r="K5" s="143"/>
      <c r="L5" s="143"/>
      <c r="M5" s="143"/>
      <c r="N5" s="144"/>
      <c r="O5" s="351"/>
      <c r="P5" s="672" t="s">
        <v>262</v>
      </c>
      <c r="Q5" s="673"/>
      <c r="R5" s="142"/>
      <c r="S5" s="143"/>
      <c r="T5" s="143">
        <v>1</v>
      </c>
      <c r="U5" s="143"/>
      <c r="V5" s="143"/>
      <c r="W5" s="143"/>
      <c r="X5" s="143"/>
      <c r="Y5" s="143">
        <v>1</v>
      </c>
      <c r="Z5" s="143"/>
      <c r="AA5" s="143"/>
      <c r="AB5" s="143"/>
      <c r="AC5" s="144"/>
    </row>
    <row r="6" spans="1:29" x14ac:dyDescent="0.25">
      <c r="A6" s="670" t="s">
        <v>263</v>
      </c>
      <c r="B6" s="671"/>
      <c r="C6" s="139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1"/>
      <c r="O6" s="351"/>
      <c r="P6" s="670" t="s">
        <v>263</v>
      </c>
      <c r="Q6" s="671"/>
      <c r="R6" s="139"/>
      <c r="S6" s="140"/>
      <c r="T6" s="140"/>
      <c r="U6" s="140"/>
      <c r="V6" s="140"/>
      <c r="W6" s="140"/>
      <c r="X6" s="140"/>
      <c r="Y6" s="140"/>
      <c r="Z6" s="140"/>
      <c r="AA6" s="140"/>
      <c r="AB6" s="140"/>
      <c r="AC6" s="141"/>
    </row>
    <row r="7" spans="1:29" x14ac:dyDescent="0.25">
      <c r="A7" s="668" t="s">
        <v>45</v>
      </c>
      <c r="B7" s="669"/>
      <c r="C7" s="145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7"/>
      <c r="P7" s="668" t="s">
        <v>45</v>
      </c>
      <c r="Q7" s="669"/>
      <c r="R7" s="145"/>
      <c r="S7" s="146"/>
      <c r="T7" s="146"/>
      <c r="U7" s="146"/>
      <c r="V7" s="146"/>
      <c r="W7" s="146"/>
      <c r="X7" s="146"/>
      <c r="Y7" s="146"/>
      <c r="Z7" s="146"/>
      <c r="AA7" s="146"/>
      <c r="AB7" s="146"/>
      <c r="AC7" s="147"/>
    </row>
    <row r="8" spans="1:29" x14ac:dyDescent="0.25">
      <c r="A8" s="670" t="s">
        <v>50</v>
      </c>
      <c r="B8" s="671"/>
      <c r="C8" s="139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1"/>
      <c r="P8" s="670" t="s">
        <v>50</v>
      </c>
      <c r="Q8" s="671"/>
      <c r="R8" s="139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1"/>
    </row>
    <row r="9" spans="1:29" x14ac:dyDescent="0.25">
      <c r="A9" s="668" t="s">
        <v>51</v>
      </c>
      <c r="B9" s="669"/>
      <c r="C9" s="145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7"/>
      <c r="P9" s="668" t="s">
        <v>51</v>
      </c>
      <c r="Q9" s="669"/>
      <c r="R9" s="145"/>
      <c r="S9" s="146"/>
      <c r="T9" s="146"/>
      <c r="U9" s="146"/>
      <c r="V9" s="146"/>
      <c r="W9" s="146"/>
      <c r="X9" s="146"/>
      <c r="Y9" s="146"/>
      <c r="Z9" s="146"/>
      <c r="AA9" s="146"/>
      <c r="AB9" s="146"/>
      <c r="AC9" s="147"/>
    </row>
    <row r="10" spans="1:29" x14ac:dyDescent="0.25">
      <c r="A10" s="670" t="s">
        <v>38</v>
      </c>
      <c r="B10" s="671"/>
      <c r="C10" s="139"/>
      <c r="D10" s="140"/>
      <c r="E10" s="140">
        <v>1</v>
      </c>
      <c r="F10" s="140"/>
      <c r="G10" s="140"/>
      <c r="H10" s="140"/>
      <c r="I10" s="140"/>
      <c r="J10" s="140"/>
      <c r="K10" s="140"/>
      <c r="L10" s="140"/>
      <c r="M10" s="140"/>
      <c r="N10" s="141"/>
      <c r="P10" s="670" t="s">
        <v>38</v>
      </c>
      <c r="Q10" s="671"/>
      <c r="R10" s="139"/>
      <c r="S10" s="140"/>
      <c r="T10" s="140">
        <v>1</v>
      </c>
      <c r="U10" s="140"/>
      <c r="V10" s="140"/>
      <c r="W10" s="140"/>
      <c r="X10" s="140"/>
      <c r="Y10" s="140">
        <v>1</v>
      </c>
      <c r="Z10" s="140"/>
      <c r="AA10" s="140"/>
      <c r="AB10" s="140"/>
      <c r="AC10" s="141"/>
    </row>
    <row r="11" spans="1:29" x14ac:dyDescent="0.25">
      <c r="A11" s="668" t="s">
        <v>32</v>
      </c>
      <c r="B11" s="669"/>
      <c r="C11" s="145"/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147"/>
      <c r="P11" s="668" t="s">
        <v>32</v>
      </c>
      <c r="Q11" s="669"/>
      <c r="R11" s="145"/>
      <c r="S11" s="146"/>
      <c r="T11" s="146"/>
      <c r="U11" s="146"/>
      <c r="V11" s="146"/>
      <c r="W11" s="146"/>
      <c r="X11" s="146"/>
      <c r="Y11" s="146"/>
      <c r="Z11" s="146"/>
      <c r="AA11" s="146"/>
      <c r="AB11" s="146"/>
      <c r="AC11" s="147"/>
    </row>
    <row r="12" spans="1:29" x14ac:dyDescent="0.25">
      <c r="A12" s="670" t="s">
        <v>145</v>
      </c>
      <c r="B12" s="671"/>
      <c r="C12" s="139"/>
      <c r="D12" s="140"/>
      <c r="E12" s="140">
        <v>1</v>
      </c>
      <c r="F12" s="140"/>
      <c r="G12" s="140"/>
      <c r="H12" s="140"/>
      <c r="I12" s="140"/>
      <c r="J12" s="140"/>
      <c r="K12" s="140"/>
      <c r="L12" s="140"/>
      <c r="M12" s="140"/>
      <c r="N12" s="141"/>
      <c r="P12" s="674" t="s">
        <v>145</v>
      </c>
      <c r="Q12" s="675"/>
      <c r="R12" s="685" t="s">
        <v>350</v>
      </c>
      <c r="S12" s="686"/>
      <c r="T12" s="686"/>
      <c r="U12" s="686"/>
      <c r="V12" s="686"/>
      <c r="W12" s="686"/>
      <c r="X12" s="686"/>
      <c r="Y12" s="686"/>
      <c r="Z12" s="686"/>
      <c r="AA12" s="686"/>
      <c r="AB12" s="686"/>
      <c r="AC12" s="687"/>
    </row>
    <row r="13" spans="1:29" x14ac:dyDescent="0.25">
      <c r="A13" s="668" t="s">
        <v>37</v>
      </c>
      <c r="B13" s="669"/>
      <c r="C13" s="145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7"/>
      <c r="P13" s="674" t="s">
        <v>37</v>
      </c>
      <c r="Q13" s="675"/>
      <c r="R13" s="688"/>
      <c r="S13" s="689"/>
      <c r="T13" s="689"/>
      <c r="U13" s="689"/>
      <c r="V13" s="689"/>
      <c r="W13" s="689"/>
      <c r="X13" s="689"/>
      <c r="Y13" s="689"/>
      <c r="Z13" s="689"/>
      <c r="AA13" s="689"/>
      <c r="AB13" s="689"/>
      <c r="AC13" s="690"/>
    </row>
    <row r="14" spans="1:29" x14ac:dyDescent="0.25">
      <c r="A14" s="670" t="s">
        <v>43</v>
      </c>
      <c r="B14" s="671"/>
      <c r="C14" s="139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1"/>
      <c r="P14" s="674" t="s">
        <v>43</v>
      </c>
      <c r="Q14" s="675"/>
      <c r="R14" s="688"/>
      <c r="S14" s="689"/>
      <c r="T14" s="689"/>
      <c r="U14" s="689"/>
      <c r="V14" s="689"/>
      <c r="W14" s="689"/>
      <c r="X14" s="689"/>
      <c r="Y14" s="689"/>
      <c r="Z14" s="689"/>
      <c r="AA14" s="689"/>
      <c r="AB14" s="689"/>
      <c r="AC14" s="690"/>
    </row>
    <row r="15" spans="1:29" ht="15" customHeight="1" x14ac:dyDescent="0.25">
      <c r="A15" s="668" t="s">
        <v>40</v>
      </c>
      <c r="B15" s="669"/>
      <c r="C15" s="145"/>
      <c r="D15" s="146"/>
      <c r="E15" s="146"/>
      <c r="F15" s="146"/>
      <c r="G15" s="146"/>
      <c r="H15" s="146"/>
      <c r="I15" s="146"/>
      <c r="J15" s="146"/>
      <c r="K15" s="146"/>
      <c r="L15" s="146"/>
      <c r="M15" s="146"/>
      <c r="N15" s="147"/>
      <c r="P15" s="674" t="s">
        <v>40</v>
      </c>
      <c r="Q15" s="675"/>
      <c r="R15" s="688"/>
      <c r="S15" s="689"/>
      <c r="T15" s="689"/>
      <c r="U15" s="689"/>
      <c r="V15" s="689"/>
      <c r="W15" s="689"/>
      <c r="X15" s="689"/>
      <c r="Y15" s="689"/>
      <c r="Z15" s="689"/>
      <c r="AA15" s="689"/>
      <c r="AB15" s="689"/>
      <c r="AC15" s="690"/>
    </row>
    <row r="16" spans="1:29" ht="15" customHeight="1" x14ac:dyDescent="0.25">
      <c r="A16" s="670" t="s">
        <v>41</v>
      </c>
      <c r="B16" s="671"/>
      <c r="C16" s="139"/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1"/>
      <c r="P16" s="674" t="s">
        <v>41</v>
      </c>
      <c r="Q16" s="675"/>
      <c r="R16" s="688"/>
      <c r="S16" s="689"/>
      <c r="T16" s="689"/>
      <c r="U16" s="689"/>
      <c r="V16" s="689"/>
      <c r="W16" s="689"/>
      <c r="X16" s="689"/>
      <c r="Y16" s="689"/>
      <c r="Z16" s="689"/>
      <c r="AA16" s="689"/>
      <c r="AB16" s="689"/>
      <c r="AC16" s="690"/>
    </row>
    <row r="17" spans="1:29" ht="15" customHeight="1" x14ac:dyDescent="0.25">
      <c r="A17" s="668" t="s">
        <v>42</v>
      </c>
      <c r="B17" s="669"/>
      <c r="C17" s="145"/>
      <c r="D17" s="146"/>
      <c r="E17" s="146"/>
      <c r="F17" s="146"/>
      <c r="G17" s="146"/>
      <c r="H17" s="146"/>
      <c r="I17" s="146"/>
      <c r="J17" s="146"/>
      <c r="K17" s="146"/>
      <c r="L17" s="146"/>
      <c r="M17" s="146"/>
      <c r="N17" s="147"/>
      <c r="P17" s="674" t="s">
        <v>42</v>
      </c>
      <c r="Q17" s="675"/>
      <c r="R17" s="688"/>
      <c r="S17" s="689"/>
      <c r="T17" s="689"/>
      <c r="U17" s="689"/>
      <c r="V17" s="689"/>
      <c r="W17" s="689"/>
      <c r="X17" s="689"/>
      <c r="Y17" s="689"/>
      <c r="Z17" s="689"/>
      <c r="AA17" s="689"/>
      <c r="AB17" s="689"/>
      <c r="AC17" s="690"/>
    </row>
    <row r="18" spans="1:29" ht="15" customHeight="1" x14ac:dyDescent="0.25">
      <c r="A18" s="670" t="s">
        <v>264</v>
      </c>
      <c r="B18" s="671"/>
      <c r="C18" s="139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1"/>
      <c r="P18" s="674" t="s">
        <v>264</v>
      </c>
      <c r="Q18" s="675"/>
      <c r="R18" s="688"/>
      <c r="S18" s="689"/>
      <c r="T18" s="689"/>
      <c r="U18" s="689"/>
      <c r="V18" s="689"/>
      <c r="W18" s="689"/>
      <c r="X18" s="689"/>
      <c r="Y18" s="689"/>
      <c r="Z18" s="689"/>
      <c r="AA18" s="689"/>
      <c r="AB18" s="689"/>
      <c r="AC18" s="690"/>
    </row>
    <row r="19" spans="1:29" ht="15.75" customHeight="1" thickBot="1" x14ac:dyDescent="0.3">
      <c r="A19" s="676" t="s">
        <v>148</v>
      </c>
      <c r="B19" s="677"/>
      <c r="C19" s="145"/>
      <c r="D19" s="243"/>
      <c r="E19" s="244"/>
      <c r="F19" s="244"/>
      <c r="G19" s="244"/>
      <c r="H19" s="244"/>
      <c r="I19" s="244"/>
      <c r="J19" s="244"/>
      <c r="K19" s="244"/>
      <c r="L19" s="244"/>
      <c r="M19" s="244"/>
      <c r="N19" s="245"/>
      <c r="P19" s="678" t="s">
        <v>148</v>
      </c>
      <c r="Q19" s="679"/>
      <c r="R19" s="691"/>
      <c r="S19" s="692"/>
      <c r="T19" s="692"/>
      <c r="U19" s="692"/>
      <c r="V19" s="692"/>
      <c r="W19" s="692"/>
      <c r="X19" s="692"/>
      <c r="Y19" s="692"/>
      <c r="Z19" s="692"/>
      <c r="AA19" s="692"/>
      <c r="AB19" s="692"/>
      <c r="AC19" s="693"/>
    </row>
    <row r="20" spans="1:29" ht="15.75" thickBot="1" x14ac:dyDescent="0.3">
      <c r="C20" s="352"/>
      <c r="D20" s="353"/>
    </row>
    <row r="21" spans="1:29" ht="75.75" thickBot="1" x14ac:dyDescent="0.3">
      <c r="A21" s="148" t="s">
        <v>166</v>
      </c>
      <c r="B21" s="680" t="s">
        <v>265</v>
      </c>
      <c r="C21" s="681"/>
      <c r="D21" s="149" t="s">
        <v>324</v>
      </c>
      <c r="E21" s="150" t="s">
        <v>266</v>
      </c>
      <c r="F21" s="150" t="s">
        <v>267</v>
      </c>
      <c r="G21" s="150" t="s">
        <v>268</v>
      </c>
      <c r="H21" s="150" t="s">
        <v>269</v>
      </c>
      <c r="I21" s="151" t="s">
        <v>270</v>
      </c>
      <c r="J21" s="152" t="s">
        <v>271</v>
      </c>
      <c r="K21" s="682" t="s">
        <v>272</v>
      </c>
      <c r="L21" s="682"/>
      <c r="M21" s="682"/>
      <c r="N21" s="682"/>
      <c r="O21" s="12"/>
      <c r="P21" s="153" t="s">
        <v>273</v>
      </c>
      <c r="Q21" s="683" t="s">
        <v>265</v>
      </c>
      <c r="R21" s="684"/>
      <c r="S21" s="154" t="s">
        <v>324</v>
      </c>
      <c r="T21" s="155" t="s">
        <v>266</v>
      </c>
      <c r="U21" s="155" t="s">
        <v>267</v>
      </c>
      <c r="V21" s="155" t="s">
        <v>268</v>
      </c>
      <c r="W21" s="155" t="s">
        <v>269</v>
      </c>
      <c r="X21" s="156" t="s">
        <v>270</v>
      </c>
      <c r="Y21" s="157" t="s">
        <v>271</v>
      </c>
      <c r="Z21" s="694" t="s">
        <v>272</v>
      </c>
      <c r="AA21" s="695"/>
      <c r="AB21" s="695"/>
      <c r="AC21" s="696"/>
    </row>
    <row r="22" spans="1:29" x14ac:dyDescent="0.25">
      <c r="A22" s="361" t="s">
        <v>274</v>
      </c>
      <c r="B22" s="697" t="s">
        <v>274</v>
      </c>
      <c r="C22" s="698"/>
      <c r="D22" s="362">
        <f>SUMIFS('2020'!L:L,'2020'!J:J,"Nutrients")+SUMIFS('2020'!L:L,'2020'!J:J,"SCI Kit")+SUMIFS('2020'!L:L,'2020'!J:J,"Bioass*")</f>
        <v>69</v>
      </c>
      <c r="E22" s="363">
        <f>D22*0.05</f>
        <v>3.45</v>
      </c>
      <c r="F22" s="363">
        <f>E22/4</f>
        <v>0.86250000000000004</v>
      </c>
      <c r="G22" s="363">
        <f>E22/12</f>
        <v>0.28750000000000003</v>
      </c>
      <c r="H22" s="364">
        <f>SUM($C$3:$N$4)+SUM($C$11:$N$11)-1</f>
        <v>0</v>
      </c>
      <c r="I22" s="365">
        <f>E22-H22</f>
        <v>3.45</v>
      </c>
      <c r="J22" s="366">
        <f>IFERROR(H22/E22,"-")</f>
        <v>0</v>
      </c>
      <c r="K22" s="699" t="s">
        <v>275</v>
      </c>
      <c r="L22" s="700"/>
      <c r="M22" s="700"/>
      <c r="N22" s="701"/>
      <c r="O22" s="12"/>
      <c r="P22" s="367" t="s">
        <v>274</v>
      </c>
      <c r="Q22" s="702" t="s">
        <v>274</v>
      </c>
      <c r="R22" s="702"/>
      <c r="S22" s="368" t="s">
        <v>353</v>
      </c>
      <c r="T22" s="369">
        <f>IFERROR(S22*0.05,0)</f>
        <v>0</v>
      </c>
      <c r="U22" s="369">
        <f>T22/4</f>
        <v>0</v>
      </c>
      <c r="V22" s="369">
        <f>T22/12</f>
        <v>0</v>
      </c>
      <c r="W22" s="370">
        <f t="shared" ref="W22:W32" si="0">SUM($R$3:$AC$4,$R$11:$AC$11)</f>
        <v>2</v>
      </c>
      <c r="X22" s="365">
        <f>T22-W22</f>
        <v>-2</v>
      </c>
      <c r="Y22" s="371" t="str">
        <f>IFERROR(W22/T22,"100%")</f>
        <v>100%</v>
      </c>
      <c r="Z22" s="702" t="s">
        <v>275</v>
      </c>
      <c r="AA22" s="702"/>
      <c r="AB22" s="702"/>
      <c r="AC22" s="702"/>
    </row>
    <row r="23" spans="1:29" x14ac:dyDescent="0.25">
      <c r="A23" s="372" t="s">
        <v>31</v>
      </c>
      <c r="B23" s="703" t="s">
        <v>276</v>
      </c>
      <c r="C23" s="704"/>
      <c r="D23" s="373">
        <f>SUMIFS('2020'!L:L,'2020'!J:J,"Nutrients")+SUMIFS('2020'!L:L,'2020'!J:J,"SCI Kit")+SUMIFS('2020'!L:L,'2020'!J:J,"Bioass*")</f>
        <v>69</v>
      </c>
      <c r="E23" s="374">
        <f t="shared" ref="E23:E71" si="1">D23*0.05</f>
        <v>3.45</v>
      </c>
      <c r="F23" s="374">
        <f t="shared" ref="F23:F71" si="2">E23/4</f>
        <v>0.86250000000000004</v>
      </c>
      <c r="G23" s="374">
        <f t="shared" ref="G23:G71" si="3">E23/12</f>
        <v>0.28750000000000003</v>
      </c>
      <c r="H23" s="373">
        <f t="shared" ref="H23:H32" si="4">SUM($C$3:$N$4)+SUM($C$11:$N$11)</f>
        <v>1</v>
      </c>
      <c r="I23" s="375">
        <f t="shared" ref="I23:I71" si="5">E23-H23</f>
        <v>2.4500000000000002</v>
      </c>
      <c r="J23" s="376">
        <f t="shared" ref="J23:J71" si="6">IFERROR(H23/E23,"-")</f>
        <v>0.28985507246376813</v>
      </c>
      <c r="K23" s="705" t="s">
        <v>275</v>
      </c>
      <c r="L23" s="706"/>
      <c r="M23" s="706"/>
      <c r="N23" s="707"/>
      <c r="O23" s="12"/>
      <c r="P23" s="377" t="s">
        <v>31</v>
      </c>
      <c r="Q23" s="708" t="s">
        <v>276</v>
      </c>
      <c r="R23" s="709"/>
      <c r="S23" s="378">
        <f t="shared" ref="S23:S71" si="7">D23</f>
        <v>69</v>
      </c>
      <c r="T23" s="379">
        <f t="shared" ref="T23:T71" si="8">S23*0.05</f>
        <v>3.45</v>
      </c>
      <c r="U23" s="379">
        <f t="shared" ref="U23:U71" si="9">T23/4</f>
        <v>0.86250000000000004</v>
      </c>
      <c r="V23" s="379">
        <f t="shared" ref="V23:V71" si="10">T23/12</f>
        <v>0.28750000000000003</v>
      </c>
      <c r="W23" s="380">
        <f t="shared" si="0"/>
        <v>2</v>
      </c>
      <c r="X23" s="381">
        <f t="shared" ref="X23:X71" si="11">T23-W23</f>
        <v>1.4500000000000002</v>
      </c>
      <c r="Y23" s="382">
        <f t="shared" ref="Y23:Y71" si="12">IFERROR(W23/T23,"-")</f>
        <v>0.57971014492753625</v>
      </c>
      <c r="Z23" s="710" t="s">
        <v>275</v>
      </c>
      <c r="AA23" s="711"/>
      <c r="AB23" s="711"/>
      <c r="AC23" s="712"/>
    </row>
    <row r="24" spans="1:29" x14ac:dyDescent="0.25">
      <c r="A24" s="372" t="s">
        <v>31</v>
      </c>
      <c r="B24" s="703" t="s">
        <v>277</v>
      </c>
      <c r="C24" s="704"/>
      <c r="D24" s="373">
        <f>SUMIFS('2020'!L:L,'2020'!J:J,"Nutrients")+SUMIFS('2020'!L:L,'2020'!J:J,"SCI Kit")+SUMIFS('2020'!L:L,'2020'!J:J,"Bioass*")</f>
        <v>69</v>
      </c>
      <c r="E24" s="374">
        <f t="shared" si="1"/>
        <v>3.45</v>
      </c>
      <c r="F24" s="374">
        <f t="shared" si="2"/>
        <v>0.86250000000000004</v>
      </c>
      <c r="G24" s="374">
        <f t="shared" si="3"/>
        <v>0.28750000000000003</v>
      </c>
      <c r="H24" s="373">
        <f t="shared" si="4"/>
        <v>1</v>
      </c>
      <c r="I24" s="375">
        <f t="shared" si="5"/>
        <v>2.4500000000000002</v>
      </c>
      <c r="J24" s="376">
        <f t="shared" si="6"/>
        <v>0.28985507246376813</v>
      </c>
      <c r="K24" s="705" t="s">
        <v>275</v>
      </c>
      <c r="L24" s="706"/>
      <c r="M24" s="706"/>
      <c r="N24" s="707"/>
      <c r="O24" s="12"/>
      <c r="P24" s="377" t="s">
        <v>31</v>
      </c>
      <c r="Q24" s="708" t="s">
        <v>277</v>
      </c>
      <c r="R24" s="709"/>
      <c r="S24" s="378">
        <f t="shared" si="7"/>
        <v>69</v>
      </c>
      <c r="T24" s="379">
        <f t="shared" si="8"/>
        <v>3.45</v>
      </c>
      <c r="U24" s="379">
        <f t="shared" si="9"/>
        <v>0.86250000000000004</v>
      </c>
      <c r="V24" s="379">
        <f t="shared" si="10"/>
        <v>0.28750000000000003</v>
      </c>
      <c r="W24" s="380">
        <f t="shared" si="0"/>
        <v>2</v>
      </c>
      <c r="X24" s="381">
        <f t="shared" si="11"/>
        <v>1.4500000000000002</v>
      </c>
      <c r="Y24" s="382">
        <f t="shared" si="12"/>
        <v>0.57971014492753625</v>
      </c>
      <c r="Z24" s="710" t="s">
        <v>275</v>
      </c>
      <c r="AA24" s="711"/>
      <c r="AB24" s="711"/>
      <c r="AC24" s="712"/>
    </row>
    <row r="25" spans="1:29" x14ac:dyDescent="0.25">
      <c r="A25" s="372" t="s">
        <v>31</v>
      </c>
      <c r="B25" s="703" t="s">
        <v>189</v>
      </c>
      <c r="C25" s="704"/>
      <c r="D25" s="373">
        <f>SUMIFS('2020'!L:L,'2020'!J:J,"Nutrients")+SUMIFS('2020'!L:L,'2020'!J:J,"SCI Kit")+SUMIFS('2020'!L:L,'2020'!J:J,"Bioass*")</f>
        <v>69</v>
      </c>
      <c r="E25" s="374">
        <f t="shared" si="1"/>
        <v>3.45</v>
      </c>
      <c r="F25" s="374">
        <f t="shared" si="2"/>
        <v>0.86250000000000004</v>
      </c>
      <c r="G25" s="374">
        <f t="shared" si="3"/>
        <v>0.28750000000000003</v>
      </c>
      <c r="H25" s="373">
        <f t="shared" si="4"/>
        <v>1</v>
      </c>
      <c r="I25" s="375">
        <f t="shared" si="5"/>
        <v>2.4500000000000002</v>
      </c>
      <c r="J25" s="376">
        <f t="shared" si="6"/>
        <v>0.28985507246376813</v>
      </c>
      <c r="K25" s="705" t="s">
        <v>275</v>
      </c>
      <c r="L25" s="706"/>
      <c r="M25" s="706"/>
      <c r="N25" s="707"/>
      <c r="O25" s="12"/>
      <c r="P25" s="377" t="s">
        <v>31</v>
      </c>
      <c r="Q25" s="708" t="s">
        <v>189</v>
      </c>
      <c r="R25" s="709"/>
      <c r="S25" s="378">
        <f t="shared" si="7"/>
        <v>69</v>
      </c>
      <c r="T25" s="379">
        <f t="shared" si="8"/>
        <v>3.45</v>
      </c>
      <c r="U25" s="379">
        <f t="shared" si="9"/>
        <v>0.86250000000000004</v>
      </c>
      <c r="V25" s="379">
        <f t="shared" si="10"/>
        <v>0.28750000000000003</v>
      </c>
      <c r="W25" s="380">
        <f t="shared" si="0"/>
        <v>2</v>
      </c>
      <c r="X25" s="381">
        <f t="shared" si="11"/>
        <v>1.4500000000000002</v>
      </c>
      <c r="Y25" s="382">
        <f t="shared" si="12"/>
        <v>0.57971014492753625</v>
      </c>
      <c r="Z25" s="710" t="s">
        <v>275</v>
      </c>
      <c r="AA25" s="711"/>
      <c r="AB25" s="711"/>
      <c r="AC25" s="712"/>
    </row>
    <row r="26" spans="1:29" x14ac:dyDescent="0.25">
      <c r="A26" s="372" t="s">
        <v>31</v>
      </c>
      <c r="B26" s="703" t="s">
        <v>278</v>
      </c>
      <c r="C26" s="704"/>
      <c r="D26" s="373">
        <f>SUMIFS('2020'!L:L,'2020'!J:J,"Nutrients")+SUMIFS('2020'!L:L,'2020'!J:J,"SCI Kit")+SUMIFS('2020'!L:L,'2020'!J:J,"Bioass*")</f>
        <v>69</v>
      </c>
      <c r="E26" s="374">
        <f t="shared" si="1"/>
        <v>3.45</v>
      </c>
      <c r="F26" s="374">
        <f t="shared" si="2"/>
        <v>0.86250000000000004</v>
      </c>
      <c r="G26" s="374">
        <f t="shared" si="3"/>
        <v>0.28750000000000003</v>
      </c>
      <c r="H26" s="373">
        <f t="shared" si="4"/>
        <v>1</v>
      </c>
      <c r="I26" s="375">
        <f t="shared" si="5"/>
        <v>2.4500000000000002</v>
      </c>
      <c r="J26" s="376">
        <f t="shared" si="6"/>
        <v>0.28985507246376813</v>
      </c>
      <c r="K26" s="705" t="s">
        <v>275</v>
      </c>
      <c r="L26" s="706"/>
      <c r="M26" s="706"/>
      <c r="N26" s="707"/>
      <c r="O26" s="12"/>
      <c r="P26" s="377" t="s">
        <v>31</v>
      </c>
      <c r="Q26" s="708" t="s">
        <v>278</v>
      </c>
      <c r="R26" s="709"/>
      <c r="S26" s="378">
        <f t="shared" si="7"/>
        <v>69</v>
      </c>
      <c r="T26" s="379">
        <f t="shared" si="8"/>
        <v>3.45</v>
      </c>
      <c r="U26" s="379">
        <f t="shared" si="9"/>
        <v>0.86250000000000004</v>
      </c>
      <c r="V26" s="379">
        <f t="shared" si="10"/>
        <v>0.28750000000000003</v>
      </c>
      <c r="W26" s="380">
        <f t="shared" si="0"/>
        <v>2</v>
      </c>
      <c r="X26" s="381">
        <f t="shared" si="11"/>
        <v>1.4500000000000002</v>
      </c>
      <c r="Y26" s="382">
        <f t="shared" si="12"/>
        <v>0.57971014492753625</v>
      </c>
      <c r="Z26" s="710" t="s">
        <v>275</v>
      </c>
      <c r="AA26" s="711"/>
      <c r="AB26" s="711"/>
      <c r="AC26" s="712"/>
    </row>
    <row r="27" spans="1:29" x14ac:dyDescent="0.25">
      <c r="A27" s="372" t="s">
        <v>31</v>
      </c>
      <c r="B27" s="703" t="s">
        <v>279</v>
      </c>
      <c r="C27" s="704"/>
      <c r="D27" s="373">
        <f>SUMIFS('2020'!L:L,'2020'!J:J,"Nutrients")+SUMIFS('2020'!L:L,'2020'!J:J,"SCI Kit")+SUMIFS('2020'!L:L,'2020'!J:J,"Bioass*")</f>
        <v>69</v>
      </c>
      <c r="E27" s="374">
        <f t="shared" si="1"/>
        <v>3.45</v>
      </c>
      <c r="F27" s="374">
        <f t="shared" si="2"/>
        <v>0.86250000000000004</v>
      </c>
      <c r="G27" s="374">
        <f t="shared" si="3"/>
        <v>0.28750000000000003</v>
      </c>
      <c r="H27" s="373">
        <f t="shared" si="4"/>
        <v>1</v>
      </c>
      <c r="I27" s="375">
        <f t="shared" si="5"/>
        <v>2.4500000000000002</v>
      </c>
      <c r="J27" s="376">
        <f t="shared" si="6"/>
        <v>0.28985507246376813</v>
      </c>
      <c r="K27" s="705" t="s">
        <v>275</v>
      </c>
      <c r="L27" s="706"/>
      <c r="M27" s="706"/>
      <c r="N27" s="707"/>
      <c r="O27" s="12"/>
      <c r="P27" s="377" t="s">
        <v>31</v>
      </c>
      <c r="Q27" s="708" t="s">
        <v>279</v>
      </c>
      <c r="R27" s="709"/>
      <c r="S27" s="378">
        <f t="shared" si="7"/>
        <v>69</v>
      </c>
      <c r="T27" s="379">
        <f t="shared" si="8"/>
        <v>3.45</v>
      </c>
      <c r="U27" s="379">
        <f t="shared" si="9"/>
        <v>0.86250000000000004</v>
      </c>
      <c r="V27" s="379">
        <f t="shared" si="10"/>
        <v>0.28750000000000003</v>
      </c>
      <c r="W27" s="380">
        <f t="shared" si="0"/>
        <v>2</v>
      </c>
      <c r="X27" s="381">
        <f t="shared" si="11"/>
        <v>1.4500000000000002</v>
      </c>
      <c r="Y27" s="382">
        <f t="shared" si="12"/>
        <v>0.57971014492753625</v>
      </c>
      <c r="Z27" s="710" t="s">
        <v>275</v>
      </c>
      <c r="AA27" s="711"/>
      <c r="AB27" s="711"/>
      <c r="AC27" s="712"/>
    </row>
    <row r="28" spans="1:29" x14ac:dyDescent="0.25">
      <c r="A28" s="372" t="s">
        <v>31</v>
      </c>
      <c r="B28" s="703" t="s">
        <v>280</v>
      </c>
      <c r="C28" s="704"/>
      <c r="D28" s="373">
        <f>SUMIFS('2020'!L:L,'2020'!J:J,"Nutrients")+SUMIFS('2020'!L:L,'2020'!J:J,"SCI Kit")+SUMIFS('2020'!L:L,'2020'!J:J,"Bioass*")</f>
        <v>69</v>
      </c>
      <c r="E28" s="374">
        <f t="shared" si="1"/>
        <v>3.45</v>
      </c>
      <c r="F28" s="374">
        <f t="shared" si="2"/>
        <v>0.86250000000000004</v>
      </c>
      <c r="G28" s="374">
        <f t="shared" si="3"/>
        <v>0.28750000000000003</v>
      </c>
      <c r="H28" s="373">
        <f t="shared" si="4"/>
        <v>1</v>
      </c>
      <c r="I28" s="375">
        <f t="shared" si="5"/>
        <v>2.4500000000000002</v>
      </c>
      <c r="J28" s="376">
        <f t="shared" si="6"/>
        <v>0.28985507246376813</v>
      </c>
      <c r="K28" s="705" t="s">
        <v>275</v>
      </c>
      <c r="L28" s="706"/>
      <c r="M28" s="706"/>
      <c r="N28" s="707"/>
      <c r="O28" s="12"/>
      <c r="P28" s="377" t="s">
        <v>31</v>
      </c>
      <c r="Q28" s="708" t="s">
        <v>280</v>
      </c>
      <c r="R28" s="709"/>
      <c r="S28" s="378">
        <f t="shared" si="7"/>
        <v>69</v>
      </c>
      <c r="T28" s="379">
        <f t="shared" si="8"/>
        <v>3.45</v>
      </c>
      <c r="U28" s="379">
        <f t="shared" si="9"/>
        <v>0.86250000000000004</v>
      </c>
      <c r="V28" s="379">
        <f t="shared" si="10"/>
        <v>0.28750000000000003</v>
      </c>
      <c r="W28" s="380">
        <f t="shared" si="0"/>
        <v>2</v>
      </c>
      <c r="X28" s="381">
        <f t="shared" si="11"/>
        <v>1.4500000000000002</v>
      </c>
      <c r="Y28" s="382">
        <f t="shared" si="12"/>
        <v>0.57971014492753625</v>
      </c>
      <c r="Z28" s="710" t="s">
        <v>275</v>
      </c>
      <c r="AA28" s="711"/>
      <c r="AB28" s="711"/>
      <c r="AC28" s="712"/>
    </row>
    <row r="29" spans="1:29" x14ac:dyDescent="0.25">
      <c r="A29" s="372" t="s">
        <v>31</v>
      </c>
      <c r="B29" s="703" t="s">
        <v>281</v>
      </c>
      <c r="C29" s="704"/>
      <c r="D29" s="373">
        <f>SUMIFS('2020'!L:L,'2020'!J:J,"Nutrients")+SUMIFS('2020'!L:L,'2020'!J:J,"SCI Kit")+SUMIFS('2020'!L:L,'2020'!J:J,"Bioass*")</f>
        <v>69</v>
      </c>
      <c r="E29" s="374">
        <f t="shared" si="1"/>
        <v>3.45</v>
      </c>
      <c r="F29" s="374">
        <f t="shared" si="2"/>
        <v>0.86250000000000004</v>
      </c>
      <c r="G29" s="374">
        <f t="shared" si="3"/>
        <v>0.28750000000000003</v>
      </c>
      <c r="H29" s="373">
        <f t="shared" si="4"/>
        <v>1</v>
      </c>
      <c r="I29" s="375">
        <f t="shared" si="5"/>
        <v>2.4500000000000002</v>
      </c>
      <c r="J29" s="376">
        <f t="shared" si="6"/>
        <v>0.28985507246376813</v>
      </c>
      <c r="K29" s="705" t="s">
        <v>275</v>
      </c>
      <c r="L29" s="706"/>
      <c r="M29" s="706"/>
      <c r="N29" s="707"/>
      <c r="O29" s="12"/>
      <c r="P29" s="377" t="s">
        <v>31</v>
      </c>
      <c r="Q29" s="708" t="s">
        <v>281</v>
      </c>
      <c r="R29" s="709"/>
      <c r="S29" s="378">
        <f t="shared" si="7"/>
        <v>69</v>
      </c>
      <c r="T29" s="379">
        <f t="shared" si="8"/>
        <v>3.45</v>
      </c>
      <c r="U29" s="379">
        <f t="shared" si="9"/>
        <v>0.86250000000000004</v>
      </c>
      <c r="V29" s="379">
        <f t="shared" si="10"/>
        <v>0.28750000000000003</v>
      </c>
      <c r="W29" s="380">
        <f t="shared" si="0"/>
        <v>2</v>
      </c>
      <c r="X29" s="381">
        <f t="shared" si="11"/>
        <v>1.4500000000000002</v>
      </c>
      <c r="Y29" s="382">
        <f t="shared" si="12"/>
        <v>0.57971014492753625</v>
      </c>
      <c r="Z29" s="710" t="s">
        <v>275</v>
      </c>
      <c r="AA29" s="711"/>
      <c r="AB29" s="711"/>
      <c r="AC29" s="712"/>
    </row>
    <row r="30" spans="1:29" x14ac:dyDescent="0.25">
      <c r="A30" s="372" t="s">
        <v>31</v>
      </c>
      <c r="B30" s="703" t="s">
        <v>282</v>
      </c>
      <c r="C30" s="704"/>
      <c r="D30" s="373">
        <f>SUMIFS('2020'!L:L,'2020'!J:J,"Nutrients")+SUMIFS('2020'!L:L,'2020'!J:J,"SCI Kit")+SUMIFS('2020'!L:L,'2020'!J:J,"Bioass*")</f>
        <v>69</v>
      </c>
      <c r="E30" s="374">
        <f t="shared" si="1"/>
        <v>3.45</v>
      </c>
      <c r="F30" s="374">
        <f t="shared" si="2"/>
        <v>0.86250000000000004</v>
      </c>
      <c r="G30" s="374">
        <f t="shared" si="3"/>
        <v>0.28750000000000003</v>
      </c>
      <c r="H30" s="373">
        <f t="shared" si="4"/>
        <v>1</v>
      </c>
      <c r="I30" s="375">
        <f t="shared" si="5"/>
        <v>2.4500000000000002</v>
      </c>
      <c r="J30" s="376">
        <f t="shared" si="6"/>
        <v>0.28985507246376813</v>
      </c>
      <c r="K30" s="705" t="s">
        <v>275</v>
      </c>
      <c r="L30" s="706"/>
      <c r="M30" s="706"/>
      <c r="N30" s="707"/>
      <c r="O30" s="12"/>
      <c r="P30" s="377" t="s">
        <v>31</v>
      </c>
      <c r="Q30" s="708" t="s">
        <v>282</v>
      </c>
      <c r="R30" s="709"/>
      <c r="S30" s="378">
        <f t="shared" si="7"/>
        <v>69</v>
      </c>
      <c r="T30" s="379">
        <f t="shared" si="8"/>
        <v>3.45</v>
      </c>
      <c r="U30" s="379">
        <f t="shared" si="9"/>
        <v>0.86250000000000004</v>
      </c>
      <c r="V30" s="379">
        <f t="shared" si="10"/>
        <v>0.28750000000000003</v>
      </c>
      <c r="W30" s="380">
        <f t="shared" si="0"/>
        <v>2</v>
      </c>
      <c r="X30" s="381">
        <f t="shared" si="11"/>
        <v>1.4500000000000002</v>
      </c>
      <c r="Y30" s="382">
        <f t="shared" si="12"/>
        <v>0.57971014492753625</v>
      </c>
      <c r="Z30" s="710" t="s">
        <v>275</v>
      </c>
      <c r="AA30" s="711"/>
      <c r="AB30" s="711"/>
      <c r="AC30" s="712"/>
    </row>
    <row r="31" spans="1:29" x14ac:dyDescent="0.25">
      <c r="A31" s="372" t="s">
        <v>31</v>
      </c>
      <c r="B31" s="703" t="s">
        <v>283</v>
      </c>
      <c r="C31" s="704"/>
      <c r="D31" s="373">
        <f>SUMIFS('2020'!L:L,'2020'!J:J,"Nutrients")+SUMIFS('2020'!L:L,'2020'!J:J,"SCI Kit")+SUMIFS('2020'!L:L,'2020'!J:J,"Bioass*")</f>
        <v>69</v>
      </c>
      <c r="E31" s="374">
        <f t="shared" si="1"/>
        <v>3.45</v>
      </c>
      <c r="F31" s="374">
        <f t="shared" si="2"/>
        <v>0.86250000000000004</v>
      </c>
      <c r="G31" s="374">
        <f t="shared" si="3"/>
        <v>0.28750000000000003</v>
      </c>
      <c r="H31" s="373">
        <f t="shared" si="4"/>
        <v>1</v>
      </c>
      <c r="I31" s="375">
        <f t="shared" si="5"/>
        <v>2.4500000000000002</v>
      </c>
      <c r="J31" s="376">
        <f t="shared" si="6"/>
        <v>0.28985507246376813</v>
      </c>
      <c r="K31" s="705" t="s">
        <v>275</v>
      </c>
      <c r="L31" s="706"/>
      <c r="M31" s="706"/>
      <c r="N31" s="707"/>
      <c r="O31" s="12"/>
      <c r="P31" s="377" t="s">
        <v>31</v>
      </c>
      <c r="Q31" s="708" t="s">
        <v>283</v>
      </c>
      <c r="R31" s="709"/>
      <c r="S31" s="378">
        <f t="shared" si="7"/>
        <v>69</v>
      </c>
      <c r="T31" s="379">
        <f t="shared" si="8"/>
        <v>3.45</v>
      </c>
      <c r="U31" s="379">
        <f t="shared" si="9"/>
        <v>0.86250000000000004</v>
      </c>
      <c r="V31" s="379">
        <f t="shared" si="10"/>
        <v>0.28750000000000003</v>
      </c>
      <c r="W31" s="380">
        <f t="shared" si="0"/>
        <v>2</v>
      </c>
      <c r="X31" s="381">
        <f t="shared" si="11"/>
        <v>1.4500000000000002</v>
      </c>
      <c r="Y31" s="382">
        <f t="shared" si="12"/>
        <v>0.57971014492753625</v>
      </c>
      <c r="Z31" s="710" t="s">
        <v>275</v>
      </c>
      <c r="AA31" s="711"/>
      <c r="AB31" s="711"/>
      <c r="AC31" s="712"/>
    </row>
    <row r="32" spans="1:29" x14ac:dyDescent="0.25">
      <c r="A32" s="372" t="s">
        <v>31</v>
      </c>
      <c r="B32" s="703" t="s">
        <v>183</v>
      </c>
      <c r="C32" s="704"/>
      <c r="D32" s="373">
        <f>SUMIFS('2020'!L:L,'2020'!J:J,"Nutrients")+SUMIFS('2020'!L:L,'2020'!J:J,"SCI Kit")+SUMIFS('2020'!L:L,'2020'!J:J,"Bioass*")</f>
        <v>69</v>
      </c>
      <c r="E32" s="374">
        <f t="shared" si="1"/>
        <v>3.45</v>
      </c>
      <c r="F32" s="374">
        <f t="shared" si="2"/>
        <v>0.86250000000000004</v>
      </c>
      <c r="G32" s="374">
        <f t="shared" si="3"/>
        <v>0.28750000000000003</v>
      </c>
      <c r="H32" s="373">
        <f t="shared" si="4"/>
        <v>1</v>
      </c>
      <c r="I32" s="375">
        <f t="shared" si="5"/>
        <v>2.4500000000000002</v>
      </c>
      <c r="J32" s="376">
        <f t="shared" si="6"/>
        <v>0.28985507246376813</v>
      </c>
      <c r="K32" s="705" t="s">
        <v>275</v>
      </c>
      <c r="L32" s="706"/>
      <c r="M32" s="706"/>
      <c r="N32" s="707"/>
      <c r="O32" s="12"/>
      <c r="P32" s="377" t="s">
        <v>31</v>
      </c>
      <c r="Q32" s="708" t="s">
        <v>183</v>
      </c>
      <c r="R32" s="709"/>
      <c r="S32" s="378">
        <f t="shared" si="7"/>
        <v>69</v>
      </c>
      <c r="T32" s="379">
        <f t="shared" si="8"/>
        <v>3.45</v>
      </c>
      <c r="U32" s="379">
        <f t="shared" si="9"/>
        <v>0.86250000000000004</v>
      </c>
      <c r="V32" s="379">
        <f t="shared" si="10"/>
        <v>0.28750000000000003</v>
      </c>
      <c r="W32" s="380">
        <f t="shared" si="0"/>
        <v>2</v>
      </c>
      <c r="X32" s="381">
        <f t="shared" si="11"/>
        <v>1.4500000000000002</v>
      </c>
      <c r="Y32" s="382">
        <f t="shared" si="12"/>
        <v>0.57971014492753625</v>
      </c>
      <c r="Z32" s="710" t="s">
        <v>275</v>
      </c>
      <c r="AA32" s="711"/>
      <c r="AB32" s="711"/>
      <c r="AC32" s="712"/>
    </row>
    <row r="33" spans="1:29" x14ac:dyDescent="0.25">
      <c r="A33" s="383" t="s">
        <v>31</v>
      </c>
      <c r="B33" s="713" t="s">
        <v>185</v>
      </c>
      <c r="C33" s="714"/>
      <c r="D33" s="384">
        <f>SUMIFS('2020'!L:L,'2020'!J:J,"Nutrients",'2020'!I:I,"1")+SUMIFS('2020'!L:L,'2020'!J:J,"Nutrients",'2020'!I:I,"3F")+SUMIFS('2020'!L:L,'2020'!J:J,"SCI Kit")</f>
        <v>69</v>
      </c>
      <c r="E33" s="363">
        <f t="shared" si="1"/>
        <v>3.45</v>
      </c>
      <c r="F33" s="363">
        <f t="shared" si="2"/>
        <v>0.86250000000000004</v>
      </c>
      <c r="G33" s="363">
        <f t="shared" si="3"/>
        <v>0.28750000000000003</v>
      </c>
      <c r="H33" s="384">
        <f>SUM($C$3:$N$3,$C$11:$N$11)</f>
        <v>1</v>
      </c>
      <c r="I33" s="365">
        <f t="shared" si="5"/>
        <v>2.4500000000000002</v>
      </c>
      <c r="J33" s="366">
        <f t="shared" si="6"/>
        <v>0.28985507246376813</v>
      </c>
      <c r="K33" s="715" t="s">
        <v>284</v>
      </c>
      <c r="L33" s="716"/>
      <c r="M33" s="716"/>
      <c r="N33" s="717"/>
      <c r="O33" s="12"/>
      <c r="P33" s="383" t="s">
        <v>31</v>
      </c>
      <c r="Q33" s="713" t="s">
        <v>185</v>
      </c>
      <c r="R33" s="714"/>
      <c r="S33" s="368">
        <f t="shared" si="7"/>
        <v>69</v>
      </c>
      <c r="T33" s="385">
        <f t="shared" si="8"/>
        <v>3.45</v>
      </c>
      <c r="U33" s="385">
        <f t="shared" si="9"/>
        <v>0.86250000000000004</v>
      </c>
      <c r="V33" s="385">
        <f t="shared" si="10"/>
        <v>0.28750000000000003</v>
      </c>
      <c r="W33" s="386">
        <f>SUM($R$3:$AC$3,$R$11:$AC$11)</f>
        <v>2</v>
      </c>
      <c r="X33" s="387">
        <f t="shared" si="11"/>
        <v>1.4500000000000002</v>
      </c>
      <c r="Y33" s="388">
        <f t="shared" si="12"/>
        <v>0.57971014492753625</v>
      </c>
      <c r="Z33" s="715" t="s">
        <v>284</v>
      </c>
      <c r="AA33" s="716"/>
      <c r="AB33" s="716"/>
      <c r="AC33" s="717"/>
    </row>
    <row r="34" spans="1:29" x14ac:dyDescent="0.25">
      <c r="A34" s="383" t="s">
        <v>31</v>
      </c>
      <c r="B34" s="713" t="s">
        <v>285</v>
      </c>
      <c r="C34" s="714"/>
      <c r="D34" s="384">
        <f>SUMIFS('2020'!L:L,'2020'!J:J,"Nutrients",'2020'!I:I,"1")+SUMIFS('2020'!L:L,'2020'!J:J,"Nutrients",'2020'!I:I,"3F")+SUMIFS('2020'!L:L,'2020'!J:J,"SCI Kit")</f>
        <v>69</v>
      </c>
      <c r="E34" s="363">
        <f t="shared" si="1"/>
        <v>3.45</v>
      </c>
      <c r="F34" s="363">
        <f t="shared" si="2"/>
        <v>0.86250000000000004</v>
      </c>
      <c r="G34" s="363">
        <f t="shared" si="3"/>
        <v>0.28750000000000003</v>
      </c>
      <c r="H34" s="384">
        <f>SUM($C$3:$N$3,$C$11:$N$11)</f>
        <v>1</v>
      </c>
      <c r="I34" s="365">
        <f t="shared" si="5"/>
        <v>2.4500000000000002</v>
      </c>
      <c r="J34" s="366">
        <f t="shared" si="6"/>
        <v>0.28985507246376813</v>
      </c>
      <c r="K34" s="715" t="s">
        <v>284</v>
      </c>
      <c r="L34" s="716"/>
      <c r="M34" s="716"/>
      <c r="N34" s="717"/>
      <c r="O34" s="12"/>
      <c r="P34" s="383" t="s">
        <v>31</v>
      </c>
      <c r="Q34" s="713" t="s">
        <v>285</v>
      </c>
      <c r="R34" s="714"/>
      <c r="S34" s="368">
        <f t="shared" si="7"/>
        <v>69</v>
      </c>
      <c r="T34" s="385">
        <f t="shared" si="8"/>
        <v>3.45</v>
      </c>
      <c r="U34" s="385">
        <f t="shared" si="9"/>
        <v>0.86250000000000004</v>
      </c>
      <c r="V34" s="385">
        <f t="shared" si="10"/>
        <v>0.28750000000000003</v>
      </c>
      <c r="W34" s="386">
        <f>SUM($R$3:$AC$3,$R$11:$AC$11)</f>
        <v>2</v>
      </c>
      <c r="X34" s="387">
        <f t="shared" si="11"/>
        <v>1.4500000000000002</v>
      </c>
      <c r="Y34" s="388">
        <f t="shared" si="12"/>
        <v>0.57971014492753625</v>
      </c>
      <c r="Z34" s="715" t="s">
        <v>284</v>
      </c>
      <c r="AA34" s="716"/>
      <c r="AB34" s="716"/>
      <c r="AC34" s="717"/>
    </row>
    <row r="35" spans="1:29" x14ac:dyDescent="0.25">
      <c r="A35" s="383" t="s">
        <v>31</v>
      </c>
      <c r="B35" s="713" t="s">
        <v>199</v>
      </c>
      <c r="C35" s="714"/>
      <c r="D35" s="384">
        <f>SUMIFS('2020'!L:L,'2020'!J:J,"Nutrients",'2020'!I:I,"1")+SUMIFS('2020'!L:L,'2020'!J:J,"Nutrients",'2020'!I:I,"3F")+SUMIFS('2020'!L:L,'2020'!J:J,"SCI Kit")</f>
        <v>69</v>
      </c>
      <c r="E35" s="363">
        <f t="shared" si="1"/>
        <v>3.45</v>
      </c>
      <c r="F35" s="363">
        <f t="shared" si="2"/>
        <v>0.86250000000000004</v>
      </c>
      <c r="G35" s="363">
        <f t="shared" si="3"/>
        <v>0.28750000000000003</v>
      </c>
      <c r="H35" s="384">
        <f>SUM($C$3:$N$3,$C$11:$N$11)</f>
        <v>1</v>
      </c>
      <c r="I35" s="365">
        <f t="shared" si="5"/>
        <v>2.4500000000000002</v>
      </c>
      <c r="J35" s="366">
        <f t="shared" si="6"/>
        <v>0.28985507246376813</v>
      </c>
      <c r="K35" s="715" t="s">
        <v>284</v>
      </c>
      <c r="L35" s="716"/>
      <c r="M35" s="716"/>
      <c r="N35" s="717"/>
      <c r="O35" s="12"/>
      <c r="P35" s="383" t="s">
        <v>31</v>
      </c>
      <c r="Q35" s="713" t="s">
        <v>199</v>
      </c>
      <c r="R35" s="714"/>
      <c r="S35" s="368">
        <f t="shared" si="7"/>
        <v>69</v>
      </c>
      <c r="T35" s="385">
        <f t="shared" si="8"/>
        <v>3.45</v>
      </c>
      <c r="U35" s="385">
        <f t="shared" si="9"/>
        <v>0.86250000000000004</v>
      </c>
      <c r="V35" s="385">
        <f t="shared" si="10"/>
        <v>0.28750000000000003</v>
      </c>
      <c r="W35" s="386">
        <f>SUM($R$3:$AC$3,$R$11:$AC$11)</f>
        <v>2</v>
      </c>
      <c r="X35" s="387">
        <f t="shared" si="11"/>
        <v>1.4500000000000002</v>
      </c>
      <c r="Y35" s="388">
        <f t="shared" si="12"/>
        <v>0.57971014492753625</v>
      </c>
      <c r="Z35" s="715" t="s">
        <v>284</v>
      </c>
      <c r="AA35" s="716"/>
      <c r="AB35" s="716"/>
      <c r="AC35" s="717"/>
    </row>
    <row r="36" spans="1:29" x14ac:dyDescent="0.25">
      <c r="A36" s="383" t="s">
        <v>31</v>
      </c>
      <c r="B36" s="713" t="s">
        <v>201</v>
      </c>
      <c r="C36" s="714"/>
      <c r="D36" s="384">
        <f>SUMIFS('2020'!L:L,'2020'!J:J,"Nutrients",'2020'!I:I,"1")+SUMIFS('2020'!L:L,'2020'!J:J,"Nutrients",'2020'!I:I,"3F")+SUMIFS('2020'!L:L,'2020'!J:J,"SCI Kit")</f>
        <v>69</v>
      </c>
      <c r="E36" s="363">
        <f t="shared" si="1"/>
        <v>3.45</v>
      </c>
      <c r="F36" s="363">
        <f t="shared" si="2"/>
        <v>0.86250000000000004</v>
      </c>
      <c r="G36" s="363">
        <f t="shared" si="3"/>
        <v>0.28750000000000003</v>
      </c>
      <c r="H36" s="384">
        <f>SUM($C$3:$N$3,$C$11:$N$11)</f>
        <v>1</v>
      </c>
      <c r="I36" s="365">
        <f t="shared" si="5"/>
        <v>2.4500000000000002</v>
      </c>
      <c r="J36" s="366">
        <f t="shared" si="6"/>
        <v>0.28985507246376813</v>
      </c>
      <c r="K36" s="715" t="s">
        <v>284</v>
      </c>
      <c r="L36" s="716"/>
      <c r="M36" s="716"/>
      <c r="N36" s="717"/>
      <c r="O36" s="12"/>
      <c r="P36" s="383" t="s">
        <v>31</v>
      </c>
      <c r="Q36" s="713" t="s">
        <v>201</v>
      </c>
      <c r="R36" s="714"/>
      <c r="S36" s="368">
        <f t="shared" si="7"/>
        <v>69</v>
      </c>
      <c r="T36" s="385">
        <f t="shared" si="8"/>
        <v>3.45</v>
      </c>
      <c r="U36" s="385">
        <f t="shared" si="9"/>
        <v>0.86250000000000004</v>
      </c>
      <c r="V36" s="385">
        <f t="shared" si="10"/>
        <v>0.28750000000000003</v>
      </c>
      <c r="W36" s="386">
        <f>SUM($R$3:$AC$3,$R$11:$AC$11)</f>
        <v>2</v>
      </c>
      <c r="X36" s="387">
        <f t="shared" si="11"/>
        <v>1.4500000000000002</v>
      </c>
      <c r="Y36" s="388">
        <f t="shared" si="12"/>
        <v>0.57971014492753625</v>
      </c>
      <c r="Z36" s="715" t="s">
        <v>284</v>
      </c>
      <c r="AA36" s="716"/>
      <c r="AB36" s="716"/>
      <c r="AC36" s="717"/>
    </row>
    <row r="37" spans="1:29" x14ac:dyDescent="0.25">
      <c r="A37" s="372" t="s">
        <v>31</v>
      </c>
      <c r="B37" s="703" t="s">
        <v>234</v>
      </c>
      <c r="C37" s="704"/>
      <c r="D37" s="389">
        <f>SUMIFS('2020'!L:L,'2020'!J:J,"Metals",'2020'!I:I,"2")+SUMIFS('2020'!L:L,'2020'!J:J,"Metals",'2020'!I:I,"3M")</f>
        <v>0</v>
      </c>
      <c r="E37" s="374">
        <f t="shared" si="1"/>
        <v>0</v>
      </c>
      <c r="F37" s="374">
        <f t="shared" si="2"/>
        <v>0</v>
      </c>
      <c r="G37" s="374">
        <f t="shared" si="3"/>
        <v>0</v>
      </c>
      <c r="H37" s="389">
        <f>SUM(C4:N4)</f>
        <v>0</v>
      </c>
      <c r="I37" s="375">
        <f t="shared" si="5"/>
        <v>0</v>
      </c>
      <c r="J37" s="376" t="str">
        <f t="shared" si="6"/>
        <v>-</v>
      </c>
      <c r="K37" s="705" t="s">
        <v>261</v>
      </c>
      <c r="L37" s="706"/>
      <c r="M37" s="706"/>
      <c r="N37" s="707"/>
      <c r="O37" s="12"/>
      <c r="P37" s="377" t="s">
        <v>31</v>
      </c>
      <c r="Q37" s="708" t="s">
        <v>234</v>
      </c>
      <c r="R37" s="709"/>
      <c r="S37" s="378">
        <f t="shared" si="7"/>
        <v>0</v>
      </c>
      <c r="T37" s="379">
        <f t="shared" si="8"/>
        <v>0</v>
      </c>
      <c r="U37" s="379">
        <f t="shared" si="9"/>
        <v>0</v>
      </c>
      <c r="V37" s="379">
        <f t="shared" si="10"/>
        <v>0</v>
      </c>
      <c r="W37" s="380">
        <f>SUM(R4:AC4)</f>
        <v>0</v>
      </c>
      <c r="X37" s="381">
        <f t="shared" si="11"/>
        <v>0</v>
      </c>
      <c r="Y37" s="382" t="str">
        <f t="shared" si="12"/>
        <v>-</v>
      </c>
      <c r="Z37" s="710" t="s">
        <v>261</v>
      </c>
      <c r="AA37" s="711"/>
      <c r="AB37" s="711"/>
      <c r="AC37" s="712"/>
    </row>
    <row r="38" spans="1:29" x14ac:dyDescent="0.25">
      <c r="A38" s="383" t="s">
        <v>286</v>
      </c>
      <c r="B38" s="713" t="s">
        <v>43</v>
      </c>
      <c r="C38" s="714"/>
      <c r="D38" s="384">
        <f>SUMIFS('2020'!L:L,'2020'!J:J,'QC Tracking'!B38)</f>
        <v>0</v>
      </c>
      <c r="E38" s="363">
        <f t="shared" si="1"/>
        <v>0</v>
      </c>
      <c r="F38" s="363">
        <f t="shared" si="2"/>
        <v>0</v>
      </c>
      <c r="G38" s="363">
        <f t="shared" si="3"/>
        <v>0</v>
      </c>
      <c r="H38" s="384">
        <f>SUM(C14:N14)</f>
        <v>0</v>
      </c>
      <c r="I38" s="365">
        <f t="shared" si="5"/>
        <v>0</v>
      </c>
      <c r="J38" s="366" t="str">
        <f t="shared" si="6"/>
        <v>-</v>
      </c>
      <c r="K38" s="715" t="s">
        <v>43</v>
      </c>
      <c r="L38" s="716"/>
      <c r="M38" s="716"/>
      <c r="N38" s="717"/>
      <c r="O38" s="12"/>
      <c r="P38" s="383" t="s">
        <v>286</v>
      </c>
      <c r="Q38" s="713" t="s">
        <v>43</v>
      </c>
      <c r="R38" s="714"/>
      <c r="S38" s="368" t="s">
        <v>353</v>
      </c>
      <c r="T38" s="369">
        <f>IFERROR(S38*0.05,0)</f>
        <v>0</v>
      </c>
      <c r="U38" s="385">
        <f t="shared" si="9"/>
        <v>0</v>
      </c>
      <c r="V38" s="385">
        <f t="shared" si="10"/>
        <v>0</v>
      </c>
      <c r="W38" s="386">
        <f>SUM(R14:AC14)</f>
        <v>0</v>
      </c>
      <c r="X38" s="387">
        <f t="shared" si="11"/>
        <v>0</v>
      </c>
      <c r="Y38" s="371" t="str">
        <f t="shared" ref="Y38:Y40" si="13">IFERROR(W38/T38,"100%")</f>
        <v>100%</v>
      </c>
      <c r="Z38" s="715" t="s">
        <v>43</v>
      </c>
      <c r="AA38" s="716"/>
      <c r="AB38" s="716"/>
      <c r="AC38" s="717"/>
    </row>
    <row r="39" spans="1:29" x14ac:dyDescent="0.25">
      <c r="A39" s="383" t="s">
        <v>286</v>
      </c>
      <c r="B39" s="713" t="s">
        <v>37</v>
      </c>
      <c r="C39" s="714"/>
      <c r="D39" s="384">
        <f>SUMIFS('2020'!L:L,'2020'!J:J,'QC Tracking'!B39)</f>
        <v>0</v>
      </c>
      <c r="E39" s="363">
        <f t="shared" si="1"/>
        <v>0</v>
      </c>
      <c r="F39" s="363">
        <f t="shared" si="2"/>
        <v>0</v>
      </c>
      <c r="G39" s="363">
        <f t="shared" si="3"/>
        <v>0</v>
      </c>
      <c r="H39" s="384">
        <f>SUM(C13:N13)</f>
        <v>0</v>
      </c>
      <c r="I39" s="365">
        <f t="shared" si="5"/>
        <v>0</v>
      </c>
      <c r="J39" s="366" t="str">
        <f t="shared" si="6"/>
        <v>-</v>
      </c>
      <c r="K39" s="715" t="s">
        <v>287</v>
      </c>
      <c r="L39" s="716"/>
      <c r="M39" s="716"/>
      <c r="N39" s="717"/>
      <c r="O39" s="12"/>
      <c r="P39" s="383" t="s">
        <v>286</v>
      </c>
      <c r="Q39" s="713" t="s">
        <v>37</v>
      </c>
      <c r="R39" s="714"/>
      <c r="S39" s="368" t="s">
        <v>353</v>
      </c>
      <c r="T39" s="369">
        <f t="shared" ref="T39:T40" si="14">IFERROR(S39*0.05,0)</f>
        <v>0</v>
      </c>
      <c r="U39" s="385">
        <f t="shared" si="9"/>
        <v>0</v>
      </c>
      <c r="V39" s="385">
        <f t="shared" si="10"/>
        <v>0</v>
      </c>
      <c r="W39" s="386">
        <f>SUM(R13:AC13)</f>
        <v>0</v>
      </c>
      <c r="X39" s="387">
        <f t="shared" si="11"/>
        <v>0</v>
      </c>
      <c r="Y39" s="371" t="str">
        <f t="shared" si="13"/>
        <v>100%</v>
      </c>
      <c r="Z39" s="715" t="s">
        <v>287</v>
      </c>
      <c r="AA39" s="716"/>
      <c r="AB39" s="716"/>
      <c r="AC39" s="717"/>
    </row>
    <row r="40" spans="1:29" x14ac:dyDescent="0.25">
      <c r="A40" s="383" t="s">
        <v>286</v>
      </c>
      <c r="B40" s="713" t="s">
        <v>145</v>
      </c>
      <c r="C40" s="714"/>
      <c r="D40" s="384">
        <f>SUMIFS('2020'!L:L,'2020'!J:J,'QC Tracking'!B40)</f>
        <v>69</v>
      </c>
      <c r="E40" s="363">
        <f t="shared" si="1"/>
        <v>3.45</v>
      </c>
      <c r="F40" s="363">
        <f t="shared" si="2"/>
        <v>0.86250000000000004</v>
      </c>
      <c r="G40" s="363">
        <f t="shared" si="3"/>
        <v>0.28750000000000003</v>
      </c>
      <c r="H40" s="384">
        <f>SUM(C12:N12)</f>
        <v>1</v>
      </c>
      <c r="I40" s="365">
        <f t="shared" si="5"/>
        <v>2.4500000000000002</v>
      </c>
      <c r="J40" s="366">
        <f t="shared" si="6"/>
        <v>0.28985507246376813</v>
      </c>
      <c r="K40" s="715" t="s">
        <v>145</v>
      </c>
      <c r="L40" s="716"/>
      <c r="M40" s="716"/>
      <c r="N40" s="717"/>
      <c r="O40" s="12"/>
      <c r="P40" s="383" t="s">
        <v>286</v>
      </c>
      <c r="Q40" s="713" t="s">
        <v>145</v>
      </c>
      <c r="R40" s="714"/>
      <c r="S40" s="368" t="s">
        <v>353</v>
      </c>
      <c r="T40" s="369">
        <f t="shared" si="14"/>
        <v>0</v>
      </c>
      <c r="U40" s="385">
        <f t="shared" si="9"/>
        <v>0</v>
      </c>
      <c r="V40" s="385">
        <f t="shared" si="10"/>
        <v>0</v>
      </c>
      <c r="W40" s="386">
        <f>SUM(R12:AC12)</f>
        <v>0</v>
      </c>
      <c r="X40" s="387">
        <f t="shared" si="11"/>
        <v>0</v>
      </c>
      <c r="Y40" s="371" t="str">
        <f t="shared" si="13"/>
        <v>100%</v>
      </c>
      <c r="Z40" s="715" t="s">
        <v>145</v>
      </c>
      <c r="AA40" s="716"/>
      <c r="AB40" s="716"/>
      <c r="AC40" s="717"/>
    </row>
    <row r="41" spans="1:29" x14ac:dyDescent="0.25">
      <c r="A41" s="372" t="s">
        <v>39</v>
      </c>
      <c r="B41" s="703" t="s">
        <v>288</v>
      </c>
      <c r="C41" s="704"/>
      <c r="D41" s="389">
        <f>SUMIFS('2020'!L:L,'2020'!J:J,"Metals",'2020'!I:I,"1")+SUMIFS('2020'!L:L,'2020'!J:J,"Metals",'2020'!I:I,"3F")+SUMIFS('2020'!L:L,'2020'!J:J,"SCI Kit")</f>
        <v>29</v>
      </c>
      <c r="E41" s="374">
        <f t="shared" si="1"/>
        <v>1.4500000000000002</v>
      </c>
      <c r="F41" s="374">
        <f t="shared" si="2"/>
        <v>0.36250000000000004</v>
      </c>
      <c r="G41" s="374">
        <f t="shared" si="3"/>
        <v>0.12083333333333335</v>
      </c>
      <c r="H41" s="389">
        <f t="shared" ref="H41:H46" si="15">SUM($C$5:$N$5,$C$11:$N$11)</f>
        <v>1</v>
      </c>
      <c r="I41" s="375">
        <f t="shared" si="5"/>
        <v>0.45000000000000018</v>
      </c>
      <c r="J41" s="376">
        <f t="shared" si="6"/>
        <v>0.68965517241379304</v>
      </c>
      <c r="K41" s="705" t="s">
        <v>289</v>
      </c>
      <c r="L41" s="706"/>
      <c r="M41" s="706"/>
      <c r="N41" s="707"/>
      <c r="O41" s="12"/>
      <c r="P41" s="377" t="s">
        <v>39</v>
      </c>
      <c r="Q41" s="708" t="s">
        <v>288</v>
      </c>
      <c r="R41" s="709"/>
      <c r="S41" s="378">
        <f t="shared" si="7"/>
        <v>29</v>
      </c>
      <c r="T41" s="379">
        <f t="shared" si="8"/>
        <v>1.4500000000000002</v>
      </c>
      <c r="U41" s="379">
        <f t="shared" si="9"/>
        <v>0.36250000000000004</v>
      </c>
      <c r="V41" s="379">
        <f t="shared" si="10"/>
        <v>0.12083333333333335</v>
      </c>
      <c r="W41" s="380">
        <f t="shared" ref="W41:W46" si="16">SUM($R$5:$AC$5,$R$11:$AC$11)</f>
        <v>2</v>
      </c>
      <c r="X41" s="381">
        <f t="shared" si="11"/>
        <v>-0.54999999999999982</v>
      </c>
      <c r="Y41" s="382">
        <f t="shared" si="12"/>
        <v>1.3793103448275861</v>
      </c>
      <c r="Z41" s="710" t="s">
        <v>289</v>
      </c>
      <c r="AA41" s="711"/>
      <c r="AB41" s="711"/>
      <c r="AC41" s="712"/>
    </row>
    <row r="42" spans="1:29" x14ac:dyDescent="0.25">
      <c r="A42" s="372" t="s">
        <v>39</v>
      </c>
      <c r="B42" s="703" t="s">
        <v>290</v>
      </c>
      <c r="C42" s="704"/>
      <c r="D42" s="389">
        <f>SUMIFS('2020'!L:L,'2020'!J:J,"Metals",'2020'!I:I,"1")+SUMIFS('2020'!L:L,'2020'!J:J,"Metals",'2020'!I:I,"3F")+SUMIFS('2020'!L:L,'2020'!J:J,"SCI Kit")</f>
        <v>29</v>
      </c>
      <c r="E42" s="374">
        <f t="shared" si="1"/>
        <v>1.4500000000000002</v>
      </c>
      <c r="F42" s="374">
        <f t="shared" si="2"/>
        <v>0.36250000000000004</v>
      </c>
      <c r="G42" s="374">
        <f t="shared" si="3"/>
        <v>0.12083333333333335</v>
      </c>
      <c r="H42" s="389">
        <f t="shared" si="15"/>
        <v>1</v>
      </c>
      <c r="I42" s="375">
        <f t="shared" si="5"/>
        <v>0.45000000000000018</v>
      </c>
      <c r="J42" s="376">
        <f t="shared" si="6"/>
        <v>0.68965517241379304</v>
      </c>
      <c r="K42" s="705" t="s">
        <v>289</v>
      </c>
      <c r="L42" s="706"/>
      <c r="M42" s="706"/>
      <c r="N42" s="707"/>
      <c r="O42" s="12"/>
      <c r="P42" s="377" t="s">
        <v>39</v>
      </c>
      <c r="Q42" s="708" t="s">
        <v>290</v>
      </c>
      <c r="R42" s="709"/>
      <c r="S42" s="378">
        <f t="shared" si="7"/>
        <v>29</v>
      </c>
      <c r="T42" s="379">
        <f t="shared" si="8"/>
        <v>1.4500000000000002</v>
      </c>
      <c r="U42" s="379">
        <f t="shared" si="9"/>
        <v>0.36250000000000004</v>
      </c>
      <c r="V42" s="379">
        <f t="shared" si="10"/>
        <v>0.12083333333333335</v>
      </c>
      <c r="W42" s="380">
        <f t="shared" si="16"/>
        <v>2</v>
      </c>
      <c r="X42" s="381">
        <f t="shared" si="11"/>
        <v>-0.54999999999999982</v>
      </c>
      <c r="Y42" s="382">
        <f t="shared" si="12"/>
        <v>1.3793103448275861</v>
      </c>
      <c r="Z42" s="710" t="s">
        <v>289</v>
      </c>
      <c r="AA42" s="711"/>
      <c r="AB42" s="711"/>
      <c r="AC42" s="712"/>
    </row>
    <row r="43" spans="1:29" x14ac:dyDescent="0.25">
      <c r="A43" s="372" t="s">
        <v>39</v>
      </c>
      <c r="B43" s="703" t="s">
        <v>291</v>
      </c>
      <c r="C43" s="704"/>
      <c r="D43" s="389">
        <f>SUMIFS('2020'!L:L,'2020'!J:J,"Metals",'2020'!I:I,"1")+SUMIFS('2020'!L:L,'2020'!J:J,"Metals",'2020'!I:I,"3F")+SUMIFS('2020'!L:L,'2020'!J:J,"SCI Kit")</f>
        <v>29</v>
      </c>
      <c r="E43" s="374">
        <f t="shared" si="1"/>
        <v>1.4500000000000002</v>
      </c>
      <c r="F43" s="374">
        <f t="shared" si="2"/>
        <v>0.36250000000000004</v>
      </c>
      <c r="G43" s="374">
        <f t="shared" si="3"/>
        <v>0.12083333333333335</v>
      </c>
      <c r="H43" s="389">
        <f t="shared" si="15"/>
        <v>1</v>
      </c>
      <c r="I43" s="375">
        <f t="shared" si="5"/>
        <v>0.45000000000000018</v>
      </c>
      <c r="J43" s="376">
        <f t="shared" si="6"/>
        <v>0.68965517241379304</v>
      </c>
      <c r="K43" s="705" t="s">
        <v>289</v>
      </c>
      <c r="L43" s="706"/>
      <c r="M43" s="706"/>
      <c r="N43" s="707"/>
      <c r="O43" s="12"/>
      <c r="P43" s="377" t="s">
        <v>39</v>
      </c>
      <c r="Q43" s="708" t="s">
        <v>291</v>
      </c>
      <c r="R43" s="709"/>
      <c r="S43" s="378">
        <f t="shared" si="7"/>
        <v>29</v>
      </c>
      <c r="T43" s="379">
        <f t="shared" si="8"/>
        <v>1.4500000000000002</v>
      </c>
      <c r="U43" s="379">
        <f t="shared" si="9"/>
        <v>0.36250000000000004</v>
      </c>
      <c r="V43" s="379">
        <f t="shared" si="10"/>
        <v>0.12083333333333335</v>
      </c>
      <c r="W43" s="380">
        <f t="shared" si="16"/>
        <v>2</v>
      </c>
      <c r="X43" s="381">
        <f t="shared" si="11"/>
        <v>-0.54999999999999982</v>
      </c>
      <c r="Y43" s="382">
        <f t="shared" si="12"/>
        <v>1.3793103448275861</v>
      </c>
      <c r="Z43" s="710" t="s">
        <v>289</v>
      </c>
      <c r="AA43" s="711"/>
      <c r="AB43" s="711"/>
      <c r="AC43" s="712"/>
    </row>
    <row r="44" spans="1:29" x14ac:dyDescent="0.25">
      <c r="A44" s="372" t="s">
        <v>39</v>
      </c>
      <c r="B44" s="703" t="s">
        <v>292</v>
      </c>
      <c r="C44" s="704"/>
      <c r="D44" s="389">
        <f>SUMIFS('2020'!L:L,'2020'!J:J,"Metals",'2020'!I:I,"1")+SUMIFS('2020'!L:L,'2020'!J:J,"Metals",'2020'!I:I,"3F")+SUMIFS('2020'!L:L,'2020'!J:J,"SCI Kit")</f>
        <v>29</v>
      </c>
      <c r="E44" s="374">
        <f t="shared" si="1"/>
        <v>1.4500000000000002</v>
      </c>
      <c r="F44" s="374">
        <f t="shared" si="2"/>
        <v>0.36250000000000004</v>
      </c>
      <c r="G44" s="374">
        <f t="shared" si="3"/>
        <v>0.12083333333333335</v>
      </c>
      <c r="H44" s="389">
        <f t="shared" si="15"/>
        <v>1</v>
      </c>
      <c r="I44" s="375">
        <f t="shared" si="5"/>
        <v>0.45000000000000018</v>
      </c>
      <c r="J44" s="376">
        <f t="shared" si="6"/>
        <v>0.68965517241379304</v>
      </c>
      <c r="K44" s="705" t="s">
        <v>289</v>
      </c>
      <c r="L44" s="706"/>
      <c r="M44" s="706"/>
      <c r="N44" s="707"/>
      <c r="O44" s="12"/>
      <c r="P44" s="377" t="s">
        <v>39</v>
      </c>
      <c r="Q44" s="708" t="s">
        <v>292</v>
      </c>
      <c r="R44" s="709"/>
      <c r="S44" s="378">
        <f t="shared" si="7"/>
        <v>29</v>
      </c>
      <c r="T44" s="379">
        <f t="shared" si="8"/>
        <v>1.4500000000000002</v>
      </c>
      <c r="U44" s="379">
        <f t="shared" si="9"/>
        <v>0.36250000000000004</v>
      </c>
      <c r="V44" s="379">
        <f t="shared" si="10"/>
        <v>0.12083333333333335</v>
      </c>
      <c r="W44" s="380">
        <f t="shared" si="16"/>
        <v>2</v>
      </c>
      <c r="X44" s="381">
        <f t="shared" si="11"/>
        <v>-0.54999999999999982</v>
      </c>
      <c r="Y44" s="382">
        <f t="shared" si="12"/>
        <v>1.3793103448275861</v>
      </c>
      <c r="Z44" s="710" t="s">
        <v>289</v>
      </c>
      <c r="AA44" s="711"/>
      <c r="AB44" s="711"/>
      <c r="AC44" s="712"/>
    </row>
    <row r="45" spans="1:29" x14ac:dyDescent="0.25">
      <c r="A45" s="372" t="s">
        <v>39</v>
      </c>
      <c r="B45" s="703" t="s">
        <v>293</v>
      </c>
      <c r="C45" s="704"/>
      <c r="D45" s="389">
        <f>SUMIFS('2020'!L:L,'2020'!J:J,"Metals",'2020'!I:I,"1")+SUMIFS('2020'!L:L,'2020'!J:J,"Metals",'2020'!I:I,"3F")+SUMIFS('2020'!L:L,'2020'!J:J,"SCI Kit")</f>
        <v>29</v>
      </c>
      <c r="E45" s="374">
        <f t="shared" si="1"/>
        <v>1.4500000000000002</v>
      </c>
      <c r="F45" s="374">
        <f t="shared" si="2"/>
        <v>0.36250000000000004</v>
      </c>
      <c r="G45" s="374">
        <f t="shared" si="3"/>
        <v>0.12083333333333335</v>
      </c>
      <c r="H45" s="389">
        <f t="shared" si="15"/>
        <v>1</v>
      </c>
      <c r="I45" s="375">
        <f t="shared" si="5"/>
        <v>0.45000000000000018</v>
      </c>
      <c r="J45" s="376">
        <f t="shared" si="6"/>
        <v>0.68965517241379304</v>
      </c>
      <c r="K45" s="705" t="s">
        <v>289</v>
      </c>
      <c r="L45" s="706"/>
      <c r="M45" s="706"/>
      <c r="N45" s="707"/>
      <c r="O45" s="12"/>
      <c r="P45" s="377" t="s">
        <v>39</v>
      </c>
      <c r="Q45" s="708" t="s">
        <v>293</v>
      </c>
      <c r="R45" s="709"/>
      <c r="S45" s="378">
        <f t="shared" si="7"/>
        <v>29</v>
      </c>
      <c r="T45" s="379">
        <f t="shared" si="8"/>
        <v>1.4500000000000002</v>
      </c>
      <c r="U45" s="379">
        <f t="shared" si="9"/>
        <v>0.36250000000000004</v>
      </c>
      <c r="V45" s="379">
        <f t="shared" si="10"/>
        <v>0.12083333333333335</v>
      </c>
      <c r="W45" s="380">
        <f t="shared" si="16"/>
        <v>2</v>
      </c>
      <c r="X45" s="381">
        <f t="shared" si="11"/>
        <v>-0.54999999999999982</v>
      </c>
      <c r="Y45" s="382">
        <f t="shared" si="12"/>
        <v>1.3793103448275861</v>
      </c>
      <c r="Z45" s="710" t="s">
        <v>289</v>
      </c>
      <c r="AA45" s="711"/>
      <c r="AB45" s="711"/>
      <c r="AC45" s="712"/>
    </row>
    <row r="46" spans="1:29" x14ac:dyDescent="0.25">
      <c r="A46" s="372" t="s">
        <v>39</v>
      </c>
      <c r="B46" s="703" t="s">
        <v>294</v>
      </c>
      <c r="C46" s="704"/>
      <c r="D46" s="389">
        <f>SUMIFS('2020'!L:L,'2020'!J:J,"Metals",'2020'!I:I,"1")+SUMIFS('2020'!L:L,'2020'!J:J,"Metals",'2020'!I:I,"3F")+SUMIFS('2020'!L:L,'2020'!J:J,"SCI Kit")</f>
        <v>29</v>
      </c>
      <c r="E46" s="374">
        <f t="shared" si="1"/>
        <v>1.4500000000000002</v>
      </c>
      <c r="F46" s="374">
        <f t="shared" si="2"/>
        <v>0.36250000000000004</v>
      </c>
      <c r="G46" s="374">
        <f t="shared" si="3"/>
        <v>0.12083333333333335</v>
      </c>
      <c r="H46" s="389">
        <f t="shared" si="15"/>
        <v>1</v>
      </c>
      <c r="I46" s="375">
        <f t="shared" si="5"/>
        <v>0.45000000000000018</v>
      </c>
      <c r="J46" s="376">
        <f t="shared" si="6"/>
        <v>0.68965517241379304</v>
      </c>
      <c r="K46" s="705" t="s">
        <v>289</v>
      </c>
      <c r="L46" s="706"/>
      <c r="M46" s="706"/>
      <c r="N46" s="707"/>
      <c r="O46" s="12"/>
      <c r="P46" s="377" t="s">
        <v>39</v>
      </c>
      <c r="Q46" s="708" t="s">
        <v>294</v>
      </c>
      <c r="R46" s="709"/>
      <c r="S46" s="378">
        <f t="shared" si="7"/>
        <v>29</v>
      </c>
      <c r="T46" s="379">
        <f t="shared" si="8"/>
        <v>1.4500000000000002</v>
      </c>
      <c r="U46" s="379">
        <f t="shared" si="9"/>
        <v>0.36250000000000004</v>
      </c>
      <c r="V46" s="379">
        <f t="shared" si="10"/>
        <v>0.12083333333333335</v>
      </c>
      <c r="W46" s="380">
        <f t="shared" si="16"/>
        <v>2</v>
      </c>
      <c r="X46" s="381">
        <f t="shared" si="11"/>
        <v>-0.54999999999999982</v>
      </c>
      <c r="Y46" s="382">
        <f t="shared" si="12"/>
        <v>1.3793103448275861</v>
      </c>
      <c r="Z46" s="710" t="s">
        <v>289</v>
      </c>
      <c r="AA46" s="711"/>
      <c r="AB46" s="711"/>
      <c r="AC46" s="712"/>
    </row>
    <row r="47" spans="1:29" x14ac:dyDescent="0.25">
      <c r="A47" s="383" t="s">
        <v>39</v>
      </c>
      <c r="B47" s="713" t="s">
        <v>295</v>
      </c>
      <c r="C47" s="714"/>
      <c r="D47" s="384">
        <f>SUMIFS('2020'!L:L,'2020'!J:J,"Metals")+SUMIFS('2020'!L:L,'2020'!J:J,"SCI Kit")+SUMIFS('2020'!L:L,'2020'!J:J,"Bioass*")</f>
        <v>29</v>
      </c>
      <c r="E47" s="390">
        <f t="shared" si="1"/>
        <v>1.4500000000000002</v>
      </c>
      <c r="F47" s="390">
        <f t="shared" si="2"/>
        <v>0.36250000000000004</v>
      </c>
      <c r="G47" s="390">
        <f t="shared" si="3"/>
        <v>0.12083333333333335</v>
      </c>
      <c r="H47" s="384">
        <f t="shared" ref="H47:H59" si="17">SUM($C$5:$N$5,$C$11:$N$11,$C$6:$N$6)</f>
        <v>1</v>
      </c>
      <c r="I47" s="365">
        <f t="shared" si="5"/>
        <v>0.45000000000000018</v>
      </c>
      <c r="J47" s="366">
        <f t="shared" si="6"/>
        <v>0.68965517241379304</v>
      </c>
      <c r="K47" s="715" t="s">
        <v>296</v>
      </c>
      <c r="L47" s="716"/>
      <c r="M47" s="716"/>
      <c r="N47" s="717"/>
      <c r="O47" s="12"/>
      <c r="P47" s="383" t="s">
        <v>39</v>
      </c>
      <c r="Q47" s="713" t="s">
        <v>295</v>
      </c>
      <c r="R47" s="714"/>
      <c r="S47" s="368">
        <f t="shared" si="7"/>
        <v>29</v>
      </c>
      <c r="T47" s="385">
        <f t="shared" si="8"/>
        <v>1.4500000000000002</v>
      </c>
      <c r="U47" s="385">
        <f t="shared" si="9"/>
        <v>0.36250000000000004</v>
      </c>
      <c r="V47" s="385">
        <f t="shared" si="10"/>
        <v>0.12083333333333335</v>
      </c>
      <c r="W47" s="386">
        <f t="shared" ref="W47:W59" si="18">SUM($R$5:$AC$5,$R$11:$AC$11,$R$6:$AC$6)</f>
        <v>2</v>
      </c>
      <c r="X47" s="387">
        <f t="shared" si="11"/>
        <v>-0.54999999999999982</v>
      </c>
      <c r="Y47" s="388">
        <f t="shared" si="12"/>
        <v>1.3793103448275861</v>
      </c>
      <c r="Z47" s="715" t="s">
        <v>296</v>
      </c>
      <c r="AA47" s="716"/>
      <c r="AB47" s="716"/>
      <c r="AC47" s="717"/>
    </row>
    <row r="48" spans="1:29" x14ac:dyDescent="0.25">
      <c r="A48" s="383" t="s">
        <v>39</v>
      </c>
      <c r="B48" s="713" t="s">
        <v>297</v>
      </c>
      <c r="C48" s="714"/>
      <c r="D48" s="384">
        <f>SUMIFS('2020'!L:L,'2020'!J:J,"Metals")+SUMIFS('2020'!L:L,'2020'!J:J,"SCI Kit")+SUMIFS('2020'!L:L,'2020'!J:J,"Bioass*")</f>
        <v>29</v>
      </c>
      <c r="E48" s="363">
        <f t="shared" si="1"/>
        <v>1.4500000000000002</v>
      </c>
      <c r="F48" s="363">
        <f t="shared" si="2"/>
        <v>0.36250000000000004</v>
      </c>
      <c r="G48" s="363">
        <f t="shared" si="3"/>
        <v>0.12083333333333335</v>
      </c>
      <c r="H48" s="384">
        <f t="shared" si="17"/>
        <v>1</v>
      </c>
      <c r="I48" s="365">
        <f t="shared" si="5"/>
        <v>0.45000000000000018</v>
      </c>
      <c r="J48" s="366">
        <f t="shared" si="6"/>
        <v>0.68965517241379304</v>
      </c>
      <c r="K48" s="715" t="s">
        <v>296</v>
      </c>
      <c r="L48" s="716"/>
      <c r="M48" s="716"/>
      <c r="N48" s="717"/>
      <c r="O48" s="12"/>
      <c r="P48" s="383" t="s">
        <v>39</v>
      </c>
      <c r="Q48" s="713" t="s">
        <v>297</v>
      </c>
      <c r="R48" s="714"/>
      <c r="S48" s="368">
        <f t="shared" si="7"/>
        <v>29</v>
      </c>
      <c r="T48" s="385">
        <f t="shared" si="8"/>
        <v>1.4500000000000002</v>
      </c>
      <c r="U48" s="385">
        <f t="shared" si="9"/>
        <v>0.36250000000000004</v>
      </c>
      <c r="V48" s="385">
        <f t="shared" si="10"/>
        <v>0.12083333333333335</v>
      </c>
      <c r="W48" s="386">
        <f t="shared" si="18"/>
        <v>2</v>
      </c>
      <c r="X48" s="387">
        <f t="shared" si="11"/>
        <v>-0.54999999999999982</v>
      </c>
      <c r="Y48" s="388">
        <f t="shared" si="12"/>
        <v>1.3793103448275861</v>
      </c>
      <c r="Z48" s="715" t="s">
        <v>296</v>
      </c>
      <c r="AA48" s="716"/>
      <c r="AB48" s="716"/>
      <c r="AC48" s="717"/>
    </row>
    <row r="49" spans="1:29" x14ac:dyDescent="0.25">
      <c r="A49" s="383" t="s">
        <v>39</v>
      </c>
      <c r="B49" s="713" t="s">
        <v>298</v>
      </c>
      <c r="C49" s="714"/>
      <c r="D49" s="384">
        <f>SUMIFS('2020'!L:L,'2020'!J:J,"Metals")+SUMIFS('2020'!L:L,'2020'!J:J,"SCI Kit")+SUMIFS('2020'!L:L,'2020'!J:J,"Bioass*")</f>
        <v>29</v>
      </c>
      <c r="E49" s="363">
        <f t="shared" si="1"/>
        <v>1.4500000000000002</v>
      </c>
      <c r="F49" s="363">
        <f t="shared" si="2"/>
        <v>0.36250000000000004</v>
      </c>
      <c r="G49" s="363">
        <f t="shared" si="3"/>
        <v>0.12083333333333335</v>
      </c>
      <c r="H49" s="384">
        <f t="shared" si="17"/>
        <v>1</v>
      </c>
      <c r="I49" s="365">
        <f t="shared" si="5"/>
        <v>0.45000000000000018</v>
      </c>
      <c r="J49" s="366">
        <f t="shared" si="6"/>
        <v>0.68965517241379304</v>
      </c>
      <c r="K49" s="715" t="s">
        <v>296</v>
      </c>
      <c r="L49" s="716"/>
      <c r="M49" s="716"/>
      <c r="N49" s="717"/>
      <c r="O49" s="12"/>
      <c r="P49" s="383" t="s">
        <v>39</v>
      </c>
      <c r="Q49" s="713" t="s">
        <v>298</v>
      </c>
      <c r="R49" s="714"/>
      <c r="S49" s="368">
        <f t="shared" si="7"/>
        <v>29</v>
      </c>
      <c r="T49" s="385">
        <f t="shared" si="8"/>
        <v>1.4500000000000002</v>
      </c>
      <c r="U49" s="385">
        <f t="shared" si="9"/>
        <v>0.36250000000000004</v>
      </c>
      <c r="V49" s="385">
        <f t="shared" si="10"/>
        <v>0.12083333333333335</v>
      </c>
      <c r="W49" s="386">
        <f t="shared" si="18"/>
        <v>2</v>
      </c>
      <c r="X49" s="387">
        <f t="shared" si="11"/>
        <v>-0.54999999999999982</v>
      </c>
      <c r="Y49" s="388">
        <f t="shared" si="12"/>
        <v>1.3793103448275861</v>
      </c>
      <c r="Z49" s="715" t="s">
        <v>296</v>
      </c>
      <c r="AA49" s="716"/>
      <c r="AB49" s="716"/>
      <c r="AC49" s="717"/>
    </row>
    <row r="50" spans="1:29" x14ac:dyDescent="0.25">
      <c r="A50" s="383" t="s">
        <v>39</v>
      </c>
      <c r="B50" s="713" t="s">
        <v>299</v>
      </c>
      <c r="C50" s="714"/>
      <c r="D50" s="384">
        <f>SUMIFS('2020'!L:L,'2020'!J:J,"Metals")+SUMIFS('2020'!L:L,'2020'!J:J,"SCI Kit")+SUMIFS('2020'!L:L,'2020'!J:J,"Bioass*")</f>
        <v>29</v>
      </c>
      <c r="E50" s="363">
        <f t="shared" si="1"/>
        <v>1.4500000000000002</v>
      </c>
      <c r="F50" s="363">
        <f t="shared" si="2"/>
        <v>0.36250000000000004</v>
      </c>
      <c r="G50" s="363">
        <f t="shared" si="3"/>
        <v>0.12083333333333335</v>
      </c>
      <c r="H50" s="384">
        <f t="shared" si="17"/>
        <v>1</v>
      </c>
      <c r="I50" s="365">
        <f t="shared" si="5"/>
        <v>0.45000000000000018</v>
      </c>
      <c r="J50" s="366">
        <f t="shared" si="6"/>
        <v>0.68965517241379304</v>
      </c>
      <c r="K50" s="715" t="s">
        <v>296</v>
      </c>
      <c r="L50" s="716"/>
      <c r="M50" s="716"/>
      <c r="N50" s="717"/>
      <c r="O50" s="12"/>
      <c r="P50" s="383" t="s">
        <v>39</v>
      </c>
      <c r="Q50" s="713" t="s">
        <v>299</v>
      </c>
      <c r="R50" s="714"/>
      <c r="S50" s="368">
        <f t="shared" si="7"/>
        <v>29</v>
      </c>
      <c r="T50" s="385">
        <f t="shared" si="8"/>
        <v>1.4500000000000002</v>
      </c>
      <c r="U50" s="385">
        <f t="shared" si="9"/>
        <v>0.36250000000000004</v>
      </c>
      <c r="V50" s="385">
        <f t="shared" si="10"/>
        <v>0.12083333333333335</v>
      </c>
      <c r="W50" s="386">
        <f t="shared" si="18"/>
        <v>2</v>
      </c>
      <c r="X50" s="387">
        <f t="shared" si="11"/>
        <v>-0.54999999999999982</v>
      </c>
      <c r="Y50" s="388">
        <f t="shared" si="12"/>
        <v>1.3793103448275861</v>
      </c>
      <c r="Z50" s="715" t="s">
        <v>296</v>
      </c>
      <c r="AA50" s="716"/>
      <c r="AB50" s="716"/>
      <c r="AC50" s="717"/>
    </row>
    <row r="51" spans="1:29" x14ac:dyDescent="0.25">
      <c r="A51" s="383" t="s">
        <v>39</v>
      </c>
      <c r="B51" s="713" t="s">
        <v>300</v>
      </c>
      <c r="C51" s="714"/>
      <c r="D51" s="384">
        <f>SUMIFS('2020'!L:L,'2020'!J:J,"Metals")+SUMIFS('2020'!L:L,'2020'!J:J,"SCI Kit")+SUMIFS('2020'!L:L,'2020'!J:J,"Bioass*")</f>
        <v>29</v>
      </c>
      <c r="E51" s="363">
        <f t="shared" si="1"/>
        <v>1.4500000000000002</v>
      </c>
      <c r="F51" s="363">
        <f t="shared" si="2"/>
        <v>0.36250000000000004</v>
      </c>
      <c r="G51" s="363">
        <f t="shared" si="3"/>
        <v>0.12083333333333335</v>
      </c>
      <c r="H51" s="384">
        <f t="shared" si="17"/>
        <v>1</v>
      </c>
      <c r="I51" s="365">
        <f t="shared" si="5"/>
        <v>0.45000000000000018</v>
      </c>
      <c r="J51" s="366">
        <f t="shared" si="6"/>
        <v>0.68965517241379304</v>
      </c>
      <c r="K51" s="715" t="s">
        <v>296</v>
      </c>
      <c r="L51" s="716"/>
      <c r="M51" s="716"/>
      <c r="N51" s="717"/>
      <c r="O51" s="12"/>
      <c r="P51" s="383" t="s">
        <v>39</v>
      </c>
      <c r="Q51" s="713" t="s">
        <v>300</v>
      </c>
      <c r="R51" s="714"/>
      <c r="S51" s="368">
        <f t="shared" si="7"/>
        <v>29</v>
      </c>
      <c r="T51" s="385">
        <f t="shared" si="8"/>
        <v>1.4500000000000002</v>
      </c>
      <c r="U51" s="385">
        <f t="shared" si="9"/>
        <v>0.36250000000000004</v>
      </c>
      <c r="V51" s="385">
        <f t="shared" si="10"/>
        <v>0.12083333333333335</v>
      </c>
      <c r="W51" s="386">
        <f t="shared" si="18"/>
        <v>2</v>
      </c>
      <c r="X51" s="387">
        <f t="shared" si="11"/>
        <v>-0.54999999999999982</v>
      </c>
      <c r="Y51" s="388">
        <f t="shared" si="12"/>
        <v>1.3793103448275861</v>
      </c>
      <c r="Z51" s="715" t="s">
        <v>296</v>
      </c>
      <c r="AA51" s="716"/>
      <c r="AB51" s="716"/>
      <c r="AC51" s="717"/>
    </row>
    <row r="52" spans="1:29" x14ac:dyDescent="0.25">
      <c r="A52" s="383" t="s">
        <v>39</v>
      </c>
      <c r="B52" s="713" t="s">
        <v>301</v>
      </c>
      <c r="C52" s="714"/>
      <c r="D52" s="384">
        <f>SUMIFS('2020'!L:L,'2020'!J:J,"Metals")+SUMIFS('2020'!L:L,'2020'!J:J,"SCI Kit")+SUMIFS('2020'!L:L,'2020'!J:J,"Bioass*")</f>
        <v>29</v>
      </c>
      <c r="E52" s="363">
        <f t="shared" si="1"/>
        <v>1.4500000000000002</v>
      </c>
      <c r="F52" s="363">
        <f t="shared" si="2"/>
        <v>0.36250000000000004</v>
      </c>
      <c r="G52" s="363">
        <f t="shared" si="3"/>
        <v>0.12083333333333335</v>
      </c>
      <c r="H52" s="384">
        <f t="shared" si="17"/>
        <v>1</v>
      </c>
      <c r="I52" s="365">
        <f t="shared" si="5"/>
        <v>0.45000000000000018</v>
      </c>
      <c r="J52" s="366">
        <f t="shared" si="6"/>
        <v>0.68965517241379304</v>
      </c>
      <c r="K52" s="715" t="s">
        <v>296</v>
      </c>
      <c r="L52" s="716"/>
      <c r="M52" s="716"/>
      <c r="N52" s="717"/>
      <c r="O52" s="12"/>
      <c r="P52" s="383" t="s">
        <v>39</v>
      </c>
      <c r="Q52" s="713" t="s">
        <v>301</v>
      </c>
      <c r="R52" s="714"/>
      <c r="S52" s="368">
        <f t="shared" si="7"/>
        <v>29</v>
      </c>
      <c r="T52" s="385">
        <f t="shared" si="8"/>
        <v>1.4500000000000002</v>
      </c>
      <c r="U52" s="385">
        <f t="shared" si="9"/>
        <v>0.36250000000000004</v>
      </c>
      <c r="V52" s="385">
        <f t="shared" si="10"/>
        <v>0.12083333333333335</v>
      </c>
      <c r="W52" s="386">
        <f t="shared" si="18"/>
        <v>2</v>
      </c>
      <c r="X52" s="387">
        <f t="shared" si="11"/>
        <v>-0.54999999999999982</v>
      </c>
      <c r="Y52" s="388">
        <f t="shared" si="12"/>
        <v>1.3793103448275861</v>
      </c>
      <c r="Z52" s="715" t="s">
        <v>296</v>
      </c>
      <c r="AA52" s="716"/>
      <c r="AB52" s="716"/>
      <c r="AC52" s="717"/>
    </row>
    <row r="53" spans="1:29" x14ac:dyDescent="0.25">
      <c r="A53" s="383" t="s">
        <v>39</v>
      </c>
      <c r="B53" s="713" t="s">
        <v>302</v>
      </c>
      <c r="C53" s="714"/>
      <c r="D53" s="384">
        <f>SUMIFS('2020'!L:L,'2020'!J:J,"Metals")+SUMIFS('2020'!L:L,'2020'!J:J,"SCI Kit")+SUMIFS('2020'!L:L,'2020'!J:J,"Bioass*")</f>
        <v>29</v>
      </c>
      <c r="E53" s="363">
        <f t="shared" si="1"/>
        <v>1.4500000000000002</v>
      </c>
      <c r="F53" s="363">
        <f t="shared" si="2"/>
        <v>0.36250000000000004</v>
      </c>
      <c r="G53" s="363">
        <f t="shared" si="3"/>
        <v>0.12083333333333335</v>
      </c>
      <c r="H53" s="384">
        <f t="shared" si="17"/>
        <v>1</v>
      </c>
      <c r="I53" s="365">
        <f t="shared" si="5"/>
        <v>0.45000000000000018</v>
      </c>
      <c r="J53" s="366">
        <f t="shared" si="6"/>
        <v>0.68965517241379304</v>
      </c>
      <c r="K53" s="715" t="s">
        <v>296</v>
      </c>
      <c r="L53" s="716"/>
      <c r="M53" s="716"/>
      <c r="N53" s="717"/>
      <c r="O53" s="12"/>
      <c r="P53" s="383" t="s">
        <v>39</v>
      </c>
      <c r="Q53" s="713" t="s">
        <v>302</v>
      </c>
      <c r="R53" s="714"/>
      <c r="S53" s="368">
        <f t="shared" si="7"/>
        <v>29</v>
      </c>
      <c r="T53" s="385">
        <f t="shared" si="8"/>
        <v>1.4500000000000002</v>
      </c>
      <c r="U53" s="385">
        <f t="shared" si="9"/>
        <v>0.36250000000000004</v>
      </c>
      <c r="V53" s="385">
        <f t="shared" si="10"/>
        <v>0.12083333333333335</v>
      </c>
      <c r="W53" s="386">
        <f t="shared" si="18"/>
        <v>2</v>
      </c>
      <c r="X53" s="387">
        <f t="shared" si="11"/>
        <v>-0.54999999999999982</v>
      </c>
      <c r="Y53" s="388">
        <f t="shared" si="12"/>
        <v>1.3793103448275861</v>
      </c>
      <c r="Z53" s="715" t="s">
        <v>296</v>
      </c>
      <c r="AA53" s="716"/>
      <c r="AB53" s="716"/>
      <c r="AC53" s="717"/>
    </row>
    <row r="54" spans="1:29" x14ac:dyDescent="0.25">
      <c r="A54" s="383" t="s">
        <v>39</v>
      </c>
      <c r="B54" s="713" t="s">
        <v>303</v>
      </c>
      <c r="C54" s="714"/>
      <c r="D54" s="384">
        <f>SUMIFS('2020'!L:L,'2020'!J:J,"Metals")+SUMIFS('2020'!L:L,'2020'!J:J,"SCI Kit")+SUMIFS('2020'!L:L,'2020'!J:J,"Bioass*")</f>
        <v>29</v>
      </c>
      <c r="E54" s="363">
        <f t="shared" si="1"/>
        <v>1.4500000000000002</v>
      </c>
      <c r="F54" s="363">
        <f t="shared" si="2"/>
        <v>0.36250000000000004</v>
      </c>
      <c r="G54" s="363">
        <f t="shared" si="3"/>
        <v>0.12083333333333335</v>
      </c>
      <c r="H54" s="384">
        <f t="shared" si="17"/>
        <v>1</v>
      </c>
      <c r="I54" s="365">
        <f t="shared" si="5"/>
        <v>0.45000000000000018</v>
      </c>
      <c r="J54" s="366">
        <f t="shared" si="6"/>
        <v>0.68965517241379304</v>
      </c>
      <c r="K54" s="715" t="s">
        <v>296</v>
      </c>
      <c r="L54" s="716"/>
      <c r="M54" s="716"/>
      <c r="N54" s="717"/>
      <c r="O54" s="12"/>
      <c r="P54" s="383" t="s">
        <v>39</v>
      </c>
      <c r="Q54" s="713" t="s">
        <v>303</v>
      </c>
      <c r="R54" s="714"/>
      <c r="S54" s="368">
        <f t="shared" si="7"/>
        <v>29</v>
      </c>
      <c r="T54" s="385">
        <f t="shared" si="8"/>
        <v>1.4500000000000002</v>
      </c>
      <c r="U54" s="385">
        <f t="shared" si="9"/>
        <v>0.36250000000000004</v>
      </c>
      <c r="V54" s="385">
        <f t="shared" si="10"/>
        <v>0.12083333333333335</v>
      </c>
      <c r="W54" s="386">
        <f t="shared" si="18"/>
        <v>2</v>
      </c>
      <c r="X54" s="387">
        <f t="shared" si="11"/>
        <v>-0.54999999999999982</v>
      </c>
      <c r="Y54" s="388">
        <f t="shared" si="12"/>
        <v>1.3793103448275861</v>
      </c>
      <c r="Z54" s="715" t="s">
        <v>296</v>
      </c>
      <c r="AA54" s="716"/>
      <c r="AB54" s="716"/>
      <c r="AC54" s="717"/>
    </row>
    <row r="55" spans="1:29" x14ac:dyDescent="0.25">
      <c r="A55" s="383" t="s">
        <v>39</v>
      </c>
      <c r="B55" s="713" t="s">
        <v>304</v>
      </c>
      <c r="C55" s="714"/>
      <c r="D55" s="384">
        <f>SUMIFS('2020'!L:L,'2020'!J:J,"Metals")+SUMIFS('2020'!L:L,'2020'!J:J,"SCI Kit")+SUMIFS('2020'!L:L,'2020'!J:J,"Bioass*")</f>
        <v>29</v>
      </c>
      <c r="E55" s="363">
        <f t="shared" si="1"/>
        <v>1.4500000000000002</v>
      </c>
      <c r="F55" s="363">
        <f t="shared" si="2"/>
        <v>0.36250000000000004</v>
      </c>
      <c r="G55" s="363">
        <f t="shared" si="3"/>
        <v>0.12083333333333335</v>
      </c>
      <c r="H55" s="384">
        <f t="shared" si="17"/>
        <v>1</v>
      </c>
      <c r="I55" s="365">
        <f t="shared" si="5"/>
        <v>0.45000000000000018</v>
      </c>
      <c r="J55" s="366">
        <f t="shared" si="6"/>
        <v>0.68965517241379304</v>
      </c>
      <c r="K55" s="715" t="s">
        <v>296</v>
      </c>
      <c r="L55" s="716"/>
      <c r="M55" s="716"/>
      <c r="N55" s="717"/>
      <c r="O55" s="12"/>
      <c r="P55" s="383" t="s">
        <v>39</v>
      </c>
      <c r="Q55" s="713" t="s">
        <v>304</v>
      </c>
      <c r="R55" s="714"/>
      <c r="S55" s="368">
        <f t="shared" si="7"/>
        <v>29</v>
      </c>
      <c r="T55" s="385">
        <f t="shared" si="8"/>
        <v>1.4500000000000002</v>
      </c>
      <c r="U55" s="385">
        <f t="shared" si="9"/>
        <v>0.36250000000000004</v>
      </c>
      <c r="V55" s="385">
        <f t="shared" si="10"/>
        <v>0.12083333333333335</v>
      </c>
      <c r="W55" s="386">
        <f t="shared" si="18"/>
        <v>2</v>
      </c>
      <c r="X55" s="387">
        <f t="shared" si="11"/>
        <v>-0.54999999999999982</v>
      </c>
      <c r="Y55" s="388">
        <f t="shared" si="12"/>
        <v>1.3793103448275861</v>
      </c>
      <c r="Z55" s="715" t="s">
        <v>296</v>
      </c>
      <c r="AA55" s="716"/>
      <c r="AB55" s="716"/>
      <c r="AC55" s="717"/>
    </row>
    <row r="56" spans="1:29" x14ac:dyDescent="0.25">
      <c r="A56" s="383" t="s">
        <v>39</v>
      </c>
      <c r="B56" s="713" t="s">
        <v>305</v>
      </c>
      <c r="C56" s="714"/>
      <c r="D56" s="384">
        <f>SUMIFS('2020'!L:L,'2020'!J:J,"Metals")+SUMIFS('2020'!L:L,'2020'!J:J,"SCI Kit")+SUMIFS('2020'!L:L,'2020'!J:J,"Bioass*")</f>
        <v>29</v>
      </c>
      <c r="E56" s="363">
        <f t="shared" si="1"/>
        <v>1.4500000000000002</v>
      </c>
      <c r="F56" s="363">
        <f t="shared" si="2"/>
        <v>0.36250000000000004</v>
      </c>
      <c r="G56" s="363">
        <f t="shared" si="3"/>
        <v>0.12083333333333335</v>
      </c>
      <c r="H56" s="384">
        <f t="shared" si="17"/>
        <v>1</v>
      </c>
      <c r="I56" s="365">
        <f t="shared" si="5"/>
        <v>0.45000000000000018</v>
      </c>
      <c r="J56" s="366">
        <f t="shared" si="6"/>
        <v>0.68965517241379304</v>
      </c>
      <c r="K56" s="715" t="s">
        <v>296</v>
      </c>
      <c r="L56" s="716"/>
      <c r="M56" s="716"/>
      <c r="N56" s="717"/>
      <c r="O56" s="12"/>
      <c r="P56" s="383" t="s">
        <v>39</v>
      </c>
      <c r="Q56" s="713" t="s">
        <v>305</v>
      </c>
      <c r="R56" s="714"/>
      <c r="S56" s="368">
        <f t="shared" si="7"/>
        <v>29</v>
      </c>
      <c r="T56" s="385">
        <f t="shared" si="8"/>
        <v>1.4500000000000002</v>
      </c>
      <c r="U56" s="385">
        <f t="shared" si="9"/>
        <v>0.36250000000000004</v>
      </c>
      <c r="V56" s="385">
        <f t="shared" si="10"/>
        <v>0.12083333333333335</v>
      </c>
      <c r="W56" s="386">
        <f t="shared" si="18"/>
        <v>2</v>
      </c>
      <c r="X56" s="387">
        <f t="shared" si="11"/>
        <v>-0.54999999999999982</v>
      </c>
      <c r="Y56" s="388">
        <f t="shared" si="12"/>
        <v>1.3793103448275861</v>
      </c>
      <c r="Z56" s="715" t="s">
        <v>296</v>
      </c>
      <c r="AA56" s="716"/>
      <c r="AB56" s="716"/>
      <c r="AC56" s="717"/>
    </row>
    <row r="57" spans="1:29" x14ac:dyDescent="0.25">
      <c r="A57" s="383" t="s">
        <v>39</v>
      </c>
      <c r="B57" s="713" t="s">
        <v>306</v>
      </c>
      <c r="C57" s="714"/>
      <c r="D57" s="384">
        <f>SUMIFS('2020'!L:L,'2020'!J:J,"Metals")+SUMIFS('2020'!L:L,'2020'!J:J,"SCI Kit")+SUMIFS('2020'!L:L,'2020'!J:J,"Bioass*")</f>
        <v>29</v>
      </c>
      <c r="E57" s="363">
        <f t="shared" si="1"/>
        <v>1.4500000000000002</v>
      </c>
      <c r="F57" s="363">
        <f t="shared" si="2"/>
        <v>0.36250000000000004</v>
      </c>
      <c r="G57" s="363">
        <f t="shared" si="3"/>
        <v>0.12083333333333335</v>
      </c>
      <c r="H57" s="384">
        <f t="shared" si="17"/>
        <v>1</v>
      </c>
      <c r="I57" s="365">
        <f t="shared" si="5"/>
        <v>0.45000000000000018</v>
      </c>
      <c r="J57" s="366">
        <f t="shared" si="6"/>
        <v>0.68965517241379304</v>
      </c>
      <c r="K57" s="715" t="s">
        <v>296</v>
      </c>
      <c r="L57" s="716"/>
      <c r="M57" s="716"/>
      <c r="N57" s="717"/>
      <c r="O57" s="12"/>
      <c r="P57" s="383" t="s">
        <v>39</v>
      </c>
      <c r="Q57" s="713" t="s">
        <v>306</v>
      </c>
      <c r="R57" s="714"/>
      <c r="S57" s="368">
        <f t="shared" si="7"/>
        <v>29</v>
      </c>
      <c r="T57" s="385">
        <f t="shared" si="8"/>
        <v>1.4500000000000002</v>
      </c>
      <c r="U57" s="385">
        <f t="shared" si="9"/>
        <v>0.36250000000000004</v>
      </c>
      <c r="V57" s="385">
        <f t="shared" si="10"/>
        <v>0.12083333333333335</v>
      </c>
      <c r="W57" s="386">
        <f t="shared" si="18"/>
        <v>2</v>
      </c>
      <c r="X57" s="387">
        <f t="shared" si="11"/>
        <v>-0.54999999999999982</v>
      </c>
      <c r="Y57" s="388">
        <f t="shared" si="12"/>
        <v>1.3793103448275861</v>
      </c>
      <c r="Z57" s="715" t="s">
        <v>296</v>
      </c>
      <c r="AA57" s="716"/>
      <c r="AB57" s="716"/>
      <c r="AC57" s="717"/>
    </row>
    <row r="58" spans="1:29" x14ac:dyDescent="0.25">
      <c r="A58" s="383" t="s">
        <v>39</v>
      </c>
      <c r="B58" s="713" t="s">
        <v>307</v>
      </c>
      <c r="C58" s="714"/>
      <c r="D58" s="384">
        <f>SUMIFS('2020'!L:L,'2020'!J:J,"Metals")+SUMIFS('2020'!L:L,'2020'!J:J,"SCI Kit")+SUMIFS('2020'!L:L,'2020'!J:J,"Bioass*")</f>
        <v>29</v>
      </c>
      <c r="E58" s="363">
        <f t="shared" si="1"/>
        <v>1.4500000000000002</v>
      </c>
      <c r="F58" s="363">
        <f t="shared" si="2"/>
        <v>0.36250000000000004</v>
      </c>
      <c r="G58" s="363">
        <f t="shared" si="3"/>
        <v>0.12083333333333335</v>
      </c>
      <c r="H58" s="384">
        <f t="shared" si="17"/>
        <v>1</v>
      </c>
      <c r="I58" s="365">
        <f t="shared" si="5"/>
        <v>0.45000000000000018</v>
      </c>
      <c r="J58" s="366">
        <f t="shared" si="6"/>
        <v>0.68965517241379304</v>
      </c>
      <c r="K58" s="715" t="s">
        <v>296</v>
      </c>
      <c r="L58" s="716"/>
      <c r="M58" s="716"/>
      <c r="N58" s="717"/>
      <c r="O58" s="12"/>
      <c r="P58" s="383" t="s">
        <v>39</v>
      </c>
      <c r="Q58" s="713" t="s">
        <v>307</v>
      </c>
      <c r="R58" s="714"/>
      <c r="S58" s="368">
        <f t="shared" si="7"/>
        <v>29</v>
      </c>
      <c r="T58" s="385">
        <f t="shared" si="8"/>
        <v>1.4500000000000002</v>
      </c>
      <c r="U58" s="385">
        <f t="shared" si="9"/>
        <v>0.36250000000000004</v>
      </c>
      <c r="V58" s="385">
        <f t="shared" si="10"/>
        <v>0.12083333333333335</v>
      </c>
      <c r="W58" s="386">
        <f t="shared" si="18"/>
        <v>2</v>
      </c>
      <c r="X58" s="387">
        <f t="shared" si="11"/>
        <v>-0.54999999999999982</v>
      </c>
      <c r="Y58" s="388">
        <f t="shared" si="12"/>
        <v>1.3793103448275861</v>
      </c>
      <c r="Z58" s="715" t="s">
        <v>296</v>
      </c>
      <c r="AA58" s="716"/>
      <c r="AB58" s="716"/>
      <c r="AC58" s="717"/>
    </row>
    <row r="59" spans="1:29" x14ac:dyDescent="0.25">
      <c r="A59" s="383" t="s">
        <v>39</v>
      </c>
      <c r="B59" s="713" t="s">
        <v>308</v>
      </c>
      <c r="C59" s="714"/>
      <c r="D59" s="384">
        <f>SUMIFS('2020'!L:L,'2020'!J:J,"Metals")+SUMIFS('2020'!L:L,'2020'!J:J,"SCI Kit")+SUMIFS('2020'!L:L,'2020'!J:J,"Bioass*")</f>
        <v>29</v>
      </c>
      <c r="E59" s="363">
        <f t="shared" si="1"/>
        <v>1.4500000000000002</v>
      </c>
      <c r="F59" s="363">
        <f t="shared" si="2"/>
        <v>0.36250000000000004</v>
      </c>
      <c r="G59" s="363">
        <f t="shared" si="3"/>
        <v>0.12083333333333335</v>
      </c>
      <c r="H59" s="384">
        <f t="shared" si="17"/>
        <v>1</v>
      </c>
      <c r="I59" s="365">
        <f t="shared" si="5"/>
        <v>0.45000000000000018</v>
      </c>
      <c r="J59" s="366">
        <f t="shared" si="6"/>
        <v>0.68965517241379304</v>
      </c>
      <c r="K59" s="715" t="s">
        <v>296</v>
      </c>
      <c r="L59" s="716"/>
      <c r="M59" s="716"/>
      <c r="N59" s="717"/>
      <c r="O59" s="12"/>
      <c r="P59" s="383" t="s">
        <v>39</v>
      </c>
      <c r="Q59" s="713" t="s">
        <v>308</v>
      </c>
      <c r="R59" s="714"/>
      <c r="S59" s="368">
        <f t="shared" si="7"/>
        <v>29</v>
      </c>
      <c r="T59" s="385">
        <f t="shared" si="8"/>
        <v>1.4500000000000002</v>
      </c>
      <c r="U59" s="385">
        <f t="shared" si="9"/>
        <v>0.36250000000000004</v>
      </c>
      <c r="V59" s="385">
        <f t="shared" si="10"/>
        <v>0.12083333333333335</v>
      </c>
      <c r="W59" s="386">
        <f t="shared" si="18"/>
        <v>2</v>
      </c>
      <c r="X59" s="387">
        <f t="shared" si="11"/>
        <v>-0.54999999999999982</v>
      </c>
      <c r="Y59" s="388">
        <f t="shared" si="12"/>
        <v>1.3793103448275861</v>
      </c>
      <c r="Z59" s="715" t="s">
        <v>296</v>
      </c>
      <c r="AA59" s="716"/>
      <c r="AB59" s="716"/>
      <c r="AC59" s="717"/>
    </row>
    <row r="60" spans="1:29" x14ac:dyDescent="0.25">
      <c r="A60" s="372" t="s">
        <v>39</v>
      </c>
      <c r="B60" s="703" t="s">
        <v>309</v>
      </c>
      <c r="C60" s="704"/>
      <c r="D60" s="389">
        <f>SUMIFS('2020'!L:L,'2020'!J:J,"Metals",'2020'!I:I,"2")+SUMIFS('2020'!L:L,'2020'!J:J,"Metals",'2020'!I:I,"3M")</f>
        <v>0</v>
      </c>
      <c r="E60" s="374">
        <f t="shared" si="1"/>
        <v>0</v>
      </c>
      <c r="F60" s="374">
        <f t="shared" si="2"/>
        <v>0</v>
      </c>
      <c r="G60" s="374">
        <f t="shared" si="3"/>
        <v>0</v>
      </c>
      <c r="H60" s="389">
        <f>SUM(C6:N6)</f>
        <v>0</v>
      </c>
      <c r="I60" s="375">
        <f t="shared" si="5"/>
        <v>0</v>
      </c>
      <c r="J60" s="376" t="str">
        <f t="shared" si="6"/>
        <v>-</v>
      </c>
      <c r="K60" s="705" t="s">
        <v>263</v>
      </c>
      <c r="L60" s="706"/>
      <c r="M60" s="706"/>
      <c r="N60" s="707"/>
      <c r="O60" s="12"/>
      <c r="P60" s="377" t="s">
        <v>39</v>
      </c>
      <c r="Q60" s="708" t="s">
        <v>309</v>
      </c>
      <c r="R60" s="709"/>
      <c r="S60" s="378">
        <f t="shared" si="7"/>
        <v>0</v>
      </c>
      <c r="T60" s="379">
        <f t="shared" si="8"/>
        <v>0</v>
      </c>
      <c r="U60" s="379">
        <f t="shared" si="9"/>
        <v>0</v>
      </c>
      <c r="V60" s="379">
        <f t="shared" si="10"/>
        <v>0</v>
      </c>
      <c r="W60" s="380">
        <f>SUM(R6:AC6)</f>
        <v>0</v>
      </c>
      <c r="X60" s="381">
        <f t="shared" si="11"/>
        <v>0</v>
      </c>
      <c r="Y60" s="382" t="str">
        <f t="shared" si="12"/>
        <v>-</v>
      </c>
      <c r="Z60" s="710" t="s">
        <v>263</v>
      </c>
      <c r="AA60" s="711"/>
      <c r="AB60" s="711"/>
      <c r="AC60" s="712"/>
    </row>
    <row r="61" spans="1:29" x14ac:dyDescent="0.25">
      <c r="A61" s="383" t="s">
        <v>310</v>
      </c>
      <c r="B61" s="713" t="s">
        <v>40</v>
      </c>
      <c r="C61" s="714"/>
      <c r="D61" s="384">
        <f>SUMIFS('2020'!L:L,'2020'!J:J,'QC Tracking'!B61)</f>
        <v>0</v>
      </c>
      <c r="E61" s="363">
        <f t="shared" si="1"/>
        <v>0</v>
      </c>
      <c r="F61" s="363">
        <f t="shared" si="2"/>
        <v>0</v>
      </c>
      <c r="G61" s="363">
        <f t="shared" si="3"/>
        <v>0</v>
      </c>
      <c r="H61" s="384">
        <f>SUM(C15:N15)</f>
        <v>0</v>
      </c>
      <c r="I61" s="365">
        <f t="shared" si="5"/>
        <v>0</v>
      </c>
      <c r="J61" s="366" t="str">
        <f t="shared" si="6"/>
        <v>-</v>
      </c>
      <c r="K61" s="715" t="s">
        <v>40</v>
      </c>
      <c r="L61" s="716"/>
      <c r="M61" s="716"/>
      <c r="N61" s="717"/>
      <c r="O61" s="12"/>
      <c r="P61" s="383" t="s">
        <v>310</v>
      </c>
      <c r="Q61" s="713" t="s">
        <v>40</v>
      </c>
      <c r="R61" s="714"/>
      <c r="S61" s="368" t="s">
        <v>353</v>
      </c>
      <c r="T61" s="369">
        <f t="shared" ref="T61:T65" si="19">IFERROR(S61*0.05,0)</f>
        <v>0</v>
      </c>
      <c r="U61" s="385">
        <f t="shared" si="9"/>
        <v>0</v>
      </c>
      <c r="V61" s="385">
        <f t="shared" si="10"/>
        <v>0</v>
      </c>
      <c r="W61" s="386">
        <f>SUM(R15:AC15)</f>
        <v>0</v>
      </c>
      <c r="X61" s="387">
        <f t="shared" si="11"/>
        <v>0</v>
      </c>
      <c r="Y61" s="371" t="str">
        <f t="shared" ref="Y61:Y65" si="20">IFERROR(W61/T61,"100%")</f>
        <v>100%</v>
      </c>
      <c r="Z61" s="715" t="s">
        <v>40</v>
      </c>
      <c r="AA61" s="716"/>
      <c r="AB61" s="716"/>
      <c r="AC61" s="717"/>
    </row>
    <row r="62" spans="1:29" x14ac:dyDescent="0.25">
      <c r="A62" s="383" t="s">
        <v>310</v>
      </c>
      <c r="B62" s="713" t="s">
        <v>41</v>
      </c>
      <c r="C62" s="714"/>
      <c r="D62" s="384">
        <f>SUMIFS('2020'!L:L,'2020'!J:J,'QC Tracking'!B62)</f>
        <v>0</v>
      </c>
      <c r="E62" s="363">
        <f t="shared" si="1"/>
        <v>0</v>
      </c>
      <c r="F62" s="363">
        <f t="shared" si="2"/>
        <v>0</v>
      </c>
      <c r="G62" s="363">
        <f t="shared" si="3"/>
        <v>0</v>
      </c>
      <c r="H62" s="384">
        <f t="shared" ref="H62:H65" si="21">SUM(C16:N16)</f>
        <v>0</v>
      </c>
      <c r="I62" s="365">
        <f t="shared" si="5"/>
        <v>0</v>
      </c>
      <c r="J62" s="366" t="str">
        <f t="shared" si="6"/>
        <v>-</v>
      </c>
      <c r="K62" s="715" t="s">
        <v>41</v>
      </c>
      <c r="L62" s="716"/>
      <c r="M62" s="716"/>
      <c r="N62" s="717"/>
      <c r="O62" s="12"/>
      <c r="P62" s="383" t="s">
        <v>310</v>
      </c>
      <c r="Q62" s="713" t="s">
        <v>41</v>
      </c>
      <c r="R62" s="714"/>
      <c r="S62" s="368" t="s">
        <v>353</v>
      </c>
      <c r="T62" s="369">
        <f t="shared" si="19"/>
        <v>0</v>
      </c>
      <c r="U62" s="385">
        <f t="shared" si="9"/>
        <v>0</v>
      </c>
      <c r="V62" s="385">
        <f t="shared" si="10"/>
        <v>0</v>
      </c>
      <c r="W62" s="386">
        <f t="shared" ref="W62:W65" si="22">SUM(R16:AC16)</f>
        <v>0</v>
      </c>
      <c r="X62" s="387">
        <f t="shared" si="11"/>
        <v>0</v>
      </c>
      <c r="Y62" s="371" t="str">
        <f t="shared" si="20"/>
        <v>100%</v>
      </c>
      <c r="Z62" s="715" t="s">
        <v>41</v>
      </c>
      <c r="AA62" s="716"/>
      <c r="AB62" s="716"/>
      <c r="AC62" s="717"/>
    </row>
    <row r="63" spans="1:29" x14ac:dyDescent="0.25">
      <c r="A63" s="383" t="s">
        <v>310</v>
      </c>
      <c r="B63" s="713" t="s">
        <v>42</v>
      </c>
      <c r="C63" s="714"/>
      <c r="D63" s="384">
        <f>SUMIFS('2020'!L:L,'2020'!J:J,'QC Tracking'!B63)</f>
        <v>0</v>
      </c>
      <c r="E63" s="363">
        <f t="shared" si="1"/>
        <v>0</v>
      </c>
      <c r="F63" s="363">
        <f t="shared" si="2"/>
        <v>0</v>
      </c>
      <c r="G63" s="363">
        <f t="shared" si="3"/>
        <v>0</v>
      </c>
      <c r="H63" s="384">
        <f t="shared" si="21"/>
        <v>0</v>
      </c>
      <c r="I63" s="365">
        <f t="shared" si="5"/>
        <v>0</v>
      </c>
      <c r="J63" s="366" t="str">
        <f t="shared" si="6"/>
        <v>-</v>
      </c>
      <c r="K63" s="715" t="s">
        <v>42</v>
      </c>
      <c r="L63" s="716"/>
      <c r="M63" s="716"/>
      <c r="N63" s="717"/>
      <c r="O63" s="12"/>
      <c r="P63" s="383" t="s">
        <v>310</v>
      </c>
      <c r="Q63" s="713" t="s">
        <v>42</v>
      </c>
      <c r="R63" s="714"/>
      <c r="S63" s="368" t="s">
        <v>353</v>
      </c>
      <c r="T63" s="369">
        <f t="shared" si="19"/>
        <v>0</v>
      </c>
      <c r="U63" s="385">
        <f t="shared" si="9"/>
        <v>0</v>
      </c>
      <c r="V63" s="385">
        <f t="shared" si="10"/>
        <v>0</v>
      </c>
      <c r="W63" s="386">
        <f t="shared" si="22"/>
        <v>0</v>
      </c>
      <c r="X63" s="387">
        <f t="shared" si="11"/>
        <v>0</v>
      </c>
      <c r="Y63" s="371" t="str">
        <f t="shared" si="20"/>
        <v>100%</v>
      </c>
      <c r="Z63" s="715" t="s">
        <v>42</v>
      </c>
      <c r="AA63" s="716"/>
      <c r="AB63" s="716"/>
      <c r="AC63" s="717"/>
    </row>
    <row r="64" spans="1:29" x14ac:dyDescent="0.25">
      <c r="A64" s="383" t="s">
        <v>310</v>
      </c>
      <c r="B64" s="713" t="s">
        <v>264</v>
      </c>
      <c r="C64" s="714"/>
      <c r="D64" s="384">
        <f>SUMIFS('2020'!L:L,'2020'!J:J,'QC Tracking'!B64)</f>
        <v>0</v>
      </c>
      <c r="E64" s="363">
        <f t="shared" si="1"/>
        <v>0</v>
      </c>
      <c r="F64" s="363">
        <f t="shared" si="2"/>
        <v>0</v>
      </c>
      <c r="G64" s="363">
        <f t="shared" si="3"/>
        <v>0</v>
      </c>
      <c r="H64" s="384">
        <f t="shared" si="21"/>
        <v>0</v>
      </c>
      <c r="I64" s="365">
        <f t="shared" si="5"/>
        <v>0</v>
      </c>
      <c r="J64" s="366" t="str">
        <f t="shared" si="6"/>
        <v>-</v>
      </c>
      <c r="K64" s="715" t="s">
        <v>264</v>
      </c>
      <c r="L64" s="716"/>
      <c r="M64" s="716"/>
      <c r="N64" s="717"/>
      <c r="O64" s="12"/>
      <c r="P64" s="383" t="s">
        <v>310</v>
      </c>
      <c r="Q64" s="713" t="s">
        <v>264</v>
      </c>
      <c r="R64" s="714"/>
      <c r="S64" s="368" t="s">
        <v>353</v>
      </c>
      <c r="T64" s="369">
        <f t="shared" si="19"/>
        <v>0</v>
      </c>
      <c r="U64" s="385">
        <f t="shared" si="9"/>
        <v>0</v>
      </c>
      <c r="V64" s="385">
        <f t="shared" si="10"/>
        <v>0</v>
      </c>
      <c r="W64" s="386">
        <f t="shared" si="22"/>
        <v>0</v>
      </c>
      <c r="X64" s="387">
        <f t="shared" si="11"/>
        <v>0</v>
      </c>
      <c r="Y64" s="371" t="str">
        <f t="shared" si="20"/>
        <v>100%</v>
      </c>
      <c r="Z64" s="715" t="s">
        <v>264</v>
      </c>
      <c r="AA64" s="716"/>
      <c r="AB64" s="716"/>
      <c r="AC64" s="717"/>
    </row>
    <row r="65" spans="1:29" x14ac:dyDescent="0.25">
      <c r="A65" s="383" t="s">
        <v>310</v>
      </c>
      <c r="B65" s="713" t="s">
        <v>148</v>
      </c>
      <c r="C65" s="714"/>
      <c r="D65" s="384">
        <f>SUMIFS('2020'!L:L,'2020'!J:J,'QC Tracking'!B65)</f>
        <v>0</v>
      </c>
      <c r="E65" s="363">
        <f t="shared" si="1"/>
        <v>0</v>
      </c>
      <c r="F65" s="363">
        <f t="shared" si="2"/>
        <v>0</v>
      </c>
      <c r="G65" s="363">
        <f t="shared" si="3"/>
        <v>0</v>
      </c>
      <c r="H65" s="384">
        <f t="shared" si="21"/>
        <v>0</v>
      </c>
      <c r="I65" s="365">
        <f t="shared" si="5"/>
        <v>0</v>
      </c>
      <c r="J65" s="366" t="str">
        <f t="shared" si="6"/>
        <v>-</v>
      </c>
      <c r="K65" s="715" t="s">
        <v>148</v>
      </c>
      <c r="L65" s="716"/>
      <c r="M65" s="716"/>
      <c r="N65" s="717"/>
      <c r="O65" s="12"/>
      <c r="P65" s="383" t="s">
        <v>310</v>
      </c>
      <c r="Q65" s="713" t="s">
        <v>148</v>
      </c>
      <c r="R65" s="714"/>
      <c r="S65" s="368" t="s">
        <v>353</v>
      </c>
      <c r="T65" s="369">
        <f t="shared" si="19"/>
        <v>0</v>
      </c>
      <c r="U65" s="385">
        <f t="shared" si="9"/>
        <v>0</v>
      </c>
      <c r="V65" s="385">
        <f t="shared" si="10"/>
        <v>0</v>
      </c>
      <c r="W65" s="386">
        <f t="shared" si="22"/>
        <v>0</v>
      </c>
      <c r="X65" s="387">
        <f t="shared" si="11"/>
        <v>0</v>
      </c>
      <c r="Y65" s="371" t="str">
        <f t="shared" si="20"/>
        <v>100%</v>
      </c>
      <c r="Z65" s="715" t="s">
        <v>148</v>
      </c>
      <c r="AA65" s="716"/>
      <c r="AB65" s="716"/>
      <c r="AC65" s="717"/>
    </row>
    <row r="66" spans="1:29" ht="45" x14ac:dyDescent="0.25">
      <c r="A66" s="391" t="s">
        <v>330</v>
      </c>
      <c r="B66" s="718" t="s">
        <v>323</v>
      </c>
      <c r="C66" s="719"/>
      <c r="D66" s="389">
        <f>SUMIFS('2020'!L:L,'2020'!J:J,"Pesticides")+SUMIFS('2020'!L:L,'2020'!J:J,"SCI Kit")++SUMIFS('2020'!L:L,'2020'!J:J,"Tracers")</f>
        <v>50</v>
      </c>
      <c r="E66" s="374">
        <f t="shared" si="1"/>
        <v>2.5</v>
      </c>
      <c r="F66" s="374">
        <f t="shared" si="2"/>
        <v>0.625</v>
      </c>
      <c r="G66" s="374">
        <f t="shared" si="3"/>
        <v>0.20833333333333334</v>
      </c>
      <c r="H66" s="389">
        <f>SUM($C$7:$N$7,C10:N10,C11:N11)</f>
        <v>1</v>
      </c>
      <c r="I66" s="375">
        <f t="shared" si="5"/>
        <v>1.5</v>
      </c>
      <c r="J66" s="376">
        <f t="shared" si="6"/>
        <v>0.4</v>
      </c>
      <c r="K66" s="720" t="s">
        <v>312</v>
      </c>
      <c r="L66" s="721"/>
      <c r="M66" s="721"/>
      <c r="N66" s="722"/>
      <c r="O66" s="392"/>
      <c r="P66" s="393" t="s">
        <v>311</v>
      </c>
      <c r="Q66" s="723" t="s">
        <v>323</v>
      </c>
      <c r="R66" s="724"/>
      <c r="S66" s="378">
        <f t="shared" si="7"/>
        <v>50</v>
      </c>
      <c r="T66" s="379">
        <f t="shared" si="8"/>
        <v>2.5</v>
      </c>
      <c r="U66" s="379">
        <f t="shared" si="9"/>
        <v>0.625</v>
      </c>
      <c r="V66" s="379">
        <f t="shared" si="10"/>
        <v>0.20833333333333334</v>
      </c>
      <c r="W66" s="380">
        <f>SUM($R$7:$AC$7,R10:AC10,R11:AC11)</f>
        <v>2</v>
      </c>
      <c r="X66" s="381">
        <f t="shared" si="11"/>
        <v>0.5</v>
      </c>
      <c r="Y66" s="382">
        <f t="shared" si="12"/>
        <v>0.8</v>
      </c>
      <c r="Z66" s="725" t="s">
        <v>312</v>
      </c>
      <c r="AA66" s="726"/>
      <c r="AB66" s="726"/>
      <c r="AC66" s="727"/>
    </row>
    <row r="67" spans="1:29" ht="45" x14ac:dyDescent="0.25">
      <c r="A67" s="391" t="s">
        <v>330</v>
      </c>
      <c r="B67" s="718" t="s">
        <v>313</v>
      </c>
      <c r="C67" s="719"/>
      <c r="D67" s="389">
        <f>SUMIFS('2020'!L:L,'2020'!J:J,"Pesticides")+SUMIFS('2020'!L:L,'2020'!J:J,"SCI Kit")++SUMIFS('2020'!L:L,'2020'!J:J,"Tracers")</f>
        <v>50</v>
      </c>
      <c r="E67" s="374">
        <f t="shared" si="1"/>
        <v>2.5</v>
      </c>
      <c r="F67" s="374">
        <f t="shared" si="2"/>
        <v>0.625</v>
      </c>
      <c r="G67" s="374">
        <f t="shared" si="3"/>
        <v>0.20833333333333334</v>
      </c>
      <c r="H67" s="389">
        <f>SUM($C$7:$N$11)</f>
        <v>1</v>
      </c>
      <c r="I67" s="375">
        <f t="shared" si="5"/>
        <v>1.5</v>
      </c>
      <c r="J67" s="376">
        <f t="shared" si="6"/>
        <v>0.4</v>
      </c>
      <c r="K67" s="720" t="s">
        <v>314</v>
      </c>
      <c r="L67" s="721"/>
      <c r="M67" s="721"/>
      <c r="N67" s="722"/>
      <c r="O67" s="392"/>
      <c r="P67" s="393" t="s">
        <v>311</v>
      </c>
      <c r="Q67" s="723" t="s">
        <v>313</v>
      </c>
      <c r="R67" s="724"/>
      <c r="S67" s="378">
        <f t="shared" si="7"/>
        <v>50</v>
      </c>
      <c r="T67" s="379">
        <f t="shared" si="8"/>
        <v>2.5</v>
      </c>
      <c r="U67" s="379">
        <f t="shared" si="9"/>
        <v>0.625</v>
      </c>
      <c r="V67" s="379">
        <f t="shared" si="10"/>
        <v>0.20833333333333334</v>
      </c>
      <c r="W67" s="380">
        <f>SUM($R$7:$AC$11)</f>
        <v>2</v>
      </c>
      <c r="X67" s="381">
        <f t="shared" si="11"/>
        <v>0.5</v>
      </c>
      <c r="Y67" s="382">
        <f t="shared" si="12"/>
        <v>0.8</v>
      </c>
      <c r="Z67" s="725" t="s">
        <v>314</v>
      </c>
      <c r="AA67" s="726"/>
      <c r="AB67" s="726"/>
      <c r="AC67" s="727"/>
    </row>
    <row r="68" spans="1:29" ht="30" x14ac:dyDescent="0.25">
      <c r="A68" s="394" t="s">
        <v>315</v>
      </c>
      <c r="B68" s="748" t="s">
        <v>316</v>
      </c>
      <c r="C68" s="749"/>
      <c r="D68" s="384">
        <f>SUMIFS('2020'!L:L,'2020'!J:J,"Pesticides")+SUMIFS('2020'!L:L,'2020'!J:J,"SCI Kit")</f>
        <v>5</v>
      </c>
      <c r="E68" s="363">
        <f t="shared" si="1"/>
        <v>0.25</v>
      </c>
      <c r="F68" s="363">
        <f t="shared" si="2"/>
        <v>6.25E-2</v>
      </c>
      <c r="G68" s="363">
        <f t="shared" si="3"/>
        <v>2.0833333333333332E-2</v>
      </c>
      <c r="H68" s="384">
        <f>SUM($C$7:$N$7,$C$11:$N$11)</f>
        <v>0</v>
      </c>
      <c r="I68" s="365">
        <f t="shared" si="5"/>
        <v>0.25</v>
      </c>
      <c r="J68" s="366">
        <f t="shared" si="6"/>
        <v>0</v>
      </c>
      <c r="K68" s="750" t="s">
        <v>317</v>
      </c>
      <c r="L68" s="751"/>
      <c r="M68" s="751"/>
      <c r="N68" s="752"/>
      <c r="O68" s="12"/>
      <c r="P68" s="394" t="s">
        <v>315</v>
      </c>
      <c r="Q68" s="748" t="s">
        <v>316</v>
      </c>
      <c r="R68" s="749"/>
      <c r="S68" s="368">
        <f t="shared" si="7"/>
        <v>5</v>
      </c>
      <c r="T68" s="385">
        <f t="shared" si="8"/>
        <v>0.25</v>
      </c>
      <c r="U68" s="385">
        <f t="shared" si="9"/>
        <v>6.25E-2</v>
      </c>
      <c r="V68" s="385">
        <f t="shared" si="10"/>
        <v>2.0833333333333332E-2</v>
      </c>
      <c r="W68" s="386">
        <f>SUM($R$7:$AC$7,$R$11:$AC$11)</f>
        <v>0</v>
      </c>
      <c r="X68" s="387">
        <f t="shared" si="11"/>
        <v>0.25</v>
      </c>
      <c r="Y68" s="388">
        <f t="shared" si="12"/>
        <v>0</v>
      </c>
      <c r="Z68" s="750" t="s">
        <v>317</v>
      </c>
      <c r="AA68" s="751"/>
      <c r="AB68" s="751"/>
      <c r="AC68" s="752"/>
    </row>
    <row r="69" spans="1:29" x14ac:dyDescent="0.25">
      <c r="A69" s="391" t="s">
        <v>318</v>
      </c>
      <c r="B69" s="728" t="s">
        <v>319</v>
      </c>
      <c r="C69" s="729"/>
      <c r="D69" s="389">
        <f>SUMIFS('2020'!L:L,'2020'!J:J,"Pesticides")</f>
        <v>0</v>
      </c>
      <c r="E69" s="374">
        <f t="shared" si="1"/>
        <v>0</v>
      </c>
      <c r="F69" s="374">
        <f t="shared" si="2"/>
        <v>0</v>
      </c>
      <c r="G69" s="374">
        <f t="shared" si="3"/>
        <v>0</v>
      </c>
      <c r="H69" s="389">
        <f>SUM($C$7:$N$7)</f>
        <v>0</v>
      </c>
      <c r="I69" s="375">
        <f t="shared" si="5"/>
        <v>0</v>
      </c>
      <c r="J69" s="376" t="str">
        <f t="shared" si="6"/>
        <v>-</v>
      </c>
      <c r="K69" s="720" t="s">
        <v>320</v>
      </c>
      <c r="L69" s="721"/>
      <c r="M69" s="721"/>
      <c r="N69" s="722"/>
      <c r="O69" s="12"/>
      <c r="P69" s="393" t="s">
        <v>318</v>
      </c>
      <c r="Q69" s="733" t="s">
        <v>319</v>
      </c>
      <c r="R69" s="734"/>
      <c r="S69" s="378">
        <f t="shared" si="7"/>
        <v>0</v>
      </c>
      <c r="T69" s="379">
        <f t="shared" si="8"/>
        <v>0</v>
      </c>
      <c r="U69" s="379">
        <f t="shared" si="9"/>
        <v>0</v>
      </c>
      <c r="V69" s="379">
        <f t="shared" si="10"/>
        <v>0</v>
      </c>
      <c r="W69" s="380">
        <f>SUM($R$7:$AC$7)</f>
        <v>0</v>
      </c>
      <c r="X69" s="381">
        <f t="shared" si="11"/>
        <v>0</v>
      </c>
      <c r="Y69" s="382" t="str">
        <f t="shared" si="12"/>
        <v>-</v>
      </c>
      <c r="Z69" s="725" t="s">
        <v>320</v>
      </c>
      <c r="AA69" s="726"/>
      <c r="AB69" s="726"/>
      <c r="AC69" s="727"/>
    </row>
    <row r="70" spans="1:29" ht="30" x14ac:dyDescent="0.25">
      <c r="A70" s="391" t="s">
        <v>328</v>
      </c>
      <c r="B70" s="728" t="s">
        <v>321</v>
      </c>
      <c r="C70" s="729"/>
      <c r="D70" s="389">
        <f>SUMIFS('2020'!L:L,'2020'!J:J,"Pesticides")+SUMIFS('2020'!L:L,'2020'!J:J,"W-PCL-SQ-R")</f>
        <v>0</v>
      </c>
      <c r="E70" s="374">
        <f t="shared" si="1"/>
        <v>0</v>
      </c>
      <c r="F70" s="374">
        <f t="shared" si="2"/>
        <v>0</v>
      </c>
      <c r="G70" s="374">
        <f t="shared" si="3"/>
        <v>0</v>
      </c>
      <c r="H70" s="389">
        <f>SUM($C$7:$N$7,C8:N8)</f>
        <v>0</v>
      </c>
      <c r="I70" s="375">
        <f t="shared" si="5"/>
        <v>0</v>
      </c>
      <c r="J70" s="376" t="str">
        <f t="shared" si="6"/>
        <v>-</v>
      </c>
      <c r="K70" s="730" t="s">
        <v>325</v>
      </c>
      <c r="L70" s="731"/>
      <c r="M70" s="731"/>
      <c r="N70" s="732"/>
      <c r="O70" s="12"/>
      <c r="P70" s="393" t="s">
        <v>318</v>
      </c>
      <c r="Q70" s="733" t="s">
        <v>321</v>
      </c>
      <c r="R70" s="734"/>
      <c r="S70" s="378">
        <f t="shared" si="7"/>
        <v>0</v>
      </c>
      <c r="T70" s="379">
        <f t="shared" si="8"/>
        <v>0</v>
      </c>
      <c r="U70" s="379">
        <f t="shared" si="9"/>
        <v>0</v>
      </c>
      <c r="V70" s="379">
        <f t="shared" si="10"/>
        <v>0</v>
      </c>
      <c r="W70" s="380">
        <f>SUM($R$7:$AC$7,R8:AC8)</f>
        <v>0</v>
      </c>
      <c r="X70" s="381">
        <f t="shared" si="11"/>
        <v>0</v>
      </c>
      <c r="Y70" s="382" t="str">
        <f t="shared" si="12"/>
        <v>-</v>
      </c>
      <c r="Z70" s="735" t="s">
        <v>325</v>
      </c>
      <c r="AA70" s="736"/>
      <c r="AB70" s="736"/>
      <c r="AC70" s="737"/>
    </row>
    <row r="71" spans="1:29" ht="30.75" thickBot="1" x14ac:dyDescent="0.3">
      <c r="A71" s="395" t="s">
        <v>329</v>
      </c>
      <c r="B71" s="738" t="s">
        <v>322</v>
      </c>
      <c r="C71" s="739"/>
      <c r="D71" s="396">
        <f>SUMIFS('2020'!L:L,'2020'!J:J,"Pesticides")+SUMIFS('2020'!L:L,'2020'!J:J,"W-CT-CI-R")</f>
        <v>0</v>
      </c>
      <c r="E71" s="397">
        <f t="shared" si="1"/>
        <v>0</v>
      </c>
      <c r="F71" s="397">
        <f t="shared" si="2"/>
        <v>0</v>
      </c>
      <c r="G71" s="397">
        <f t="shared" si="3"/>
        <v>0</v>
      </c>
      <c r="H71" s="396">
        <f>SUM($C$7:$N$7,C9:N9)</f>
        <v>0</v>
      </c>
      <c r="I71" s="398">
        <f t="shared" si="5"/>
        <v>0</v>
      </c>
      <c r="J71" s="399" t="str">
        <f t="shared" si="6"/>
        <v>-</v>
      </c>
      <c r="K71" s="740" t="s">
        <v>327</v>
      </c>
      <c r="L71" s="741"/>
      <c r="M71" s="741"/>
      <c r="N71" s="742"/>
      <c r="O71" s="12"/>
      <c r="P71" s="400" t="s">
        <v>318</v>
      </c>
      <c r="Q71" s="743" t="s">
        <v>322</v>
      </c>
      <c r="R71" s="744"/>
      <c r="S71" s="378">
        <f t="shared" si="7"/>
        <v>0</v>
      </c>
      <c r="T71" s="401">
        <f t="shared" si="8"/>
        <v>0</v>
      </c>
      <c r="U71" s="401">
        <f t="shared" si="9"/>
        <v>0</v>
      </c>
      <c r="V71" s="401">
        <f t="shared" si="10"/>
        <v>0</v>
      </c>
      <c r="W71" s="402">
        <f>SUM($R$7:$AC$7,R9:AC9)</f>
        <v>0</v>
      </c>
      <c r="X71" s="403">
        <f t="shared" si="11"/>
        <v>0</v>
      </c>
      <c r="Y71" s="404" t="str">
        <f t="shared" si="12"/>
        <v>-</v>
      </c>
      <c r="Z71" s="745" t="s">
        <v>326</v>
      </c>
      <c r="AA71" s="746"/>
      <c r="AB71" s="746"/>
      <c r="AC71" s="747"/>
    </row>
    <row r="72" spans="1:29" x14ac:dyDescent="0.25">
      <c r="I72" s="352"/>
      <c r="S72" s="352"/>
    </row>
  </sheetData>
  <sheetProtection formatRows="0" sort="0" autoFilter="0"/>
  <autoFilter ref="A21:AC71" xr:uid="{E8BD6028-0B56-4920-BD2D-3BEEA1EEB258}">
    <filterColumn colId="1" showButton="0"/>
    <filterColumn colId="10" showButton="0"/>
    <filterColumn colId="11" showButton="0"/>
    <filterColumn colId="12" showButton="0"/>
    <filterColumn colId="16" showButton="0"/>
    <filterColumn colId="25" showButton="0"/>
    <filterColumn colId="26" showButton="0"/>
    <filterColumn colId="27" showButton="0"/>
  </autoFilter>
  <mergeCells count="243">
    <mergeCell ref="B70:C70"/>
    <mergeCell ref="K70:N70"/>
    <mergeCell ref="Q70:R70"/>
    <mergeCell ref="Z70:AC70"/>
    <mergeCell ref="B71:C71"/>
    <mergeCell ref="K71:N71"/>
    <mergeCell ref="Q71:R71"/>
    <mergeCell ref="Z71:AC71"/>
    <mergeCell ref="B68:C68"/>
    <mergeCell ref="K68:N68"/>
    <mergeCell ref="Q68:R68"/>
    <mergeCell ref="Z68:AC68"/>
    <mergeCell ref="B69:C69"/>
    <mergeCell ref="K69:N69"/>
    <mergeCell ref="Q69:R69"/>
    <mergeCell ref="Z69:AC69"/>
    <mergeCell ref="B66:C66"/>
    <mergeCell ref="K66:N66"/>
    <mergeCell ref="Q66:R66"/>
    <mergeCell ref="Z66:AC66"/>
    <mergeCell ref="B67:C67"/>
    <mergeCell ref="K67:N67"/>
    <mergeCell ref="Q67:R67"/>
    <mergeCell ref="Z67:AC67"/>
    <mergeCell ref="B64:C64"/>
    <mergeCell ref="K64:N64"/>
    <mergeCell ref="Q64:R64"/>
    <mergeCell ref="Z64:AC64"/>
    <mergeCell ref="B65:C65"/>
    <mergeCell ref="K65:N65"/>
    <mergeCell ref="Q65:R65"/>
    <mergeCell ref="Z65:AC65"/>
    <mergeCell ref="B62:C62"/>
    <mergeCell ref="K62:N62"/>
    <mergeCell ref="Q62:R62"/>
    <mergeCell ref="Z62:AC62"/>
    <mergeCell ref="B63:C63"/>
    <mergeCell ref="K63:N63"/>
    <mergeCell ref="Q63:R63"/>
    <mergeCell ref="Z63:AC63"/>
    <mergeCell ref="B60:C60"/>
    <mergeCell ref="K60:N60"/>
    <mergeCell ref="Q60:R60"/>
    <mergeCell ref="Z60:AC60"/>
    <mergeCell ref="B61:C61"/>
    <mergeCell ref="K61:N61"/>
    <mergeCell ref="Q61:R61"/>
    <mergeCell ref="Z61:AC61"/>
    <mergeCell ref="B58:C58"/>
    <mergeCell ref="K58:N58"/>
    <mergeCell ref="Q58:R58"/>
    <mergeCell ref="Z58:AC58"/>
    <mergeCell ref="B59:C59"/>
    <mergeCell ref="K59:N59"/>
    <mergeCell ref="Q59:R59"/>
    <mergeCell ref="Z59:AC59"/>
    <mergeCell ref="B56:C56"/>
    <mergeCell ref="K56:N56"/>
    <mergeCell ref="Q56:R56"/>
    <mergeCell ref="Z56:AC56"/>
    <mergeCell ref="B57:C57"/>
    <mergeCell ref="K57:N57"/>
    <mergeCell ref="Q57:R57"/>
    <mergeCell ref="Z57:AC57"/>
    <mergeCell ref="B54:C54"/>
    <mergeCell ref="K54:N54"/>
    <mergeCell ref="Q54:R54"/>
    <mergeCell ref="Z54:AC54"/>
    <mergeCell ref="B55:C55"/>
    <mergeCell ref="K55:N55"/>
    <mergeCell ref="Q55:R55"/>
    <mergeCell ref="Z55:AC55"/>
    <mergeCell ref="B52:C52"/>
    <mergeCell ref="K52:N52"/>
    <mergeCell ref="Q52:R52"/>
    <mergeCell ref="Z52:AC52"/>
    <mergeCell ref="B53:C53"/>
    <mergeCell ref="K53:N53"/>
    <mergeCell ref="Q53:R53"/>
    <mergeCell ref="Z53:AC53"/>
    <mergeCell ref="B50:C50"/>
    <mergeCell ref="K50:N50"/>
    <mergeCell ref="Q50:R50"/>
    <mergeCell ref="Z50:AC50"/>
    <mergeCell ref="B51:C51"/>
    <mergeCell ref="K51:N51"/>
    <mergeCell ref="Q51:R51"/>
    <mergeCell ref="Z51:AC51"/>
    <mergeCell ref="B48:C48"/>
    <mergeCell ref="K48:N48"/>
    <mergeCell ref="Q48:R48"/>
    <mergeCell ref="Z48:AC48"/>
    <mergeCell ref="B49:C49"/>
    <mergeCell ref="K49:N49"/>
    <mergeCell ref="Q49:R49"/>
    <mergeCell ref="Z49:AC49"/>
    <mergeCell ref="B46:C46"/>
    <mergeCell ref="K46:N46"/>
    <mergeCell ref="Q46:R46"/>
    <mergeCell ref="Z46:AC46"/>
    <mergeCell ref="B47:C47"/>
    <mergeCell ref="K47:N47"/>
    <mergeCell ref="Q47:R47"/>
    <mergeCell ref="Z47:AC47"/>
    <mergeCell ref="B44:C44"/>
    <mergeCell ref="K44:N44"/>
    <mergeCell ref="Q44:R44"/>
    <mergeCell ref="Z44:AC44"/>
    <mergeCell ref="B45:C45"/>
    <mergeCell ref="K45:N45"/>
    <mergeCell ref="Q45:R45"/>
    <mergeCell ref="Z45:AC45"/>
    <mergeCell ref="B42:C42"/>
    <mergeCell ref="K42:N42"/>
    <mergeCell ref="Q42:R42"/>
    <mergeCell ref="Z42:AC42"/>
    <mergeCell ref="B43:C43"/>
    <mergeCell ref="K43:N43"/>
    <mergeCell ref="Q43:R43"/>
    <mergeCell ref="Z43:AC43"/>
    <mergeCell ref="B40:C40"/>
    <mergeCell ref="K40:N40"/>
    <mergeCell ref="Q40:R40"/>
    <mergeCell ref="Z40:AC40"/>
    <mergeCell ref="B41:C41"/>
    <mergeCell ref="K41:N41"/>
    <mergeCell ref="Q41:R41"/>
    <mergeCell ref="Z41:AC41"/>
    <mergeCell ref="B38:C38"/>
    <mergeCell ref="K38:N38"/>
    <mergeCell ref="Q38:R38"/>
    <mergeCell ref="Z38:AC38"/>
    <mergeCell ref="B39:C39"/>
    <mergeCell ref="K39:N39"/>
    <mergeCell ref="Q39:R39"/>
    <mergeCell ref="Z39:AC39"/>
    <mergeCell ref="B36:C36"/>
    <mergeCell ref="K36:N36"/>
    <mergeCell ref="Q36:R36"/>
    <mergeCell ref="Z36:AC36"/>
    <mergeCell ref="B37:C37"/>
    <mergeCell ref="K37:N37"/>
    <mergeCell ref="Q37:R37"/>
    <mergeCell ref="Z37:AC37"/>
    <mergeCell ref="B34:C34"/>
    <mergeCell ref="K34:N34"/>
    <mergeCell ref="Q34:R34"/>
    <mergeCell ref="Z34:AC34"/>
    <mergeCell ref="B35:C35"/>
    <mergeCell ref="K35:N35"/>
    <mergeCell ref="Q35:R35"/>
    <mergeCell ref="Z35:AC35"/>
    <mergeCell ref="B32:C32"/>
    <mergeCell ref="K32:N32"/>
    <mergeCell ref="Q32:R32"/>
    <mergeCell ref="Z32:AC32"/>
    <mergeCell ref="B33:C33"/>
    <mergeCell ref="K33:N33"/>
    <mergeCell ref="Q33:R33"/>
    <mergeCell ref="Z33:AC33"/>
    <mergeCell ref="B30:C30"/>
    <mergeCell ref="K30:N30"/>
    <mergeCell ref="Q30:R30"/>
    <mergeCell ref="Z30:AC30"/>
    <mergeCell ref="B31:C31"/>
    <mergeCell ref="K31:N31"/>
    <mergeCell ref="Q31:R31"/>
    <mergeCell ref="Z31:AC31"/>
    <mergeCell ref="B28:C28"/>
    <mergeCell ref="K28:N28"/>
    <mergeCell ref="Q28:R28"/>
    <mergeCell ref="Z28:AC28"/>
    <mergeCell ref="B29:C29"/>
    <mergeCell ref="K29:N29"/>
    <mergeCell ref="Q29:R29"/>
    <mergeCell ref="Z29:AC29"/>
    <mergeCell ref="B27:C27"/>
    <mergeCell ref="K27:N27"/>
    <mergeCell ref="Q27:R27"/>
    <mergeCell ref="Z27:AC27"/>
    <mergeCell ref="B24:C24"/>
    <mergeCell ref="K24:N24"/>
    <mergeCell ref="Q24:R24"/>
    <mergeCell ref="Z24:AC24"/>
    <mergeCell ref="B25:C25"/>
    <mergeCell ref="K25:N25"/>
    <mergeCell ref="Q25:R25"/>
    <mergeCell ref="Z25:AC25"/>
    <mergeCell ref="B22:C22"/>
    <mergeCell ref="K22:N22"/>
    <mergeCell ref="Q22:R22"/>
    <mergeCell ref="Z22:AC22"/>
    <mergeCell ref="B23:C23"/>
    <mergeCell ref="K23:N23"/>
    <mergeCell ref="Q23:R23"/>
    <mergeCell ref="Z23:AC23"/>
    <mergeCell ref="B26:C26"/>
    <mergeCell ref="K26:N26"/>
    <mergeCell ref="Q26:R26"/>
    <mergeCell ref="Z26:AC26"/>
    <mergeCell ref="A19:B19"/>
    <mergeCell ref="P19:Q19"/>
    <mergeCell ref="B21:C21"/>
    <mergeCell ref="K21:N21"/>
    <mergeCell ref="Q21:R21"/>
    <mergeCell ref="R12:AC19"/>
    <mergeCell ref="A15:B15"/>
    <mergeCell ref="P15:Q15"/>
    <mergeCell ref="A16:B16"/>
    <mergeCell ref="P16:Q16"/>
    <mergeCell ref="A17:B17"/>
    <mergeCell ref="P17:Q17"/>
    <mergeCell ref="A12:B12"/>
    <mergeCell ref="P12:Q12"/>
    <mergeCell ref="A13:B13"/>
    <mergeCell ref="P13:Q13"/>
    <mergeCell ref="A14:B14"/>
    <mergeCell ref="P14:Q14"/>
    <mergeCell ref="Z21:AC21"/>
    <mergeCell ref="A11:B11"/>
    <mergeCell ref="P11:Q11"/>
    <mergeCell ref="A4:B4"/>
    <mergeCell ref="P4:Q4"/>
    <mergeCell ref="A5:B5"/>
    <mergeCell ref="P5:Q5"/>
    <mergeCell ref="A6:B6"/>
    <mergeCell ref="P6:Q6"/>
    <mergeCell ref="A18:B18"/>
    <mergeCell ref="P18:Q18"/>
    <mergeCell ref="A1:B2"/>
    <mergeCell ref="C1:N1"/>
    <mergeCell ref="P1:Q2"/>
    <mergeCell ref="R1:AC1"/>
    <mergeCell ref="A3:B3"/>
    <mergeCell ref="P3:Q3"/>
    <mergeCell ref="A7:B7"/>
    <mergeCell ref="P7:Q7"/>
    <mergeCell ref="A10:B10"/>
    <mergeCell ref="P10:Q10"/>
    <mergeCell ref="A8:B8"/>
    <mergeCell ref="A9:B9"/>
    <mergeCell ref="P8:Q8"/>
    <mergeCell ref="P9:Q9"/>
  </mergeCells>
  <pageMargins left="0.7" right="0.7" top="0.75" bottom="0.75" header="0.3" footer="0.3"/>
  <pageSetup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A213D-6B59-444B-B50E-E79E578A57AD}">
  <sheetPr codeName="Sheet6"/>
  <dimension ref="B1:N28"/>
  <sheetViews>
    <sheetView zoomScale="85" zoomScaleNormal="85" workbookViewId="0">
      <selection activeCell="AG29" sqref="AG29"/>
    </sheetView>
  </sheetViews>
  <sheetFormatPr defaultColWidth="9.140625" defaultRowHeight="15" x14ac:dyDescent="0.25"/>
  <cols>
    <col min="1" max="1" width="9.140625" style="247"/>
    <col min="2" max="2" width="26.5703125" style="247" bestFit="1" customWidth="1"/>
    <col min="3" max="3" width="12.140625" style="247" customWidth="1"/>
    <col min="4" max="4" width="12" style="247" customWidth="1"/>
    <col min="5" max="5" width="9.28515625" style="405" customWidth="1"/>
    <col min="6" max="6" width="9.28515625" style="247" hidden="1" customWidth="1"/>
    <col min="7" max="8" width="9.42578125" style="247" hidden="1" customWidth="1"/>
    <col min="9" max="9" width="10.28515625" style="247" bestFit="1" customWidth="1"/>
    <col min="10" max="12" width="10.28515625" style="247" hidden="1" customWidth="1"/>
    <col min="13" max="13" width="11.140625" style="247" customWidth="1"/>
    <col min="14" max="14" width="11.28515625" style="247" customWidth="1"/>
    <col min="15" max="15" width="10.85546875" style="247" bestFit="1" customWidth="1"/>
    <col min="16" max="16" width="11" style="247" bestFit="1" customWidth="1"/>
    <col min="17" max="18" width="9.140625" style="247"/>
    <col min="19" max="19" width="11" style="247" bestFit="1" customWidth="1"/>
    <col min="20" max="16384" width="9.140625" style="247"/>
  </cols>
  <sheetData>
    <row r="1" spans="2:14" ht="51" customHeight="1" thickBot="1" x14ac:dyDescent="0.3">
      <c r="B1" s="3" t="s">
        <v>155</v>
      </c>
      <c r="C1" s="4" t="s">
        <v>138</v>
      </c>
      <c r="D1" s="17" t="s">
        <v>139</v>
      </c>
      <c r="E1" s="42" t="s">
        <v>156</v>
      </c>
      <c r="F1" s="83" t="s">
        <v>157</v>
      </c>
      <c r="G1" s="40" t="s">
        <v>158</v>
      </c>
      <c r="H1" s="41" t="s">
        <v>159</v>
      </c>
      <c r="I1" s="42" t="s">
        <v>160</v>
      </c>
      <c r="J1" s="40" t="s">
        <v>161</v>
      </c>
      <c r="K1" s="40" t="s">
        <v>162</v>
      </c>
      <c r="L1" s="43" t="s">
        <v>163</v>
      </c>
      <c r="M1" s="101" t="s">
        <v>164</v>
      </c>
      <c r="N1" s="34" t="s">
        <v>140</v>
      </c>
    </row>
    <row r="2" spans="2:14" x14ac:dyDescent="0.25">
      <c r="B2" s="5" t="s">
        <v>141</v>
      </c>
      <c r="C2" s="71">
        <f t="shared" ref="C2:H2" si="0">SUM(C3:C10)</f>
        <v>138</v>
      </c>
      <c r="D2" s="72">
        <f t="shared" si="0"/>
        <v>138</v>
      </c>
      <c r="E2" s="92">
        <f t="shared" si="0"/>
        <v>78</v>
      </c>
      <c r="F2" s="84">
        <f t="shared" si="0"/>
        <v>10</v>
      </c>
      <c r="G2" s="54">
        <f t="shared" si="0"/>
        <v>16</v>
      </c>
      <c r="H2" s="55">
        <f t="shared" si="0"/>
        <v>15</v>
      </c>
      <c r="I2" s="44">
        <f>IFERROR(E2/D2,"-")</f>
        <v>0.56521739130434778</v>
      </c>
      <c r="J2" s="45">
        <f>IFERROR(F2/D2,"-")</f>
        <v>7.2463768115942032E-2</v>
      </c>
      <c r="K2" s="45">
        <f>IFERROR(G2/D2,"-")</f>
        <v>0.11594202898550725</v>
      </c>
      <c r="L2" s="46">
        <f>IFERROR(H2/D2,"-")</f>
        <v>0.10869565217391304</v>
      </c>
      <c r="M2" s="605">
        <f t="shared" ref="M2:M27" si="1">IFERROR(C2/D2,"-")</f>
        <v>1</v>
      </c>
      <c r="N2" s="753">
        <f>(C2+C11+C15+C22)/(D2+D11+D15+D22)</f>
        <v>1</v>
      </c>
    </row>
    <row r="3" spans="2:14" ht="15.75" thickBot="1" x14ac:dyDescent="0.3">
      <c r="B3" s="6" t="s">
        <v>31</v>
      </c>
      <c r="C3" s="56">
        <f>SUMIFS('2020'!BV:BV,'2020'!J:J,B3,'2020'!E:E,$B$1)</f>
        <v>64</v>
      </c>
      <c r="D3" s="57">
        <f>SUMIFS('2020'!L:L,'2020'!J:J,B3,'2020'!E:E,$B$1)</f>
        <v>64</v>
      </c>
      <c r="E3" s="93">
        <f>IFERROR(SUMIFS('2020'!CC:CC,'2020'!J:J,B3,'2020'!E:E,$B$1),"-")</f>
        <v>40</v>
      </c>
      <c r="F3" s="85">
        <f>IFERROR(SUMIFS('2020'!CD:CD,'2020'!J:J,B3,'2020'!E:E,$B$1),"-")</f>
        <v>6</v>
      </c>
      <c r="G3" s="56">
        <f>IFERROR(SUMIFS('2020'!CE:CE,'2020'!J:J,B3,'2020'!E:E,$B$1),"-")</f>
        <v>12</v>
      </c>
      <c r="H3" s="57">
        <f>IFERROR(SUMIFS('2020'!CF:CF,'2020'!J:J,B3,'2020'!E:E,$B$1),"-")</f>
        <v>6</v>
      </c>
      <c r="I3" s="18">
        <f t="shared" ref="I3:I27" si="2">IFERROR(E3/D3,"-")</f>
        <v>0.625</v>
      </c>
      <c r="J3" s="20">
        <f t="shared" ref="J3:J27" si="3">IFERROR(F3/D3,"-")</f>
        <v>9.375E-2</v>
      </c>
      <c r="K3" s="20">
        <f t="shared" ref="K3:K27" si="4">IFERROR(G3/D3,"-")</f>
        <v>0.1875</v>
      </c>
      <c r="L3" s="7">
        <f t="shared" ref="L3:L27" si="5">IFERROR(H3/D3,"-")</f>
        <v>9.375E-2</v>
      </c>
      <c r="M3" s="606">
        <f t="shared" si="1"/>
        <v>1</v>
      </c>
      <c r="N3" s="754"/>
    </row>
    <row r="4" spans="2:14" x14ac:dyDescent="0.25">
      <c r="B4" s="6" t="s">
        <v>39</v>
      </c>
      <c r="C4" s="56">
        <f>SUMIFS('2020'!BV:BV,'2020'!J:J,B4,'2020'!E:E,$B$1)</f>
        <v>24</v>
      </c>
      <c r="D4" s="57">
        <f>SUMIFS('2020'!L:L,'2020'!J:J,B4,'2020'!E:E,$B$1)</f>
        <v>24</v>
      </c>
      <c r="E4" s="93">
        <f>IFERROR(SUMIFS('2020'!CC:CC,'2020'!J:J,B4,'2020'!E:E,$B$1),"-")</f>
        <v>10</v>
      </c>
      <c r="F4" s="85">
        <f>IFERROR(SUMIFS('2020'!CD:CD,'2020'!J:J,B4,'2020'!E:E,$B$1),"-")</f>
        <v>2</v>
      </c>
      <c r="G4" s="56">
        <f>IFERROR(SUMIFS('2020'!CE:CE,'2020'!J:J,B4,'2020'!E:E,$B$1),"-")</f>
        <v>2</v>
      </c>
      <c r="H4" s="57">
        <f>IFERROR(SUMIFS('2020'!CF:CF,'2020'!J:J,B4,'2020'!E:E,$B$1),"-")</f>
        <v>2</v>
      </c>
      <c r="I4" s="18">
        <f t="shared" si="2"/>
        <v>0.41666666666666669</v>
      </c>
      <c r="J4" s="20">
        <f t="shared" si="3"/>
        <v>8.3333333333333329E-2</v>
      </c>
      <c r="K4" s="20">
        <f t="shared" si="4"/>
        <v>8.3333333333333329E-2</v>
      </c>
      <c r="L4" s="7">
        <f t="shared" si="5"/>
        <v>8.3333333333333329E-2</v>
      </c>
      <c r="M4" s="606">
        <f t="shared" si="1"/>
        <v>1</v>
      </c>
      <c r="N4" s="35"/>
    </row>
    <row r="5" spans="2:14" x14ac:dyDescent="0.25">
      <c r="B5" s="6" t="s">
        <v>44</v>
      </c>
      <c r="C5" s="56">
        <f>SUMIFS('2020'!BV:BV,'2020'!J:J,B5,'2020'!E:E,$B$1)</f>
        <v>0</v>
      </c>
      <c r="D5" s="57">
        <f>SUMIFS('2020'!L:L,'2020'!J:J,B5,'2020'!E:E,$B$1)</f>
        <v>0</v>
      </c>
      <c r="E5" s="93">
        <f>IFERROR(SUMIFS('2020'!CC:CC,'2020'!J:J,B5,'2020'!E:E,$B$1),"-")</f>
        <v>0</v>
      </c>
      <c r="F5" s="85">
        <f>IFERROR(SUMIFS('2020'!CD:CD,'2020'!J:J,B5,'2020'!E:E,$B$1),"-")</f>
        <v>0</v>
      </c>
      <c r="G5" s="56">
        <f>IFERROR(SUMIFS('2020'!CE:CE,'2020'!J:J,B5,'2020'!E:E,$B$1),"-")</f>
        <v>0</v>
      </c>
      <c r="H5" s="57">
        <f>IFERROR(SUMIFS('2020'!CF:CF,'2020'!J:J,B5,'2020'!E:E,$B$1),"-")</f>
        <v>0</v>
      </c>
      <c r="I5" s="18" t="str">
        <f t="shared" si="2"/>
        <v>-</v>
      </c>
      <c r="J5" s="20" t="str">
        <f t="shared" si="3"/>
        <v>-</v>
      </c>
      <c r="K5" s="20" t="str">
        <f t="shared" si="4"/>
        <v>-</v>
      </c>
      <c r="L5" s="7" t="str">
        <f t="shared" si="5"/>
        <v>-</v>
      </c>
      <c r="M5" s="606" t="str">
        <f t="shared" si="1"/>
        <v>-</v>
      </c>
      <c r="N5" s="36"/>
    </row>
    <row r="6" spans="2:14" x14ac:dyDescent="0.25">
      <c r="B6" s="8" t="s">
        <v>32</v>
      </c>
      <c r="C6" s="56">
        <f>SUMIFS('2020'!BV:BV,'2020'!J:J,B6,'2020'!E:E,$B$1)</f>
        <v>5</v>
      </c>
      <c r="D6" s="57">
        <f>SUMIFS('2020'!L:L,'2020'!J:J,B6,'2020'!E:E,$B$1)</f>
        <v>5</v>
      </c>
      <c r="E6" s="93">
        <f>IFERROR(SUMIFS('2020'!CC:CC,'2020'!J:J,B6,'2020'!E:E,$B$1)+SUMIFS('2020'!CC:CC,'2020'!J:J,B6,'2020'!E:E,"Bioassess*"),"-")</f>
        <v>0</v>
      </c>
      <c r="F6" s="85">
        <f>IFERROR(SUMIFS('2020'!CD:CD,'2020'!J:J,B6,'2020'!E:E,$B$1)+SUMIFS('2020'!CD:CD,'2020'!J:J,B6,'2020'!E:E,"Bioassess*"),"-")</f>
        <v>0</v>
      </c>
      <c r="G6" s="56">
        <f>IFERROR(SUMIFS('2020'!CE:CE,'2020'!J:J,B6,'2020'!E:E,$B$1)+SUMIFS('2020'!CE:CE,'2020'!J:J,B6,'2020'!E:E,"Bioassess*"),"-")</f>
        <v>0</v>
      </c>
      <c r="H6" s="57">
        <f>IFERROR(SUMIFS('2020'!CF:CF,'2020'!J:J,B6,'2020'!E:E,$B$1)+SUMIFS('2020'!CF:CF,'2020'!J:J,B6,'2020'!E:E,"Bioassess*"),"-")</f>
        <v>1</v>
      </c>
      <c r="I6" s="18">
        <f t="shared" si="2"/>
        <v>0</v>
      </c>
      <c r="J6" s="20">
        <f t="shared" si="3"/>
        <v>0</v>
      </c>
      <c r="K6" s="20">
        <f t="shared" si="4"/>
        <v>0</v>
      </c>
      <c r="L6" s="7">
        <f t="shared" si="5"/>
        <v>0.2</v>
      </c>
      <c r="M6" s="606">
        <f t="shared" si="1"/>
        <v>1</v>
      </c>
      <c r="N6" s="36"/>
    </row>
    <row r="7" spans="2:14" x14ac:dyDescent="0.25">
      <c r="B7" s="8" t="s">
        <v>45</v>
      </c>
      <c r="C7" s="56">
        <f>SUMIFS('2020'!BV:BV,'2020'!J:J,B7,'2020'!E:E,$B$1)</f>
        <v>0</v>
      </c>
      <c r="D7" s="57">
        <f>SUMIFS('2020'!L:L,'2020'!J:J,B7,'2020'!E:E,$B$1)</f>
        <v>0</v>
      </c>
      <c r="E7" s="93">
        <f>IFERROR(SUMIFS('2020'!CC:CC,'2020'!J:J,B7,'2020'!E:E,$B$1),"-")</f>
        <v>0</v>
      </c>
      <c r="F7" s="85">
        <f>IFERROR(SUMIFS('2020'!CD:CD,'2020'!J:J,B7,'2020'!E:E,$B$1),"-")</f>
        <v>0</v>
      </c>
      <c r="G7" s="56">
        <f>IFERROR(SUMIFS('2020'!CE:CE,'2020'!J:J,B7,'2020'!E:E,$B$1),"-")</f>
        <v>0</v>
      </c>
      <c r="H7" s="57">
        <f>IFERROR(SUMIFS('2020'!CF:CF,'2020'!J:J,B7,'2020'!E:E,$B$1),"-")</f>
        <v>0</v>
      </c>
      <c r="I7" s="18" t="str">
        <f t="shared" si="2"/>
        <v>-</v>
      </c>
      <c r="J7" s="20" t="str">
        <f t="shared" si="3"/>
        <v>-</v>
      </c>
      <c r="K7" s="20" t="str">
        <f t="shared" si="4"/>
        <v>-</v>
      </c>
      <c r="L7" s="7" t="str">
        <f t="shared" si="5"/>
        <v>-</v>
      </c>
      <c r="M7" s="606" t="str">
        <f t="shared" si="1"/>
        <v>-</v>
      </c>
      <c r="N7" s="36"/>
    </row>
    <row r="8" spans="2:14" ht="15.75" thickBot="1" x14ac:dyDescent="0.3">
      <c r="B8" s="8" t="s">
        <v>38</v>
      </c>
      <c r="C8" s="56">
        <f>SUMIFS('2020'!BV:BV,'2020'!J:J,B8,'2020'!E:E,$B$1)</f>
        <v>45</v>
      </c>
      <c r="D8" s="57">
        <f>SUMIFS('2020'!L:L,'2020'!J:J,B8,'2020'!E:E,$B$1)</f>
        <v>45</v>
      </c>
      <c r="E8" s="93">
        <f>IFERROR(SUMIFS('2020'!CC:CC,'2020'!J:J,B8,'2020'!E:E,$B$1),"-")</f>
        <v>28</v>
      </c>
      <c r="F8" s="85">
        <f>IFERROR(SUMIFS('2020'!CD:CD,'2020'!J:J,B8,'2020'!E:E,$B$1),"-")</f>
        <v>2</v>
      </c>
      <c r="G8" s="56">
        <f>IFERROR(SUMIFS('2020'!CE:CE,'2020'!J:J,B8,'2020'!E:E,$B$1),"-")</f>
        <v>2</v>
      </c>
      <c r="H8" s="57">
        <f>IFERROR(SUMIFS('2020'!CF:CF,'2020'!J:J,B8,'2020'!E:E,$B$1),"-")</f>
        <v>6</v>
      </c>
      <c r="I8" s="18">
        <f t="shared" si="2"/>
        <v>0.62222222222222223</v>
      </c>
      <c r="J8" s="20">
        <f t="shared" si="3"/>
        <v>4.4444444444444446E-2</v>
      </c>
      <c r="K8" s="20">
        <f t="shared" si="4"/>
        <v>4.4444444444444446E-2</v>
      </c>
      <c r="L8" s="7">
        <f t="shared" si="5"/>
        <v>0.13333333333333333</v>
      </c>
      <c r="M8" s="606">
        <f t="shared" si="1"/>
        <v>1</v>
      </c>
      <c r="N8" s="36"/>
    </row>
    <row r="9" spans="2:14" x14ac:dyDescent="0.25">
      <c r="B9" s="8" t="s">
        <v>50</v>
      </c>
      <c r="C9" s="56">
        <f>SUMIFS('2020'!BV:BV,'2020'!J:J,B9,'2020'!E:E,$B$1)</f>
        <v>0</v>
      </c>
      <c r="D9" s="57">
        <f>SUMIFS('2020'!L:L,'2020'!J:J,B9,'2020'!E:E,$B$1)</f>
        <v>0</v>
      </c>
      <c r="E9" s="93">
        <f>IFERROR(SUMIFS('2020'!CC:CC,'2020'!J:J,B9,'2020'!E:E,$B$1),"-")</f>
        <v>0</v>
      </c>
      <c r="F9" s="85">
        <f>IFERROR(SUMIFS('2020'!CD:CD,'2020'!J:J,B9,'2020'!E:E,$B$1),"-")</f>
        <v>0</v>
      </c>
      <c r="G9" s="56">
        <f>IFERROR(SUMIFS('2020'!CE:CE,'2020'!J:J,B9,'2020'!E:E,$B$1),"-")</f>
        <v>0</v>
      </c>
      <c r="H9" s="57">
        <f>IFERROR(SUMIFS('2020'!CF:CF,'2020'!J:J,B9,'2020'!E:E,$B$1),"-")</f>
        <v>0</v>
      </c>
      <c r="I9" s="18" t="str">
        <f t="shared" si="2"/>
        <v>-</v>
      </c>
      <c r="J9" s="20" t="str">
        <f t="shared" si="3"/>
        <v>-</v>
      </c>
      <c r="K9" s="20" t="str">
        <f t="shared" si="4"/>
        <v>-</v>
      </c>
      <c r="L9" s="7" t="str">
        <f t="shared" si="5"/>
        <v>-</v>
      </c>
      <c r="M9" s="607" t="str">
        <f t="shared" si="1"/>
        <v>-</v>
      </c>
      <c r="N9" s="37" t="s">
        <v>142</v>
      </c>
    </row>
    <row r="10" spans="2:14" ht="15.75" thickBot="1" x14ac:dyDescent="0.3">
      <c r="B10" s="8" t="s">
        <v>51</v>
      </c>
      <c r="C10" s="56">
        <f>SUMIFS('2020'!BV:BV,'2020'!J:J,B10,'2020'!E:E,$B$1)</f>
        <v>0</v>
      </c>
      <c r="D10" s="57">
        <f>SUMIFS('2020'!L:L,'2020'!J:J,B10,'2020'!E:E,$B$1)</f>
        <v>0</v>
      </c>
      <c r="E10" s="93">
        <f>IFERROR(SUMIFS('2020'!CC:CC,'2020'!J:J,B10,'2020'!E:E,$B$1),"-")</f>
        <v>0</v>
      </c>
      <c r="F10" s="85">
        <f>IFERROR(SUMIFS('2020'!CD:CD,'2020'!J:J,B10,'2020'!E:E,$B$1),"-")</f>
        <v>0</v>
      </c>
      <c r="G10" s="56">
        <f>IFERROR(SUMIFS('2020'!CE:CE,'2020'!J:J,B10,'2020'!E:E,$B$1),"-")</f>
        <v>0</v>
      </c>
      <c r="H10" s="57">
        <f>IFERROR(SUMIFS('2020'!CF:CF,'2020'!J:J,B10,'2020'!E:E,$B$1),"-")</f>
        <v>0</v>
      </c>
      <c r="I10" s="18" t="str">
        <f t="shared" si="2"/>
        <v>-</v>
      </c>
      <c r="J10" s="20" t="str">
        <f t="shared" si="3"/>
        <v>-</v>
      </c>
      <c r="K10" s="20" t="str">
        <f t="shared" si="4"/>
        <v>-</v>
      </c>
      <c r="L10" s="7" t="str">
        <f t="shared" si="5"/>
        <v>-</v>
      </c>
      <c r="M10" s="607" t="str">
        <f t="shared" si="1"/>
        <v>-</v>
      </c>
      <c r="N10" s="38" t="s">
        <v>143</v>
      </c>
    </row>
    <row r="11" spans="2:14" ht="15.75" thickBot="1" x14ac:dyDescent="0.3">
      <c r="B11" s="9" t="s">
        <v>144</v>
      </c>
      <c r="C11" s="73">
        <f>SUM(C12:C14)</f>
        <v>69</v>
      </c>
      <c r="D11" s="74">
        <f>SUM(D12:D14)</f>
        <v>69</v>
      </c>
      <c r="E11" s="94">
        <f>SUM(E12:E14)</f>
        <v>40</v>
      </c>
      <c r="F11" s="86">
        <f t="shared" ref="F11:H11" si="6">SUM(F12:F14)</f>
        <v>6</v>
      </c>
      <c r="G11" s="58">
        <f t="shared" si="6"/>
        <v>12</v>
      </c>
      <c r="H11" s="59">
        <f t="shared" si="6"/>
        <v>11</v>
      </c>
      <c r="I11" s="28">
        <f t="shared" si="2"/>
        <v>0.57971014492753625</v>
      </c>
      <c r="J11" s="22">
        <f t="shared" si="3"/>
        <v>8.6956521739130432E-2</v>
      </c>
      <c r="K11" s="22">
        <f t="shared" si="4"/>
        <v>0.17391304347826086</v>
      </c>
      <c r="L11" s="47">
        <f t="shared" si="5"/>
        <v>0.15942028985507245</v>
      </c>
      <c r="M11" s="608">
        <f t="shared" si="1"/>
        <v>1</v>
      </c>
      <c r="N11" s="591">
        <f ca="1">IF(TODAY()&gt;=44196,"100%",1-((44196-(TODAY()))/365))</f>
        <v>0.989041095890411</v>
      </c>
    </row>
    <row r="12" spans="2:14" x14ac:dyDescent="0.25">
      <c r="B12" s="10" t="s">
        <v>145</v>
      </c>
      <c r="C12" s="75">
        <f>SUMIFS('2020'!BV:BV,'2020'!J:J,B12,'2020'!E:E,$B$1)</f>
        <v>69</v>
      </c>
      <c r="D12" s="76">
        <f>SUMIFS('2020'!L:L,'2020'!J:J,B12,'2020'!E:E,$B$1)</f>
        <v>69</v>
      </c>
      <c r="E12" s="95">
        <f>IFERROR(SUMIFS('2020'!CC:CC,'2020'!J:J,B12,'2020'!E:E,$B$1),"-")</f>
        <v>40</v>
      </c>
      <c r="F12" s="75">
        <f>IFERROR(SUMIFS('2020'!CD:CD,'2020'!J:J,B12,'2020'!E:E,$B$1),"-")</f>
        <v>6</v>
      </c>
      <c r="G12" s="60">
        <f>IFERROR(SUMIFS('2020'!CE:CE,'2020'!J:J,B12,'2020'!E:E,$B$1),"-")</f>
        <v>12</v>
      </c>
      <c r="H12" s="61">
        <f>IFERROR(SUMIFS('2020'!CF:CF,'2020'!J:J,B12,'2020'!E:E,$B$1),"-")</f>
        <v>11</v>
      </c>
      <c r="I12" s="19">
        <f t="shared" si="2"/>
        <v>0.57971014492753625</v>
      </c>
      <c r="J12" s="21">
        <f t="shared" si="3"/>
        <v>8.6956521739130432E-2</v>
      </c>
      <c r="K12" s="21">
        <f t="shared" si="4"/>
        <v>0.17391304347826086</v>
      </c>
      <c r="L12" s="48">
        <f t="shared" si="5"/>
        <v>0.15942028985507245</v>
      </c>
      <c r="M12" s="609">
        <f t="shared" si="1"/>
        <v>1</v>
      </c>
      <c r="N12" s="39"/>
    </row>
    <row r="13" spans="2:14" x14ac:dyDescent="0.25">
      <c r="B13" s="11" t="s">
        <v>37</v>
      </c>
      <c r="C13" s="75">
        <f>SUMIFS('2020'!BV:BV,'2020'!J:J,B13,'2020'!E:E,$B$1)</f>
        <v>0</v>
      </c>
      <c r="D13" s="76">
        <f>SUMIFS('2020'!L:L,'2020'!J:J,B13,'2020'!E:E,$B$1)</f>
        <v>0</v>
      </c>
      <c r="E13" s="95">
        <f>IFERROR(SUMIFS('2020'!CC:CC,'2020'!J:J,B13,'2020'!E:E,$B$1),"-")</f>
        <v>0</v>
      </c>
      <c r="F13" s="75">
        <f>IFERROR(SUMIFS('2020'!CD:CD,'2020'!J:J,B13,'2020'!E:E,$B$1),"-")</f>
        <v>0</v>
      </c>
      <c r="G13" s="60">
        <f>IFERROR(SUMIFS('2020'!CE:CE,'2020'!J:J,B13,'2020'!E:E,$B$1),"-")</f>
        <v>0</v>
      </c>
      <c r="H13" s="61">
        <f>IFERROR(SUMIFS('2020'!CF:CF,'2020'!J:J,B13,'2020'!E:E,$B$1),"-")</f>
        <v>0</v>
      </c>
      <c r="I13" s="19" t="str">
        <f t="shared" si="2"/>
        <v>-</v>
      </c>
      <c r="J13" s="21" t="str">
        <f t="shared" si="3"/>
        <v>-</v>
      </c>
      <c r="K13" s="21" t="str">
        <f t="shared" si="4"/>
        <v>-</v>
      </c>
      <c r="L13" s="48" t="str">
        <f t="shared" si="5"/>
        <v>-</v>
      </c>
      <c r="M13" s="609" t="str">
        <f t="shared" si="1"/>
        <v>-</v>
      </c>
      <c r="N13" s="12"/>
    </row>
    <row r="14" spans="2:14" x14ac:dyDescent="0.25">
      <c r="B14" s="11" t="s">
        <v>43</v>
      </c>
      <c r="C14" s="75">
        <f>SUMIFS('2020'!BV:BV,'2020'!J:J,B14,'2020'!E:E,$B$1)</f>
        <v>0</v>
      </c>
      <c r="D14" s="76">
        <f>SUMIFS('2020'!L:L,'2020'!J:J,B14,'2020'!E:E,$B$1)</f>
        <v>0</v>
      </c>
      <c r="E14" s="95">
        <f>IFERROR(SUMIFS('2020'!CC:CC,'2020'!J:J,B14,'2020'!E:E,$B$1),"-")</f>
        <v>0</v>
      </c>
      <c r="F14" s="75">
        <f>IFERROR(SUMIFS('2020'!CD:CD,'2020'!J:J,B14,'2020'!E:E,$B$1),"-")</f>
        <v>0</v>
      </c>
      <c r="G14" s="60">
        <f>IFERROR(SUMIFS('2020'!CE:CE,'2020'!J:J,B14,'2020'!E:E,$B$1),"-")</f>
        <v>0</v>
      </c>
      <c r="H14" s="61">
        <f>IFERROR(SUMIFS('2020'!CF:CF,'2020'!J:J,B14,'2020'!E:E,$B$1),"-")</f>
        <v>0</v>
      </c>
      <c r="I14" s="19" t="str">
        <f t="shared" si="2"/>
        <v>-</v>
      </c>
      <c r="J14" s="21" t="str">
        <f t="shared" si="3"/>
        <v>-</v>
      </c>
      <c r="K14" s="21" t="str">
        <f t="shared" si="4"/>
        <v>-</v>
      </c>
      <c r="L14" s="48" t="str">
        <f t="shared" si="5"/>
        <v>-</v>
      </c>
      <c r="M14" s="609" t="str">
        <f t="shared" si="1"/>
        <v>-</v>
      </c>
      <c r="N14" s="12"/>
    </row>
    <row r="15" spans="2:14" x14ac:dyDescent="0.25">
      <c r="B15" s="13" t="s">
        <v>146</v>
      </c>
      <c r="C15" s="77">
        <f>SUM(C16:C21)</f>
        <v>0</v>
      </c>
      <c r="D15" s="78">
        <f>SUM(D16:D21)</f>
        <v>0</v>
      </c>
      <c r="E15" s="96">
        <f>SUM(E16:E21)</f>
        <v>0</v>
      </c>
      <c r="F15" s="87">
        <f t="shared" ref="F15:H15" si="7">SUM(F16:F21)</f>
        <v>0</v>
      </c>
      <c r="G15" s="62">
        <f t="shared" si="7"/>
        <v>0</v>
      </c>
      <c r="H15" s="63">
        <f t="shared" si="7"/>
        <v>0</v>
      </c>
      <c r="I15" s="29" t="str">
        <f t="shared" si="2"/>
        <v>-</v>
      </c>
      <c r="J15" s="23" t="str">
        <f t="shared" si="3"/>
        <v>-</v>
      </c>
      <c r="K15" s="23" t="str">
        <f t="shared" si="4"/>
        <v>-</v>
      </c>
      <c r="L15" s="49" t="str">
        <f t="shared" si="5"/>
        <v>-</v>
      </c>
      <c r="M15" s="610" t="str">
        <f t="shared" si="1"/>
        <v>-</v>
      </c>
      <c r="N15" s="12"/>
    </row>
    <row r="16" spans="2:14" x14ac:dyDescent="0.25">
      <c r="B16" s="406" t="s">
        <v>40</v>
      </c>
      <c r="C16" s="407">
        <f>SUMIFS('2020'!BV:BV,'2020'!J:J,B16,'2020'!E:E,$B$1)</f>
        <v>0</v>
      </c>
      <c r="D16" s="408">
        <f>SUMIFS('2020'!L:L,'2020'!J:J,B16,'2020'!E:E,$B$1)</f>
        <v>0</v>
      </c>
      <c r="E16" s="97">
        <f>IFERROR(SUMIFS('2020'!CC:CC,'2020'!J:J,B16,'2020'!E:E,$B$1),"-")</f>
        <v>0</v>
      </c>
      <c r="F16" s="88">
        <f>IFERROR(SUMIFS('2020'!CD:CD,'2020'!J:J,B16,'2020'!E:E,$B$1),"-")</f>
        <v>0</v>
      </c>
      <c r="G16" s="64">
        <f>IFERROR(SUMIFS('2020'!CE:CE,'2020'!J:J,B16,'2020'!E:E,$B$1),"-")</f>
        <v>0</v>
      </c>
      <c r="H16" s="65">
        <f>IFERROR(SUMIFS('2020'!CF:CF,'2020'!J:J,B16,'2020'!E:E,$B$1),"-")</f>
        <v>0</v>
      </c>
      <c r="I16" s="30" t="str">
        <f t="shared" si="2"/>
        <v>-</v>
      </c>
      <c r="J16" s="24" t="str">
        <f t="shared" si="3"/>
        <v>-</v>
      </c>
      <c r="K16" s="24" t="str">
        <f t="shared" si="4"/>
        <v>-</v>
      </c>
      <c r="L16" s="50" t="str">
        <f t="shared" si="5"/>
        <v>-</v>
      </c>
      <c r="M16" s="611" t="str">
        <f t="shared" si="1"/>
        <v>-</v>
      </c>
      <c r="N16" s="12"/>
    </row>
    <row r="17" spans="2:14" x14ac:dyDescent="0.25">
      <c r="B17" s="406" t="s">
        <v>41</v>
      </c>
      <c r="C17" s="407">
        <f>SUMIFS('2020'!BV:BV,'2020'!J:J,B17,'2020'!E:E,$B$1)</f>
        <v>0</v>
      </c>
      <c r="D17" s="408">
        <f>SUMIFS('2020'!L:L,'2020'!J:J,B17,'2020'!E:E,$B$1)</f>
        <v>0</v>
      </c>
      <c r="E17" s="97">
        <f>IFERROR(SUMIFS('2020'!CC:CC,'2020'!J:J,B17,'2020'!E:E,$B$1),"-")</f>
        <v>0</v>
      </c>
      <c r="F17" s="88">
        <f>IFERROR(SUMIFS('2020'!CD:CD,'2020'!J:J,B17,'2020'!E:E,$B$1),"-")</f>
        <v>0</v>
      </c>
      <c r="G17" s="64">
        <f>IFERROR(SUMIFS('2020'!CE:CE,'2020'!J:J,B17,'2020'!E:E,$B$1),"-")</f>
        <v>0</v>
      </c>
      <c r="H17" s="65">
        <f>IFERROR(SUMIFS('2020'!CF:CF,'2020'!J:J,B17,'2020'!E:E,$B$1),"-")</f>
        <v>0</v>
      </c>
      <c r="I17" s="30" t="str">
        <f t="shared" si="2"/>
        <v>-</v>
      </c>
      <c r="J17" s="24" t="str">
        <f t="shared" si="3"/>
        <v>-</v>
      </c>
      <c r="K17" s="24" t="str">
        <f t="shared" si="4"/>
        <v>-</v>
      </c>
      <c r="L17" s="50" t="str">
        <f t="shared" si="5"/>
        <v>-</v>
      </c>
      <c r="M17" s="611" t="str">
        <f t="shared" si="1"/>
        <v>-</v>
      </c>
      <c r="N17" s="12"/>
    </row>
    <row r="18" spans="2:14" x14ac:dyDescent="0.25">
      <c r="B18" s="406" t="s">
        <v>42</v>
      </c>
      <c r="C18" s="407">
        <f>SUMIFS('2020'!BV:BV,'2020'!J:J,B18,'2020'!E:E,$B$1)</f>
        <v>0</v>
      </c>
      <c r="D18" s="408">
        <f>SUMIFS('2020'!L:L,'2020'!J:J,B18,'2020'!E:E,$B$1)</f>
        <v>0</v>
      </c>
      <c r="E18" s="97">
        <f>IFERROR(SUMIFS('2020'!CC:CC,'2020'!J:J,B18,'2020'!E:E,$B$1),"-")</f>
        <v>0</v>
      </c>
      <c r="F18" s="88">
        <f>IFERROR(SUMIFS('2020'!CD:CD,'2020'!J:J,B18,'2020'!E:E,$B$1),"-")</f>
        <v>0</v>
      </c>
      <c r="G18" s="64">
        <f>IFERROR(SUMIFS('2020'!CE:CE,'2020'!J:J,B18,'2020'!E:E,$B$1),"-")</f>
        <v>0</v>
      </c>
      <c r="H18" s="65">
        <f>IFERROR(SUMIFS('2020'!CF:CF,'2020'!J:J,B18,'2020'!E:E,$B$1),"-")</f>
        <v>0</v>
      </c>
      <c r="I18" s="30" t="str">
        <f t="shared" si="2"/>
        <v>-</v>
      </c>
      <c r="J18" s="24" t="str">
        <f t="shared" si="3"/>
        <v>-</v>
      </c>
      <c r="K18" s="24" t="str">
        <f t="shared" si="4"/>
        <v>-</v>
      </c>
      <c r="L18" s="50" t="str">
        <f t="shared" si="5"/>
        <v>-</v>
      </c>
      <c r="M18" s="611" t="str">
        <f t="shared" si="1"/>
        <v>-</v>
      </c>
      <c r="N18" s="12"/>
    </row>
    <row r="19" spans="2:14" x14ac:dyDescent="0.25">
      <c r="B19" s="406" t="s">
        <v>147</v>
      </c>
      <c r="C19" s="407">
        <f>SUMIFS('2020'!BV:BV,'2020'!J:J,B19,'2020'!E:E,$B$1)</f>
        <v>0</v>
      </c>
      <c r="D19" s="408">
        <f>SUMIFS('2020'!L:L,'2020'!J:J,B19,'2020'!E:E,$B$1)</f>
        <v>0</v>
      </c>
      <c r="E19" s="97">
        <f>IFERROR(SUMIFS('2020'!CC:CC,'2020'!J:J,B19,'2020'!E:E,$B$1),"-")</f>
        <v>0</v>
      </c>
      <c r="F19" s="88">
        <f>IFERROR(SUMIFS('2020'!CD:CD,'2020'!J:J,B19,'2020'!E:E,$B$1),"-")</f>
        <v>0</v>
      </c>
      <c r="G19" s="64">
        <f>IFERROR(SUMIFS('2020'!CE:CE,'2020'!J:J,B19,'2020'!E:E,$B$1),"-")</f>
        <v>0</v>
      </c>
      <c r="H19" s="65">
        <f>IFERROR(SUMIFS('2020'!CF:CF,'2020'!J:J,B19,'2020'!E:E,$B$1),"-")</f>
        <v>0</v>
      </c>
      <c r="I19" s="30" t="str">
        <f t="shared" si="2"/>
        <v>-</v>
      </c>
      <c r="J19" s="24" t="str">
        <f t="shared" si="3"/>
        <v>-</v>
      </c>
      <c r="K19" s="24" t="str">
        <f t="shared" si="4"/>
        <v>-</v>
      </c>
      <c r="L19" s="50" t="str">
        <f t="shared" si="5"/>
        <v>-</v>
      </c>
      <c r="M19" s="611" t="str">
        <f t="shared" si="1"/>
        <v>-</v>
      </c>
      <c r="N19" s="409"/>
    </row>
    <row r="20" spans="2:14" x14ac:dyDescent="0.25">
      <c r="B20" s="406" t="s">
        <v>148</v>
      </c>
      <c r="C20" s="407">
        <f>SUMIFS('2020'!BV:BV,'2020'!J:J,B20,'2020'!E:E,$B$1)</f>
        <v>0</v>
      </c>
      <c r="D20" s="408">
        <f>SUMIFS('2020'!L:L,'2020'!J:J,B20,'2020'!E:E,$B$1)</f>
        <v>0</v>
      </c>
      <c r="E20" s="97">
        <f>IFERROR(SUMIFS('2020'!CC:CC,'2020'!J:J,B20,'2020'!E:E,$B$1),"-")</f>
        <v>0</v>
      </c>
      <c r="F20" s="88">
        <f>IFERROR(SUMIFS('2020'!CD:CD,'2020'!J:J,B20,'2020'!E:E,$B$1),"-")</f>
        <v>0</v>
      </c>
      <c r="G20" s="64">
        <f>IFERROR(SUMIFS('2020'!CE:CE,'2020'!J:J,B20,'2020'!E:E,$B$1),"-")</f>
        <v>0</v>
      </c>
      <c r="H20" s="65">
        <f>IFERROR(SUMIFS('2020'!CF:CF,'2020'!J:J,B20,'2020'!E:E,$B$1),"-")</f>
        <v>0</v>
      </c>
      <c r="I20" s="30" t="str">
        <f t="shared" si="2"/>
        <v>-</v>
      </c>
      <c r="J20" s="24" t="str">
        <f t="shared" si="3"/>
        <v>-</v>
      </c>
      <c r="K20" s="24" t="str">
        <f t="shared" si="4"/>
        <v>-</v>
      </c>
      <c r="L20" s="50" t="str">
        <f t="shared" si="5"/>
        <v>-</v>
      </c>
      <c r="M20" s="611" t="str">
        <f t="shared" si="1"/>
        <v>-</v>
      </c>
      <c r="N20" s="12"/>
    </row>
    <row r="21" spans="2:14" ht="15.75" thickBot="1" x14ac:dyDescent="0.3">
      <c r="B21" s="410" t="s">
        <v>150</v>
      </c>
      <c r="C21" s="407">
        <f>SUMIFS('2020'!BV:BV,'2020'!J:J,B21,'2020'!E:E,$B$1)</f>
        <v>0</v>
      </c>
      <c r="D21" s="408">
        <f>SUMIFS('2020'!L:L,'2020'!J:J,B21,'2020'!E:E,$B$1)</f>
        <v>0</v>
      </c>
      <c r="E21" s="97">
        <f>IFERROR(SUMIFS('2020'!CC:CC,'2020'!J:J,B21,'2020'!E:E,$B$1),"-")</f>
        <v>0</v>
      </c>
      <c r="F21" s="88">
        <f>IFERROR(SUMIFS('2020'!CD:CD,'2020'!J:J,B21,'2020'!E:E,$B$1),"-")</f>
        <v>0</v>
      </c>
      <c r="G21" s="64">
        <f>IFERROR(SUMIFS('2020'!CE:CE,'2020'!J:J,B21,'2020'!E:E,$B$1),"-")</f>
        <v>0</v>
      </c>
      <c r="H21" s="65">
        <f>IFERROR(SUMIFS('2020'!CF:CF,'2020'!J:J,B21,'2020'!E:E,$B$1),"-")</f>
        <v>0</v>
      </c>
      <c r="I21" s="30" t="str">
        <f t="shared" si="2"/>
        <v>-</v>
      </c>
      <c r="J21" s="24" t="str">
        <f t="shared" si="3"/>
        <v>-</v>
      </c>
      <c r="K21" s="24" t="str">
        <f t="shared" si="4"/>
        <v>-</v>
      </c>
      <c r="L21" s="50" t="str">
        <f t="shared" si="5"/>
        <v>-</v>
      </c>
      <c r="M21" s="611" t="str">
        <f t="shared" si="1"/>
        <v>-</v>
      </c>
      <c r="N21" s="12"/>
    </row>
    <row r="22" spans="2:14" x14ac:dyDescent="0.25">
      <c r="B22" s="14" t="s">
        <v>149</v>
      </c>
      <c r="C22" s="79">
        <f t="shared" ref="C22:H22" si="8">SUM(C23:C28)</f>
        <v>0</v>
      </c>
      <c r="D22" s="80">
        <f t="shared" si="8"/>
        <v>0</v>
      </c>
      <c r="E22" s="98">
        <f t="shared" si="8"/>
        <v>0</v>
      </c>
      <c r="F22" s="89">
        <f t="shared" si="8"/>
        <v>0</v>
      </c>
      <c r="G22" s="66">
        <f t="shared" si="8"/>
        <v>0</v>
      </c>
      <c r="H22" s="67">
        <f t="shared" si="8"/>
        <v>0</v>
      </c>
      <c r="I22" s="31" t="str">
        <f t="shared" si="2"/>
        <v>-</v>
      </c>
      <c r="J22" s="25" t="str">
        <f t="shared" si="3"/>
        <v>-</v>
      </c>
      <c r="K22" s="25" t="str">
        <f t="shared" si="4"/>
        <v>-</v>
      </c>
      <c r="L22" s="51" t="str">
        <f t="shared" si="5"/>
        <v>-</v>
      </c>
      <c r="M22" s="612" t="str">
        <f t="shared" si="1"/>
        <v>-</v>
      </c>
      <c r="N22" s="37" t="s">
        <v>142</v>
      </c>
    </row>
    <row r="23" spans="2:14" x14ac:dyDescent="0.25">
      <c r="B23" s="15" t="s">
        <v>48</v>
      </c>
      <c r="C23" s="68">
        <f>SUMIFS('2020'!BV:BV,'2020'!J:J,B23,'2020'!E:E,$B$1)</f>
        <v>0</v>
      </c>
      <c r="D23" s="69">
        <f>SUMIFS('2020'!L:L,'2020'!J:J,B23,'2020'!E:E,$B$1)</f>
        <v>0</v>
      </c>
      <c r="E23" s="99">
        <f>IFERROR(SUMIFS('2020'!CC:CC,'2020'!J:J,B23,'2020'!E:E,$B$1),"-")</f>
        <v>0</v>
      </c>
      <c r="F23" s="90">
        <f>IFERROR(SUMIFS('2020'!CD:CD,'2020'!J:J,B23,'2020'!E:E,$B$1),"-")</f>
        <v>0</v>
      </c>
      <c r="G23" s="68">
        <f>IFERROR(SUMIFS('2020'!CE:CE,'2020'!J:J,B23,'2020'!E:E,$B$1),"-")</f>
        <v>0</v>
      </c>
      <c r="H23" s="69">
        <f>IFERROR(SUMIFS('2020'!CF:CF,'2020'!J:J,B23,'2020'!E:E,$B$1),"-")</f>
        <v>0</v>
      </c>
      <c r="I23" s="32" t="str">
        <f t="shared" si="2"/>
        <v>-</v>
      </c>
      <c r="J23" s="26" t="str">
        <f t="shared" si="3"/>
        <v>-</v>
      </c>
      <c r="K23" s="26" t="str">
        <f t="shared" si="4"/>
        <v>-</v>
      </c>
      <c r="L23" s="52" t="str">
        <f t="shared" si="5"/>
        <v>-</v>
      </c>
      <c r="M23" s="613" t="str">
        <f t="shared" si="1"/>
        <v>-</v>
      </c>
      <c r="N23" s="238" t="s">
        <v>349</v>
      </c>
    </row>
    <row r="24" spans="2:14" ht="15.75" thickBot="1" x14ac:dyDescent="0.3">
      <c r="B24" s="15" t="s">
        <v>33</v>
      </c>
      <c r="C24" s="68">
        <f>SUMIFS('2020'!BV:BV,'2020'!J:J,B24,'2020'!E:E,$B$1)</f>
        <v>0</v>
      </c>
      <c r="D24" s="69">
        <f>SUMIFS('2020'!L:L,'2020'!J:J,B24,'2020'!E:E,$B$1)</f>
        <v>0</v>
      </c>
      <c r="E24" s="99">
        <f>IFERROR(SUMIFS('2020'!CC:CC,'2020'!J:J,B24,'2020'!E:E,$B$1)+SUMIFS('2020'!CC:CC,'2020'!J:J,B24,'2020'!E:E,"Bioassess*"),"-")</f>
        <v>0</v>
      </c>
      <c r="F24" s="90">
        <f>IFERROR(SUMIFS('2020'!CD:CD,'2020'!J:J,B24,'2020'!E:E,$B$1)+SUMIFS('2020'!CD:CD,'2020'!J:J,B24,'2020'!E:E,"Bioassess*"),"-")</f>
        <v>0</v>
      </c>
      <c r="G24" s="68">
        <f>IFERROR(SUMIFS('2020'!CE:CE,'2020'!J:J,B24,'2020'!E:E,$B$1)+SUMIFS('2020'!CE:CE,'2020'!J:J,B24,'2020'!E:E,"Bioassess*"),"-")</f>
        <v>0</v>
      </c>
      <c r="H24" s="69">
        <f>IFERROR(SUMIFS('2020'!CF:CF,'2020'!J:J,B24,'2020'!E:E,$B$1)+SUMIFS('2020'!CF:CF,'2020'!J:J,B24,'2020'!E:E,"Bioassess*"),"-")</f>
        <v>0</v>
      </c>
      <c r="I24" s="32" t="str">
        <f t="shared" si="2"/>
        <v>-</v>
      </c>
      <c r="J24" s="26" t="str">
        <f t="shared" si="3"/>
        <v>-</v>
      </c>
      <c r="K24" s="26" t="str">
        <f t="shared" si="4"/>
        <v>-</v>
      </c>
      <c r="L24" s="52" t="str">
        <f t="shared" si="5"/>
        <v>-</v>
      </c>
      <c r="M24" s="613" t="str">
        <f t="shared" si="1"/>
        <v>-</v>
      </c>
      <c r="N24" s="38" t="s">
        <v>143</v>
      </c>
    </row>
    <row r="25" spans="2:14" ht="15.75" thickBot="1" x14ac:dyDescent="0.3">
      <c r="B25" s="15" t="s">
        <v>36</v>
      </c>
      <c r="C25" s="68">
        <f>SUMIFS('2020'!BV:BV,'2020'!J:J,B25,'2020'!E:E,$B$1)</f>
        <v>0</v>
      </c>
      <c r="D25" s="69">
        <f>SUMIFS('2020'!L:L,'2020'!J:J,B25,'2020'!E:E,$B$1)</f>
        <v>0</v>
      </c>
      <c r="E25" s="99">
        <f>IFERROR(SUMIFS('2020'!CC:CC,'2020'!J:J,B25,'2020'!E:E,$B$1)+SUMIFS('2020'!CC:CC,'2020'!J:J,B25,'2020'!E:E,"Bioassess*"),"-")</f>
        <v>0</v>
      </c>
      <c r="F25" s="90">
        <f>IFERROR(SUMIFS('2020'!CD:CD,'2020'!J:J,B25,'2020'!E:E,$B$1)+SUMIFS('2020'!CD:CD,'2020'!J:J,B25,'2020'!E:E,"Bioassess*"),"-")</f>
        <v>0</v>
      </c>
      <c r="G25" s="68">
        <f>IFERROR(SUMIFS('2020'!CE:CE,'2020'!J:J,B25,'2020'!E:E,$B$1)+SUMIFS('2020'!CE:CE,'2020'!J:J,B25,'2020'!E:E,"Bioassess*"),"-")</f>
        <v>0</v>
      </c>
      <c r="H25" s="69">
        <f>IFERROR(SUMIFS('2020'!CF:CF,'2020'!J:J,B25,'2020'!E:E,$B$1)+SUMIFS('2020'!CF:CF,'2020'!J:J,B25,'2020'!E:E,"Bioassess*"),"-")</f>
        <v>0</v>
      </c>
      <c r="I25" s="32" t="str">
        <f t="shared" si="2"/>
        <v>-</v>
      </c>
      <c r="J25" s="26" t="str">
        <f t="shared" si="3"/>
        <v>-</v>
      </c>
      <c r="K25" s="26" t="str">
        <f t="shared" si="4"/>
        <v>-</v>
      </c>
      <c r="L25" s="52" t="str">
        <f t="shared" si="5"/>
        <v>-</v>
      </c>
      <c r="M25" s="613" t="str">
        <f t="shared" si="1"/>
        <v>-</v>
      </c>
      <c r="N25" s="592">
        <f ca="1">N11*0.5</f>
        <v>0.4945205479452055</v>
      </c>
    </row>
    <row r="26" spans="2:14" x14ac:dyDescent="0.25">
      <c r="B26" s="15" t="s">
        <v>34</v>
      </c>
      <c r="C26" s="68">
        <f>SUMIFS('2020'!BV:BV,'2020'!J:J,B26,'2020'!E:E,$B$1)</f>
        <v>0</v>
      </c>
      <c r="D26" s="69">
        <f>SUMIFS('2020'!L:L,'2020'!J:J,B26,'2020'!E:E,$B$1)</f>
        <v>0</v>
      </c>
      <c r="E26" s="99">
        <f>IFERROR(SUMIFS('2020'!CC:CC,'2020'!J:J,B26,'2020'!E:E,$B$1)+SUMIFS('2020'!CC:CC,'2020'!J:J,B26,'2020'!E:E,"Bioassess*"),"-")</f>
        <v>0</v>
      </c>
      <c r="F26" s="90">
        <f>IFERROR(SUMIFS('2020'!CD:CD,'2020'!J:J,B26,'2020'!E:E,$B$1)+SUMIFS('2020'!CD:CD,'2020'!J:J,B26,'2020'!E:E,"Bioassess*"),"-")</f>
        <v>0</v>
      </c>
      <c r="G26" s="68">
        <f>IFERROR(SUMIFS('2020'!CE:CE,'2020'!J:J,B26,'2020'!E:E,$B$1)+SUMIFS('2020'!CE:CE,'2020'!J:J,B26,'2020'!E:E,"Bioassess*"),"-")</f>
        <v>0</v>
      </c>
      <c r="H26" s="69">
        <f>IFERROR(SUMIFS('2020'!CF:CF,'2020'!J:J,B26,'2020'!E:E,$B$1)+SUMIFS('2020'!CF:CF,'2020'!J:J,B26,'2020'!E:E,"Bioassess*"),"-")</f>
        <v>0</v>
      </c>
      <c r="I26" s="32" t="str">
        <f t="shared" si="2"/>
        <v>-</v>
      </c>
      <c r="J26" s="26" t="str">
        <f t="shared" si="3"/>
        <v>-</v>
      </c>
      <c r="K26" s="26" t="str">
        <f t="shared" si="4"/>
        <v>-</v>
      </c>
      <c r="L26" s="52" t="str">
        <f t="shared" si="5"/>
        <v>-</v>
      </c>
      <c r="M26" s="613" t="str">
        <f t="shared" si="1"/>
        <v>-</v>
      </c>
      <c r="N26" s="12"/>
    </row>
    <row r="27" spans="2:14" ht="15.75" thickBot="1" x14ac:dyDescent="0.3">
      <c r="B27" s="16" t="s">
        <v>35</v>
      </c>
      <c r="C27" s="81">
        <f>SUMIFS('2020'!BV:BV,'2020'!J:J,B27,'2020'!E:E,$B$1)</f>
        <v>0</v>
      </c>
      <c r="D27" s="82">
        <f>SUMIFS('2020'!L:L,'2020'!J:J,B27,'2020'!E:E,$B$1)</f>
        <v>0</v>
      </c>
      <c r="E27" s="100">
        <f>IFERROR(SUMIFS('2020'!CC:CC,'2020'!J:J,B27,'2020'!E:E,$B$1)+SUMIFS('2020'!CC:CC,'2020'!J:J,B27,'2020'!E:E,"Bioassess*"),"-")</f>
        <v>0</v>
      </c>
      <c r="F27" s="91">
        <f>IFERROR(SUMIFS('2020'!CD:CD,'2020'!J:J,B27,'2020'!E:E,$B$1)+SUMIFS('2020'!CD:CD,'2020'!J:J,B27,'2020'!E:E,"Bioassess*"),"-")</f>
        <v>0</v>
      </c>
      <c r="G27" s="70">
        <f>IFERROR(SUMIFS('2020'!CE:CE,'2020'!J:J,B27,'2020'!E:E,$B$1)+SUMIFS('2020'!CE:CE,'2020'!J:J,B27,'2020'!E:E,"Bioassess*"),"-")</f>
        <v>0</v>
      </c>
      <c r="H27" s="70">
        <f>IFERROR(SUMIFS('2020'!CF:CF,'2020'!J:J,B27,'2020'!E:E,$B$1)+SUMIFS('2020'!CF:CF,'2020'!J:J,B27,'2020'!E:E,"Bioassess*"),"-")</f>
        <v>0</v>
      </c>
      <c r="I27" s="33" t="str">
        <f t="shared" si="2"/>
        <v>-</v>
      </c>
      <c r="J27" s="27" t="str">
        <f t="shared" si="3"/>
        <v>-</v>
      </c>
      <c r="K27" s="27" t="str">
        <f t="shared" si="4"/>
        <v>-</v>
      </c>
      <c r="L27" s="53" t="str">
        <f t="shared" si="5"/>
        <v>-</v>
      </c>
      <c r="M27" s="614" t="str">
        <f t="shared" si="1"/>
        <v>-</v>
      </c>
      <c r="N27" s="12"/>
    </row>
    <row r="28" spans="2:14" ht="15.75" thickBot="1" x14ac:dyDescent="0.3">
      <c r="B28" s="247" t="s">
        <v>496</v>
      </c>
      <c r="C28" s="81">
        <f>SUMIFS('2020'!BV:BV,'2020'!J:J,B28,'2020'!E:E,$B$1)</f>
        <v>0</v>
      </c>
      <c r="D28" s="82">
        <f>SUMIFS('2020'!L:L,'2020'!J:J,B28,'2020'!E:E,$B$1)</f>
        <v>0</v>
      </c>
      <c r="E28" s="100">
        <f>IFERROR(SUMIFS('2020'!CC:CC,'2020'!J:J,B28,'2020'!E:E,$B$1)+SUMIFS('2020'!CC:CC,'2020'!J:J,B28,'2020'!E:E,"Bioassess*"),"-")</f>
        <v>0</v>
      </c>
      <c r="F28" s="91">
        <f>IFERROR(SUMIFS('2020'!CD:CD,'2020'!J:J,B28,'2020'!E:E,$B$1)+SUMIFS('2020'!CD:CD,'2020'!J:J,B28,'2020'!E:E,"Bioassess*"),"-")</f>
        <v>0</v>
      </c>
      <c r="G28" s="70">
        <f>IFERROR(SUMIFS('2020'!CE:CE,'2020'!J:J,B28,'2020'!E:E,$B$1)+SUMIFS('2020'!CE:CE,'2020'!J:J,B28,'2020'!E:E,"Bioassess*"),"-")</f>
        <v>0</v>
      </c>
      <c r="H28" s="70">
        <f>IFERROR(SUMIFS('2020'!CF:CF,'2020'!J:J,B28,'2020'!E:E,$B$1)+SUMIFS('2020'!CF:CF,'2020'!J:J,B28,'2020'!E:E,"Bioassess*"),"-")</f>
        <v>0</v>
      </c>
      <c r="I28" s="33" t="str">
        <f t="shared" ref="I28" si="9">IFERROR(E28/D28,"-")</f>
        <v>-</v>
      </c>
      <c r="J28" s="27" t="str">
        <f t="shared" ref="J28" si="10">IFERROR(F28/D28,"-")</f>
        <v>-</v>
      </c>
      <c r="K28" s="27" t="str">
        <f t="shared" ref="K28" si="11">IFERROR(G28/D28,"-")</f>
        <v>-</v>
      </c>
      <c r="L28" s="53" t="str">
        <f t="shared" ref="L28" si="12">IFERROR(H28/D28,"-")</f>
        <v>-</v>
      </c>
      <c r="M28" s="614" t="str">
        <f t="shared" ref="M28" si="13">IFERROR(C28/D28,"-")</f>
        <v>-</v>
      </c>
    </row>
  </sheetData>
  <mergeCells count="1">
    <mergeCell ref="N2:N3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624E5-031C-4D4F-B35B-9B374336331F}">
  <sheetPr codeName="Sheet7" filterMode="1"/>
  <dimension ref="A1:Y422"/>
  <sheetViews>
    <sheetView workbookViewId="0">
      <pane ySplit="2" topLeftCell="A388" activePane="bottomLeft" state="frozen"/>
      <selection activeCell="B1" sqref="B1"/>
      <selection pane="bottomLeft" activeCell="J401" sqref="J401"/>
    </sheetView>
  </sheetViews>
  <sheetFormatPr defaultRowHeight="15" x14ac:dyDescent="0.25"/>
  <cols>
    <col min="5" max="5" width="5.5703125" customWidth="1"/>
    <col min="6" max="7" width="24" customWidth="1"/>
    <col min="8" max="8" width="5.5703125" customWidth="1"/>
    <col min="9" max="10" width="24" customWidth="1"/>
    <col min="11" max="11" width="5.5703125" customWidth="1"/>
    <col min="12" max="12" width="38.42578125" customWidth="1"/>
    <col min="13" max="13" width="28.85546875" customWidth="1"/>
    <col min="14" max="14" width="5.5703125" customWidth="1"/>
    <col min="22" max="22" width="36.7109375" customWidth="1"/>
  </cols>
  <sheetData>
    <row r="1" spans="1:25" ht="18" x14ac:dyDescent="0.25">
      <c r="A1" s="411"/>
      <c r="B1" s="412"/>
      <c r="C1" s="939" t="s">
        <v>354</v>
      </c>
      <c r="D1" s="940"/>
      <c r="E1" s="413"/>
      <c r="F1" s="413"/>
      <c r="G1" s="414"/>
      <c r="H1" s="941" t="s">
        <v>355</v>
      </c>
      <c r="I1" s="941"/>
      <c r="J1" s="941"/>
      <c r="K1" s="941"/>
      <c r="L1" s="941"/>
      <c r="M1" s="941"/>
      <c r="N1" s="941"/>
      <c r="O1" s="941"/>
      <c r="P1" s="941"/>
      <c r="Q1" s="414"/>
      <c r="R1" s="413"/>
      <c r="S1" s="942" t="s">
        <v>356</v>
      </c>
      <c r="T1" s="943"/>
      <c r="U1" s="415"/>
      <c r="W1" s="411"/>
      <c r="X1" s="411"/>
      <c r="Y1" s="411"/>
    </row>
    <row r="2" spans="1:25" x14ac:dyDescent="0.25">
      <c r="A2" s="411"/>
      <c r="B2" s="412"/>
      <c r="C2" s="944" t="s">
        <v>357</v>
      </c>
      <c r="D2" s="945"/>
      <c r="E2" s="945" t="s">
        <v>358</v>
      </c>
      <c r="F2" s="945"/>
      <c r="G2" s="945"/>
      <c r="H2" s="945" t="s">
        <v>359</v>
      </c>
      <c r="I2" s="945"/>
      <c r="J2" s="945"/>
      <c r="K2" s="945" t="s">
        <v>360</v>
      </c>
      <c r="L2" s="945"/>
      <c r="M2" s="945"/>
      <c r="N2" s="945" t="s">
        <v>361</v>
      </c>
      <c r="O2" s="945"/>
      <c r="P2" s="945"/>
      <c r="Q2" s="945" t="s">
        <v>362</v>
      </c>
      <c r="R2" s="945"/>
      <c r="S2" s="945" t="s">
        <v>363</v>
      </c>
      <c r="T2" s="946"/>
      <c r="U2" s="416"/>
      <c r="W2" s="411"/>
      <c r="X2" s="411"/>
      <c r="Y2" s="411"/>
    </row>
    <row r="3" spans="1:25" hidden="1" x14ac:dyDescent="0.25">
      <c r="A3" s="411">
        <v>1</v>
      </c>
      <c r="B3" s="412" t="s">
        <v>364</v>
      </c>
      <c r="C3" s="417"/>
      <c r="D3" s="418"/>
      <c r="E3" s="419"/>
      <c r="F3" s="418"/>
      <c r="G3" s="418"/>
      <c r="H3" s="419"/>
      <c r="I3" s="418"/>
      <c r="J3" s="418"/>
      <c r="K3" s="420">
        <v>43831</v>
      </c>
      <c r="L3" s="421"/>
      <c r="M3" s="422" t="s">
        <v>365</v>
      </c>
      <c r="N3" s="423">
        <v>43832</v>
      </c>
      <c r="O3" s="431"/>
      <c r="P3" s="424"/>
      <c r="Q3" s="423">
        <v>43833</v>
      </c>
      <c r="R3" s="424"/>
      <c r="S3" s="425">
        <v>43834</v>
      </c>
      <c r="T3" s="426"/>
      <c r="U3" s="514">
        <f>K3</f>
        <v>43831</v>
      </c>
      <c r="V3" t="str">
        <f t="shared" ref="V3:V14" si="0">IF(L3="","-",L3)</f>
        <v>-</v>
      </c>
      <c r="W3" s="411"/>
      <c r="X3" s="411"/>
      <c r="Y3" s="411"/>
    </row>
    <row r="4" spans="1:25" hidden="1" x14ac:dyDescent="0.25">
      <c r="A4" s="411">
        <v>1</v>
      </c>
      <c r="B4" s="412" t="s">
        <v>364</v>
      </c>
      <c r="C4" s="936"/>
      <c r="D4" s="937"/>
      <c r="E4" s="938"/>
      <c r="F4" s="937"/>
      <c r="G4" s="937"/>
      <c r="H4" s="938"/>
      <c r="I4" s="937"/>
      <c r="J4" s="937"/>
      <c r="K4" s="427" t="s">
        <v>366</v>
      </c>
      <c r="L4" s="428"/>
      <c r="M4" s="428"/>
      <c r="N4" s="925" t="s">
        <v>366</v>
      </c>
      <c r="O4" s="926"/>
      <c r="P4" s="926"/>
      <c r="Q4" s="925" t="s">
        <v>366</v>
      </c>
      <c r="R4" s="926"/>
      <c r="S4" s="930" t="s">
        <v>366</v>
      </c>
      <c r="T4" s="931"/>
      <c r="U4" s="514" t="str">
        <f t="shared" ref="U4:U30" si="1">K4</f>
        <v xml:space="preserve"> </v>
      </c>
      <c r="V4" t="str">
        <f t="shared" si="0"/>
        <v>-</v>
      </c>
      <c r="W4" s="411"/>
      <c r="X4" s="411"/>
      <c r="Y4" s="411"/>
    </row>
    <row r="5" spans="1:25" hidden="1" x14ac:dyDescent="0.25">
      <c r="A5" s="411">
        <v>1</v>
      </c>
      <c r="B5" s="412" t="s">
        <v>364</v>
      </c>
      <c r="C5" s="936"/>
      <c r="D5" s="937"/>
      <c r="E5" s="938"/>
      <c r="F5" s="937"/>
      <c r="G5" s="937"/>
      <c r="H5" s="938"/>
      <c r="I5" s="937"/>
      <c r="J5" s="937"/>
      <c r="K5" s="427" t="s">
        <v>366</v>
      </c>
      <c r="L5" s="428"/>
      <c r="M5" s="428"/>
      <c r="N5" s="925" t="s">
        <v>366</v>
      </c>
      <c r="O5" s="926"/>
      <c r="P5" s="926"/>
      <c r="Q5" s="925" t="s">
        <v>366</v>
      </c>
      <c r="R5" s="926"/>
      <c r="S5" s="930" t="s">
        <v>366</v>
      </c>
      <c r="T5" s="931"/>
      <c r="U5" s="514" t="str">
        <f t="shared" si="1"/>
        <v xml:space="preserve"> </v>
      </c>
      <c r="V5" t="str">
        <f t="shared" si="0"/>
        <v>-</v>
      </c>
      <c r="W5" s="411"/>
      <c r="X5" s="411"/>
      <c r="Y5" s="411"/>
    </row>
    <row r="6" spans="1:25" hidden="1" x14ac:dyDescent="0.25">
      <c r="A6" s="411">
        <v>1</v>
      </c>
      <c r="B6" s="412" t="s">
        <v>364</v>
      </c>
      <c r="C6" s="936"/>
      <c r="D6" s="937"/>
      <c r="E6" s="938"/>
      <c r="F6" s="937"/>
      <c r="G6" s="937"/>
      <c r="H6" s="938"/>
      <c r="I6" s="937"/>
      <c r="J6" s="937"/>
      <c r="K6" s="427" t="s">
        <v>366</v>
      </c>
      <c r="L6" s="428"/>
      <c r="M6" s="428"/>
      <c r="N6" s="925" t="s">
        <v>366</v>
      </c>
      <c r="O6" s="926"/>
      <c r="P6" s="926"/>
      <c r="Q6" s="925" t="s">
        <v>366</v>
      </c>
      <c r="R6" s="926"/>
      <c r="S6" s="930" t="s">
        <v>366</v>
      </c>
      <c r="T6" s="931"/>
      <c r="U6" s="514" t="str">
        <f t="shared" si="1"/>
        <v xml:space="preserve"> </v>
      </c>
      <c r="V6" t="str">
        <f t="shared" si="0"/>
        <v>-</v>
      </c>
      <c r="W6" s="411"/>
      <c r="X6" s="411"/>
      <c r="Y6" s="411"/>
    </row>
    <row r="7" spans="1:25" hidden="1" x14ac:dyDescent="0.25">
      <c r="A7" s="411">
        <v>1</v>
      </c>
      <c r="B7" s="412" t="s">
        <v>364</v>
      </c>
      <c r="C7" s="936"/>
      <c r="D7" s="937"/>
      <c r="E7" s="938"/>
      <c r="F7" s="937"/>
      <c r="G7" s="937"/>
      <c r="H7" s="938"/>
      <c r="I7" s="937"/>
      <c r="J7" s="937"/>
      <c r="K7" s="427" t="s">
        <v>366</v>
      </c>
      <c r="L7" s="428"/>
      <c r="M7" s="428"/>
      <c r="N7" s="925" t="s">
        <v>366</v>
      </c>
      <c r="O7" s="926"/>
      <c r="P7" s="926"/>
      <c r="Q7" s="925" t="s">
        <v>366</v>
      </c>
      <c r="R7" s="926"/>
      <c r="S7" s="930" t="s">
        <v>366</v>
      </c>
      <c r="T7" s="931"/>
      <c r="U7" s="514" t="str">
        <f t="shared" si="1"/>
        <v xml:space="preserve"> </v>
      </c>
      <c r="V7" t="str">
        <f t="shared" si="0"/>
        <v>-</v>
      </c>
      <c r="W7" s="411"/>
      <c r="X7" s="411"/>
      <c r="Y7" s="411"/>
    </row>
    <row r="8" spans="1:25" hidden="1" x14ac:dyDescent="0.25">
      <c r="A8" s="411">
        <v>1</v>
      </c>
      <c r="B8" s="412" t="s">
        <v>364</v>
      </c>
      <c r="C8" s="936"/>
      <c r="D8" s="937"/>
      <c r="E8" s="938"/>
      <c r="F8" s="937"/>
      <c r="G8" s="937"/>
      <c r="H8" s="938"/>
      <c r="I8" s="937"/>
      <c r="J8" s="937"/>
      <c r="K8" s="427" t="s">
        <v>366</v>
      </c>
      <c r="L8" s="428"/>
      <c r="M8" s="428"/>
      <c r="N8" s="925" t="s">
        <v>366</v>
      </c>
      <c r="O8" s="926"/>
      <c r="P8" s="926"/>
      <c r="Q8" s="925" t="s">
        <v>366</v>
      </c>
      <c r="R8" s="926"/>
      <c r="S8" s="930" t="s">
        <v>366</v>
      </c>
      <c r="T8" s="931"/>
      <c r="U8" s="514" t="str">
        <f t="shared" si="1"/>
        <v xml:space="preserve"> </v>
      </c>
      <c r="V8" t="str">
        <f t="shared" si="0"/>
        <v>-</v>
      </c>
      <c r="W8" s="411"/>
      <c r="X8" s="411"/>
      <c r="Y8" s="411"/>
    </row>
    <row r="9" spans="1:25" hidden="1" x14ac:dyDescent="0.25">
      <c r="A9" s="411">
        <v>1</v>
      </c>
      <c r="B9" s="412" t="s">
        <v>364</v>
      </c>
      <c r="C9" s="429">
        <v>43835</v>
      </c>
      <c r="D9" s="430"/>
      <c r="E9" s="423">
        <v>43836</v>
      </c>
      <c r="F9" s="431"/>
      <c r="G9" s="424"/>
      <c r="H9" s="423">
        <v>43837</v>
      </c>
      <c r="I9" s="431"/>
      <c r="J9" s="424"/>
      <c r="K9" s="423">
        <v>43838</v>
      </c>
      <c r="L9" s="431"/>
      <c r="M9" s="432"/>
      <c r="N9" s="423">
        <v>43839</v>
      </c>
      <c r="O9" s="431"/>
      <c r="P9" s="424"/>
      <c r="Q9" s="423">
        <v>43840</v>
      </c>
      <c r="R9" s="424"/>
      <c r="S9" s="425">
        <v>43841</v>
      </c>
      <c r="T9" s="426"/>
      <c r="U9" s="514">
        <f t="shared" si="1"/>
        <v>43838</v>
      </c>
      <c r="V9" t="str">
        <f t="shared" si="0"/>
        <v>-</v>
      </c>
      <c r="W9" s="411"/>
      <c r="X9" s="411"/>
      <c r="Y9" s="411"/>
    </row>
    <row r="10" spans="1:25" hidden="1" x14ac:dyDescent="0.25">
      <c r="A10" s="411">
        <v>1</v>
      </c>
      <c r="B10" s="412" t="s">
        <v>364</v>
      </c>
      <c r="C10" s="923" t="s">
        <v>366</v>
      </c>
      <c r="D10" s="924"/>
      <c r="E10" s="925" t="s">
        <v>366</v>
      </c>
      <c r="F10" s="926"/>
      <c r="G10" s="926"/>
      <c r="H10" s="433" t="s">
        <v>366</v>
      </c>
      <c r="I10" s="434"/>
      <c r="J10" s="434"/>
      <c r="K10" s="433" t="s">
        <v>366</v>
      </c>
      <c r="L10" s="434"/>
      <c r="M10" s="434"/>
      <c r="N10" s="925" t="s">
        <v>366</v>
      </c>
      <c r="O10" s="926"/>
      <c r="P10" s="926"/>
      <c r="Q10" s="925" t="s">
        <v>366</v>
      </c>
      <c r="R10" s="926"/>
      <c r="S10" s="930" t="s">
        <v>366</v>
      </c>
      <c r="T10" s="931"/>
      <c r="U10" s="514" t="str">
        <f t="shared" si="1"/>
        <v xml:space="preserve"> </v>
      </c>
      <c r="V10" t="str">
        <f t="shared" si="0"/>
        <v>-</v>
      </c>
      <c r="W10" s="411"/>
      <c r="X10" s="411"/>
      <c r="Y10" s="411"/>
    </row>
    <row r="11" spans="1:25" hidden="1" x14ac:dyDescent="0.25">
      <c r="A11" s="411">
        <v>1</v>
      </c>
      <c r="B11" s="412" t="s">
        <v>364</v>
      </c>
      <c r="C11" s="923" t="s">
        <v>366</v>
      </c>
      <c r="D11" s="924"/>
      <c r="E11" s="925" t="s">
        <v>366</v>
      </c>
      <c r="F11" s="926"/>
      <c r="G11" s="926"/>
      <c r="H11" s="433" t="s">
        <v>366</v>
      </c>
      <c r="I11" s="434"/>
      <c r="J11" s="434"/>
      <c r="K11" s="433" t="s">
        <v>366</v>
      </c>
      <c r="L11" s="434"/>
      <c r="M11" s="434"/>
      <c r="N11" s="925" t="s">
        <v>366</v>
      </c>
      <c r="O11" s="926"/>
      <c r="P11" s="926"/>
      <c r="Q11" s="925" t="s">
        <v>366</v>
      </c>
      <c r="R11" s="926"/>
      <c r="S11" s="930" t="s">
        <v>366</v>
      </c>
      <c r="T11" s="931"/>
      <c r="U11" s="514" t="str">
        <f t="shared" si="1"/>
        <v xml:space="preserve"> </v>
      </c>
      <c r="V11" t="str">
        <f t="shared" si="0"/>
        <v>-</v>
      </c>
      <c r="W11" s="411"/>
      <c r="X11" s="411"/>
      <c r="Y11" s="411"/>
    </row>
    <row r="12" spans="1:25" hidden="1" x14ac:dyDescent="0.25">
      <c r="A12" s="411">
        <v>1</v>
      </c>
      <c r="B12" s="412" t="s">
        <v>364</v>
      </c>
      <c r="C12" s="923" t="s">
        <v>366</v>
      </c>
      <c r="D12" s="924"/>
      <c r="E12" s="925" t="s">
        <v>366</v>
      </c>
      <c r="F12" s="926"/>
      <c r="G12" s="926"/>
      <c r="H12" s="433" t="s">
        <v>366</v>
      </c>
      <c r="I12" s="434"/>
      <c r="J12" s="434"/>
      <c r="K12" s="433" t="s">
        <v>366</v>
      </c>
      <c r="L12" s="434"/>
      <c r="M12" s="434"/>
      <c r="N12" s="925" t="s">
        <v>366</v>
      </c>
      <c r="O12" s="926"/>
      <c r="P12" s="926"/>
      <c r="Q12" s="925" t="s">
        <v>366</v>
      </c>
      <c r="R12" s="926"/>
      <c r="S12" s="930" t="s">
        <v>366</v>
      </c>
      <c r="T12" s="931"/>
      <c r="U12" s="514" t="str">
        <f t="shared" si="1"/>
        <v xml:space="preserve"> </v>
      </c>
      <c r="V12" t="str">
        <f t="shared" si="0"/>
        <v>-</v>
      </c>
      <c r="W12" s="411"/>
      <c r="X12" s="411"/>
      <c r="Y12" s="411"/>
    </row>
    <row r="13" spans="1:25" hidden="1" x14ac:dyDescent="0.25">
      <c r="A13" s="411">
        <v>1</v>
      </c>
      <c r="B13" s="412" t="s">
        <v>364</v>
      </c>
      <c r="C13" s="923" t="s">
        <v>366</v>
      </c>
      <c r="D13" s="924"/>
      <c r="E13" s="925" t="s">
        <v>366</v>
      </c>
      <c r="F13" s="926"/>
      <c r="G13" s="926"/>
      <c r="H13" s="433" t="s">
        <v>366</v>
      </c>
      <c r="I13" s="434"/>
      <c r="J13" s="434"/>
      <c r="K13" s="433" t="s">
        <v>366</v>
      </c>
      <c r="L13" s="434"/>
      <c r="M13" s="434"/>
      <c r="N13" s="925" t="s">
        <v>366</v>
      </c>
      <c r="O13" s="926"/>
      <c r="P13" s="926"/>
      <c r="Q13" s="925" t="s">
        <v>366</v>
      </c>
      <c r="R13" s="926"/>
      <c r="S13" s="930" t="s">
        <v>366</v>
      </c>
      <c r="T13" s="931"/>
      <c r="U13" s="514" t="str">
        <f t="shared" si="1"/>
        <v xml:space="preserve"> </v>
      </c>
      <c r="V13" t="str">
        <f t="shared" si="0"/>
        <v>-</v>
      </c>
      <c r="W13" s="411"/>
      <c r="X13" s="411"/>
      <c r="Y13" s="411"/>
    </row>
    <row r="14" spans="1:25" hidden="1" x14ac:dyDescent="0.25">
      <c r="A14" s="411">
        <v>1</v>
      </c>
      <c r="B14" s="412" t="s">
        <v>364</v>
      </c>
      <c r="C14" s="923" t="s">
        <v>366</v>
      </c>
      <c r="D14" s="924"/>
      <c r="E14" s="925" t="s">
        <v>366</v>
      </c>
      <c r="F14" s="926"/>
      <c r="G14" s="926"/>
      <c r="H14" s="433" t="s">
        <v>366</v>
      </c>
      <c r="I14" s="434"/>
      <c r="J14" s="434"/>
      <c r="K14" s="433" t="s">
        <v>366</v>
      </c>
      <c r="L14" s="434"/>
      <c r="M14" s="434"/>
      <c r="N14" s="925" t="s">
        <v>366</v>
      </c>
      <c r="O14" s="926"/>
      <c r="P14" s="926"/>
      <c r="Q14" s="925" t="s">
        <v>366</v>
      </c>
      <c r="R14" s="926"/>
      <c r="S14" s="930" t="s">
        <v>366</v>
      </c>
      <c r="T14" s="931"/>
      <c r="U14" s="514" t="str">
        <f t="shared" si="1"/>
        <v xml:space="preserve"> </v>
      </c>
      <c r="V14" t="str">
        <f t="shared" si="0"/>
        <v>-</v>
      </c>
      <c r="W14" s="411"/>
      <c r="X14" s="411"/>
      <c r="Y14" s="411"/>
    </row>
    <row r="15" spans="1:25" ht="27" hidden="1" customHeight="1" x14ac:dyDescent="0.25">
      <c r="A15" s="411">
        <v>1</v>
      </c>
      <c r="B15" s="412" t="s">
        <v>364</v>
      </c>
      <c r="C15" s="429">
        <v>43842</v>
      </c>
      <c r="D15" s="430"/>
      <c r="E15" s="423">
        <v>43843</v>
      </c>
      <c r="F15" s="431"/>
      <c r="G15" s="424"/>
      <c r="H15" s="423">
        <v>43844</v>
      </c>
      <c r="I15" s="431"/>
      <c r="J15" s="424"/>
      <c r="K15" s="423">
        <v>43845</v>
      </c>
      <c r="L15" s="472" t="s">
        <v>367</v>
      </c>
      <c r="M15" s="432"/>
      <c r="N15" s="423">
        <v>43846</v>
      </c>
      <c r="O15" s="431"/>
      <c r="P15" s="424"/>
      <c r="Q15" s="423">
        <v>43847</v>
      </c>
      <c r="R15" s="424"/>
      <c r="S15" s="425">
        <v>43848</v>
      </c>
      <c r="T15" s="426"/>
      <c r="U15" s="514">
        <f t="shared" si="1"/>
        <v>43845</v>
      </c>
      <c r="V15" t="str">
        <f>IF(L15="","-",L15)</f>
        <v>lake jackson</v>
      </c>
      <c r="W15" s="411"/>
      <c r="X15" s="411"/>
      <c r="Y15" s="411"/>
    </row>
    <row r="16" spans="1:25" hidden="1" x14ac:dyDescent="0.25">
      <c r="A16" s="411">
        <v>1</v>
      </c>
      <c r="B16" s="412" t="s">
        <v>364</v>
      </c>
      <c r="C16" s="923" t="s">
        <v>366</v>
      </c>
      <c r="D16" s="924"/>
      <c r="E16" s="925" t="s">
        <v>366</v>
      </c>
      <c r="F16" s="926"/>
      <c r="G16" s="926"/>
      <c r="H16" s="433" t="s">
        <v>366</v>
      </c>
      <c r="I16" s="434"/>
      <c r="J16" s="434"/>
      <c r="K16" s="433" t="s">
        <v>366</v>
      </c>
      <c r="L16" s="434"/>
      <c r="M16" s="434"/>
      <c r="N16" s="925" t="s">
        <v>366</v>
      </c>
      <c r="O16" s="926"/>
      <c r="P16" s="926"/>
      <c r="Q16" s="925" t="s">
        <v>366</v>
      </c>
      <c r="R16" s="926"/>
      <c r="S16" s="930" t="s">
        <v>366</v>
      </c>
      <c r="T16" s="931"/>
      <c r="U16" s="514" t="str">
        <f t="shared" si="1"/>
        <v xml:space="preserve"> </v>
      </c>
      <c r="V16" t="str">
        <f t="shared" ref="V16:V30" si="2">IF(L16="","-",L16)</f>
        <v>-</v>
      </c>
      <c r="W16" s="411"/>
      <c r="X16" s="411"/>
      <c r="Y16" s="411"/>
    </row>
    <row r="17" spans="1:25" hidden="1" x14ac:dyDescent="0.25">
      <c r="A17" s="411">
        <v>1</v>
      </c>
      <c r="B17" s="412" t="s">
        <v>364</v>
      </c>
      <c r="C17" s="923" t="s">
        <v>366</v>
      </c>
      <c r="D17" s="924"/>
      <c r="E17" s="925" t="s">
        <v>366</v>
      </c>
      <c r="F17" s="926"/>
      <c r="G17" s="926"/>
      <c r="H17" s="433" t="s">
        <v>366</v>
      </c>
      <c r="I17" s="434"/>
      <c r="J17" s="434"/>
      <c r="K17" s="433" t="s">
        <v>366</v>
      </c>
      <c r="L17" s="434"/>
      <c r="M17" s="434"/>
      <c r="N17" s="925" t="s">
        <v>366</v>
      </c>
      <c r="O17" s="926"/>
      <c r="P17" s="926"/>
      <c r="Q17" s="925" t="s">
        <v>366</v>
      </c>
      <c r="R17" s="926"/>
      <c r="S17" s="930" t="s">
        <v>366</v>
      </c>
      <c r="T17" s="931"/>
      <c r="U17" s="514" t="str">
        <f t="shared" si="1"/>
        <v xml:space="preserve"> </v>
      </c>
      <c r="V17" t="str">
        <f t="shared" si="2"/>
        <v>-</v>
      </c>
      <c r="W17" s="411"/>
      <c r="X17" s="411"/>
      <c r="Y17" s="411"/>
    </row>
    <row r="18" spans="1:25" hidden="1" x14ac:dyDescent="0.25">
      <c r="A18" s="411">
        <v>1</v>
      </c>
      <c r="B18" s="412" t="s">
        <v>364</v>
      </c>
      <c r="C18" s="923" t="s">
        <v>366</v>
      </c>
      <c r="D18" s="924"/>
      <c r="E18" s="925" t="s">
        <v>366</v>
      </c>
      <c r="F18" s="926"/>
      <c r="G18" s="926"/>
      <c r="H18" s="433" t="s">
        <v>366</v>
      </c>
      <c r="I18" s="434"/>
      <c r="J18" s="434"/>
      <c r="K18" s="433" t="s">
        <v>366</v>
      </c>
      <c r="L18" s="434"/>
      <c r="M18" s="434"/>
      <c r="N18" s="925" t="s">
        <v>366</v>
      </c>
      <c r="O18" s="926"/>
      <c r="P18" s="926"/>
      <c r="Q18" s="925" t="s">
        <v>366</v>
      </c>
      <c r="R18" s="926"/>
      <c r="S18" s="930" t="s">
        <v>366</v>
      </c>
      <c r="T18" s="931"/>
      <c r="U18" s="514" t="str">
        <f t="shared" si="1"/>
        <v xml:space="preserve"> </v>
      </c>
      <c r="V18" t="str">
        <f t="shared" si="2"/>
        <v>-</v>
      </c>
      <c r="W18" s="411"/>
      <c r="X18" s="411"/>
      <c r="Y18" s="411"/>
    </row>
    <row r="19" spans="1:25" hidden="1" x14ac:dyDescent="0.25">
      <c r="A19" s="411">
        <v>1</v>
      </c>
      <c r="B19" s="412" t="s">
        <v>364</v>
      </c>
      <c r="C19" s="923" t="s">
        <v>366</v>
      </c>
      <c r="D19" s="924"/>
      <c r="E19" s="925" t="s">
        <v>366</v>
      </c>
      <c r="F19" s="926"/>
      <c r="G19" s="926"/>
      <c r="H19" s="433" t="s">
        <v>366</v>
      </c>
      <c r="I19" s="434"/>
      <c r="J19" s="434"/>
      <c r="K19" s="433" t="s">
        <v>366</v>
      </c>
      <c r="L19" s="434"/>
      <c r="M19" s="434"/>
      <c r="N19" s="925" t="s">
        <v>366</v>
      </c>
      <c r="O19" s="926"/>
      <c r="P19" s="926"/>
      <c r="Q19" s="925" t="s">
        <v>366</v>
      </c>
      <c r="R19" s="926"/>
      <c r="S19" s="930" t="s">
        <v>366</v>
      </c>
      <c r="T19" s="931"/>
      <c r="U19" s="514" t="str">
        <f t="shared" si="1"/>
        <v xml:space="preserve"> </v>
      </c>
      <c r="V19" t="str">
        <f t="shared" si="2"/>
        <v>-</v>
      </c>
      <c r="W19" s="411"/>
      <c r="X19" s="411"/>
      <c r="Y19" s="411"/>
    </row>
    <row r="20" spans="1:25" hidden="1" x14ac:dyDescent="0.25">
      <c r="A20" s="411">
        <v>1</v>
      </c>
      <c r="B20" s="412" t="s">
        <v>364</v>
      </c>
      <c r="C20" s="923" t="s">
        <v>366</v>
      </c>
      <c r="D20" s="924"/>
      <c r="E20" s="925" t="s">
        <v>366</v>
      </c>
      <c r="F20" s="926"/>
      <c r="G20" s="926"/>
      <c r="H20" s="433" t="s">
        <v>366</v>
      </c>
      <c r="I20" s="434"/>
      <c r="J20" s="434"/>
      <c r="K20" s="433" t="s">
        <v>366</v>
      </c>
      <c r="L20" s="434" t="s">
        <v>368</v>
      </c>
      <c r="M20" s="434" t="s">
        <v>398</v>
      </c>
      <c r="N20" s="925" t="s">
        <v>366</v>
      </c>
      <c r="O20" s="926"/>
      <c r="P20" s="926"/>
      <c r="Q20" s="925" t="s">
        <v>366</v>
      </c>
      <c r="R20" s="926"/>
      <c r="S20" s="930" t="s">
        <v>366</v>
      </c>
      <c r="T20" s="931"/>
      <c r="U20" s="514" t="str">
        <f t="shared" si="1"/>
        <v xml:space="preserve"> </v>
      </c>
      <c r="V20" t="str">
        <f t="shared" si="2"/>
        <v>RQ-2020-01-13-18</v>
      </c>
      <c r="W20" s="411"/>
      <c r="X20" s="411"/>
      <c r="Y20" s="411"/>
    </row>
    <row r="21" spans="1:25" hidden="1" x14ac:dyDescent="0.25">
      <c r="A21" s="411">
        <v>1</v>
      </c>
      <c r="B21" s="412" t="s">
        <v>364</v>
      </c>
      <c r="C21" s="429">
        <v>43849</v>
      </c>
      <c r="D21" s="430"/>
      <c r="E21" s="420">
        <v>43850</v>
      </c>
      <c r="F21" s="421"/>
      <c r="G21" s="422" t="s">
        <v>369</v>
      </c>
      <c r="H21" s="423">
        <v>43851</v>
      </c>
      <c r="I21" s="431"/>
      <c r="J21" s="424"/>
      <c r="K21" s="423">
        <v>43852</v>
      </c>
      <c r="L21" s="471" t="s">
        <v>370</v>
      </c>
      <c r="M21" s="432"/>
      <c r="N21" s="423">
        <v>43853</v>
      </c>
      <c r="O21" s="431"/>
      <c r="P21" s="424"/>
      <c r="Q21" s="423">
        <v>43854</v>
      </c>
      <c r="R21" s="424"/>
      <c r="S21" s="425">
        <v>43855</v>
      </c>
      <c r="T21" s="426"/>
      <c r="U21" s="514">
        <f t="shared" si="1"/>
        <v>43852</v>
      </c>
      <c r="V21" t="str">
        <f t="shared" si="2"/>
        <v>Wakulla</v>
      </c>
      <c r="W21" s="411"/>
      <c r="X21" s="411"/>
      <c r="Y21" s="411"/>
    </row>
    <row r="22" spans="1:25" hidden="1" x14ac:dyDescent="0.25">
      <c r="A22" s="411">
        <v>1</v>
      </c>
      <c r="B22" s="412" t="s">
        <v>364</v>
      </c>
      <c r="C22" s="923" t="s">
        <v>366</v>
      </c>
      <c r="D22" s="924"/>
      <c r="E22" s="932" t="s">
        <v>366</v>
      </c>
      <c r="F22" s="933"/>
      <c r="G22" s="933"/>
      <c r="H22" s="433" t="s">
        <v>366</v>
      </c>
      <c r="I22" s="434"/>
      <c r="J22" s="434"/>
      <c r="K22" s="433" t="s">
        <v>403</v>
      </c>
      <c r="L22" s="434" t="s">
        <v>411</v>
      </c>
      <c r="M22" s="434" t="s">
        <v>433</v>
      </c>
      <c r="N22" s="925" t="s">
        <v>366</v>
      </c>
      <c r="O22" s="926"/>
      <c r="P22" s="926"/>
      <c r="Q22" s="925" t="s">
        <v>366</v>
      </c>
      <c r="R22" s="926"/>
      <c r="S22" s="930" t="s">
        <v>366</v>
      </c>
      <c r="T22" s="931"/>
      <c r="U22" s="514" t="str">
        <f t="shared" si="1"/>
        <v>1006</v>
      </c>
      <c r="V22" t="str">
        <f t="shared" si="2"/>
        <v>Wakulla River At Boat Tram</v>
      </c>
      <c r="W22" s="411"/>
      <c r="X22" s="411"/>
      <c r="Y22" s="411"/>
    </row>
    <row r="23" spans="1:25" hidden="1" x14ac:dyDescent="0.25">
      <c r="A23" s="411">
        <v>1</v>
      </c>
      <c r="B23" s="412" t="s">
        <v>364</v>
      </c>
      <c r="C23" s="923" t="s">
        <v>366</v>
      </c>
      <c r="D23" s="924"/>
      <c r="E23" s="932" t="s">
        <v>366</v>
      </c>
      <c r="F23" s="933"/>
      <c r="G23" s="933"/>
      <c r="H23" s="433" t="s">
        <v>366</v>
      </c>
      <c r="I23" s="434"/>
      <c r="J23" s="434"/>
      <c r="K23" s="433" t="s">
        <v>366</v>
      </c>
      <c r="L23" s="434"/>
      <c r="M23" s="434"/>
      <c r="N23" s="925" t="s">
        <v>366</v>
      </c>
      <c r="O23" s="926"/>
      <c r="P23" s="926"/>
      <c r="Q23" s="925" t="s">
        <v>366</v>
      </c>
      <c r="R23" s="926"/>
      <c r="S23" s="930" t="s">
        <v>366</v>
      </c>
      <c r="T23" s="931"/>
      <c r="U23" s="514" t="str">
        <f t="shared" si="1"/>
        <v xml:space="preserve"> </v>
      </c>
      <c r="V23" t="str">
        <f t="shared" si="2"/>
        <v>-</v>
      </c>
      <c r="W23" s="411"/>
      <c r="X23" s="411"/>
      <c r="Y23" s="411"/>
    </row>
    <row r="24" spans="1:25" hidden="1" x14ac:dyDescent="0.25">
      <c r="A24" s="411">
        <v>1</v>
      </c>
      <c r="B24" s="412" t="s">
        <v>364</v>
      </c>
      <c r="C24" s="923" t="s">
        <v>366</v>
      </c>
      <c r="D24" s="924"/>
      <c r="E24" s="932" t="s">
        <v>366</v>
      </c>
      <c r="F24" s="933"/>
      <c r="G24" s="933"/>
      <c r="H24" s="433" t="s">
        <v>366</v>
      </c>
      <c r="I24" s="434"/>
      <c r="J24" s="434"/>
      <c r="K24" s="433" t="s">
        <v>366</v>
      </c>
      <c r="L24" s="434"/>
      <c r="M24" s="434"/>
      <c r="N24" s="925" t="s">
        <v>366</v>
      </c>
      <c r="O24" s="926"/>
      <c r="P24" s="926"/>
      <c r="Q24" s="925" t="s">
        <v>366</v>
      </c>
      <c r="R24" s="926"/>
      <c r="S24" s="930" t="s">
        <v>366</v>
      </c>
      <c r="T24" s="931"/>
      <c r="U24" s="514" t="str">
        <f t="shared" si="1"/>
        <v xml:space="preserve"> </v>
      </c>
      <c r="V24" t="str">
        <f t="shared" si="2"/>
        <v>-</v>
      </c>
      <c r="W24" s="411"/>
      <c r="X24" s="411"/>
      <c r="Y24" s="411"/>
    </row>
    <row r="25" spans="1:25" hidden="1" x14ac:dyDescent="0.25">
      <c r="A25" s="411">
        <v>1</v>
      </c>
      <c r="B25" s="412" t="s">
        <v>364</v>
      </c>
      <c r="C25" s="923" t="s">
        <v>366</v>
      </c>
      <c r="D25" s="924"/>
      <c r="E25" s="932" t="s">
        <v>366</v>
      </c>
      <c r="F25" s="933"/>
      <c r="G25" s="933"/>
      <c r="H25" s="433" t="s">
        <v>366</v>
      </c>
      <c r="I25" s="434"/>
      <c r="J25" s="434"/>
      <c r="K25" s="433" t="s">
        <v>366</v>
      </c>
      <c r="L25" s="434" t="s">
        <v>393</v>
      </c>
      <c r="M25" s="434" t="s">
        <v>396</v>
      </c>
      <c r="N25" s="925" t="s">
        <v>366</v>
      </c>
      <c r="O25" s="926"/>
      <c r="P25" s="926"/>
      <c r="Q25" s="925" t="s">
        <v>366</v>
      </c>
      <c r="R25" s="926"/>
      <c r="S25" s="930" t="s">
        <v>366</v>
      </c>
      <c r="T25" s="931"/>
      <c r="U25" s="514" t="str">
        <f t="shared" si="1"/>
        <v xml:space="preserve"> </v>
      </c>
      <c r="V25" t="str">
        <f t="shared" si="2"/>
        <v>RQ-2020-01-20-09</v>
      </c>
      <c r="W25" s="411"/>
      <c r="X25" s="411"/>
      <c r="Y25" s="411"/>
    </row>
    <row r="26" spans="1:25" ht="15.75" hidden="1" thickBot="1" x14ac:dyDescent="0.3">
      <c r="A26" s="411">
        <v>1</v>
      </c>
      <c r="B26" s="412" t="s">
        <v>364</v>
      </c>
      <c r="C26" s="923" t="s">
        <v>366</v>
      </c>
      <c r="D26" s="924"/>
      <c r="E26" s="932" t="s">
        <v>366</v>
      </c>
      <c r="F26" s="933"/>
      <c r="G26" s="933"/>
      <c r="H26" s="433" t="s">
        <v>366</v>
      </c>
      <c r="I26" s="434"/>
      <c r="J26" s="434"/>
      <c r="K26" s="433" t="s">
        <v>395</v>
      </c>
      <c r="L26" s="434" t="s">
        <v>394</v>
      </c>
      <c r="M26" s="434" t="s">
        <v>397</v>
      </c>
      <c r="N26" s="925" t="s">
        <v>366</v>
      </c>
      <c r="O26" s="926"/>
      <c r="P26" s="926"/>
      <c r="Q26" s="925" t="s">
        <v>366</v>
      </c>
      <c r="R26" s="926"/>
      <c r="S26" s="934" t="s">
        <v>366</v>
      </c>
      <c r="T26" s="935"/>
      <c r="U26" s="514" t="str">
        <f t="shared" si="1"/>
        <v>TA</v>
      </c>
      <c r="V26" t="str">
        <f t="shared" si="2"/>
        <v>Avril, Evelin, Blake</v>
      </c>
      <c r="W26" s="411"/>
      <c r="X26" s="411"/>
      <c r="Y26" s="411"/>
    </row>
    <row r="27" spans="1:25" ht="15.75" hidden="1" thickTop="1" x14ac:dyDescent="0.25">
      <c r="A27" s="411">
        <v>1</v>
      </c>
      <c r="B27" s="412" t="s">
        <v>364</v>
      </c>
      <c r="C27" s="429">
        <v>43856</v>
      </c>
      <c r="D27" s="430"/>
      <c r="E27" s="423">
        <v>43857</v>
      </c>
      <c r="F27" s="431"/>
      <c r="G27" s="424"/>
      <c r="H27" s="423">
        <v>43858</v>
      </c>
      <c r="I27" s="431"/>
      <c r="J27" s="424"/>
      <c r="K27" s="423">
        <v>43859</v>
      </c>
      <c r="L27" s="431" t="s">
        <v>399</v>
      </c>
      <c r="M27" s="432"/>
      <c r="N27" s="423">
        <v>43860</v>
      </c>
      <c r="O27" s="431" t="s">
        <v>455</v>
      </c>
      <c r="P27" s="424"/>
      <c r="Q27" s="423">
        <v>43861</v>
      </c>
      <c r="R27" s="435"/>
      <c r="S27" s="436">
        <v>1</v>
      </c>
      <c r="T27" s="437"/>
      <c r="U27" s="514">
        <f t="shared" si="1"/>
        <v>43859</v>
      </c>
      <c r="V27" t="str">
        <f t="shared" si="2"/>
        <v>Little River</v>
      </c>
      <c r="W27" s="411"/>
      <c r="X27" s="411"/>
      <c r="Y27" s="411"/>
    </row>
    <row r="28" spans="1:25" hidden="1" x14ac:dyDescent="0.25">
      <c r="A28" s="411">
        <v>1</v>
      </c>
      <c r="B28" s="412" t="s">
        <v>364</v>
      </c>
      <c r="C28" s="923" t="s">
        <v>366</v>
      </c>
      <c r="D28" s="924"/>
      <c r="E28" s="925" t="s">
        <v>366</v>
      </c>
      <c r="F28" s="926"/>
      <c r="G28" s="926"/>
      <c r="H28" s="433" t="s">
        <v>366</v>
      </c>
      <c r="I28" s="434"/>
      <c r="J28" s="434"/>
      <c r="K28" s="433" t="s">
        <v>56</v>
      </c>
      <c r="L28" s="434" t="s">
        <v>423</v>
      </c>
      <c r="M28" s="434" t="s">
        <v>438</v>
      </c>
      <c r="N28" s="925" t="s">
        <v>450</v>
      </c>
      <c r="O28" s="926"/>
      <c r="P28" s="926"/>
      <c r="Q28" s="925" t="s">
        <v>366</v>
      </c>
      <c r="R28" s="927"/>
      <c r="S28" s="928" t="s">
        <v>366</v>
      </c>
      <c r="T28" s="929"/>
      <c r="U28" s="514" t="str">
        <f t="shared" si="1"/>
        <v>424</v>
      </c>
      <c r="V28" t="str">
        <f t="shared" si="2"/>
        <v>Little River At Highbridge Road</v>
      </c>
      <c r="W28" s="411"/>
      <c r="X28" s="411"/>
      <c r="Y28" s="411"/>
    </row>
    <row r="29" spans="1:25" hidden="1" x14ac:dyDescent="0.25">
      <c r="A29" s="411">
        <v>1</v>
      </c>
      <c r="B29" s="412" t="s">
        <v>364</v>
      </c>
      <c r="C29" s="923" t="s">
        <v>366</v>
      </c>
      <c r="D29" s="924"/>
      <c r="E29" s="925" t="s">
        <v>366</v>
      </c>
      <c r="F29" s="926"/>
      <c r="G29" s="926"/>
      <c r="H29" s="433" t="s">
        <v>366</v>
      </c>
      <c r="I29" s="434"/>
      <c r="J29" s="434"/>
      <c r="K29" s="433" t="s">
        <v>55</v>
      </c>
      <c r="L29" s="434" t="s">
        <v>422</v>
      </c>
      <c r="M29" s="434" t="s">
        <v>438</v>
      </c>
      <c r="N29" s="925" t="s">
        <v>366</v>
      </c>
      <c r="O29" s="926"/>
      <c r="P29" s="926"/>
      <c r="Q29" s="925" t="s">
        <v>366</v>
      </c>
      <c r="R29" s="927"/>
      <c r="S29" s="928" t="s">
        <v>366</v>
      </c>
      <c r="T29" s="929"/>
      <c r="U29" s="514" t="str">
        <f t="shared" si="1"/>
        <v>410</v>
      </c>
      <c r="V29" t="str">
        <f t="shared" si="2"/>
        <v>Willachoochee Creek At 161</v>
      </c>
      <c r="W29" s="411"/>
      <c r="X29" s="411"/>
      <c r="Y29" s="411"/>
    </row>
    <row r="30" spans="1:25" hidden="1" x14ac:dyDescent="0.25">
      <c r="A30" s="411">
        <v>1</v>
      </c>
      <c r="B30" s="412" t="s">
        <v>364</v>
      </c>
      <c r="C30" s="923" t="s">
        <v>366</v>
      </c>
      <c r="D30" s="924"/>
      <c r="E30" s="925" t="s">
        <v>366</v>
      </c>
      <c r="F30" s="926"/>
      <c r="G30" s="926"/>
      <c r="H30" s="433" t="s">
        <v>366</v>
      </c>
      <c r="I30" s="434"/>
      <c r="J30" s="434"/>
      <c r="K30" s="433" t="s">
        <v>56</v>
      </c>
      <c r="L30" s="434" t="s">
        <v>424</v>
      </c>
      <c r="M30" s="434" t="s">
        <v>441</v>
      </c>
      <c r="N30" s="925" t="s">
        <v>395</v>
      </c>
      <c r="O30" s="926"/>
      <c r="P30" s="926"/>
      <c r="Q30" s="925" t="s">
        <v>366</v>
      </c>
      <c r="R30" s="927"/>
      <c r="S30" s="928" t="s">
        <v>366</v>
      </c>
      <c r="T30" s="929"/>
      <c r="U30" s="514" t="str">
        <f t="shared" si="1"/>
        <v>424</v>
      </c>
      <c r="V30" t="str">
        <f t="shared" si="2"/>
        <v>Little River 100 Meters Upstream Of US 90</v>
      </c>
      <c r="W30" s="411"/>
      <c r="X30" s="411"/>
      <c r="Y30" s="411"/>
    </row>
    <row r="31" spans="1:25" hidden="1" x14ac:dyDescent="0.25">
      <c r="A31" s="411">
        <v>1</v>
      </c>
      <c r="B31" s="412" t="s">
        <v>364</v>
      </c>
      <c r="C31" s="498"/>
      <c r="D31" s="499"/>
      <c r="E31" s="500"/>
      <c r="F31" s="501"/>
      <c r="G31" s="501"/>
      <c r="H31" s="506"/>
      <c r="I31" s="507"/>
      <c r="J31" s="507"/>
      <c r="K31" s="433" t="s">
        <v>56</v>
      </c>
      <c r="L31" s="434" t="s">
        <v>425</v>
      </c>
      <c r="M31" s="434" t="s">
        <v>441</v>
      </c>
      <c r="N31" s="500"/>
      <c r="O31" s="501"/>
      <c r="P31" s="501"/>
      <c r="Q31" s="500"/>
      <c r="R31" s="502"/>
      <c r="S31" s="503"/>
      <c r="T31" s="504"/>
      <c r="U31" s="514" t="str">
        <f t="shared" ref="U31:U34" si="3">K31</f>
        <v>424</v>
      </c>
      <c r="V31" t="str">
        <f t="shared" ref="V31:V34" si="4">IF(L31="","-",L31)</f>
        <v>Little River 100 Meters Upstream Of SR 12</v>
      </c>
      <c r="W31" s="411"/>
      <c r="X31" s="411"/>
      <c r="Y31" s="411"/>
    </row>
    <row r="32" spans="1:25" hidden="1" x14ac:dyDescent="0.25">
      <c r="A32" s="411">
        <v>1</v>
      </c>
      <c r="B32" s="412" t="s">
        <v>364</v>
      </c>
      <c r="C32" s="498"/>
      <c r="D32" s="499"/>
      <c r="E32" s="500"/>
      <c r="F32" s="501"/>
      <c r="G32" s="501"/>
      <c r="H32" s="506"/>
      <c r="I32" s="507"/>
      <c r="J32" s="507"/>
      <c r="K32" s="433" t="s">
        <v>57</v>
      </c>
      <c r="L32" s="434" t="s">
        <v>426</v>
      </c>
      <c r="M32" s="434" t="s">
        <v>441</v>
      </c>
      <c r="N32" s="500"/>
      <c r="O32" s="501"/>
      <c r="P32" s="501"/>
      <c r="Q32" s="500"/>
      <c r="R32" s="502"/>
      <c r="S32" s="503"/>
      <c r="T32" s="504"/>
      <c r="U32" s="514" t="str">
        <f t="shared" si="3"/>
        <v>440</v>
      </c>
      <c r="V32" t="str">
        <f t="shared" si="4"/>
        <v>Lewis Creek Upstream Of 157</v>
      </c>
      <c r="W32" s="411"/>
      <c r="X32" s="411"/>
      <c r="Y32" s="411"/>
    </row>
    <row r="33" spans="1:25" hidden="1" x14ac:dyDescent="0.25">
      <c r="A33" s="411">
        <v>1</v>
      </c>
      <c r="B33" s="412" t="s">
        <v>364</v>
      </c>
      <c r="C33" s="498"/>
      <c r="D33" s="499"/>
      <c r="E33" s="500"/>
      <c r="F33" s="501"/>
      <c r="G33" s="501"/>
      <c r="H33" s="506"/>
      <c r="I33" s="507"/>
      <c r="J33" s="507"/>
      <c r="K33" s="433" t="s">
        <v>460</v>
      </c>
      <c r="L33" s="434" t="s">
        <v>461</v>
      </c>
      <c r="M33" s="434" t="s">
        <v>441</v>
      </c>
      <c r="N33" s="500"/>
      <c r="O33" s="501"/>
      <c r="P33" s="501"/>
      <c r="Q33" s="500"/>
      <c r="R33" s="502"/>
      <c r="S33" s="503"/>
      <c r="T33" s="504"/>
      <c r="U33" s="514" t="str">
        <f t="shared" si="3"/>
        <v>540</v>
      </c>
      <c r="V33" t="str">
        <f t="shared" si="4"/>
        <v>Hurricane Creek at US 90</v>
      </c>
      <c r="W33" s="411"/>
      <c r="X33" s="411"/>
      <c r="Y33" s="411"/>
    </row>
    <row r="34" spans="1:25" hidden="1" x14ac:dyDescent="0.25">
      <c r="A34" s="411">
        <v>1</v>
      </c>
      <c r="B34" s="412" t="s">
        <v>364</v>
      </c>
      <c r="C34" s="498"/>
      <c r="D34" s="499"/>
      <c r="E34" s="500"/>
      <c r="F34" s="501"/>
      <c r="G34" s="501"/>
      <c r="H34" s="506"/>
      <c r="I34" s="507"/>
      <c r="J34" s="507"/>
      <c r="K34" s="433" t="s">
        <v>427</v>
      </c>
      <c r="L34" s="434" t="s">
        <v>432</v>
      </c>
      <c r="M34" s="434" t="s">
        <v>441</v>
      </c>
      <c r="N34" s="500"/>
      <c r="O34" s="501"/>
      <c r="P34" s="501"/>
      <c r="Q34" s="500"/>
      <c r="R34" s="502"/>
      <c r="S34" s="503"/>
      <c r="T34" s="504"/>
      <c r="U34" s="514" t="str">
        <f t="shared" si="3"/>
        <v>630</v>
      </c>
      <c r="V34" t="str">
        <f t="shared" si="4"/>
        <v>Double Branch At CR 159</v>
      </c>
      <c r="W34" s="411"/>
      <c r="X34" s="411"/>
      <c r="Y34" s="411"/>
    </row>
    <row r="35" spans="1:25" hidden="1" x14ac:dyDescent="0.25">
      <c r="A35" s="411">
        <v>1</v>
      </c>
      <c r="B35" s="412" t="s">
        <v>364</v>
      </c>
      <c r="C35" s="498"/>
      <c r="D35" s="499"/>
      <c r="E35" s="500"/>
      <c r="F35" s="501"/>
      <c r="G35" s="501"/>
      <c r="H35" s="506"/>
      <c r="I35" s="507"/>
      <c r="J35" s="507"/>
      <c r="K35" s="433" t="s">
        <v>429</v>
      </c>
      <c r="L35" s="434" t="s">
        <v>431</v>
      </c>
      <c r="M35" s="434" t="s">
        <v>441</v>
      </c>
      <c r="N35" s="500"/>
      <c r="O35" s="501"/>
      <c r="P35" s="501"/>
      <c r="Q35" s="500"/>
      <c r="R35" s="502"/>
      <c r="S35" s="503"/>
      <c r="T35" s="504"/>
      <c r="U35" s="514" t="str">
        <f t="shared" ref="U35:U40" si="5">K35</f>
        <v>680</v>
      </c>
      <c r="V35" t="str">
        <f t="shared" ref="V35:V40" si="6">IF(L35="","-",L35)</f>
        <v>Richlander Creek At CR 65B</v>
      </c>
      <c r="W35" s="411"/>
      <c r="X35" s="411"/>
      <c r="Y35" s="411"/>
    </row>
    <row r="36" spans="1:25" hidden="1" x14ac:dyDescent="0.25">
      <c r="A36" s="411">
        <v>1</v>
      </c>
      <c r="B36" s="412" t="s">
        <v>364</v>
      </c>
      <c r="C36" s="498"/>
      <c r="D36" s="499"/>
      <c r="E36" s="500"/>
      <c r="F36" s="501"/>
      <c r="G36" s="501"/>
      <c r="H36" s="506"/>
      <c r="I36" s="507"/>
      <c r="J36" s="507"/>
      <c r="K36" s="433"/>
      <c r="L36" s="434"/>
      <c r="M36" s="434"/>
      <c r="N36" s="500"/>
      <c r="O36" s="501"/>
      <c r="P36" s="501"/>
      <c r="Q36" s="500"/>
      <c r="R36" s="502"/>
      <c r="S36" s="503"/>
      <c r="T36" s="504"/>
      <c r="U36" s="514">
        <f t="shared" si="5"/>
        <v>0</v>
      </c>
      <c r="V36" t="str">
        <f t="shared" si="6"/>
        <v>-</v>
      </c>
      <c r="W36" s="411"/>
      <c r="X36" s="411"/>
      <c r="Y36" s="411"/>
    </row>
    <row r="37" spans="1:25" hidden="1" x14ac:dyDescent="0.25">
      <c r="A37" s="411">
        <v>1</v>
      </c>
      <c r="B37" s="412" t="s">
        <v>364</v>
      </c>
      <c r="C37" s="498"/>
      <c r="D37" s="499"/>
      <c r="E37" s="500"/>
      <c r="F37" s="501"/>
      <c r="G37" s="501"/>
      <c r="H37" s="506"/>
      <c r="I37" s="507"/>
      <c r="J37" s="507"/>
      <c r="K37" s="433"/>
      <c r="L37" s="434" t="s">
        <v>442</v>
      </c>
      <c r="M37" s="434"/>
      <c r="N37" s="500"/>
      <c r="O37" s="501"/>
      <c r="P37" s="501"/>
      <c r="Q37" s="500"/>
      <c r="R37" s="502"/>
      <c r="S37" s="503"/>
      <c r="T37" s="504"/>
      <c r="U37" s="514">
        <f t="shared" si="5"/>
        <v>0</v>
      </c>
      <c r="V37" t="str">
        <f t="shared" si="6"/>
        <v>RQ-2020-01-27-10</v>
      </c>
      <c r="W37" s="411"/>
      <c r="X37" s="411"/>
      <c r="Y37" s="411"/>
    </row>
    <row r="38" spans="1:25" hidden="1" x14ac:dyDescent="0.25">
      <c r="A38" s="411">
        <v>1</v>
      </c>
      <c r="B38" s="412" t="s">
        <v>364</v>
      </c>
      <c r="C38" s="498"/>
      <c r="D38" s="499"/>
      <c r="E38" s="500"/>
      <c r="F38" s="501"/>
      <c r="G38" s="501"/>
      <c r="H38" s="506"/>
      <c r="I38" s="507"/>
      <c r="J38" s="507"/>
      <c r="K38" s="433"/>
      <c r="L38" s="434" t="s">
        <v>450</v>
      </c>
      <c r="M38" s="434"/>
      <c r="N38" s="500"/>
      <c r="O38" s="501"/>
      <c r="P38" s="501"/>
      <c r="Q38" s="500"/>
      <c r="R38" s="502"/>
      <c r="S38" s="503"/>
      <c r="T38" s="504"/>
      <c r="U38" s="514">
        <f t="shared" si="5"/>
        <v>0</v>
      </c>
      <c r="V38" t="str">
        <f t="shared" si="6"/>
        <v>Blake, Avril</v>
      </c>
      <c r="W38" s="411"/>
      <c r="X38" s="411"/>
      <c r="Y38" s="411"/>
    </row>
    <row r="39" spans="1:25" hidden="1" x14ac:dyDescent="0.25">
      <c r="A39" s="411">
        <v>1</v>
      </c>
      <c r="B39" s="412" t="s">
        <v>364</v>
      </c>
      <c r="C39" s="923" t="s">
        <v>366</v>
      </c>
      <c r="D39" s="924"/>
      <c r="E39" s="925" t="s">
        <v>366</v>
      </c>
      <c r="F39" s="926"/>
      <c r="G39" s="926"/>
      <c r="H39" s="433" t="s">
        <v>366</v>
      </c>
      <c r="I39" s="434"/>
      <c r="J39" s="434"/>
      <c r="K39" s="433"/>
      <c r="L39" s="434"/>
      <c r="M39" s="434" t="s">
        <v>447</v>
      </c>
      <c r="N39" s="925" t="s">
        <v>366</v>
      </c>
      <c r="O39" s="926"/>
      <c r="P39" s="926"/>
      <c r="Q39" s="925" t="s">
        <v>366</v>
      </c>
      <c r="R39" s="927"/>
      <c r="S39" s="928" t="s">
        <v>366</v>
      </c>
      <c r="T39" s="929"/>
      <c r="U39" s="514">
        <f t="shared" si="5"/>
        <v>0</v>
      </c>
      <c r="V39" t="str">
        <f t="shared" si="6"/>
        <v>-</v>
      </c>
      <c r="W39" s="411"/>
      <c r="X39" s="411"/>
      <c r="Y39" s="411"/>
    </row>
    <row r="40" spans="1:25" ht="15.75" hidden="1" thickBot="1" x14ac:dyDescent="0.3">
      <c r="A40" s="411">
        <v>1</v>
      </c>
      <c r="B40" s="438" t="s">
        <v>364</v>
      </c>
      <c r="C40" s="949" t="s">
        <v>366</v>
      </c>
      <c r="D40" s="950"/>
      <c r="E40" s="919" t="s">
        <v>366</v>
      </c>
      <c r="F40" s="951"/>
      <c r="G40" s="951"/>
      <c r="H40" s="439" t="s">
        <v>366</v>
      </c>
      <c r="I40" s="440"/>
      <c r="J40" s="440"/>
      <c r="K40" s="439" t="s">
        <v>395</v>
      </c>
      <c r="L40" s="440"/>
      <c r="M40" s="440" t="s">
        <v>451</v>
      </c>
      <c r="N40" s="919" t="s">
        <v>366</v>
      </c>
      <c r="O40" s="951"/>
      <c r="P40" s="951"/>
      <c r="Q40" s="919" t="s">
        <v>366</v>
      </c>
      <c r="R40" s="920"/>
      <c r="S40" s="921" t="s">
        <v>366</v>
      </c>
      <c r="T40" s="922"/>
      <c r="U40" s="514" t="str">
        <f t="shared" si="5"/>
        <v>TA</v>
      </c>
      <c r="V40" t="str">
        <f t="shared" si="6"/>
        <v>-</v>
      </c>
      <c r="W40" s="411"/>
      <c r="X40" s="411"/>
      <c r="Y40" s="411"/>
    </row>
    <row r="41" spans="1:25" ht="15.75" hidden="1" thickTop="1" x14ac:dyDescent="0.25">
      <c r="A41" s="442">
        <v>2</v>
      </c>
      <c r="B41" s="443" t="s">
        <v>371</v>
      </c>
      <c r="C41" s="444">
        <v>43863</v>
      </c>
      <c r="D41" s="445"/>
      <c r="E41" s="446">
        <v>43864</v>
      </c>
      <c r="F41" s="448"/>
      <c r="G41" s="447"/>
      <c r="H41" s="446">
        <v>43865</v>
      </c>
      <c r="I41" s="448"/>
      <c r="J41" s="447"/>
      <c r="K41" s="446">
        <v>43866</v>
      </c>
      <c r="L41" s="448"/>
      <c r="M41" s="449"/>
      <c r="N41" s="446">
        <v>43867</v>
      </c>
      <c r="O41" s="448"/>
      <c r="P41" s="447"/>
      <c r="Q41" s="446">
        <v>43868</v>
      </c>
      <c r="R41" s="447"/>
      <c r="S41" s="425">
        <v>43869</v>
      </c>
      <c r="T41" s="426"/>
      <c r="U41" s="514">
        <f t="shared" ref="U41:U43" si="7">K41</f>
        <v>43866</v>
      </c>
      <c r="V41" t="str">
        <f t="shared" ref="V41:V43" si="8">IF(L41="","-",L41)</f>
        <v>-</v>
      </c>
      <c r="W41" s="411"/>
      <c r="X41" s="411"/>
      <c r="Y41" s="411"/>
    </row>
    <row r="42" spans="1:25" hidden="1" x14ac:dyDescent="0.25">
      <c r="A42" s="411">
        <v>2</v>
      </c>
      <c r="B42" s="443" t="s">
        <v>371</v>
      </c>
      <c r="C42" s="909" t="s">
        <v>366</v>
      </c>
      <c r="D42" s="910"/>
      <c r="E42" s="904" t="s">
        <v>366</v>
      </c>
      <c r="F42" s="905"/>
      <c r="G42" s="905"/>
      <c r="H42" s="518" t="s">
        <v>366</v>
      </c>
      <c r="I42" s="519"/>
      <c r="J42" s="519"/>
      <c r="K42" s="433" t="s">
        <v>366</v>
      </c>
      <c r="L42" s="434"/>
      <c r="M42" s="434"/>
      <c r="N42" s="904" t="s">
        <v>366</v>
      </c>
      <c r="O42" s="905"/>
      <c r="P42" s="905"/>
      <c r="Q42" s="904" t="s">
        <v>366</v>
      </c>
      <c r="R42" s="905"/>
      <c r="S42" s="911" t="s">
        <v>366</v>
      </c>
      <c r="T42" s="912"/>
      <c r="U42" s="514" t="str">
        <f t="shared" si="7"/>
        <v xml:space="preserve"> </v>
      </c>
      <c r="V42" t="str">
        <f t="shared" si="8"/>
        <v>-</v>
      </c>
      <c r="W42" s="411"/>
      <c r="X42" s="411"/>
      <c r="Y42" s="411"/>
    </row>
    <row r="43" spans="1:25" hidden="1" x14ac:dyDescent="0.25">
      <c r="A43" s="411">
        <v>2</v>
      </c>
      <c r="B43" s="443" t="s">
        <v>371</v>
      </c>
      <c r="C43" s="909" t="s">
        <v>366</v>
      </c>
      <c r="D43" s="910"/>
      <c r="E43" s="904" t="s">
        <v>366</v>
      </c>
      <c r="F43" s="905"/>
      <c r="G43" s="905"/>
      <c r="H43" s="518" t="s">
        <v>366</v>
      </c>
      <c r="I43" s="519"/>
      <c r="J43" s="519"/>
      <c r="K43" s="433" t="s">
        <v>366</v>
      </c>
      <c r="L43" s="434"/>
      <c r="M43" s="434"/>
      <c r="N43" s="904" t="s">
        <v>366</v>
      </c>
      <c r="O43" s="905"/>
      <c r="P43" s="905"/>
      <c r="Q43" s="904" t="s">
        <v>366</v>
      </c>
      <c r="R43" s="905"/>
      <c r="S43" s="911" t="s">
        <v>366</v>
      </c>
      <c r="T43" s="912"/>
      <c r="U43" s="514" t="str">
        <f t="shared" si="7"/>
        <v xml:space="preserve"> </v>
      </c>
      <c r="V43" t="str">
        <f t="shared" si="8"/>
        <v>-</v>
      </c>
      <c r="W43" s="411"/>
      <c r="X43" s="411"/>
      <c r="Y43" s="411"/>
    </row>
    <row r="44" spans="1:25" hidden="1" x14ac:dyDescent="0.25">
      <c r="A44" s="411">
        <v>2</v>
      </c>
      <c r="B44" s="443" t="s">
        <v>371</v>
      </c>
      <c r="C44" s="909" t="s">
        <v>366</v>
      </c>
      <c r="D44" s="910"/>
      <c r="E44" s="904" t="s">
        <v>366</v>
      </c>
      <c r="F44" s="905"/>
      <c r="G44" s="905"/>
      <c r="H44" s="518" t="s">
        <v>366</v>
      </c>
      <c r="I44" s="519"/>
      <c r="J44" s="519"/>
      <c r="K44" s="433" t="s">
        <v>366</v>
      </c>
      <c r="L44" s="434"/>
      <c r="M44" s="434"/>
      <c r="N44" s="904" t="s">
        <v>366</v>
      </c>
      <c r="O44" s="905"/>
      <c r="P44" s="905"/>
      <c r="Q44" s="904" t="s">
        <v>366</v>
      </c>
      <c r="R44" s="905"/>
      <c r="S44" s="911" t="s">
        <v>366</v>
      </c>
      <c r="T44" s="912"/>
      <c r="U44" s="514" t="str">
        <f t="shared" ref="U44:U96" si="9">K44</f>
        <v xml:space="preserve"> </v>
      </c>
      <c r="V44" t="str">
        <f t="shared" ref="V44:V96" si="10">IF(L44="","-",L44)</f>
        <v>-</v>
      </c>
      <c r="W44" s="411"/>
      <c r="X44" s="411"/>
      <c r="Y44" s="411"/>
    </row>
    <row r="45" spans="1:25" hidden="1" x14ac:dyDescent="0.25">
      <c r="A45" s="411">
        <v>2</v>
      </c>
      <c r="B45" s="443" t="s">
        <v>371</v>
      </c>
      <c r="C45" s="909" t="s">
        <v>366</v>
      </c>
      <c r="D45" s="910"/>
      <c r="E45" s="904" t="s">
        <v>366</v>
      </c>
      <c r="F45" s="905"/>
      <c r="G45" s="905"/>
      <c r="H45" s="518" t="s">
        <v>366</v>
      </c>
      <c r="I45" s="519"/>
      <c r="J45" s="519"/>
      <c r="K45" s="433" t="s">
        <v>366</v>
      </c>
      <c r="L45" s="434"/>
      <c r="M45" s="434"/>
      <c r="N45" s="904" t="s">
        <v>366</v>
      </c>
      <c r="O45" s="905"/>
      <c r="P45" s="905"/>
      <c r="Q45" s="904" t="s">
        <v>366</v>
      </c>
      <c r="R45" s="905"/>
      <c r="S45" s="911" t="s">
        <v>366</v>
      </c>
      <c r="T45" s="912"/>
      <c r="U45" s="514" t="str">
        <f t="shared" si="9"/>
        <v xml:space="preserve"> </v>
      </c>
      <c r="V45" t="str">
        <f t="shared" si="10"/>
        <v>-</v>
      </c>
      <c r="W45" s="411"/>
      <c r="X45" s="411"/>
      <c r="Y45" s="411"/>
    </row>
    <row r="46" spans="1:25" hidden="1" x14ac:dyDescent="0.25">
      <c r="A46" s="411">
        <v>2</v>
      </c>
      <c r="B46" s="443" t="s">
        <v>371</v>
      </c>
      <c r="C46" s="909" t="s">
        <v>366</v>
      </c>
      <c r="D46" s="910"/>
      <c r="E46" s="904" t="s">
        <v>366</v>
      </c>
      <c r="F46" s="905"/>
      <c r="G46" s="905"/>
      <c r="H46" s="518" t="s">
        <v>366</v>
      </c>
      <c r="I46" s="519"/>
      <c r="J46" s="519"/>
      <c r="K46" s="433" t="s">
        <v>366</v>
      </c>
      <c r="L46" s="434"/>
      <c r="M46" s="434"/>
      <c r="N46" s="904" t="s">
        <v>366</v>
      </c>
      <c r="O46" s="905"/>
      <c r="P46" s="905"/>
      <c r="Q46" s="904" t="s">
        <v>366</v>
      </c>
      <c r="R46" s="905"/>
      <c r="S46" s="911" t="s">
        <v>366</v>
      </c>
      <c r="T46" s="912"/>
      <c r="U46" s="514" t="str">
        <f t="shared" si="9"/>
        <v xml:space="preserve"> </v>
      </c>
      <c r="V46" t="str">
        <f t="shared" si="10"/>
        <v>-</v>
      </c>
      <c r="W46" s="411"/>
      <c r="X46" s="411"/>
      <c r="Y46" s="411"/>
    </row>
    <row r="47" spans="1:25" hidden="1" x14ac:dyDescent="0.25">
      <c r="A47" s="411">
        <v>2</v>
      </c>
      <c r="B47" s="443" t="s">
        <v>371</v>
      </c>
      <c r="C47" s="429">
        <v>43870</v>
      </c>
      <c r="D47" s="430"/>
      <c r="E47" s="423">
        <v>43871</v>
      </c>
      <c r="F47" s="431"/>
      <c r="G47" s="424"/>
      <c r="H47" s="423">
        <v>43872</v>
      </c>
      <c r="I47" s="431" t="s">
        <v>446</v>
      </c>
      <c r="J47" s="424"/>
      <c r="K47" s="423">
        <v>43873</v>
      </c>
      <c r="L47" s="431" t="s">
        <v>413</v>
      </c>
      <c r="M47" s="432"/>
      <c r="N47" s="423">
        <v>43874</v>
      </c>
      <c r="O47" s="431"/>
      <c r="P47" s="424"/>
      <c r="Q47" s="423">
        <v>43875</v>
      </c>
      <c r="R47" s="450"/>
      <c r="S47" s="425">
        <v>43876</v>
      </c>
      <c r="T47" s="426"/>
      <c r="U47" s="514">
        <f t="shared" si="9"/>
        <v>43873</v>
      </c>
      <c r="V47" t="str">
        <f t="shared" si="10"/>
        <v>Alligator Creek</v>
      </c>
      <c r="W47" s="411"/>
      <c r="X47" s="411"/>
      <c r="Y47" s="411"/>
    </row>
    <row r="48" spans="1:25" hidden="1" x14ac:dyDescent="0.25">
      <c r="A48" s="411">
        <v>2</v>
      </c>
      <c r="B48" s="443" t="s">
        <v>371</v>
      </c>
      <c r="C48" s="909" t="s">
        <v>366</v>
      </c>
      <c r="D48" s="910"/>
      <c r="E48" s="904" t="s">
        <v>366</v>
      </c>
      <c r="F48" s="905"/>
      <c r="G48" s="905"/>
      <c r="H48" s="433"/>
      <c r="I48" s="434"/>
      <c r="J48" s="434"/>
      <c r="K48" s="433" t="s">
        <v>47</v>
      </c>
      <c r="L48" s="434" t="s">
        <v>416</v>
      </c>
      <c r="M48" s="434" t="s">
        <v>435</v>
      </c>
      <c r="N48" s="904" t="s">
        <v>366</v>
      </c>
      <c r="O48" s="905"/>
      <c r="P48" s="905"/>
      <c r="Q48" s="904" t="s">
        <v>366</v>
      </c>
      <c r="R48" s="905"/>
      <c r="S48" s="911" t="s">
        <v>366</v>
      </c>
      <c r="T48" s="912"/>
      <c r="U48" s="514" t="str">
        <f t="shared" si="9"/>
        <v>130</v>
      </c>
      <c r="V48" t="str">
        <f t="shared" si="10"/>
        <v>Minnow Creek At Lovewood Rd</v>
      </c>
      <c r="W48" s="411"/>
      <c r="X48" s="411"/>
      <c r="Y48" s="411"/>
    </row>
    <row r="49" spans="1:25" hidden="1" x14ac:dyDescent="0.25">
      <c r="A49" s="411">
        <v>2</v>
      </c>
      <c r="B49" s="443" t="s">
        <v>371</v>
      </c>
      <c r="C49" s="492"/>
      <c r="D49" s="493"/>
      <c r="E49" s="494"/>
      <c r="F49" s="495"/>
      <c r="G49" s="495"/>
      <c r="H49" s="508"/>
      <c r="I49" s="509"/>
      <c r="J49" s="509"/>
      <c r="K49" s="433" t="s">
        <v>46</v>
      </c>
      <c r="L49" s="434" t="s">
        <v>448</v>
      </c>
      <c r="M49" s="434" t="s">
        <v>435</v>
      </c>
      <c r="N49" s="494"/>
      <c r="O49" s="495"/>
      <c r="P49" s="495"/>
      <c r="Q49" s="494"/>
      <c r="R49" s="495"/>
      <c r="S49" s="496"/>
      <c r="T49" s="497"/>
      <c r="U49" s="514" t="str">
        <f t="shared" si="9"/>
        <v>123</v>
      </c>
      <c r="V49" t="str">
        <f t="shared" si="10"/>
        <v>Alligator Creek Upstream Of SR 273</v>
      </c>
      <c r="W49" s="411"/>
      <c r="X49" s="411"/>
      <c r="Y49" s="411"/>
    </row>
    <row r="50" spans="1:25" hidden="1" x14ac:dyDescent="0.25">
      <c r="A50" s="411">
        <v>2</v>
      </c>
      <c r="B50" s="443" t="s">
        <v>371</v>
      </c>
      <c r="C50" s="492"/>
      <c r="D50" s="493"/>
      <c r="E50" s="494"/>
      <c r="F50" s="495"/>
      <c r="G50" s="495"/>
      <c r="H50" s="508"/>
      <c r="I50" s="509"/>
      <c r="J50" s="509"/>
      <c r="K50" s="433" t="s">
        <v>46</v>
      </c>
      <c r="L50" s="434" t="s">
        <v>414</v>
      </c>
      <c r="M50" s="434" t="s">
        <v>434</v>
      </c>
      <c r="N50" s="494"/>
      <c r="O50" s="495"/>
      <c r="P50" s="495"/>
      <c r="Q50" s="494"/>
      <c r="R50" s="495"/>
      <c r="S50" s="496"/>
      <c r="T50" s="497"/>
      <c r="U50" s="514" t="str">
        <f t="shared" si="9"/>
        <v>123</v>
      </c>
      <c r="V50" t="str">
        <f t="shared" si="10"/>
        <v>Alligator Creek Upstream Of Bentley Rd.</v>
      </c>
      <c r="W50" s="411"/>
      <c r="X50" s="411"/>
      <c r="Y50" s="411"/>
    </row>
    <row r="51" spans="1:25" hidden="1" x14ac:dyDescent="0.25">
      <c r="A51" s="411">
        <v>2</v>
      </c>
      <c r="B51" s="443" t="s">
        <v>371</v>
      </c>
      <c r="C51" s="909" t="s">
        <v>366</v>
      </c>
      <c r="D51" s="910"/>
      <c r="E51" s="904" t="s">
        <v>366</v>
      </c>
      <c r="F51" s="905"/>
      <c r="G51" s="905"/>
      <c r="H51" s="518" t="s">
        <v>366</v>
      </c>
      <c r="I51" s="519"/>
      <c r="J51" s="519"/>
      <c r="K51" s="433" t="s">
        <v>46</v>
      </c>
      <c r="L51" s="434" t="s">
        <v>415</v>
      </c>
      <c r="M51" s="434" t="s">
        <v>434</v>
      </c>
      <c r="N51" s="904" t="s">
        <v>366</v>
      </c>
      <c r="O51" s="905"/>
      <c r="P51" s="905"/>
      <c r="Q51" s="904" t="s">
        <v>366</v>
      </c>
      <c r="R51" s="905"/>
      <c r="S51" s="911" t="s">
        <v>366</v>
      </c>
      <c r="T51" s="912"/>
      <c r="U51" s="514" t="str">
        <f t="shared" si="9"/>
        <v>123</v>
      </c>
      <c r="V51" t="str">
        <f t="shared" si="10"/>
        <v>Little Alligator Creek At Sr 273</v>
      </c>
      <c r="W51" s="411"/>
      <c r="X51" s="411"/>
      <c r="Y51" s="411"/>
    </row>
    <row r="52" spans="1:25" hidden="1" x14ac:dyDescent="0.25">
      <c r="A52" s="411">
        <v>2</v>
      </c>
      <c r="B52" s="443" t="s">
        <v>371</v>
      </c>
      <c r="C52" s="492"/>
      <c r="D52" s="493"/>
      <c r="E52" s="494"/>
      <c r="F52" s="495"/>
      <c r="G52" s="495"/>
      <c r="H52" s="508"/>
      <c r="I52" s="566" t="s">
        <v>456</v>
      </c>
      <c r="J52" s="509"/>
      <c r="K52" s="433" t="s">
        <v>49</v>
      </c>
      <c r="L52" s="434" t="s">
        <v>417</v>
      </c>
      <c r="M52" s="434" t="s">
        <v>434</v>
      </c>
      <c r="N52" s="494"/>
      <c r="O52" s="495"/>
      <c r="P52" s="495"/>
      <c r="Q52" s="494"/>
      <c r="R52" s="495"/>
      <c r="S52" s="496"/>
      <c r="T52" s="497"/>
      <c r="U52" s="514" t="str">
        <f t="shared" si="9"/>
        <v>195</v>
      </c>
      <c r="V52" t="str">
        <f t="shared" si="10"/>
        <v>Scurlock Creek At Pilgrim Rd</v>
      </c>
      <c r="W52" s="411"/>
      <c r="X52" s="411"/>
      <c r="Y52" s="411"/>
    </row>
    <row r="53" spans="1:25" hidden="1" x14ac:dyDescent="0.25">
      <c r="A53" s="411">
        <v>2</v>
      </c>
      <c r="B53" s="443" t="s">
        <v>371</v>
      </c>
      <c r="C53" s="909" t="s">
        <v>366</v>
      </c>
      <c r="D53" s="910"/>
      <c r="E53" s="904" t="s">
        <v>366</v>
      </c>
      <c r="F53" s="905"/>
      <c r="G53" s="905"/>
      <c r="H53" s="518" t="s">
        <v>366</v>
      </c>
      <c r="I53" s="519"/>
      <c r="J53" s="519"/>
      <c r="K53" s="433" t="s">
        <v>52</v>
      </c>
      <c r="L53" s="434" t="s">
        <v>418</v>
      </c>
      <c r="M53" s="434" t="s">
        <v>434</v>
      </c>
      <c r="N53" s="904" t="s">
        <v>366</v>
      </c>
      <c r="O53" s="905"/>
      <c r="P53" s="905"/>
      <c r="Q53" s="904" t="s">
        <v>366</v>
      </c>
      <c r="R53" s="905"/>
      <c r="S53" s="911" t="s">
        <v>366</v>
      </c>
      <c r="T53" s="912"/>
      <c r="U53" s="514" t="str">
        <f t="shared" si="9"/>
        <v>233A</v>
      </c>
      <c r="V53" t="str">
        <f t="shared" si="10"/>
        <v>Unnamed Creek At Palmview Rd</v>
      </c>
      <c r="W53" s="411"/>
      <c r="X53" s="411"/>
      <c r="Y53" s="411"/>
    </row>
    <row r="54" spans="1:25" hidden="1" x14ac:dyDescent="0.25">
      <c r="A54" s="411">
        <v>2</v>
      </c>
      <c r="B54" s="443" t="s">
        <v>371</v>
      </c>
      <c r="C54" s="909" t="s">
        <v>366</v>
      </c>
      <c r="D54" s="910"/>
      <c r="E54" s="904" t="s">
        <v>366</v>
      </c>
      <c r="F54" s="905"/>
      <c r="G54" s="905"/>
      <c r="H54" s="518" t="s">
        <v>366</v>
      </c>
      <c r="I54" s="519"/>
      <c r="J54" s="519"/>
      <c r="K54" s="433" t="s">
        <v>53</v>
      </c>
      <c r="L54" s="434" t="s">
        <v>419</v>
      </c>
      <c r="M54" s="434" t="s">
        <v>434</v>
      </c>
      <c r="N54" s="904" t="s">
        <v>366</v>
      </c>
      <c r="O54" s="905"/>
      <c r="P54" s="905"/>
      <c r="Q54" s="904" t="s">
        <v>366</v>
      </c>
      <c r="R54" s="905"/>
      <c r="S54" s="911" t="s">
        <v>366</v>
      </c>
      <c r="T54" s="912"/>
      <c r="U54" s="514" t="str">
        <f t="shared" si="9"/>
        <v>235</v>
      </c>
      <c r="V54" t="str">
        <f t="shared" si="10"/>
        <v>Pine Barn Creek At Woodrest Rd</v>
      </c>
      <c r="W54" s="411"/>
      <c r="X54" s="411"/>
      <c r="Y54" s="411"/>
    </row>
    <row r="55" spans="1:25" hidden="1" x14ac:dyDescent="0.25">
      <c r="A55" s="411">
        <v>2</v>
      </c>
      <c r="B55" s="443" t="s">
        <v>371</v>
      </c>
      <c r="C55" s="492"/>
      <c r="D55" s="493"/>
      <c r="E55" s="494"/>
      <c r="F55" s="495"/>
      <c r="G55" s="495"/>
      <c r="H55" s="508"/>
      <c r="I55" s="509"/>
      <c r="J55" s="509"/>
      <c r="K55" s="433" t="s">
        <v>54</v>
      </c>
      <c r="L55" s="434" t="s">
        <v>420</v>
      </c>
      <c r="M55" s="434" t="s">
        <v>434</v>
      </c>
      <c r="N55" s="494"/>
      <c r="O55" s="495"/>
      <c r="P55" s="495"/>
      <c r="Q55" s="494"/>
      <c r="R55" s="495"/>
      <c r="S55" s="496"/>
      <c r="T55" s="497"/>
      <c r="U55" s="514" t="str">
        <f t="shared" si="9"/>
        <v>262A</v>
      </c>
      <c r="V55" t="str">
        <f t="shared" si="10"/>
        <v>Unnamed Creek At Woodrest Rd</v>
      </c>
      <c r="W55" s="411"/>
      <c r="X55" s="411"/>
      <c r="Y55" s="411"/>
    </row>
    <row r="56" spans="1:25" hidden="1" x14ac:dyDescent="0.25">
      <c r="A56" s="411">
        <v>2</v>
      </c>
      <c r="B56" s="443" t="s">
        <v>371</v>
      </c>
      <c r="C56" s="492"/>
      <c r="D56" s="493"/>
      <c r="E56" s="494"/>
      <c r="F56" s="495"/>
      <c r="G56" s="495"/>
      <c r="H56" s="508"/>
      <c r="I56" s="509"/>
      <c r="J56" s="509"/>
      <c r="K56" s="433"/>
      <c r="L56" s="434"/>
      <c r="M56" s="434"/>
      <c r="N56" s="494"/>
      <c r="O56" s="495"/>
      <c r="P56" s="495"/>
      <c r="Q56" s="494"/>
      <c r="R56" s="495"/>
      <c r="S56" s="496"/>
      <c r="T56" s="497"/>
      <c r="U56" s="514">
        <f t="shared" si="9"/>
        <v>0</v>
      </c>
      <c r="V56" t="str">
        <f t="shared" si="10"/>
        <v>-</v>
      </c>
      <c r="W56" s="411"/>
      <c r="X56" s="411"/>
      <c r="Y56" s="411"/>
    </row>
    <row r="57" spans="1:25" hidden="1" x14ac:dyDescent="0.25">
      <c r="A57" s="411">
        <v>2</v>
      </c>
      <c r="B57" s="443" t="s">
        <v>371</v>
      </c>
      <c r="C57" s="492"/>
      <c r="D57" s="493"/>
      <c r="E57" s="494"/>
      <c r="F57" s="495"/>
      <c r="G57" s="495"/>
      <c r="H57" s="508"/>
      <c r="I57" s="509" t="s">
        <v>452</v>
      </c>
      <c r="J57" s="509"/>
      <c r="K57" s="433"/>
      <c r="L57" s="434" t="s">
        <v>449</v>
      </c>
      <c r="M57" s="434" t="s">
        <v>396</v>
      </c>
      <c r="N57" s="494"/>
      <c r="O57" s="495"/>
      <c r="P57" s="495"/>
      <c r="Q57" s="494"/>
      <c r="R57" s="495"/>
      <c r="S57" s="496"/>
      <c r="T57" s="497"/>
      <c r="U57" s="514">
        <f t="shared" si="9"/>
        <v>0</v>
      </c>
      <c r="V57" t="str">
        <f t="shared" si="10"/>
        <v>RQ-2020-02-10-09</v>
      </c>
      <c r="W57" s="411"/>
      <c r="X57" s="411"/>
      <c r="Y57" s="411"/>
    </row>
    <row r="58" spans="1:25" hidden="1" x14ac:dyDescent="0.25">
      <c r="A58" s="411">
        <v>2</v>
      </c>
      <c r="B58" s="443" t="s">
        <v>371</v>
      </c>
      <c r="C58" s="492"/>
      <c r="D58" s="493"/>
      <c r="E58" s="494"/>
      <c r="F58" s="495"/>
      <c r="G58" s="495"/>
      <c r="H58" s="508"/>
      <c r="I58" s="509" t="s">
        <v>452</v>
      </c>
      <c r="J58" s="509"/>
      <c r="K58" s="433"/>
      <c r="L58" s="434" t="s">
        <v>464</v>
      </c>
      <c r="M58" s="434"/>
      <c r="N58" s="494"/>
      <c r="O58" s="495"/>
      <c r="P58" s="495"/>
      <c r="Q58" s="494"/>
      <c r="R58" s="495"/>
      <c r="S58" s="496"/>
      <c r="T58" s="497"/>
      <c r="U58" s="514">
        <f t="shared" si="9"/>
        <v>0</v>
      </c>
      <c r="V58" t="str">
        <f t="shared" si="10"/>
        <v xml:space="preserve">Evelin, Curtis </v>
      </c>
      <c r="W58" s="411"/>
      <c r="X58" s="411"/>
      <c r="Y58" s="411"/>
    </row>
    <row r="59" spans="1:25" hidden="1" x14ac:dyDescent="0.25">
      <c r="A59" s="411">
        <v>2</v>
      </c>
      <c r="B59" s="443" t="s">
        <v>371</v>
      </c>
      <c r="C59" s="909" t="s">
        <v>366</v>
      </c>
      <c r="D59" s="910"/>
      <c r="E59" s="904" t="s">
        <v>366</v>
      </c>
      <c r="F59" s="905"/>
      <c r="G59" s="905"/>
      <c r="H59" s="518" t="s">
        <v>366</v>
      </c>
      <c r="I59" s="519"/>
      <c r="J59" s="519"/>
      <c r="K59" s="433" t="s">
        <v>395</v>
      </c>
      <c r="L59" s="434"/>
      <c r="M59" s="434"/>
      <c r="N59" s="904" t="s">
        <v>366</v>
      </c>
      <c r="O59" s="905"/>
      <c r="P59" s="905"/>
      <c r="Q59" s="904" t="s">
        <v>366</v>
      </c>
      <c r="R59" s="905"/>
      <c r="S59" s="911" t="s">
        <v>366</v>
      </c>
      <c r="T59" s="912"/>
      <c r="U59" s="514" t="str">
        <f t="shared" si="9"/>
        <v>TA</v>
      </c>
      <c r="V59" t="str">
        <f t="shared" si="10"/>
        <v>-</v>
      </c>
      <c r="W59" s="411"/>
      <c r="X59" s="411"/>
      <c r="Y59" s="411"/>
    </row>
    <row r="60" spans="1:25" hidden="1" x14ac:dyDescent="0.25">
      <c r="A60" s="411">
        <v>2</v>
      </c>
      <c r="B60" s="443" t="s">
        <v>371</v>
      </c>
      <c r="C60" s="429">
        <v>43877</v>
      </c>
      <c r="D60" s="430"/>
      <c r="E60" s="423">
        <v>43878</v>
      </c>
      <c r="F60" s="431"/>
      <c r="G60" s="432"/>
      <c r="H60" s="423">
        <v>43879</v>
      </c>
      <c r="I60" s="431"/>
      <c r="J60" s="424"/>
      <c r="K60" s="423">
        <v>43880</v>
      </c>
      <c r="L60" s="431"/>
      <c r="M60" s="432"/>
      <c r="N60" s="423">
        <v>43881</v>
      </c>
      <c r="O60" s="431"/>
      <c r="P60" s="424"/>
      <c r="Q60" s="423">
        <v>43882</v>
      </c>
      <c r="R60" s="424"/>
      <c r="S60" s="425">
        <v>43883</v>
      </c>
      <c r="T60" s="426"/>
      <c r="U60" s="514">
        <f t="shared" si="9"/>
        <v>43880</v>
      </c>
      <c r="V60" t="str">
        <f t="shared" si="10"/>
        <v>-</v>
      </c>
      <c r="W60" s="411"/>
      <c r="X60" s="411"/>
      <c r="Y60" s="411"/>
    </row>
    <row r="61" spans="1:25" hidden="1" x14ac:dyDescent="0.25">
      <c r="A61" s="411">
        <v>2</v>
      </c>
      <c r="B61" s="443" t="s">
        <v>371</v>
      </c>
      <c r="C61" s="909" t="s">
        <v>366</v>
      </c>
      <c r="D61" s="910"/>
      <c r="E61" s="904" t="s">
        <v>366</v>
      </c>
      <c r="F61" s="905"/>
      <c r="G61" s="905"/>
      <c r="H61" s="518" t="s">
        <v>366</v>
      </c>
      <c r="I61" s="519"/>
      <c r="J61" s="519"/>
      <c r="K61" s="433" t="s">
        <v>366</v>
      </c>
      <c r="L61" s="434"/>
      <c r="M61" s="434"/>
      <c r="N61" s="904"/>
      <c r="O61" s="905"/>
      <c r="P61" s="905"/>
      <c r="Q61" s="904" t="s">
        <v>366</v>
      </c>
      <c r="R61" s="905"/>
      <c r="S61" s="911" t="s">
        <v>366</v>
      </c>
      <c r="T61" s="912"/>
      <c r="U61" s="514" t="str">
        <f t="shared" si="9"/>
        <v xml:space="preserve"> </v>
      </c>
      <c r="V61" t="str">
        <f t="shared" si="10"/>
        <v>-</v>
      </c>
      <c r="W61" s="411"/>
      <c r="X61" s="411"/>
      <c r="Y61" s="411"/>
    </row>
    <row r="62" spans="1:25" hidden="1" x14ac:dyDescent="0.25">
      <c r="A62" s="411">
        <v>2</v>
      </c>
      <c r="B62" s="443" t="s">
        <v>371</v>
      </c>
      <c r="C62" s="909" t="s">
        <v>366</v>
      </c>
      <c r="D62" s="910"/>
      <c r="E62" s="904" t="s">
        <v>366</v>
      </c>
      <c r="F62" s="905"/>
      <c r="G62" s="905"/>
      <c r="H62" s="518" t="s">
        <v>366</v>
      </c>
      <c r="I62" s="519"/>
      <c r="J62" s="519"/>
      <c r="K62" s="433" t="s">
        <v>366</v>
      </c>
      <c r="L62" s="434"/>
      <c r="M62" s="434"/>
      <c r="N62" s="904"/>
      <c r="O62" s="905"/>
      <c r="P62" s="905"/>
      <c r="Q62" s="904" t="s">
        <v>366</v>
      </c>
      <c r="R62" s="905"/>
      <c r="S62" s="911" t="s">
        <v>366</v>
      </c>
      <c r="T62" s="912"/>
      <c r="U62" s="514" t="str">
        <f t="shared" si="9"/>
        <v xml:space="preserve"> </v>
      </c>
      <c r="V62" t="str">
        <f t="shared" si="10"/>
        <v>-</v>
      </c>
      <c r="W62" s="411"/>
      <c r="X62" s="411"/>
      <c r="Y62" s="411"/>
    </row>
    <row r="63" spans="1:25" hidden="1" x14ac:dyDescent="0.25">
      <c r="A63" s="411">
        <v>2</v>
      </c>
      <c r="B63" s="443" t="s">
        <v>371</v>
      </c>
      <c r="C63" s="909" t="s">
        <v>366</v>
      </c>
      <c r="D63" s="910"/>
      <c r="E63" s="904" t="s">
        <v>366</v>
      </c>
      <c r="F63" s="905"/>
      <c r="G63" s="905"/>
      <c r="H63" s="518" t="s">
        <v>366</v>
      </c>
      <c r="I63" s="519"/>
      <c r="J63" s="519"/>
      <c r="K63" s="433" t="s">
        <v>366</v>
      </c>
      <c r="L63" s="434"/>
      <c r="M63" s="434"/>
      <c r="N63" s="904" t="s">
        <v>366</v>
      </c>
      <c r="O63" s="905"/>
      <c r="P63" s="905"/>
      <c r="Q63" s="904" t="s">
        <v>366</v>
      </c>
      <c r="R63" s="905"/>
      <c r="S63" s="911" t="s">
        <v>366</v>
      </c>
      <c r="T63" s="912"/>
      <c r="U63" s="514" t="str">
        <f t="shared" si="9"/>
        <v xml:space="preserve"> </v>
      </c>
      <c r="V63" t="str">
        <f t="shared" si="10"/>
        <v>-</v>
      </c>
      <c r="W63" s="411"/>
      <c r="X63" s="411"/>
      <c r="Y63" s="411"/>
    </row>
    <row r="64" spans="1:25" hidden="1" x14ac:dyDescent="0.25">
      <c r="A64" s="411">
        <v>2</v>
      </c>
      <c r="B64" s="443" t="s">
        <v>371</v>
      </c>
      <c r="C64" s="909" t="s">
        <v>366</v>
      </c>
      <c r="D64" s="910"/>
      <c r="E64" s="904" t="s">
        <v>366</v>
      </c>
      <c r="F64" s="905"/>
      <c r="G64" s="905"/>
      <c r="H64" s="518" t="s">
        <v>366</v>
      </c>
      <c r="I64" s="519"/>
      <c r="J64" s="519"/>
      <c r="K64" s="433" t="s">
        <v>366</v>
      </c>
      <c r="L64" s="434"/>
      <c r="M64" s="434"/>
      <c r="N64" s="904" t="s">
        <v>366</v>
      </c>
      <c r="O64" s="905"/>
      <c r="P64" s="905"/>
      <c r="Q64" s="904" t="s">
        <v>366</v>
      </c>
      <c r="R64" s="905"/>
      <c r="S64" s="911" t="s">
        <v>366</v>
      </c>
      <c r="T64" s="912"/>
      <c r="U64" s="514" t="str">
        <f t="shared" si="9"/>
        <v xml:space="preserve"> </v>
      </c>
      <c r="V64" t="str">
        <f t="shared" si="10"/>
        <v>-</v>
      </c>
      <c r="W64" s="411"/>
      <c r="X64" s="411"/>
      <c r="Y64" s="411"/>
    </row>
    <row r="65" spans="1:25" hidden="1" x14ac:dyDescent="0.25">
      <c r="A65" s="411">
        <v>2</v>
      </c>
      <c r="B65" s="443" t="s">
        <v>371</v>
      </c>
      <c r="C65" s="909" t="s">
        <v>366</v>
      </c>
      <c r="D65" s="910"/>
      <c r="E65" s="904" t="s">
        <v>366</v>
      </c>
      <c r="F65" s="905"/>
      <c r="G65" s="905"/>
      <c r="H65" s="518" t="s">
        <v>366</v>
      </c>
      <c r="I65" s="519"/>
      <c r="J65" s="519"/>
      <c r="K65" s="433" t="s">
        <v>366</v>
      </c>
      <c r="L65" s="434"/>
      <c r="M65" s="434"/>
      <c r="N65" s="904" t="s">
        <v>366</v>
      </c>
      <c r="O65" s="905"/>
      <c r="P65" s="905"/>
      <c r="Q65" s="904" t="s">
        <v>366</v>
      </c>
      <c r="R65" s="905"/>
      <c r="S65" s="911" t="s">
        <v>366</v>
      </c>
      <c r="T65" s="912"/>
      <c r="U65" s="514" t="str">
        <f t="shared" si="9"/>
        <v xml:space="preserve"> </v>
      </c>
      <c r="V65" t="str">
        <f t="shared" si="10"/>
        <v>-</v>
      </c>
      <c r="W65" s="411"/>
      <c r="X65" s="411"/>
      <c r="Y65" s="411"/>
    </row>
    <row r="66" spans="1:25" hidden="1" x14ac:dyDescent="0.25">
      <c r="A66" s="411">
        <v>2</v>
      </c>
      <c r="B66" s="443" t="s">
        <v>371</v>
      </c>
      <c r="C66" s="429">
        <v>43884</v>
      </c>
      <c r="D66" s="430"/>
      <c r="E66" s="423">
        <v>43885</v>
      </c>
      <c r="F66" s="431"/>
      <c r="G66" s="424"/>
      <c r="H66" s="423">
        <v>43886</v>
      </c>
      <c r="I66" s="431" t="s">
        <v>477</v>
      </c>
      <c r="J66" s="424"/>
      <c r="K66" s="423">
        <v>43887</v>
      </c>
      <c r="L66" s="431"/>
      <c r="M66" s="432"/>
      <c r="N66" s="423">
        <v>43888</v>
      </c>
      <c r="O66" s="431" t="s">
        <v>477</v>
      </c>
      <c r="P66" s="424"/>
      <c r="Q66" s="423">
        <v>43889</v>
      </c>
      <c r="R66" s="424"/>
      <c r="S66" s="425">
        <v>43890</v>
      </c>
      <c r="T66" s="426"/>
      <c r="U66" s="514">
        <f t="shared" si="9"/>
        <v>43887</v>
      </c>
      <c r="V66" t="str">
        <f t="shared" si="10"/>
        <v>-</v>
      </c>
      <c r="W66" s="411"/>
      <c r="X66" s="411"/>
      <c r="Y66" s="411"/>
    </row>
    <row r="67" spans="1:25" hidden="1" x14ac:dyDescent="0.25">
      <c r="A67" s="411">
        <v>2</v>
      </c>
      <c r="B67" s="443" t="s">
        <v>371</v>
      </c>
      <c r="C67" s="909" t="s">
        <v>366</v>
      </c>
      <c r="D67" s="910"/>
      <c r="E67" s="904"/>
      <c r="F67" s="905"/>
      <c r="G67" s="905"/>
      <c r="H67" s="518" t="s">
        <v>366</v>
      </c>
      <c r="I67" s="519" t="s">
        <v>479</v>
      </c>
      <c r="J67" s="519"/>
      <c r="K67" s="433" t="s">
        <v>366</v>
      </c>
      <c r="L67" s="434"/>
      <c r="M67" s="434"/>
      <c r="N67" s="904" t="s">
        <v>480</v>
      </c>
      <c r="O67" s="905"/>
      <c r="P67" s="905"/>
      <c r="Q67" s="904" t="s">
        <v>366</v>
      </c>
      <c r="R67" s="905"/>
      <c r="S67" s="911" t="s">
        <v>366</v>
      </c>
      <c r="T67" s="912"/>
      <c r="U67" s="514" t="str">
        <f t="shared" si="9"/>
        <v xml:space="preserve"> </v>
      </c>
      <c r="V67" t="str">
        <f t="shared" si="10"/>
        <v>-</v>
      </c>
      <c r="W67" s="411"/>
      <c r="X67" s="411"/>
      <c r="Y67" s="411"/>
    </row>
    <row r="68" spans="1:25" hidden="1" x14ac:dyDescent="0.25">
      <c r="A68" s="411">
        <v>2</v>
      </c>
      <c r="B68" s="443" t="s">
        <v>371</v>
      </c>
      <c r="C68" s="909" t="s">
        <v>366</v>
      </c>
      <c r="D68" s="910"/>
      <c r="E68" s="904"/>
      <c r="F68" s="905"/>
      <c r="G68" s="905"/>
      <c r="H68" s="518" t="s">
        <v>366</v>
      </c>
      <c r="I68" s="519"/>
      <c r="J68" s="519"/>
      <c r="K68" s="433" t="s">
        <v>366</v>
      </c>
      <c r="L68" s="434"/>
      <c r="M68" s="434"/>
      <c r="N68" s="904" t="s">
        <v>366</v>
      </c>
      <c r="O68" s="905"/>
      <c r="P68" s="905"/>
      <c r="Q68" s="904" t="s">
        <v>366</v>
      </c>
      <c r="R68" s="905"/>
      <c r="S68" s="911" t="s">
        <v>366</v>
      </c>
      <c r="T68" s="912"/>
      <c r="U68" s="514" t="str">
        <f t="shared" si="9"/>
        <v xml:space="preserve"> </v>
      </c>
      <c r="V68" t="str">
        <f t="shared" si="10"/>
        <v>-</v>
      </c>
      <c r="W68" s="411"/>
      <c r="X68" s="411"/>
      <c r="Y68" s="411"/>
    </row>
    <row r="69" spans="1:25" hidden="1" x14ac:dyDescent="0.25">
      <c r="A69" s="411">
        <v>2</v>
      </c>
      <c r="B69" s="443" t="s">
        <v>371</v>
      </c>
      <c r="C69" s="909" t="s">
        <v>366</v>
      </c>
      <c r="D69" s="910"/>
      <c r="E69" s="904"/>
      <c r="F69" s="905"/>
      <c r="G69" s="905"/>
      <c r="H69" s="518" t="s">
        <v>366</v>
      </c>
      <c r="I69" s="519"/>
      <c r="J69" s="519"/>
      <c r="K69" s="433" t="s">
        <v>366</v>
      </c>
      <c r="L69" s="434"/>
      <c r="M69" s="434"/>
      <c r="N69" s="904" t="s">
        <v>366</v>
      </c>
      <c r="O69" s="905"/>
      <c r="P69" s="905"/>
      <c r="Q69" s="904" t="s">
        <v>366</v>
      </c>
      <c r="R69" s="905"/>
      <c r="S69" s="911" t="s">
        <v>366</v>
      </c>
      <c r="T69" s="912"/>
      <c r="U69" s="514" t="str">
        <f t="shared" si="9"/>
        <v xml:space="preserve"> </v>
      </c>
      <c r="V69" t="str">
        <f t="shared" si="10"/>
        <v>-</v>
      </c>
      <c r="W69" s="411"/>
      <c r="X69" s="411"/>
      <c r="Y69" s="411"/>
    </row>
    <row r="70" spans="1:25" hidden="1" x14ac:dyDescent="0.25">
      <c r="A70" s="411">
        <v>2</v>
      </c>
      <c r="B70" s="443" t="s">
        <v>371</v>
      </c>
      <c r="C70" s="909" t="s">
        <v>366</v>
      </c>
      <c r="D70" s="910"/>
      <c r="E70" s="904"/>
      <c r="F70" s="905"/>
      <c r="G70" s="905"/>
      <c r="H70" s="518" t="s">
        <v>366</v>
      </c>
      <c r="I70" s="519"/>
      <c r="J70" s="519"/>
      <c r="K70" s="433" t="s">
        <v>366</v>
      </c>
      <c r="L70" s="434"/>
      <c r="M70" s="434"/>
      <c r="N70" s="904" t="s">
        <v>366</v>
      </c>
      <c r="O70" s="905"/>
      <c r="P70" s="905"/>
      <c r="Q70" s="904" t="s">
        <v>366</v>
      </c>
      <c r="R70" s="905"/>
      <c r="S70" s="911" t="s">
        <v>366</v>
      </c>
      <c r="T70" s="912"/>
      <c r="U70" s="514" t="str">
        <f t="shared" si="9"/>
        <v xml:space="preserve"> </v>
      </c>
      <c r="V70" t="str">
        <f t="shared" si="10"/>
        <v>-</v>
      </c>
      <c r="W70" s="411"/>
      <c r="X70" s="411"/>
      <c r="Y70" s="411"/>
    </row>
    <row r="71" spans="1:25" ht="15.75" hidden="1" thickBot="1" x14ac:dyDescent="0.3">
      <c r="A71" s="441">
        <v>2</v>
      </c>
      <c r="B71" s="451" t="s">
        <v>371</v>
      </c>
      <c r="C71" s="913" t="s">
        <v>366</v>
      </c>
      <c r="D71" s="914"/>
      <c r="E71" s="915"/>
      <c r="F71" s="916"/>
      <c r="G71" s="916"/>
      <c r="H71" s="522" t="s">
        <v>366</v>
      </c>
      <c r="I71" s="523"/>
      <c r="J71" s="523"/>
      <c r="K71" s="439" t="s">
        <v>366</v>
      </c>
      <c r="L71" s="440"/>
      <c r="M71" s="440"/>
      <c r="N71" s="915" t="s">
        <v>366</v>
      </c>
      <c r="O71" s="916"/>
      <c r="P71" s="916"/>
      <c r="Q71" s="915" t="s">
        <v>366</v>
      </c>
      <c r="R71" s="916"/>
      <c r="S71" s="917" t="s">
        <v>366</v>
      </c>
      <c r="T71" s="918"/>
      <c r="U71" s="514" t="str">
        <f t="shared" si="9"/>
        <v xml:space="preserve"> </v>
      </c>
      <c r="V71" t="str">
        <f t="shared" si="10"/>
        <v>-</v>
      </c>
      <c r="W71" s="411"/>
      <c r="X71" s="411"/>
      <c r="Y71" s="411"/>
    </row>
    <row r="72" spans="1:25" hidden="1" x14ac:dyDescent="0.25">
      <c r="A72" s="416">
        <v>3</v>
      </c>
      <c r="B72" s="443" t="s">
        <v>250</v>
      </c>
      <c r="C72" s="444">
        <v>43891</v>
      </c>
      <c r="D72" s="452"/>
      <c r="E72" s="446">
        <v>43892</v>
      </c>
      <c r="F72" s="431"/>
      <c r="G72" s="447"/>
      <c r="H72" s="446">
        <v>43893</v>
      </c>
      <c r="I72" s="448"/>
      <c r="J72" s="447"/>
      <c r="K72" s="446">
        <v>43894</v>
      </c>
      <c r="L72" s="431"/>
      <c r="M72" s="449"/>
      <c r="N72" s="446">
        <v>43895</v>
      </c>
      <c r="O72" s="448"/>
      <c r="P72" s="447"/>
      <c r="Q72" s="446">
        <v>43896</v>
      </c>
      <c r="R72" s="447"/>
      <c r="S72" s="453">
        <v>43897</v>
      </c>
      <c r="T72" s="454"/>
      <c r="U72" s="514">
        <f t="shared" si="9"/>
        <v>43894</v>
      </c>
      <c r="V72" t="str">
        <f t="shared" si="10"/>
        <v>-</v>
      </c>
      <c r="W72" s="411"/>
      <c r="X72" s="411"/>
      <c r="Y72" s="411"/>
    </row>
    <row r="73" spans="1:25" hidden="1" x14ac:dyDescent="0.25">
      <c r="A73" s="411">
        <v>3</v>
      </c>
      <c r="B73" s="443" t="s">
        <v>250</v>
      </c>
      <c r="C73" s="896" t="s">
        <v>366</v>
      </c>
      <c r="D73" s="897"/>
      <c r="E73" s="904"/>
      <c r="F73" s="905"/>
      <c r="G73" s="905"/>
      <c r="H73" s="520" t="s">
        <v>366</v>
      </c>
      <c r="I73" s="521"/>
      <c r="J73" s="521"/>
      <c r="K73" s="433"/>
      <c r="L73" s="434"/>
      <c r="M73" s="434"/>
      <c r="N73" s="898" t="s">
        <v>366</v>
      </c>
      <c r="O73" s="899"/>
      <c r="P73" s="899"/>
      <c r="Q73" s="898" t="s">
        <v>366</v>
      </c>
      <c r="R73" s="899"/>
      <c r="S73" s="900" t="s">
        <v>366</v>
      </c>
      <c r="T73" s="901"/>
      <c r="U73" s="514">
        <f t="shared" si="9"/>
        <v>0</v>
      </c>
      <c r="V73" t="str">
        <f t="shared" si="10"/>
        <v>-</v>
      </c>
      <c r="W73" s="411"/>
      <c r="X73" s="411"/>
      <c r="Y73" s="411"/>
    </row>
    <row r="74" spans="1:25" hidden="1" x14ac:dyDescent="0.25">
      <c r="A74" s="411">
        <v>3</v>
      </c>
      <c r="B74" s="443" t="s">
        <v>250</v>
      </c>
      <c r="C74" s="582"/>
      <c r="D74" s="583"/>
      <c r="E74" s="904"/>
      <c r="F74" s="905"/>
      <c r="G74" s="905"/>
      <c r="H74" s="520"/>
      <c r="I74" s="521"/>
      <c r="J74" s="521"/>
      <c r="K74" s="433"/>
      <c r="L74" s="434"/>
      <c r="M74" s="434"/>
      <c r="N74" s="584"/>
      <c r="O74" s="585"/>
      <c r="P74" s="585"/>
      <c r="Q74" s="584"/>
      <c r="R74" s="585"/>
      <c r="S74" s="586"/>
      <c r="T74" s="587"/>
      <c r="U74" s="514">
        <f t="shared" si="9"/>
        <v>0</v>
      </c>
      <c r="V74" t="str">
        <f t="shared" si="10"/>
        <v>-</v>
      </c>
      <c r="W74" s="411"/>
      <c r="X74" s="411"/>
      <c r="Y74" s="411"/>
    </row>
    <row r="75" spans="1:25" hidden="1" x14ac:dyDescent="0.25">
      <c r="A75" s="411">
        <v>3</v>
      </c>
      <c r="B75" s="443" t="s">
        <v>250</v>
      </c>
      <c r="C75" s="896" t="s">
        <v>366</v>
      </c>
      <c r="D75" s="897"/>
      <c r="E75" s="898" t="s">
        <v>366</v>
      </c>
      <c r="F75" s="899"/>
      <c r="G75" s="899"/>
      <c r="H75" s="520" t="s">
        <v>366</v>
      </c>
      <c r="I75" s="521"/>
      <c r="J75" s="521"/>
      <c r="K75" s="433" t="s">
        <v>366</v>
      </c>
      <c r="L75" s="434"/>
      <c r="M75" s="434"/>
      <c r="N75" s="898" t="s">
        <v>366</v>
      </c>
      <c r="O75" s="899"/>
      <c r="P75" s="899"/>
      <c r="Q75" s="898" t="s">
        <v>366</v>
      </c>
      <c r="R75" s="899"/>
      <c r="S75" s="900" t="s">
        <v>366</v>
      </c>
      <c r="T75" s="901"/>
      <c r="U75" s="514" t="str">
        <f t="shared" si="9"/>
        <v xml:space="preserve"> </v>
      </c>
      <c r="V75" t="str">
        <f t="shared" si="10"/>
        <v>-</v>
      </c>
      <c r="W75" s="411"/>
      <c r="X75" s="411"/>
      <c r="Y75" s="411"/>
    </row>
    <row r="76" spans="1:25" hidden="1" x14ac:dyDescent="0.25">
      <c r="A76" s="411">
        <v>3</v>
      </c>
      <c r="B76" s="443" t="s">
        <v>250</v>
      </c>
      <c r="C76" s="896" t="s">
        <v>366</v>
      </c>
      <c r="D76" s="897"/>
      <c r="E76" s="898" t="s">
        <v>366</v>
      </c>
      <c r="F76" s="899"/>
      <c r="G76" s="899"/>
      <c r="H76" s="520" t="s">
        <v>366</v>
      </c>
      <c r="I76" s="521"/>
      <c r="J76" s="521"/>
      <c r="K76" s="433" t="s">
        <v>366</v>
      </c>
      <c r="L76" s="434"/>
      <c r="M76" s="434"/>
      <c r="N76" s="898" t="s">
        <v>366</v>
      </c>
      <c r="O76" s="899"/>
      <c r="P76" s="899"/>
      <c r="Q76" s="898" t="s">
        <v>366</v>
      </c>
      <c r="R76" s="899"/>
      <c r="S76" s="900" t="s">
        <v>366</v>
      </c>
      <c r="T76" s="901"/>
      <c r="U76" s="514" t="str">
        <f t="shared" si="9"/>
        <v xml:space="preserve"> </v>
      </c>
      <c r="V76" t="str">
        <f t="shared" si="10"/>
        <v>-</v>
      </c>
      <c r="W76" s="411"/>
      <c r="X76" s="411"/>
      <c r="Y76" s="411"/>
    </row>
    <row r="77" spans="1:25" hidden="1" x14ac:dyDescent="0.25">
      <c r="A77" s="411">
        <v>3</v>
      </c>
      <c r="B77" s="443" t="s">
        <v>250</v>
      </c>
      <c r="C77" s="896" t="s">
        <v>366</v>
      </c>
      <c r="D77" s="897"/>
      <c r="E77" s="898" t="s">
        <v>366</v>
      </c>
      <c r="F77" s="899"/>
      <c r="G77" s="899"/>
      <c r="H77" s="520" t="s">
        <v>366</v>
      </c>
      <c r="I77" s="521"/>
      <c r="J77" s="521"/>
      <c r="K77" s="433" t="s">
        <v>366</v>
      </c>
      <c r="L77" s="434"/>
      <c r="M77" s="434"/>
      <c r="N77" s="898" t="s">
        <v>366</v>
      </c>
      <c r="O77" s="899"/>
      <c r="P77" s="899"/>
      <c r="Q77" s="898" t="s">
        <v>366</v>
      </c>
      <c r="R77" s="899"/>
      <c r="S77" s="900" t="s">
        <v>366</v>
      </c>
      <c r="T77" s="901"/>
      <c r="U77" s="514" t="str">
        <f t="shared" si="9"/>
        <v xml:space="preserve"> </v>
      </c>
      <c r="V77" t="str">
        <f t="shared" si="10"/>
        <v>-</v>
      </c>
      <c r="W77" s="411"/>
      <c r="X77" s="411"/>
      <c r="Y77" s="411"/>
    </row>
    <row r="78" spans="1:25" hidden="1" x14ac:dyDescent="0.25">
      <c r="A78" s="411">
        <v>3</v>
      </c>
      <c r="B78" s="443" t="s">
        <v>250</v>
      </c>
      <c r="C78" s="896" t="s">
        <v>366</v>
      </c>
      <c r="D78" s="897"/>
      <c r="E78" s="898" t="s">
        <v>366</v>
      </c>
      <c r="F78" s="899"/>
      <c r="G78" s="899"/>
      <c r="H78" s="520" t="s">
        <v>366</v>
      </c>
      <c r="I78" s="521"/>
      <c r="J78" s="521"/>
      <c r="K78" s="433" t="s">
        <v>366</v>
      </c>
      <c r="L78" s="434"/>
      <c r="M78" s="434"/>
      <c r="N78" s="898" t="s">
        <v>366</v>
      </c>
      <c r="O78" s="899"/>
      <c r="P78" s="899"/>
      <c r="Q78" s="898" t="s">
        <v>366</v>
      </c>
      <c r="R78" s="899"/>
      <c r="S78" s="900" t="s">
        <v>366</v>
      </c>
      <c r="T78" s="901"/>
      <c r="U78" s="514" t="str">
        <f t="shared" si="9"/>
        <v xml:space="preserve"> </v>
      </c>
      <c r="V78" t="str">
        <f t="shared" si="10"/>
        <v>-</v>
      </c>
      <c r="W78" s="411"/>
      <c r="X78" s="411"/>
      <c r="Y78" s="411"/>
    </row>
    <row r="79" spans="1:25" ht="25.5" hidden="1" x14ac:dyDescent="0.25">
      <c r="A79" s="411">
        <v>3</v>
      </c>
      <c r="B79" s="443" t="s">
        <v>250</v>
      </c>
      <c r="C79" s="429">
        <v>43898</v>
      </c>
      <c r="D79" s="455" t="s">
        <v>401</v>
      </c>
      <c r="E79" s="423">
        <v>43899</v>
      </c>
      <c r="F79" s="431" t="s">
        <v>476</v>
      </c>
      <c r="G79" s="424"/>
      <c r="H79" s="423">
        <v>43900</v>
      </c>
      <c r="I79" s="431" t="s">
        <v>446</v>
      </c>
      <c r="J79" s="424"/>
      <c r="K79" s="423">
        <v>43901</v>
      </c>
      <c r="L79" s="431" t="s">
        <v>402</v>
      </c>
      <c r="M79" s="432"/>
      <c r="N79" s="423">
        <v>43902</v>
      </c>
      <c r="O79" s="906" t="s">
        <v>475</v>
      </c>
      <c r="P79" s="907"/>
      <c r="Q79" s="423">
        <v>43903</v>
      </c>
      <c r="R79" s="424"/>
      <c r="S79" s="425">
        <v>43904</v>
      </c>
      <c r="T79" s="426"/>
      <c r="U79" s="514">
        <f t="shared" si="9"/>
        <v>43901</v>
      </c>
      <c r="V79" t="str">
        <f t="shared" si="10"/>
        <v>MMP</v>
      </c>
      <c r="W79" s="411"/>
      <c r="X79" s="411"/>
      <c r="Y79" s="411"/>
    </row>
    <row r="80" spans="1:25" hidden="1" x14ac:dyDescent="0.25">
      <c r="A80" s="411">
        <v>3</v>
      </c>
      <c r="B80" s="443" t="s">
        <v>250</v>
      </c>
      <c r="C80" s="896" t="s">
        <v>366</v>
      </c>
      <c r="D80" s="897"/>
      <c r="E80" s="904" t="s">
        <v>453</v>
      </c>
      <c r="F80" s="905"/>
      <c r="G80" s="905"/>
      <c r="H80" s="520" t="s">
        <v>366</v>
      </c>
      <c r="I80" s="521" t="s">
        <v>465</v>
      </c>
      <c r="J80" s="521"/>
      <c r="K80" s="433" t="s">
        <v>404</v>
      </c>
      <c r="L80" s="434" t="s">
        <v>405</v>
      </c>
      <c r="M80" s="434" t="s">
        <v>439</v>
      </c>
      <c r="N80" s="898" t="s">
        <v>366</v>
      </c>
      <c r="O80" s="899"/>
      <c r="P80" s="899"/>
      <c r="Q80" s="898" t="s">
        <v>366</v>
      </c>
      <c r="R80" s="899"/>
      <c r="S80" s="900" t="s">
        <v>366</v>
      </c>
      <c r="T80" s="901"/>
      <c r="U80" s="514" t="str">
        <f t="shared" si="9"/>
        <v>180A</v>
      </c>
      <c r="V80" t="str">
        <f t="shared" si="10"/>
        <v>Merritt's Mill Pond Mid Under Power Lines</v>
      </c>
      <c r="W80" s="411"/>
      <c r="X80" s="411"/>
      <c r="Y80" s="411"/>
    </row>
    <row r="81" spans="1:25" ht="17.25" hidden="1" customHeight="1" x14ac:dyDescent="0.25">
      <c r="A81" s="411">
        <v>3</v>
      </c>
      <c r="B81" s="443" t="s">
        <v>250</v>
      </c>
      <c r="C81" s="896" t="s">
        <v>366</v>
      </c>
      <c r="D81" s="897"/>
      <c r="E81" s="904" t="s">
        <v>454</v>
      </c>
      <c r="F81" s="905"/>
      <c r="G81" s="905"/>
      <c r="H81" s="520" t="s">
        <v>366</v>
      </c>
      <c r="I81" s="521"/>
      <c r="J81" s="521"/>
      <c r="K81" s="433" t="s">
        <v>404</v>
      </c>
      <c r="L81" s="434" t="s">
        <v>406</v>
      </c>
      <c r="M81" s="434" t="s">
        <v>439</v>
      </c>
      <c r="N81" s="898" t="s">
        <v>366</v>
      </c>
      <c r="O81" s="899"/>
      <c r="P81" s="899"/>
      <c r="Q81" s="898" t="s">
        <v>366</v>
      </c>
      <c r="R81" s="899"/>
      <c r="S81" s="900" t="s">
        <v>366</v>
      </c>
      <c r="T81" s="901"/>
      <c r="U81" s="514" t="str">
        <f t="shared" si="9"/>
        <v>180A</v>
      </c>
      <c r="V81" t="str">
        <f t="shared" si="10"/>
        <v>Merritt's Mill Pond 600 meters downstream of Jackson Blue Sp</v>
      </c>
      <c r="W81" s="411"/>
      <c r="X81" s="411"/>
      <c r="Y81" s="411"/>
    </row>
    <row r="82" spans="1:25" hidden="1" x14ac:dyDescent="0.25">
      <c r="A82" s="411">
        <v>3</v>
      </c>
      <c r="B82" s="443" t="s">
        <v>250</v>
      </c>
      <c r="C82" s="896" t="s">
        <v>366</v>
      </c>
      <c r="D82" s="897"/>
      <c r="E82" s="904" t="s">
        <v>474</v>
      </c>
      <c r="F82" s="905"/>
      <c r="G82" s="905"/>
      <c r="H82" s="520" t="s">
        <v>366</v>
      </c>
      <c r="I82" s="521"/>
      <c r="J82" s="521"/>
      <c r="K82" s="433" t="s">
        <v>404</v>
      </c>
      <c r="L82" s="434" t="s">
        <v>407</v>
      </c>
      <c r="M82" s="434" t="s">
        <v>440</v>
      </c>
      <c r="N82" s="898" t="s">
        <v>366</v>
      </c>
      <c r="O82" s="899"/>
      <c r="P82" s="899"/>
      <c r="Q82" s="898" t="s">
        <v>366</v>
      </c>
      <c r="R82" s="899"/>
      <c r="S82" s="900" t="s">
        <v>366</v>
      </c>
      <c r="T82" s="901"/>
      <c r="U82" s="514" t="str">
        <f t="shared" si="9"/>
        <v>180A</v>
      </c>
      <c r="V82" t="str">
        <f t="shared" si="10"/>
        <v>Merritts Mill Pond 500 meters upstream of dam</v>
      </c>
      <c r="W82" s="411"/>
      <c r="X82" s="411"/>
      <c r="Y82" s="411"/>
    </row>
    <row r="83" spans="1:25" hidden="1" x14ac:dyDescent="0.25">
      <c r="A83" s="411">
        <v>3</v>
      </c>
      <c r="B83" s="443" t="s">
        <v>250</v>
      </c>
      <c r="C83" s="896" t="s">
        <v>366</v>
      </c>
      <c r="D83" s="897"/>
      <c r="E83" s="904" t="s">
        <v>396</v>
      </c>
      <c r="F83" s="905"/>
      <c r="G83" s="905"/>
      <c r="H83" s="520" t="s">
        <v>366</v>
      </c>
      <c r="I83" s="521"/>
      <c r="J83" s="521"/>
      <c r="K83" s="433" t="s">
        <v>404</v>
      </c>
      <c r="L83" s="434" t="s">
        <v>409</v>
      </c>
      <c r="M83" s="434" t="s">
        <v>439</v>
      </c>
      <c r="N83" s="898" t="s">
        <v>366</v>
      </c>
      <c r="O83" s="899"/>
      <c r="P83" s="899"/>
      <c r="Q83" s="898" t="s">
        <v>366</v>
      </c>
      <c r="R83" s="899"/>
      <c r="S83" s="900" t="s">
        <v>366</v>
      </c>
      <c r="T83" s="901"/>
      <c r="U83" s="514" t="str">
        <f t="shared" si="9"/>
        <v>180A</v>
      </c>
      <c r="V83" t="str">
        <f t="shared" si="10"/>
        <v>Shangri La Spring Vent</v>
      </c>
      <c r="W83" s="411"/>
      <c r="X83" s="411"/>
      <c r="Y83" s="411"/>
    </row>
    <row r="84" spans="1:25" hidden="1" x14ac:dyDescent="0.25">
      <c r="A84" s="411">
        <v>3</v>
      </c>
      <c r="B84" s="443" t="s">
        <v>250</v>
      </c>
      <c r="C84" s="486"/>
      <c r="D84" s="487"/>
      <c r="E84" s="904" t="s">
        <v>395</v>
      </c>
      <c r="F84" s="905"/>
      <c r="G84" s="908"/>
      <c r="H84" s="510"/>
      <c r="I84" s="511"/>
      <c r="J84" s="511"/>
      <c r="K84" s="433"/>
      <c r="L84" s="434"/>
      <c r="M84" s="434"/>
      <c r="N84" s="488"/>
      <c r="O84" s="489"/>
      <c r="P84" s="489"/>
      <c r="Q84" s="488"/>
      <c r="R84" s="489"/>
      <c r="S84" s="490"/>
      <c r="T84" s="491"/>
      <c r="U84" s="514">
        <f t="shared" si="9"/>
        <v>0</v>
      </c>
      <c r="V84" t="str">
        <f t="shared" si="10"/>
        <v>-</v>
      </c>
      <c r="W84" s="411"/>
      <c r="X84" s="411"/>
      <c r="Y84" s="411"/>
    </row>
    <row r="85" spans="1:25" hidden="1" x14ac:dyDescent="0.25">
      <c r="A85" s="411">
        <v>3</v>
      </c>
      <c r="B85" s="443" t="s">
        <v>250</v>
      </c>
      <c r="C85" s="486"/>
      <c r="D85" s="487"/>
      <c r="E85" s="488"/>
      <c r="F85" s="489"/>
      <c r="G85" s="489"/>
      <c r="H85" s="510"/>
      <c r="I85" s="511"/>
      <c r="J85" s="511"/>
      <c r="K85" s="433"/>
      <c r="L85" s="434"/>
      <c r="M85" s="434"/>
      <c r="N85" s="488"/>
      <c r="O85" s="489"/>
      <c r="P85" s="489"/>
      <c r="Q85" s="488"/>
      <c r="R85" s="489"/>
      <c r="S85" s="490"/>
      <c r="T85" s="491"/>
      <c r="U85" s="514">
        <f t="shared" si="9"/>
        <v>0</v>
      </c>
      <c r="V85" t="str">
        <f t="shared" si="10"/>
        <v>-</v>
      </c>
      <c r="W85" s="411"/>
      <c r="X85" s="411"/>
      <c r="Y85" s="411"/>
    </row>
    <row r="86" spans="1:25" hidden="1" x14ac:dyDescent="0.25">
      <c r="A86" s="411">
        <v>3</v>
      </c>
      <c r="B86" s="443" t="s">
        <v>250</v>
      </c>
      <c r="C86" s="486"/>
      <c r="D86" s="487"/>
      <c r="E86" s="488"/>
      <c r="F86" s="489"/>
      <c r="G86" s="489"/>
      <c r="H86" s="510"/>
      <c r="I86" s="511"/>
      <c r="J86" s="511"/>
      <c r="K86" s="433"/>
      <c r="L86" s="434" t="s">
        <v>443</v>
      </c>
      <c r="M86" s="434" t="s">
        <v>466</v>
      </c>
      <c r="N86" s="488"/>
      <c r="O86" s="489"/>
      <c r="P86" s="489"/>
      <c r="Q86" s="488"/>
      <c r="R86" s="489"/>
      <c r="S86" s="490"/>
      <c r="T86" s="491"/>
      <c r="U86" s="514">
        <f t="shared" si="9"/>
        <v>0</v>
      </c>
      <c r="V86" t="str">
        <f t="shared" si="10"/>
        <v>RQ-2020-03-09-04</v>
      </c>
      <c r="W86" s="411"/>
      <c r="X86" s="411"/>
      <c r="Y86" s="411"/>
    </row>
    <row r="87" spans="1:25" hidden="1" x14ac:dyDescent="0.25">
      <c r="A87" s="411">
        <v>3</v>
      </c>
      <c r="B87" s="443" t="s">
        <v>250</v>
      </c>
      <c r="C87" s="896" t="s">
        <v>366</v>
      </c>
      <c r="D87" s="897"/>
      <c r="E87" s="898" t="s">
        <v>366</v>
      </c>
      <c r="F87" s="899"/>
      <c r="G87" s="899"/>
      <c r="H87" s="520" t="s">
        <v>366</v>
      </c>
      <c r="I87" s="521"/>
      <c r="J87" s="521"/>
      <c r="K87" s="433" t="s">
        <v>395</v>
      </c>
      <c r="L87" s="434" t="s">
        <v>457</v>
      </c>
      <c r="M87" s="434"/>
      <c r="N87" s="898" t="s">
        <v>366</v>
      </c>
      <c r="O87" s="899"/>
      <c r="P87" s="899"/>
      <c r="Q87" s="898" t="s">
        <v>366</v>
      </c>
      <c r="R87" s="899"/>
      <c r="S87" s="900" t="s">
        <v>366</v>
      </c>
      <c r="T87" s="901"/>
      <c r="U87" s="514" t="str">
        <f t="shared" si="9"/>
        <v>TA</v>
      </c>
      <c r="V87" t="str">
        <f t="shared" si="10"/>
        <v>Curtis, Blake</v>
      </c>
      <c r="W87" s="411"/>
      <c r="X87" s="411"/>
      <c r="Y87" s="411"/>
    </row>
    <row r="88" spans="1:25" ht="15.75" hidden="1" x14ac:dyDescent="0.25">
      <c r="A88" s="411">
        <v>3</v>
      </c>
      <c r="B88" s="443" t="s">
        <v>250</v>
      </c>
      <c r="C88" s="429">
        <v>43905</v>
      </c>
      <c r="D88" s="430"/>
      <c r="E88" s="423">
        <v>43906</v>
      </c>
      <c r="F88" s="431"/>
      <c r="G88" s="424"/>
      <c r="H88" s="423">
        <v>43907</v>
      </c>
      <c r="I88" s="590" t="s">
        <v>413</v>
      </c>
      <c r="J88" s="450"/>
      <c r="K88" s="423">
        <v>43908</v>
      </c>
      <c r="L88" s="431"/>
      <c r="M88" s="581"/>
      <c r="N88" s="423">
        <v>43909</v>
      </c>
      <c r="O88" s="431"/>
      <c r="P88" s="450"/>
      <c r="Q88" s="423">
        <v>43910</v>
      </c>
      <c r="R88" s="424"/>
      <c r="S88" s="425">
        <v>43911</v>
      </c>
      <c r="T88" s="426"/>
      <c r="U88" s="514">
        <f t="shared" si="9"/>
        <v>43908</v>
      </c>
      <c r="V88" t="str">
        <f t="shared" si="10"/>
        <v>-</v>
      </c>
      <c r="W88" s="411"/>
      <c r="X88" s="411"/>
      <c r="Y88" s="411"/>
    </row>
    <row r="89" spans="1:25" hidden="1" x14ac:dyDescent="0.25">
      <c r="A89" s="411">
        <v>3</v>
      </c>
      <c r="B89" s="443" t="s">
        <v>250</v>
      </c>
      <c r="C89" s="444"/>
      <c r="D89" s="452"/>
      <c r="E89" s="446"/>
      <c r="F89" s="448"/>
      <c r="G89" s="447"/>
      <c r="H89" s="433" t="s">
        <v>47</v>
      </c>
      <c r="I89" s="434" t="s">
        <v>416</v>
      </c>
      <c r="J89" s="434" t="s">
        <v>468</v>
      </c>
      <c r="K89" s="433"/>
      <c r="L89" s="434"/>
      <c r="M89" s="434"/>
      <c r="N89" s="446"/>
      <c r="O89" s="448"/>
      <c r="P89" s="458"/>
      <c r="Q89" s="446"/>
      <c r="R89" s="447"/>
      <c r="S89" s="453"/>
      <c r="T89" s="454"/>
      <c r="U89" s="514">
        <f t="shared" si="9"/>
        <v>0</v>
      </c>
      <c r="V89" t="str">
        <f t="shared" si="10"/>
        <v>-</v>
      </c>
      <c r="W89" s="411"/>
      <c r="X89" s="411"/>
      <c r="Y89" s="411"/>
    </row>
    <row r="90" spans="1:25" hidden="1" x14ac:dyDescent="0.25">
      <c r="A90" s="411">
        <v>3</v>
      </c>
      <c r="B90" s="443" t="s">
        <v>250</v>
      </c>
      <c r="C90" s="444"/>
      <c r="D90" s="452"/>
      <c r="E90" s="446"/>
      <c r="F90" s="448"/>
      <c r="G90" s="447"/>
      <c r="H90" s="433" t="s">
        <v>46</v>
      </c>
      <c r="I90" s="434" t="s">
        <v>448</v>
      </c>
      <c r="J90" s="434" t="s">
        <v>469</v>
      </c>
      <c r="K90" s="433"/>
      <c r="L90" s="434"/>
      <c r="M90" s="434"/>
      <c r="N90" s="446"/>
      <c r="O90" s="448"/>
      <c r="P90" s="458"/>
      <c r="Q90" s="446"/>
      <c r="R90" s="447"/>
      <c r="S90" s="453"/>
      <c r="T90" s="454"/>
      <c r="U90" s="514">
        <f t="shared" si="9"/>
        <v>0</v>
      </c>
      <c r="V90" t="str">
        <f t="shared" si="10"/>
        <v>-</v>
      </c>
      <c r="W90" s="411"/>
      <c r="X90" s="411"/>
      <c r="Y90" s="411"/>
    </row>
    <row r="91" spans="1:25" ht="27" hidden="1" x14ac:dyDescent="0.25">
      <c r="A91" s="411">
        <v>3</v>
      </c>
      <c r="B91" s="443" t="s">
        <v>250</v>
      </c>
      <c r="C91" s="444"/>
      <c r="D91" s="452"/>
      <c r="E91" s="446"/>
      <c r="F91" s="448"/>
      <c r="G91" s="447"/>
      <c r="H91" s="433" t="s">
        <v>46</v>
      </c>
      <c r="I91" s="434" t="s">
        <v>414</v>
      </c>
      <c r="J91" s="434" t="s">
        <v>470</v>
      </c>
      <c r="K91" s="433"/>
      <c r="L91" s="434"/>
      <c r="M91" s="434"/>
      <c r="N91" s="446"/>
      <c r="O91" s="448"/>
      <c r="P91" s="458"/>
      <c r="Q91" s="446"/>
      <c r="R91" s="447"/>
      <c r="S91" s="453"/>
      <c r="T91" s="454"/>
      <c r="U91" s="514">
        <f t="shared" si="9"/>
        <v>0</v>
      </c>
      <c r="V91" t="str">
        <f t="shared" si="10"/>
        <v>-</v>
      </c>
      <c r="W91" s="411"/>
      <c r="X91" s="411"/>
      <c r="Y91" s="411"/>
    </row>
    <row r="92" spans="1:25" hidden="1" x14ac:dyDescent="0.25">
      <c r="A92" s="411">
        <v>3</v>
      </c>
      <c r="B92" s="443" t="s">
        <v>250</v>
      </c>
      <c r="C92" s="444"/>
      <c r="D92" s="452"/>
      <c r="E92" s="446"/>
      <c r="F92" s="448"/>
      <c r="G92" s="447"/>
      <c r="H92" s="433" t="s">
        <v>46</v>
      </c>
      <c r="I92" s="434" t="s">
        <v>415</v>
      </c>
      <c r="J92" s="434" t="s">
        <v>470</v>
      </c>
      <c r="K92" s="433"/>
      <c r="L92" s="434"/>
      <c r="M92" s="434"/>
      <c r="N92" s="446"/>
      <c r="O92" s="448"/>
      <c r="P92" s="458"/>
      <c r="Q92" s="446"/>
      <c r="R92" s="447"/>
      <c r="S92" s="453"/>
      <c r="T92" s="454"/>
      <c r="U92" s="514">
        <f t="shared" si="9"/>
        <v>0</v>
      </c>
      <c r="V92" t="str">
        <f t="shared" si="10"/>
        <v>-</v>
      </c>
      <c r="W92" s="411"/>
      <c r="X92" s="411"/>
      <c r="Y92" s="411"/>
    </row>
    <row r="93" spans="1:25" hidden="1" x14ac:dyDescent="0.25">
      <c r="A93" s="411">
        <v>3</v>
      </c>
      <c r="B93" s="443" t="s">
        <v>250</v>
      </c>
      <c r="C93" s="444"/>
      <c r="D93" s="452"/>
      <c r="E93" s="446"/>
      <c r="F93" s="448"/>
      <c r="G93" s="447"/>
      <c r="H93" s="433" t="s">
        <v>49</v>
      </c>
      <c r="I93" s="434" t="s">
        <v>417</v>
      </c>
      <c r="J93" s="434" t="s">
        <v>470</v>
      </c>
      <c r="K93" s="433"/>
      <c r="L93" s="434"/>
      <c r="M93" s="434"/>
      <c r="N93" s="446"/>
      <c r="O93" s="448"/>
      <c r="P93" s="458"/>
      <c r="Q93" s="446"/>
      <c r="R93" s="447"/>
      <c r="S93" s="453"/>
      <c r="T93" s="454"/>
      <c r="U93" s="514">
        <f t="shared" si="9"/>
        <v>0</v>
      </c>
      <c r="V93" t="str">
        <f t="shared" si="10"/>
        <v>-</v>
      </c>
      <c r="W93" s="411"/>
      <c r="X93" s="411"/>
      <c r="Y93" s="411"/>
    </row>
    <row r="94" spans="1:25" hidden="1" x14ac:dyDescent="0.25">
      <c r="A94" s="411">
        <v>3</v>
      </c>
      <c r="B94" s="443" t="s">
        <v>250</v>
      </c>
      <c r="C94" s="444"/>
      <c r="D94" s="452"/>
      <c r="E94" s="446"/>
      <c r="F94" s="448"/>
      <c r="G94" s="447"/>
      <c r="H94" s="433" t="s">
        <v>52</v>
      </c>
      <c r="I94" s="434" t="s">
        <v>418</v>
      </c>
      <c r="J94" s="434" t="s">
        <v>470</v>
      </c>
      <c r="K94" s="433"/>
      <c r="L94" s="434"/>
      <c r="M94" s="434"/>
      <c r="N94" s="446"/>
      <c r="O94" s="448"/>
      <c r="P94" s="458"/>
      <c r="Q94" s="446"/>
      <c r="R94" s="447"/>
      <c r="S94" s="453"/>
      <c r="T94" s="454"/>
      <c r="U94" s="514">
        <f t="shared" si="9"/>
        <v>0</v>
      </c>
      <c r="V94" t="str">
        <f t="shared" si="10"/>
        <v>-</v>
      </c>
      <c r="W94" s="411"/>
      <c r="X94" s="411"/>
      <c r="Y94" s="411"/>
    </row>
    <row r="95" spans="1:25" hidden="1" x14ac:dyDescent="0.25">
      <c r="A95" s="411">
        <v>3</v>
      </c>
      <c r="B95" s="443" t="s">
        <v>250</v>
      </c>
      <c r="C95" s="444"/>
      <c r="D95" s="452"/>
      <c r="E95" s="446"/>
      <c r="F95" s="448"/>
      <c r="G95" s="447"/>
      <c r="H95" s="433" t="s">
        <v>53</v>
      </c>
      <c r="I95" s="434" t="s">
        <v>419</v>
      </c>
      <c r="J95" s="434" t="s">
        <v>470</v>
      </c>
      <c r="K95" s="433"/>
      <c r="L95" s="434"/>
      <c r="M95" s="434"/>
      <c r="N95" s="446"/>
      <c r="O95" s="448"/>
      <c r="P95" s="458"/>
      <c r="Q95" s="446"/>
      <c r="R95" s="447"/>
      <c r="S95" s="453"/>
      <c r="T95" s="454"/>
      <c r="U95" s="514">
        <f t="shared" si="9"/>
        <v>0</v>
      </c>
      <c r="V95" t="str">
        <f t="shared" si="10"/>
        <v>-</v>
      </c>
      <c r="W95" s="411"/>
      <c r="X95" s="411"/>
      <c r="Y95" s="411"/>
    </row>
    <row r="96" spans="1:25" hidden="1" x14ac:dyDescent="0.25">
      <c r="A96" s="411">
        <v>3</v>
      </c>
      <c r="B96" s="443" t="s">
        <v>250</v>
      </c>
      <c r="C96" s="444"/>
      <c r="D96" s="452"/>
      <c r="E96" s="446"/>
      <c r="F96" s="448"/>
      <c r="G96" s="447"/>
      <c r="H96" s="433" t="s">
        <v>54</v>
      </c>
      <c r="I96" s="434" t="s">
        <v>420</v>
      </c>
      <c r="J96" s="434" t="s">
        <v>470</v>
      </c>
      <c r="K96" s="433"/>
      <c r="L96" s="434"/>
      <c r="M96" s="434"/>
      <c r="N96" s="446"/>
      <c r="O96" s="448"/>
      <c r="P96" s="458"/>
      <c r="Q96" s="446"/>
      <c r="R96" s="447"/>
      <c r="S96" s="453"/>
      <c r="T96" s="454"/>
      <c r="U96" s="514">
        <f t="shared" si="9"/>
        <v>0</v>
      </c>
      <c r="V96" t="str">
        <f t="shared" si="10"/>
        <v>-</v>
      </c>
      <c r="W96" s="411"/>
      <c r="X96" s="411"/>
      <c r="Y96" s="411"/>
    </row>
    <row r="97" spans="1:25" hidden="1" x14ac:dyDescent="0.25">
      <c r="A97" s="411">
        <v>3</v>
      </c>
      <c r="B97" s="443" t="s">
        <v>250</v>
      </c>
      <c r="C97" s="896" t="s">
        <v>366</v>
      </c>
      <c r="D97" s="897"/>
      <c r="E97" s="898" t="s">
        <v>366</v>
      </c>
      <c r="F97" s="899"/>
      <c r="G97" s="899"/>
      <c r="H97" s="433"/>
      <c r="I97" s="434"/>
      <c r="J97" s="434"/>
      <c r="K97" s="433"/>
      <c r="L97" s="434"/>
      <c r="M97" s="434"/>
      <c r="N97" s="898" t="s">
        <v>366</v>
      </c>
      <c r="O97" s="899"/>
      <c r="P97" s="899"/>
      <c r="Q97" s="898" t="s">
        <v>366</v>
      </c>
      <c r="R97" s="899"/>
      <c r="S97" s="900" t="s">
        <v>366</v>
      </c>
      <c r="T97" s="901"/>
      <c r="U97" s="514">
        <f t="shared" ref="U97:U109" si="11">K97</f>
        <v>0</v>
      </c>
      <c r="V97" t="str">
        <f t="shared" ref="V97:V109" si="12">IF(L97="","-",L97)</f>
        <v>-</v>
      </c>
      <c r="W97" s="411"/>
      <c r="X97" s="411"/>
      <c r="Y97" s="411"/>
    </row>
    <row r="98" spans="1:25" hidden="1" x14ac:dyDescent="0.25">
      <c r="A98" s="411">
        <v>3</v>
      </c>
      <c r="B98" s="443" t="s">
        <v>250</v>
      </c>
      <c r="C98" s="896" t="s">
        <v>366</v>
      </c>
      <c r="D98" s="897"/>
      <c r="E98" s="898" t="s">
        <v>366</v>
      </c>
      <c r="F98" s="899"/>
      <c r="G98" s="899"/>
      <c r="H98" s="433"/>
      <c r="I98" s="434" t="s">
        <v>467</v>
      </c>
      <c r="J98" s="434"/>
      <c r="K98" s="433"/>
      <c r="L98" s="434"/>
      <c r="M98" s="434"/>
      <c r="N98" s="898" t="s">
        <v>366</v>
      </c>
      <c r="O98" s="899"/>
      <c r="P98" s="899"/>
      <c r="Q98" s="898" t="s">
        <v>366</v>
      </c>
      <c r="R98" s="899"/>
      <c r="S98" s="900" t="s">
        <v>366</v>
      </c>
      <c r="T98" s="901"/>
      <c r="U98" s="514">
        <f t="shared" si="11"/>
        <v>0</v>
      </c>
      <c r="V98" t="str">
        <f t="shared" si="12"/>
        <v>-</v>
      </c>
      <c r="W98" s="411"/>
      <c r="X98" s="411"/>
      <c r="Y98" s="411"/>
    </row>
    <row r="99" spans="1:25" hidden="1" x14ac:dyDescent="0.25">
      <c r="A99" s="411">
        <v>3</v>
      </c>
      <c r="B99" s="443" t="s">
        <v>250</v>
      </c>
      <c r="C99" s="896" t="s">
        <v>366</v>
      </c>
      <c r="D99" s="897"/>
      <c r="E99" s="898" t="s">
        <v>366</v>
      </c>
      <c r="F99" s="899"/>
      <c r="G99" s="899"/>
      <c r="H99" s="433"/>
      <c r="I99" s="434" t="s">
        <v>486</v>
      </c>
      <c r="J99" s="434"/>
      <c r="K99" s="433"/>
      <c r="L99" s="434"/>
      <c r="M99" s="434"/>
      <c r="N99" s="898" t="s">
        <v>366</v>
      </c>
      <c r="O99" s="899"/>
      <c r="P99" s="899"/>
      <c r="Q99" s="898" t="s">
        <v>366</v>
      </c>
      <c r="R99" s="899"/>
      <c r="S99" s="900" t="s">
        <v>366</v>
      </c>
      <c r="T99" s="901"/>
      <c r="U99" s="514">
        <f t="shared" si="11"/>
        <v>0</v>
      </c>
      <c r="V99" t="str">
        <f t="shared" si="12"/>
        <v>-</v>
      </c>
      <c r="W99" s="411"/>
      <c r="X99" s="411"/>
      <c r="Y99" s="411"/>
    </row>
    <row r="100" spans="1:25" hidden="1" x14ac:dyDescent="0.25">
      <c r="A100" s="411">
        <v>3</v>
      </c>
      <c r="B100" s="443" t="s">
        <v>250</v>
      </c>
      <c r="C100" s="896" t="s">
        <v>366</v>
      </c>
      <c r="D100" s="897"/>
      <c r="E100" s="898" t="s">
        <v>366</v>
      </c>
      <c r="F100" s="899"/>
      <c r="G100" s="899"/>
      <c r="H100" s="433" t="s">
        <v>366</v>
      </c>
      <c r="I100" s="434" t="s">
        <v>396</v>
      </c>
      <c r="J100" s="434"/>
      <c r="K100" s="433"/>
      <c r="L100" s="434"/>
      <c r="M100" s="434"/>
      <c r="N100" s="898" t="s">
        <v>366</v>
      </c>
      <c r="O100" s="899"/>
      <c r="P100" s="899"/>
      <c r="Q100" s="898" t="s">
        <v>366</v>
      </c>
      <c r="R100" s="899"/>
      <c r="S100" s="900" t="s">
        <v>366</v>
      </c>
      <c r="T100" s="901"/>
      <c r="U100" s="514">
        <f t="shared" si="11"/>
        <v>0</v>
      </c>
      <c r="V100" t="str">
        <f t="shared" si="12"/>
        <v>-</v>
      </c>
      <c r="W100" s="411"/>
      <c r="X100" s="411"/>
      <c r="Y100" s="411"/>
    </row>
    <row r="101" spans="1:25" hidden="1" x14ac:dyDescent="0.25">
      <c r="A101" s="411">
        <v>3</v>
      </c>
      <c r="B101" s="443" t="s">
        <v>250</v>
      </c>
      <c r="C101" s="896" t="s">
        <v>366</v>
      </c>
      <c r="D101" s="897"/>
      <c r="E101" s="898" t="s">
        <v>366</v>
      </c>
      <c r="F101" s="899"/>
      <c r="G101" s="899"/>
      <c r="H101" s="433" t="s">
        <v>395</v>
      </c>
      <c r="I101" s="434"/>
      <c r="J101" s="434"/>
      <c r="K101" s="433"/>
      <c r="L101" s="434"/>
      <c r="M101" s="434"/>
      <c r="N101" s="898" t="s">
        <v>366</v>
      </c>
      <c r="O101" s="899"/>
      <c r="P101" s="899"/>
      <c r="Q101" s="898" t="s">
        <v>366</v>
      </c>
      <c r="R101" s="899"/>
      <c r="S101" s="900" t="s">
        <v>366</v>
      </c>
      <c r="T101" s="901"/>
      <c r="U101" s="514">
        <f t="shared" si="11"/>
        <v>0</v>
      </c>
      <c r="V101" t="str">
        <f t="shared" si="12"/>
        <v>-</v>
      </c>
      <c r="W101" s="411"/>
      <c r="X101" s="411"/>
      <c r="Y101" s="411"/>
    </row>
    <row r="102" spans="1:25" hidden="1" x14ac:dyDescent="0.25">
      <c r="A102" s="411">
        <v>3</v>
      </c>
      <c r="B102" s="443" t="s">
        <v>250</v>
      </c>
      <c r="C102" s="429">
        <v>43912</v>
      </c>
      <c r="D102" s="430"/>
      <c r="E102" s="423">
        <v>43913</v>
      </c>
      <c r="F102" s="431"/>
      <c r="G102" s="424"/>
      <c r="H102" s="423">
        <v>43914</v>
      </c>
      <c r="I102" s="431"/>
      <c r="J102" s="424"/>
      <c r="K102" s="423">
        <v>43915</v>
      </c>
      <c r="L102" s="596" t="s">
        <v>484</v>
      </c>
      <c r="M102" s="432"/>
      <c r="N102" s="423">
        <v>43916</v>
      </c>
      <c r="O102" s="431"/>
      <c r="P102" s="424"/>
      <c r="Q102" s="423">
        <v>43917</v>
      </c>
      <c r="R102" s="424"/>
      <c r="S102" s="425">
        <v>43918</v>
      </c>
      <c r="T102" s="456"/>
      <c r="U102" s="514">
        <f t="shared" si="11"/>
        <v>43915</v>
      </c>
      <c r="V102" t="str">
        <f t="shared" si="12"/>
        <v>Willachoochee</v>
      </c>
      <c r="W102" s="411"/>
      <c r="X102" s="411"/>
      <c r="Y102" s="411"/>
    </row>
    <row r="103" spans="1:25" hidden="1" x14ac:dyDescent="0.25">
      <c r="A103" s="411">
        <v>3</v>
      </c>
      <c r="B103" s="443" t="s">
        <v>250</v>
      </c>
      <c r="C103" s="444"/>
      <c r="D103" s="452"/>
      <c r="E103" s="446"/>
      <c r="F103" s="448"/>
      <c r="G103" s="447"/>
      <c r="H103" s="446"/>
      <c r="I103" s="448"/>
      <c r="J103" s="447"/>
      <c r="K103" s="433" t="s">
        <v>56</v>
      </c>
      <c r="L103" s="434" t="s">
        <v>423</v>
      </c>
      <c r="M103" s="434" t="s">
        <v>437</v>
      </c>
      <c r="N103" s="446"/>
      <c r="O103" s="448"/>
      <c r="P103" s="447"/>
      <c r="Q103" s="446"/>
      <c r="R103" s="447"/>
      <c r="S103" s="453"/>
      <c r="T103" s="515"/>
      <c r="U103" s="514" t="str">
        <f t="shared" si="11"/>
        <v>424</v>
      </c>
      <c r="V103" t="str">
        <f t="shared" si="12"/>
        <v>Little River At Highbridge Road</v>
      </c>
      <c r="W103" s="411"/>
      <c r="X103" s="411"/>
      <c r="Y103" s="411"/>
    </row>
    <row r="104" spans="1:25" hidden="1" x14ac:dyDescent="0.25">
      <c r="A104" s="411">
        <v>3</v>
      </c>
      <c r="B104" s="443" t="s">
        <v>250</v>
      </c>
      <c r="C104" s="444"/>
      <c r="D104" s="452"/>
      <c r="E104" s="446"/>
      <c r="F104" s="448"/>
      <c r="G104" s="447"/>
      <c r="H104" s="446"/>
      <c r="I104" s="448"/>
      <c r="J104" s="447"/>
      <c r="K104" s="433" t="s">
        <v>55</v>
      </c>
      <c r="L104" s="434" t="s">
        <v>422</v>
      </c>
      <c r="M104" s="434" t="s">
        <v>436</v>
      </c>
      <c r="N104" s="446"/>
      <c r="O104" s="448"/>
      <c r="P104" s="447"/>
      <c r="Q104" s="446"/>
      <c r="R104" s="447"/>
      <c r="S104" s="453"/>
      <c r="T104" s="515"/>
      <c r="U104" s="514" t="str">
        <f t="shared" si="11"/>
        <v>410</v>
      </c>
      <c r="V104" t="str">
        <f t="shared" si="12"/>
        <v>Willachoochee Creek At 161</v>
      </c>
      <c r="W104" s="411"/>
      <c r="X104" s="411"/>
      <c r="Y104" s="411"/>
    </row>
    <row r="105" spans="1:25" hidden="1" x14ac:dyDescent="0.25">
      <c r="A105" s="411">
        <v>3</v>
      </c>
      <c r="B105" s="443" t="s">
        <v>250</v>
      </c>
      <c r="C105" s="444"/>
      <c r="D105" s="452"/>
      <c r="E105" s="446"/>
      <c r="F105" s="448"/>
      <c r="G105" s="447"/>
      <c r="H105" s="446"/>
      <c r="I105" s="448"/>
      <c r="J105" s="447"/>
      <c r="K105" s="433" t="s">
        <v>56</v>
      </c>
      <c r="L105" s="434" t="s">
        <v>424</v>
      </c>
      <c r="M105" s="434" t="s">
        <v>421</v>
      </c>
      <c r="N105" s="446"/>
      <c r="O105" s="448"/>
      <c r="P105" s="447"/>
      <c r="Q105" s="446"/>
      <c r="R105" s="447"/>
      <c r="S105" s="453"/>
      <c r="T105" s="515"/>
      <c r="U105" s="514" t="str">
        <f t="shared" si="11"/>
        <v>424</v>
      </c>
      <c r="V105" t="str">
        <f t="shared" si="12"/>
        <v>Little River 100 Meters Upstream Of US 90</v>
      </c>
      <c r="W105" s="411"/>
      <c r="X105" s="411"/>
      <c r="Y105" s="411"/>
    </row>
    <row r="106" spans="1:25" hidden="1" x14ac:dyDescent="0.25">
      <c r="A106" s="411">
        <v>3</v>
      </c>
      <c r="B106" s="443" t="s">
        <v>250</v>
      </c>
      <c r="C106" s="444"/>
      <c r="D106" s="452"/>
      <c r="E106" s="446"/>
      <c r="F106" s="448"/>
      <c r="G106" s="447"/>
      <c r="H106" s="446"/>
      <c r="I106" s="448"/>
      <c r="J106" s="447"/>
      <c r="K106" s="433" t="s">
        <v>56</v>
      </c>
      <c r="L106" s="434" t="s">
        <v>425</v>
      </c>
      <c r="M106" s="434" t="s">
        <v>421</v>
      </c>
      <c r="N106" s="446"/>
      <c r="O106" s="448"/>
      <c r="P106" s="447"/>
      <c r="Q106" s="446"/>
      <c r="R106" s="447"/>
      <c r="S106" s="453"/>
      <c r="T106" s="515"/>
      <c r="U106" s="514" t="str">
        <f t="shared" si="11"/>
        <v>424</v>
      </c>
      <c r="V106" t="str">
        <f t="shared" si="12"/>
        <v>Little River 100 Meters Upstream Of SR 12</v>
      </c>
      <c r="W106" s="411"/>
      <c r="X106" s="411"/>
      <c r="Y106" s="411"/>
    </row>
    <row r="107" spans="1:25" hidden="1" x14ac:dyDescent="0.25">
      <c r="A107" s="411">
        <v>3</v>
      </c>
      <c r="B107" s="443" t="s">
        <v>250</v>
      </c>
      <c r="C107" s="444"/>
      <c r="D107" s="452"/>
      <c r="E107" s="446"/>
      <c r="F107" s="448"/>
      <c r="G107" s="447"/>
      <c r="H107" s="446"/>
      <c r="I107" s="448"/>
      <c r="J107" s="447"/>
      <c r="K107" s="433" t="s">
        <v>57</v>
      </c>
      <c r="L107" s="434" t="s">
        <v>426</v>
      </c>
      <c r="M107" s="434" t="s">
        <v>421</v>
      </c>
      <c r="N107" s="446"/>
      <c r="O107" s="448"/>
      <c r="P107" s="447"/>
      <c r="Q107" s="446"/>
      <c r="R107" s="447"/>
      <c r="S107" s="453"/>
      <c r="T107" s="515"/>
      <c r="U107" s="514" t="str">
        <f t="shared" si="11"/>
        <v>440</v>
      </c>
      <c r="V107" t="str">
        <f t="shared" si="12"/>
        <v>Lewis Creek Upstream Of 157</v>
      </c>
      <c r="W107" s="411"/>
      <c r="X107" s="411"/>
      <c r="Y107" s="411"/>
    </row>
    <row r="108" spans="1:25" hidden="1" x14ac:dyDescent="0.25">
      <c r="A108" s="411">
        <v>3</v>
      </c>
      <c r="B108" s="443" t="s">
        <v>250</v>
      </c>
      <c r="C108" s="444"/>
      <c r="D108" s="452"/>
      <c r="E108" s="446"/>
      <c r="F108" s="448"/>
      <c r="G108" s="447"/>
      <c r="H108" s="446"/>
      <c r="I108" s="448"/>
      <c r="J108" s="447"/>
      <c r="K108" s="433" t="s">
        <v>427</v>
      </c>
      <c r="L108" s="434" t="s">
        <v>432</v>
      </c>
      <c r="M108" s="434" t="s">
        <v>421</v>
      </c>
      <c r="N108" s="446"/>
      <c r="O108" s="448"/>
      <c r="P108" s="447"/>
      <c r="Q108" s="446"/>
      <c r="R108" s="447"/>
      <c r="S108" s="453"/>
      <c r="T108" s="515"/>
      <c r="U108" s="514" t="str">
        <f t="shared" si="11"/>
        <v>630</v>
      </c>
      <c r="V108" t="str">
        <f t="shared" si="12"/>
        <v>Double Branch At CR 159</v>
      </c>
      <c r="W108" s="411"/>
      <c r="X108" s="411"/>
      <c r="Y108" s="411"/>
    </row>
    <row r="109" spans="1:25" hidden="1" x14ac:dyDescent="0.25">
      <c r="A109" s="411">
        <v>3</v>
      </c>
      <c r="B109" s="443" t="s">
        <v>250</v>
      </c>
      <c r="C109" s="444"/>
      <c r="D109" s="452"/>
      <c r="E109" s="446"/>
      <c r="F109" s="448"/>
      <c r="G109" s="447"/>
      <c r="H109" s="446"/>
      <c r="I109" s="448"/>
      <c r="J109" s="447"/>
      <c r="K109" s="433" t="s">
        <v>460</v>
      </c>
      <c r="L109" s="434" t="s">
        <v>461</v>
      </c>
      <c r="M109" s="434" t="s">
        <v>421</v>
      </c>
      <c r="N109" s="446"/>
      <c r="O109" s="448"/>
      <c r="P109" s="447"/>
      <c r="Q109" s="446"/>
      <c r="R109" s="447"/>
      <c r="S109" s="453"/>
      <c r="T109" s="515"/>
      <c r="U109" s="514" t="str">
        <f t="shared" si="11"/>
        <v>540</v>
      </c>
      <c r="V109" t="str">
        <f t="shared" si="12"/>
        <v>Hurricane Creek at US 90</v>
      </c>
      <c r="W109" s="411"/>
      <c r="X109" s="411"/>
      <c r="Y109" s="411"/>
    </row>
    <row r="110" spans="1:25" hidden="1" x14ac:dyDescent="0.25">
      <c r="A110" s="411">
        <v>3</v>
      </c>
      <c r="B110" s="443" t="s">
        <v>250</v>
      </c>
      <c r="C110" s="896" t="s">
        <v>366</v>
      </c>
      <c r="D110" s="897"/>
      <c r="E110" s="898" t="s">
        <v>366</v>
      </c>
      <c r="F110" s="899"/>
      <c r="G110" s="899"/>
      <c r="H110" s="520" t="s">
        <v>366</v>
      </c>
      <c r="I110" s="521"/>
      <c r="J110" s="521"/>
      <c r="K110" s="433" t="s">
        <v>429</v>
      </c>
      <c r="L110" s="434" t="s">
        <v>431</v>
      </c>
      <c r="M110" s="434" t="s">
        <v>421</v>
      </c>
      <c r="N110" s="898" t="s">
        <v>366</v>
      </c>
      <c r="O110" s="899"/>
      <c r="P110" s="899"/>
      <c r="Q110" s="898" t="s">
        <v>366</v>
      </c>
      <c r="R110" s="899"/>
      <c r="S110" s="900" t="s">
        <v>366</v>
      </c>
      <c r="T110" s="901"/>
      <c r="U110" s="514" t="str">
        <f t="shared" ref="U110:U127" si="13">K110</f>
        <v>680</v>
      </c>
      <c r="V110" t="str">
        <f t="shared" ref="V110:V127" si="14">IF(L110="","-",L110)</f>
        <v>Richlander Creek At CR 65B</v>
      </c>
      <c r="W110" s="411"/>
      <c r="X110" s="411"/>
      <c r="Y110" s="411"/>
    </row>
    <row r="111" spans="1:25" hidden="1" x14ac:dyDescent="0.25">
      <c r="A111" s="411">
        <v>3</v>
      </c>
      <c r="B111" s="443" t="s">
        <v>250</v>
      </c>
      <c r="C111" s="896" t="s">
        <v>366</v>
      </c>
      <c r="D111" s="897"/>
      <c r="E111" s="898" t="s">
        <v>366</v>
      </c>
      <c r="F111" s="899"/>
      <c r="G111" s="899"/>
      <c r="H111" s="520" t="s">
        <v>366</v>
      </c>
      <c r="I111" s="521"/>
      <c r="J111" s="521"/>
      <c r="K111" s="433"/>
      <c r="L111" s="434" t="s">
        <v>452</v>
      </c>
      <c r="M111" s="434"/>
      <c r="N111" s="898" t="s">
        <v>366</v>
      </c>
      <c r="O111" s="899"/>
      <c r="P111" s="899"/>
      <c r="Q111" s="898" t="s">
        <v>366</v>
      </c>
      <c r="R111" s="899"/>
      <c r="S111" s="900" t="s">
        <v>366</v>
      </c>
      <c r="T111" s="901"/>
      <c r="U111" s="514">
        <f t="shared" si="13"/>
        <v>0</v>
      </c>
      <c r="V111" t="str">
        <f t="shared" si="14"/>
        <v>QC</v>
      </c>
      <c r="W111" s="411"/>
      <c r="X111" s="411"/>
      <c r="Y111" s="411"/>
    </row>
    <row r="112" spans="1:25" hidden="1" x14ac:dyDescent="0.25">
      <c r="A112" s="411">
        <v>3</v>
      </c>
      <c r="B112" s="443" t="s">
        <v>250</v>
      </c>
      <c r="C112" s="896" t="s">
        <v>366</v>
      </c>
      <c r="D112" s="897"/>
      <c r="E112" s="898" t="s">
        <v>366</v>
      </c>
      <c r="F112" s="899"/>
      <c r="G112" s="899"/>
      <c r="H112" s="520" t="s">
        <v>366</v>
      </c>
      <c r="I112" s="521"/>
      <c r="J112" s="521"/>
      <c r="K112" s="433"/>
      <c r="L112" s="434" t="s">
        <v>452</v>
      </c>
      <c r="M112" s="434"/>
      <c r="N112" s="898" t="s">
        <v>366</v>
      </c>
      <c r="O112" s="899"/>
      <c r="P112" s="899"/>
      <c r="Q112" s="898" t="s">
        <v>366</v>
      </c>
      <c r="R112" s="899"/>
      <c r="S112" s="900" t="s">
        <v>366</v>
      </c>
      <c r="T112" s="901"/>
      <c r="U112" s="514">
        <f t="shared" si="13"/>
        <v>0</v>
      </c>
      <c r="V112" t="str">
        <f t="shared" si="14"/>
        <v>QC</v>
      </c>
      <c r="W112" s="411"/>
      <c r="X112" s="411"/>
      <c r="Y112" s="411"/>
    </row>
    <row r="113" spans="1:25" hidden="1" x14ac:dyDescent="0.25">
      <c r="A113" s="411">
        <v>3</v>
      </c>
      <c r="B113" s="443" t="s">
        <v>250</v>
      </c>
      <c r="C113" s="896" t="s">
        <v>366</v>
      </c>
      <c r="D113" s="897"/>
      <c r="E113" s="898" t="s">
        <v>366</v>
      </c>
      <c r="F113" s="899"/>
      <c r="G113" s="899"/>
      <c r="H113" s="520" t="s">
        <v>366</v>
      </c>
      <c r="I113" s="521"/>
      <c r="J113" s="521"/>
      <c r="K113" s="433"/>
      <c r="L113" s="434" t="s">
        <v>485</v>
      </c>
      <c r="M113" s="434" t="s">
        <v>478</v>
      </c>
      <c r="N113" s="898" t="s">
        <v>366</v>
      </c>
      <c r="O113" s="899"/>
      <c r="P113" s="899"/>
      <c r="Q113" s="898" t="s">
        <v>366</v>
      </c>
      <c r="R113" s="899"/>
      <c r="S113" s="900" t="s">
        <v>366</v>
      </c>
      <c r="T113" s="901"/>
      <c r="U113" s="514">
        <f t="shared" si="13"/>
        <v>0</v>
      </c>
      <c r="V113" t="str">
        <f t="shared" si="14"/>
        <v>curtis, Blake</v>
      </c>
      <c r="W113" s="411"/>
      <c r="X113" s="411"/>
      <c r="Y113" s="411"/>
    </row>
    <row r="114" spans="1:25" ht="15.75" hidden="1" thickBot="1" x14ac:dyDescent="0.3">
      <c r="A114" s="411">
        <v>3</v>
      </c>
      <c r="B114" s="443" t="s">
        <v>250</v>
      </c>
      <c r="C114" s="896" t="s">
        <v>366</v>
      </c>
      <c r="D114" s="897"/>
      <c r="E114" s="898" t="s">
        <v>366</v>
      </c>
      <c r="F114" s="899"/>
      <c r="G114" s="899"/>
      <c r="H114" s="520" t="s">
        <v>366</v>
      </c>
      <c r="I114" s="521"/>
      <c r="J114" s="434"/>
      <c r="K114" s="433" t="s">
        <v>395</v>
      </c>
      <c r="L114" s="440" t="s">
        <v>472</v>
      </c>
      <c r="M114" s="440" t="s">
        <v>482</v>
      </c>
      <c r="N114" s="894" t="s">
        <v>366</v>
      </c>
      <c r="O114" s="895"/>
      <c r="P114" s="895"/>
      <c r="Q114" s="894" t="s">
        <v>366</v>
      </c>
      <c r="R114" s="895"/>
      <c r="S114" s="902" t="s">
        <v>366</v>
      </c>
      <c r="T114" s="903"/>
      <c r="U114" s="514" t="str">
        <f t="shared" si="13"/>
        <v>TA</v>
      </c>
      <c r="V114" t="str">
        <f t="shared" si="14"/>
        <v>2017, Truck</v>
      </c>
      <c r="W114" s="411"/>
      <c r="X114" s="411"/>
      <c r="Y114" s="411"/>
    </row>
    <row r="115" spans="1:25" ht="16.5" hidden="1" thickTop="1" x14ac:dyDescent="0.25">
      <c r="A115" s="411">
        <v>4</v>
      </c>
      <c r="B115" s="443" t="s">
        <v>372</v>
      </c>
      <c r="C115" s="429">
        <v>43919</v>
      </c>
      <c r="D115" s="430"/>
      <c r="E115" s="423">
        <v>43920</v>
      </c>
      <c r="F115" s="431"/>
      <c r="G115" s="424"/>
      <c r="H115" s="423">
        <v>43921</v>
      </c>
      <c r="I115" s="593" t="s">
        <v>413</v>
      </c>
      <c r="J115" s="435"/>
      <c r="K115" s="615">
        <v>43922</v>
      </c>
      <c r="L115" s="431"/>
      <c r="M115" s="581"/>
      <c r="N115" s="446">
        <v>43923</v>
      </c>
      <c r="O115" s="448"/>
      <c r="P115" s="447"/>
      <c r="Q115" s="446">
        <v>43924</v>
      </c>
      <c r="R115" s="447"/>
      <c r="S115" s="453">
        <v>43925</v>
      </c>
      <c r="T115" s="454"/>
      <c r="U115" s="514">
        <f t="shared" si="13"/>
        <v>43922</v>
      </c>
      <c r="V115" t="str">
        <f t="shared" si="14"/>
        <v>-</v>
      </c>
      <c r="W115" s="411"/>
      <c r="X115" s="411"/>
      <c r="Y115" s="411"/>
    </row>
    <row r="116" spans="1:25" ht="15.75" hidden="1" x14ac:dyDescent="0.25">
      <c r="A116" s="411">
        <v>4</v>
      </c>
      <c r="B116" s="443" t="s">
        <v>372</v>
      </c>
      <c r="C116" s="444"/>
      <c r="D116" s="452"/>
      <c r="E116" s="446"/>
      <c r="F116" s="448"/>
      <c r="G116" s="447"/>
      <c r="H116" s="433" t="s">
        <v>47</v>
      </c>
      <c r="I116" s="434" t="s">
        <v>416</v>
      </c>
      <c r="J116" s="464" t="s">
        <v>468</v>
      </c>
      <c r="K116" s="448"/>
      <c r="L116" s="448"/>
      <c r="M116" s="595"/>
      <c r="N116" s="446"/>
      <c r="O116" s="448"/>
      <c r="P116" s="447"/>
      <c r="Q116" s="446"/>
      <c r="R116" s="447"/>
      <c r="S116" s="453"/>
      <c r="T116" s="454"/>
      <c r="U116" s="514">
        <f t="shared" si="13"/>
        <v>0</v>
      </c>
      <c r="V116" t="str">
        <f t="shared" si="14"/>
        <v>-</v>
      </c>
      <c r="W116" s="411"/>
      <c r="X116" s="411"/>
      <c r="Y116" s="411"/>
    </row>
    <row r="117" spans="1:25" ht="15.75" hidden="1" x14ac:dyDescent="0.25">
      <c r="A117" s="411">
        <v>4</v>
      </c>
      <c r="B117" s="443" t="s">
        <v>372</v>
      </c>
      <c r="C117" s="444"/>
      <c r="D117" s="452"/>
      <c r="E117" s="446"/>
      <c r="F117" s="448"/>
      <c r="G117" s="447"/>
      <c r="H117" s="433" t="s">
        <v>46</v>
      </c>
      <c r="I117" s="434" t="s">
        <v>448</v>
      </c>
      <c r="J117" s="464" t="s">
        <v>469</v>
      </c>
      <c r="K117" s="448"/>
      <c r="L117" s="448"/>
      <c r="M117" s="595"/>
      <c r="N117" s="446"/>
      <c r="O117" s="448"/>
      <c r="P117" s="447"/>
      <c r="Q117" s="446"/>
      <c r="R117" s="447"/>
      <c r="S117" s="453"/>
      <c r="T117" s="454"/>
      <c r="U117" s="514">
        <f t="shared" si="13"/>
        <v>0</v>
      </c>
      <c r="V117" t="str">
        <f t="shared" si="14"/>
        <v>-</v>
      </c>
      <c r="W117" s="411"/>
      <c r="X117" s="411"/>
      <c r="Y117" s="411"/>
    </row>
    <row r="118" spans="1:25" ht="27" hidden="1" x14ac:dyDescent="0.25">
      <c r="A118" s="411">
        <v>4</v>
      </c>
      <c r="B118" s="443" t="s">
        <v>372</v>
      </c>
      <c r="C118" s="444"/>
      <c r="D118" s="452"/>
      <c r="E118" s="446"/>
      <c r="F118" s="448"/>
      <c r="G118" s="447"/>
      <c r="H118" s="433" t="s">
        <v>46</v>
      </c>
      <c r="I118" s="434" t="s">
        <v>414</v>
      </c>
      <c r="J118" s="464" t="s">
        <v>470</v>
      </c>
      <c r="K118" s="448"/>
      <c r="L118" s="448"/>
      <c r="M118" s="595"/>
      <c r="N118" s="446"/>
      <c r="O118" s="448"/>
      <c r="P118" s="447"/>
      <c r="Q118" s="446"/>
      <c r="R118" s="447"/>
      <c r="S118" s="453"/>
      <c r="T118" s="454"/>
      <c r="U118" s="514">
        <f t="shared" si="13"/>
        <v>0</v>
      </c>
      <c r="V118" t="str">
        <f t="shared" si="14"/>
        <v>-</v>
      </c>
      <c r="W118" s="411"/>
      <c r="X118" s="411"/>
      <c r="Y118" s="411"/>
    </row>
    <row r="119" spans="1:25" ht="15.75" hidden="1" x14ac:dyDescent="0.25">
      <c r="A119" s="411">
        <v>4</v>
      </c>
      <c r="B119" s="443" t="s">
        <v>372</v>
      </c>
      <c r="C119" s="444"/>
      <c r="D119" s="452"/>
      <c r="E119" s="446"/>
      <c r="F119" s="448"/>
      <c r="G119" s="447"/>
      <c r="H119" s="433" t="s">
        <v>46</v>
      </c>
      <c r="I119" s="434" t="s">
        <v>415</v>
      </c>
      <c r="J119" s="464" t="s">
        <v>470</v>
      </c>
      <c r="K119" s="448"/>
      <c r="L119" s="448"/>
      <c r="M119" s="595"/>
      <c r="N119" s="446"/>
      <c r="O119" s="448"/>
      <c r="P119" s="447"/>
      <c r="Q119" s="446"/>
      <c r="R119" s="447"/>
      <c r="S119" s="453"/>
      <c r="T119" s="454"/>
      <c r="U119" s="514">
        <f t="shared" si="13"/>
        <v>0</v>
      </c>
      <c r="V119" t="str">
        <f t="shared" si="14"/>
        <v>-</v>
      </c>
      <c r="W119" s="411"/>
      <c r="X119" s="411"/>
      <c r="Y119" s="411"/>
    </row>
    <row r="120" spans="1:25" ht="15.75" hidden="1" x14ac:dyDescent="0.25">
      <c r="A120" s="411">
        <v>4</v>
      </c>
      <c r="B120" s="443" t="s">
        <v>372</v>
      </c>
      <c r="C120" s="444"/>
      <c r="D120" s="452"/>
      <c r="E120" s="446"/>
      <c r="F120" s="448"/>
      <c r="G120" s="447"/>
      <c r="H120" s="433" t="s">
        <v>49</v>
      </c>
      <c r="I120" s="434" t="s">
        <v>417</v>
      </c>
      <c r="J120" s="464" t="s">
        <v>470</v>
      </c>
      <c r="K120" s="448"/>
      <c r="L120" s="448"/>
      <c r="M120" s="595"/>
      <c r="N120" s="446"/>
      <c r="O120" s="448"/>
      <c r="P120" s="447"/>
      <c r="Q120" s="446"/>
      <c r="R120" s="447"/>
      <c r="S120" s="453"/>
      <c r="T120" s="454"/>
      <c r="U120" s="514">
        <f t="shared" si="13"/>
        <v>0</v>
      </c>
      <c r="V120" t="str">
        <f t="shared" si="14"/>
        <v>-</v>
      </c>
      <c r="W120" s="411"/>
      <c r="X120" s="411"/>
      <c r="Y120" s="411"/>
    </row>
    <row r="121" spans="1:25" ht="15.75" hidden="1" x14ac:dyDescent="0.25">
      <c r="A121" s="411">
        <v>4</v>
      </c>
      <c r="B121" s="443" t="s">
        <v>372</v>
      </c>
      <c r="C121" s="444"/>
      <c r="D121" s="452"/>
      <c r="E121" s="446"/>
      <c r="F121" s="448"/>
      <c r="G121" s="447"/>
      <c r="H121" s="433" t="s">
        <v>52</v>
      </c>
      <c r="I121" s="434" t="s">
        <v>418</v>
      </c>
      <c r="J121" s="464" t="s">
        <v>470</v>
      </c>
      <c r="K121" s="448"/>
      <c r="L121" s="448"/>
      <c r="M121" s="595"/>
      <c r="N121" s="446"/>
      <c r="O121" s="448"/>
      <c r="P121" s="447"/>
      <c r="Q121" s="446"/>
      <c r="R121" s="447"/>
      <c r="S121" s="453"/>
      <c r="T121" s="454"/>
      <c r="U121" s="514">
        <f t="shared" si="13"/>
        <v>0</v>
      </c>
      <c r="V121" t="str">
        <f t="shared" si="14"/>
        <v>-</v>
      </c>
      <c r="W121" s="411"/>
      <c r="X121" s="411"/>
      <c r="Y121" s="411"/>
    </row>
    <row r="122" spans="1:25" ht="15.75" hidden="1" x14ac:dyDescent="0.25">
      <c r="A122" s="411">
        <v>4</v>
      </c>
      <c r="B122" s="443" t="s">
        <v>372</v>
      </c>
      <c r="C122" s="444"/>
      <c r="D122" s="452"/>
      <c r="E122" s="446"/>
      <c r="F122" s="448"/>
      <c r="G122" s="447"/>
      <c r="H122" s="433" t="s">
        <v>53</v>
      </c>
      <c r="I122" s="434" t="s">
        <v>419</v>
      </c>
      <c r="J122" s="464" t="s">
        <v>470</v>
      </c>
      <c r="K122" s="448"/>
      <c r="L122" s="448"/>
      <c r="M122" s="595"/>
      <c r="N122" s="446"/>
      <c r="O122" s="448"/>
      <c r="P122" s="447"/>
      <c r="Q122" s="446"/>
      <c r="R122" s="447"/>
      <c r="S122" s="453"/>
      <c r="T122" s="454"/>
      <c r="U122" s="514">
        <f t="shared" si="13"/>
        <v>0</v>
      </c>
      <c r="V122" t="str">
        <f t="shared" si="14"/>
        <v>-</v>
      </c>
      <c r="W122" s="411"/>
      <c r="X122" s="411"/>
      <c r="Y122" s="411"/>
    </row>
    <row r="123" spans="1:25" ht="15.75" hidden="1" x14ac:dyDescent="0.25">
      <c r="A123" s="411">
        <v>4</v>
      </c>
      <c r="B123" s="443" t="s">
        <v>372</v>
      </c>
      <c r="C123" s="444"/>
      <c r="D123" s="452"/>
      <c r="E123" s="446"/>
      <c r="F123" s="448"/>
      <c r="G123" s="447"/>
      <c r="H123" s="433" t="s">
        <v>54</v>
      </c>
      <c r="I123" s="434" t="s">
        <v>420</v>
      </c>
      <c r="J123" s="464" t="s">
        <v>470</v>
      </c>
      <c r="K123" s="448"/>
      <c r="L123" s="448"/>
      <c r="M123" s="595"/>
      <c r="N123" s="446"/>
      <c r="O123" s="448"/>
      <c r="P123" s="447"/>
      <c r="Q123" s="446"/>
      <c r="R123" s="447"/>
      <c r="S123" s="453"/>
      <c r="T123" s="454"/>
      <c r="U123" s="514">
        <f t="shared" si="13"/>
        <v>0</v>
      </c>
      <c r="V123" t="str">
        <f t="shared" si="14"/>
        <v>-</v>
      </c>
      <c r="W123" s="411"/>
      <c r="X123" s="411"/>
      <c r="Y123" s="411"/>
    </row>
    <row r="124" spans="1:25" ht="15.75" hidden="1" x14ac:dyDescent="0.25">
      <c r="A124" s="411">
        <v>4</v>
      </c>
      <c r="B124" s="443" t="s">
        <v>372</v>
      </c>
      <c r="C124" s="444"/>
      <c r="D124" s="452"/>
      <c r="E124" s="446"/>
      <c r="F124" s="448"/>
      <c r="G124" s="447"/>
      <c r="H124" s="446"/>
      <c r="I124" s="448"/>
      <c r="J124" s="594"/>
      <c r="K124" s="448"/>
      <c r="L124" s="448"/>
      <c r="M124" s="595"/>
      <c r="N124" s="446"/>
      <c r="O124" s="448"/>
      <c r="P124" s="447"/>
      <c r="Q124" s="446"/>
      <c r="R124" s="447"/>
      <c r="S124" s="453"/>
      <c r="T124" s="454"/>
      <c r="U124" s="514">
        <f t="shared" si="13"/>
        <v>0</v>
      </c>
      <c r="V124" t="str">
        <f t="shared" si="14"/>
        <v>-</v>
      </c>
      <c r="W124" s="411"/>
      <c r="X124" s="411"/>
      <c r="Y124" s="411"/>
    </row>
    <row r="125" spans="1:25" hidden="1" x14ac:dyDescent="0.25">
      <c r="A125" s="411">
        <v>4</v>
      </c>
      <c r="B125" s="443" t="s">
        <v>372</v>
      </c>
      <c r="C125" s="896" t="s">
        <v>366</v>
      </c>
      <c r="D125" s="897"/>
      <c r="E125" s="898" t="s">
        <v>366</v>
      </c>
      <c r="F125" s="899"/>
      <c r="G125" s="899"/>
      <c r="H125" s="520" t="s">
        <v>366</v>
      </c>
      <c r="I125" s="434" t="s">
        <v>471</v>
      </c>
      <c r="J125" s="524"/>
      <c r="K125" s="433"/>
      <c r="L125" s="434"/>
      <c r="M125" s="434"/>
      <c r="N125" s="880" t="s">
        <v>366</v>
      </c>
      <c r="O125" s="881"/>
      <c r="P125" s="881"/>
      <c r="Q125" s="880" t="s">
        <v>366</v>
      </c>
      <c r="R125" s="881"/>
      <c r="S125" s="888" t="s">
        <v>366</v>
      </c>
      <c r="T125" s="889"/>
      <c r="U125" s="514">
        <f t="shared" si="13"/>
        <v>0</v>
      </c>
      <c r="V125" t="str">
        <f t="shared" si="14"/>
        <v>-</v>
      </c>
      <c r="W125" s="411"/>
      <c r="X125" s="411"/>
      <c r="Y125" s="411"/>
    </row>
    <row r="126" spans="1:25" hidden="1" x14ac:dyDescent="0.25">
      <c r="A126" s="411">
        <v>4</v>
      </c>
      <c r="B126" s="443" t="s">
        <v>372</v>
      </c>
      <c r="C126" s="896" t="s">
        <v>366</v>
      </c>
      <c r="D126" s="897"/>
      <c r="E126" s="898" t="s">
        <v>366</v>
      </c>
      <c r="F126" s="899"/>
      <c r="G126" s="899"/>
      <c r="H126" s="520" t="s">
        <v>366</v>
      </c>
      <c r="I126" s="434" t="s">
        <v>473</v>
      </c>
      <c r="J126" s="524"/>
      <c r="K126" s="433"/>
      <c r="L126" s="434"/>
      <c r="M126" s="434"/>
      <c r="N126" s="880" t="s">
        <v>366</v>
      </c>
      <c r="O126" s="881"/>
      <c r="P126" s="881"/>
      <c r="Q126" s="880" t="s">
        <v>366</v>
      </c>
      <c r="R126" s="881"/>
      <c r="S126" s="888" t="s">
        <v>366</v>
      </c>
      <c r="T126" s="889"/>
      <c r="U126" s="514">
        <f t="shared" si="13"/>
        <v>0</v>
      </c>
      <c r="V126" t="str">
        <f t="shared" si="14"/>
        <v>-</v>
      </c>
      <c r="W126" s="411"/>
      <c r="X126" s="411"/>
      <c r="Y126" s="411"/>
    </row>
    <row r="127" spans="1:25" hidden="1" x14ac:dyDescent="0.25">
      <c r="A127" s="411">
        <v>4</v>
      </c>
      <c r="B127" s="443" t="s">
        <v>372</v>
      </c>
      <c r="C127" s="896" t="s">
        <v>366</v>
      </c>
      <c r="D127" s="897"/>
      <c r="E127" s="898" t="s">
        <v>366</v>
      </c>
      <c r="F127" s="899"/>
      <c r="G127" s="899"/>
      <c r="H127" s="520" t="s">
        <v>366</v>
      </c>
      <c r="I127" s="521" t="s">
        <v>497</v>
      </c>
      <c r="J127" s="524"/>
      <c r="K127" s="433"/>
      <c r="L127" s="434"/>
      <c r="M127" s="434"/>
      <c r="N127" s="880" t="s">
        <v>366</v>
      </c>
      <c r="O127" s="881"/>
      <c r="P127" s="881"/>
      <c r="Q127" s="880" t="s">
        <v>366</v>
      </c>
      <c r="R127" s="881"/>
      <c r="S127" s="888" t="s">
        <v>366</v>
      </c>
      <c r="T127" s="889"/>
      <c r="U127" s="514">
        <f t="shared" si="13"/>
        <v>0</v>
      </c>
      <c r="V127" t="str">
        <f t="shared" si="14"/>
        <v>-</v>
      </c>
      <c r="W127" s="411"/>
      <c r="X127" s="411"/>
      <c r="Y127" s="411"/>
    </row>
    <row r="128" spans="1:25" hidden="1" x14ac:dyDescent="0.25">
      <c r="A128" s="411">
        <v>4</v>
      </c>
      <c r="B128" s="443" t="s">
        <v>372</v>
      </c>
      <c r="C128" s="896" t="s">
        <v>366</v>
      </c>
      <c r="D128" s="897"/>
      <c r="E128" s="898" t="s">
        <v>366</v>
      </c>
      <c r="F128" s="899"/>
      <c r="G128" s="899"/>
      <c r="H128" s="520" t="s">
        <v>366</v>
      </c>
      <c r="I128" s="521"/>
      <c r="J128" s="524"/>
      <c r="K128" s="433" t="s">
        <v>366</v>
      </c>
      <c r="L128" s="434"/>
      <c r="M128" s="434"/>
      <c r="N128" s="880" t="s">
        <v>366</v>
      </c>
      <c r="O128" s="881"/>
      <c r="P128" s="881"/>
      <c r="Q128" s="880" t="s">
        <v>366</v>
      </c>
      <c r="R128" s="881"/>
      <c r="S128" s="888" t="s">
        <v>366</v>
      </c>
      <c r="T128" s="889"/>
      <c r="U128" s="514" t="str">
        <f t="shared" ref="U128:U191" si="15">K128</f>
        <v xml:space="preserve"> </v>
      </c>
      <c r="V128" t="str">
        <f t="shared" ref="V128:V191" si="16">IF(L128="","-",L128)</f>
        <v>-</v>
      </c>
      <c r="W128" s="411"/>
      <c r="X128" s="411"/>
      <c r="Y128" s="411"/>
    </row>
    <row r="129" spans="1:25" ht="15.75" hidden="1" thickBot="1" x14ac:dyDescent="0.3">
      <c r="A129" s="441">
        <v>4</v>
      </c>
      <c r="B129" s="457" t="s">
        <v>372</v>
      </c>
      <c r="C129" s="892" t="s">
        <v>366</v>
      </c>
      <c r="D129" s="893"/>
      <c r="E129" s="894" t="s">
        <v>366</v>
      </c>
      <c r="F129" s="895"/>
      <c r="G129" s="895"/>
      <c r="H129" s="525" t="s">
        <v>395</v>
      </c>
      <c r="I129" s="526"/>
      <c r="J129" s="527"/>
      <c r="K129" s="434" t="s">
        <v>366</v>
      </c>
      <c r="L129" s="434"/>
      <c r="M129" s="434"/>
      <c r="N129" s="880" t="s">
        <v>366</v>
      </c>
      <c r="O129" s="881"/>
      <c r="P129" s="881"/>
      <c r="Q129" s="880" t="s">
        <v>366</v>
      </c>
      <c r="R129" s="881"/>
      <c r="S129" s="888" t="s">
        <v>366</v>
      </c>
      <c r="T129" s="889"/>
      <c r="U129" s="514" t="str">
        <f t="shared" si="15"/>
        <v xml:space="preserve"> </v>
      </c>
      <c r="V129" t="str">
        <f t="shared" si="16"/>
        <v>-</v>
      </c>
      <c r="W129" s="411"/>
      <c r="X129" s="411"/>
      <c r="Y129" s="411"/>
    </row>
    <row r="130" spans="1:25" ht="15.75" hidden="1" x14ac:dyDescent="0.25">
      <c r="A130" s="416">
        <v>4</v>
      </c>
      <c r="B130" s="443" t="s">
        <v>251</v>
      </c>
      <c r="C130" s="444">
        <v>43926</v>
      </c>
      <c r="D130" s="452"/>
      <c r="E130" s="446">
        <v>43927</v>
      </c>
      <c r="F130" s="448"/>
      <c r="G130" s="447"/>
      <c r="H130" s="446">
        <v>43928</v>
      </c>
      <c r="I130" s="448"/>
      <c r="J130" s="447"/>
      <c r="K130" s="423">
        <v>43929</v>
      </c>
      <c r="L130" s="431"/>
      <c r="M130" s="581"/>
      <c r="N130" s="423">
        <v>43930</v>
      </c>
      <c r="O130" s="431"/>
      <c r="P130" s="450"/>
      <c r="Q130" s="423">
        <v>43931</v>
      </c>
      <c r="R130" s="450"/>
      <c r="S130" s="425">
        <v>43932</v>
      </c>
      <c r="T130" s="426"/>
      <c r="U130" s="514">
        <f t="shared" si="15"/>
        <v>43929</v>
      </c>
      <c r="V130" t="str">
        <f t="shared" si="16"/>
        <v>-</v>
      </c>
      <c r="W130" s="411"/>
      <c r="X130" s="411"/>
      <c r="Y130" s="411"/>
    </row>
    <row r="131" spans="1:25" hidden="1" x14ac:dyDescent="0.25">
      <c r="A131" s="411">
        <v>4</v>
      </c>
      <c r="B131" s="443" t="s">
        <v>251</v>
      </c>
      <c r="C131" s="878" t="s">
        <v>366</v>
      </c>
      <c r="D131" s="879"/>
      <c r="E131" s="880" t="s">
        <v>366</v>
      </c>
      <c r="F131" s="881"/>
      <c r="G131" s="881"/>
      <c r="H131" s="516" t="s">
        <v>366</v>
      </c>
      <c r="I131" s="517"/>
      <c r="J131" s="517"/>
      <c r="K131" s="433"/>
      <c r="L131" s="434"/>
      <c r="M131" s="434"/>
      <c r="N131" s="880" t="s">
        <v>366</v>
      </c>
      <c r="O131" s="881"/>
      <c r="P131" s="881"/>
      <c r="Q131" s="880" t="s">
        <v>366</v>
      </c>
      <c r="R131" s="881"/>
      <c r="S131" s="888" t="s">
        <v>366</v>
      </c>
      <c r="T131" s="889"/>
      <c r="U131" s="514">
        <f t="shared" si="15"/>
        <v>0</v>
      </c>
      <c r="V131" t="str">
        <f t="shared" si="16"/>
        <v>-</v>
      </c>
      <c r="W131" s="411"/>
      <c r="X131" s="411"/>
      <c r="Y131" s="411"/>
    </row>
    <row r="132" spans="1:25" hidden="1" x14ac:dyDescent="0.25">
      <c r="A132" s="411">
        <v>4</v>
      </c>
      <c r="B132" s="443" t="s">
        <v>251</v>
      </c>
      <c r="C132" s="878" t="s">
        <v>366</v>
      </c>
      <c r="D132" s="879"/>
      <c r="E132" s="880" t="s">
        <v>366</v>
      </c>
      <c r="F132" s="881"/>
      <c r="G132" s="881"/>
      <c r="H132" s="516" t="s">
        <v>366</v>
      </c>
      <c r="I132" s="517"/>
      <c r="J132" s="517"/>
      <c r="K132" s="433"/>
      <c r="L132" s="434"/>
      <c r="M132" s="434"/>
      <c r="N132" s="880" t="s">
        <v>366</v>
      </c>
      <c r="O132" s="881"/>
      <c r="P132" s="881"/>
      <c r="Q132" s="880" t="s">
        <v>366</v>
      </c>
      <c r="R132" s="881"/>
      <c r="S132" s="888" t="s">
        <v>366</v>
      </c>
      <c r="T132" s="889"/>
      <c r="U132" s="514">
        <f t="shared" si="15"/>
        <v>0</v>
      </c>
      <c r="V132" t="str">
        <f t="shared" si="16"/>
        <v>-</v>
      </c>
      <c r="W132" s="411"/>
      <c r="X132" s="411"/>
      <c r="Y132" s="411"/>
    </row>
    <row r="133" spans="1:25" hidden="1" x14ac:dyDescent="0.25">
      <c r="A133" s="411">
        <v>4</v>
      </c>
      <c r="B133" s="443" t="s">
        <v>251</v>
      </c>
      <c r="C133" s="878" t="s">
        <v>366</v>
      </c>
      <c r="D133" s="879"/>
      <c r="E133" s="880" t="s">
        <v>366</v>
      </c>
      <c r="F133" s="881"/>
      <c r="G133" s="881"/>
      <c r="H133" s="516" t="s">
        <v>366</v>
      </c>
      <c r="I133" s="517"/>
      <c r="J133" s="517"/>
      <c r="K133" s="433"/>
      <c r="L133" s="434"/>
      <c r="M133" s="434"/>
      <c r="N133" s="880" t="s">
        <v>366</v>
      </c>
      <c r="O133" s="881"/>
      <c r="P133" s="881"/>
      <c r="Q133" s="880" t="s">
        <v>366</v>
      </c>
      <c r="R133" s="881"/>
      <c r="S133" s="888" t="s">
        <v>366</v>
      </c>
      <c r="T133" s="889"/>
      <c r="U133" s="514">
        <f t="shared" si="15"/>
        <v>0</v>
      </c>
      <c r="V133" t="str">
        <f t="shared" si="16"/>
        <v>-</v>
      </c>
      <c r="W133" s="411"/>
      <c r="X133" s="411"/>
      <c r="Y133" s="411"/>
    </row>
    <row r="134" spans="1:25" hidden="1" x14ac:dyDescent="0.25">
      <c r="A134" s="411">
        <v>4</v>
      </c>
      <c r="B134" s="443" t="s">
        <v>251</v>
      </c>
      <c r="C134" s="878" t="s">
        <v>366</v>
      </c>
      <c r="D134" s="879"/>
      <c r="E134" s="880" t="s">
        <v>366</v>
      </c>
      <c r="F134" s="881"/>
      <c r="G134" s="881"/>
      <c r="H134" s="516" t="s">
        <v>366</v>
      </c>
      <c r="I134" s="517"/>
      <c r="J134" s="517"/>
      <c r="K134" s="433"/>
      <c r="L134" s="434"/>
      <c r="M134" s="434"/>
      <c r="N134" s="880" t="s">
        <v>366</v>
      </c>
      <c r="O134" s="881"/>
      <c r="P134" s="881"/>
      <c r="Q134" s="880" t="s">
        <v>366</v>
      </c>
      <c r="R134" s="881"/>
      <c r="S134" s="888" t="s">
        <v>366</v>
      </c>
      <c r="T134" s="889"/>
      <c r="U134" s="514">
        <f t="shared" si="15"/>
        <v>0</v>
      </c>
      <c r="V134" t="str">
        <f t="shared" si="16"/>
        <v>-</v>
      </c>
      <c r="W134" s="411"/>
      <c r="X134" s="411"/>
      <c r="Y134" s="411"/>
    </row>
    <row r="135" spans="1:25" hidden="1" x14ac:dyDescent="0.25">
      <c r="A135" s="411">
        <v>4</v>
      </c>
      <c r="B135" s="443" t="s">
        <v>251</v>
      </c>
      <c r="C135" s="878" t="s">
        <v>366</v>
      </c>
      <c r="D135" s="879"/>
      <c r="E135" s="880" t="s">
        <v>366</v>
      </c>
      <c r="F135" s="881"/>
      <c r="G135" s="881"/>
      <c r="H135" s="516" t="s">
        <v>366</v>
      </c>
      <c r="I135" s="517"/>
      <c r="J135" s="517"/>
      <c r="K135" s="433"/>
      <c r="L135" s="434"/>
      <c r="M135" s="434"/>
      <c r="N135" s="880" t="s">
        <v>366</v>
      </c>
      <c r="O135" s="881"/>
      <c r="P135" s="881"/>
      <c r="Q135" s="880" t="s">
        <v>366</v>
      </c>
      <c r="R135" s="881"/>
      <c r="S135" s="888" t="s">
        <v>366</v>
      </c>
      <c r="T135" s="889"/>
      <c r="U135" s="514">
        <f t="shared" si="15"/>
        <v>0</v>
      </c>
      <c r="V135" t="str">
        <f t="shared" si="16"/>
        <v>-</v>
      </c>
      <c r="W135" s="411"/>
      <c r="X135" s="411"/>
      <c r="Y135" s="411"/>
    </row>
    <row r="136" spans="1:25" hidden="1" x14ac:dyDescent="0.25">
      <c r="A136" s="411">
        <v>4</v>
      </c>
      <c r="B136" s="443" t="s">
        <v>251</v>
      </c>
      <c r="C136" s="429">
        <v>43933</v>
      </c>
      <c r="D136" s="455" t="s">
        <v>373</v>
      </c>
      <c r="E136" s="423">
        <v>43934</v>
      </c>
      <c r="F136" s="431"/>
      <c r="G136" s="424"/>
      <c r="H136" s="423">
        <v>43935</v>
      </c>
      <c r="I136" s="431" t="s">
        <v>446</v>
      </c>
      <c r="J136" s="424"/>
      <c r="K136" s="423">
        <v>43936</v>
      </c>
      <c r="L136" s="431"/>
      <c r="M136" s="432"/>
      <c r="N136" s="423">
        <v>43937</v>
      </c>
      <c r="O136" s="431"/>
      <c r="P136" s="424"/>
      <c r="Q136" s="423">
        <v>43938</v>
      </c>
      <c r="R136" s="424"/>
      <c r="S136" s="425">
        <v>43939</v>
      </c>
      <c r="T136" s="426"/>
      <c r="U136" s="514">
        <f t="shared" si="15"/>
        <v>43936</v>
      </c>
      <c r="V136" t="str">
        <f t="shared" si="16"/>
        <v>-</v>
      </c>
      <c r="W136" s="411"/>
      <c r="X136" s="411"/>
      <c r="Y136" s="411"/>
    </row>
    <row r="137" spans="1:25" hidden="1" x14ac:dyDescent="0.25">
      <c r="A137" s="411">
        <v>4</v>
      </c>
      <c r="B137" s="443" t="s">
        <v>251</v>
      </c>
      <c r="C137" s="878" t="s">
        <v>366</v>
      </c>
      <c r="D137" s="879"/>
      <c r="E137" s="880" t="s">
        <v>366</v>
      </c>
      <c r="F137" s="881"/>
      <c r="G137" s="881"/>
      <c r="H137" s="516" t="s">
        <v>366</v>
      </c>
      <c r="I137" s="517"/>
      <c r="J137" s="517"/>
      <c r="K137" s="433" t="s">
        <v>366</v>
      </c>
      <c r="L137" s="434"/>
      <c r="M137" s="434"/>
      <c r="N137" s="880" t="s">
        <v>366</v>
      </c>
      <c r="O137" s="881"/>
      <c r="P137" s="881"/>
      <c r="Q137" s="880" t="s">
        <v>366</v>
      </c>
      <c r="R137" s="881"/>
      <c r="S137" s="888" t="s">
        <v>366</v>
      </c>
      <c r="T137" s="889"/>
      <c r="U137" s="514" t="str">
        <f t="shared" si="15"/>
        <v xml:space="preserve"> </v>
      </c>
      <c r="V137" t="str">
        <f t="shared" si="16"/>
        <v>-</v>
      </c>
      <c r="W137" s="411"/>
      <c r="X137" s="411"/>
      <c r="Y137" s="411"/>
    </row>
    <row r="138" spans="1:25" hidden="1" x14ac:dyDescent="0.25">
      <c r="A138" s="411">
        <v>4</v>
      </c>
      <c r="B138" s="443" t="s">
        <v>251</v>
      </c>
      <c r="C138" s="878" t="s">
        <v>366</v>
      </c>
      <c r="D138" s="879"/>
      <c r="E138" s="880" t="s">
        <v>366</v>
      </c>
      <c r="F138" s="881"/>
      <c r="G138" s="881"/>
      <c r="H138" s="516" t="s">
        <v>366</v>
      </c>
      <c r="I138" s="517" t="s">
        <v>487</v>
      </c>
      <c r="J138" s="517"/>
      <c r="K138" s="433" t="s">
        <v>366</v>
      </c>
      <c r="L138" s="434"/>
      <c r="M138" s="434"/>
      <c r="N138" s="880" t="s">
        <v>366</v>
      </c>
      <c r="O138" s="881"/>
      <c r="P138" s="881"/>
      <c r="Q138" s="880" t="s">
        <v>366</v>
      </c>
      <c r="R138" s="881"/>
      <c r="S138" s="888" t="s">
        <v>366</v>
      </c>
      <c r="T138" s="889"/>
      <c r="U138" s="514" t="str">
        <f t="shared" si="15"/>
        <v xml:space="preserve"> </v>
      </c>
      <c r="V138" t="str">
        <f t="shared" si="16"/>
        <v>-</v>
      </c>
      <c r="W138" s="411"/>
      <c r="X138" s="411"/>
      <c r="Y138" s="411"/>
    </row>
    <row r="139" spans="1:25" hidden="1" x14ac:dyDescent="0.25">
      <c r="A139" s="411">
        <v>4</v>
      </c>
      <c r="B139" s="443" t="s">
        <v>251</v>
      </c>
      <c r="C139" s="878" t="s">
        <v>366</v>
      </c>
      <c r="D139" s="879"/>
      <c r="E139" s="880" t="s">
        <v>366</v>
      </c>
      <c r="F139" s="881"/>
      <c r="G139" s="881"/>
      <c r="H139" s="516" t="s">
        <v>366</v>
      </c>
      <c r="I139" s="517"/>
      <c r="J139" s="517"/>
      <c r="K139" s="433" t="s">
        <v>366</v>
      </c>
      <c r="L139" s="434"/>
      <c r="M139" s="434"/>
      <c r="N139" s="880" t="s">
        <v>366</v>
      </c>
      <c r="O139" s="881"/>
      <c r="P139" s="881"/>
      <c r="Q139" s="880" t="s">
        <v>366</v>
      </c>
      <c r="R139" s="881"/>
      <c r="S139" s="888" t="s">
        <v>366</v>
      </c>
      <c r="T139" s="889"/>
      <c r="U139" s="514" t="str">
        <f t="shared" si="15"/>
        <v xml:space="preserve"> </v>
      </c>
      <c r="V139" t="str">
        <f t="shared" si="16"/>
        <v>-</v>
      </c>
      <c r="W139" s="411"/>
      <c r="X139" s="411"/>
      <c r="Y139" s="411"/>
    </row>
    <row r="140" spans="1:25" hidden="1" x14ac:dyDescent="0.25">
      <c r="A140" s="411">
        <v>4</v>
      </c>
      <c r="B140" s="443" t="s">
        <v>251</v>
      </c>
      <c r="C140" s="878" t="s">
        <v>366</v>
      </c>
      <c r="D140" s="879"/>
      <c r="E140" s="880" t="s">
        <v>366</v>
      </c>
      <c r="F140" s="881"/>
      <c r="G140" s="881"/>
      <c r="H140" s="516" t="s">
        <v>366</v>
      </c>
      <c r="I140" s="517"/>
      <c r="J140" s="517"/>
      <c r="K140" s="433" t="s">
        <v>366</v>
      </c>
      <c r="L140" s="434"/>
      <c r="M140" s="434"/>
      <c r="N140" s="880" t="s">
        <v>366</v>
      </c>
      <c r="O140" s="881"/>
      <c r="P140" s="881"/>
      <c r="Q140" s="880" t="s">
        <v>366</v>
      </c>
      <c r="R140" s="881"/>
      <c r="S140" s="888" t="s">
        <v>366</v>
      </c>
      <c r="T140" s="889"/>
      <c r="U140" s="514" t="str">
        <f t="shared" si="15"/>
        <v xml:space="preserve"> </v>
      </c>
      <c r="V140" t="str">
        <f t="shared" si="16"/>
        <v>-</v>
      </c>
      <c r="W140" s="411"/>
      <c r="X140" s="411"/>
      <c r="Y140" s="411"/>
    </row>
    <row r="141" spans="1:25" hidden="1" x14ac:dyDescent="0.25">
      <c r="A141" s="411">
        <v>4</v>
      </c>
      <c r="B141" s="443" t="s">
        <v>251</v>
      </c>
      <c r="C141" s="878" t="s">
        <v>366</v>
      </c>
      <c r="D141" s="879"/>
      <c r="E141" s="880" t="s">
        <v>366</v>
      </c>
      <c r="F141" s="881"/>
      <c r="G141" s="881"/>
      <c r="H141" s="516" t="s">
        <v>366</v>
      </c>
      <c r="I141" s="517"/>
      <c r="J141" s="517"/>
      <c r="K141" s="433" t="s">
        <v>366</v>
      </c>
      <c r="L141" s="434"/>
      <c r="M141" s="434"/>
      <c r="N141" s="880" t="s">
        <v>366</v>
      </c>
      <c r="O141" s="881"/>
      <c r="P141" s="881"/>
      <c r="Q141" s="880" t="s">
        <v>366</v>
      </c>
      <c r="R141" s="881"/>
      <c r="S141" s="888" t="s">
        <v>366</v>
      </c>
      <c r="T141" s="889"/>
      <c r="U141" s="514" t="str">
        <f t="shared" si="15"/>
        <v xml:space="preserve"> </v>
      </c>
      <c r="V141" t="str">
        <f t="shared" si="16"/>
        <v>-</v>
      </c>
      <c r="W141" s="411"/>
      <c r="X141" s="411"/>
      <c r="Y141" s="411"/>
    </row>
    <row r="142" spans="1:25" hidden="1" x14ac:dyDescent="0.25">
      <c r="A142" s="411">
        <v>4</v>
      </c>
      <c r="B142" s="443" t="s">
        <v>251</v>
      </c>
      <c r="C142" s="429">
        <v>43940</v>
      </c>
      <c r="D142" s="430"/>
      <c r="E142" s="423">
        <v>43941</v>
      </c>
      <c r="F142" s="431"/>
      <c r="G142" s="424"/>
      <c r="H142" s="423">
        <v>43942</v>
      </c>
      <c r="I142" s="431"/>
      <c r="J142" s="424"/>
      <c r="K142" s="423">
        <v>43943</v>
      </c>
      <c r="L142" s="471" t="s">
        <v>370</v>
      </c>
      <c r="M142" s="432"/>
      <c r="N142" s="423">
        <v>43944</v>
      </c>
      <c r="O142" s="431"/>
      <c r="P142" s="424"/>
      <c r="Q142" s="423">
        <v>43945</v>
      </c>
      <c r="R142" s="450"/>
      <c r="S142" s="425">
        <v>43946</v>
      </c>
      <c r="T142" s="426"/>
      <c r="U142" s="514">
        <f t="shared" si="15"/>
        <v>43943</v>
      </c>
      <c r="V142" t="str">
        <f t="shared" si="16"/>
        <v>Wakulla</v>
      </c>
      <c r="W142" s="411"/>
      <c r="X142" s="411"/>
      <c r="Y142" s="411"/>
    </row>
    <row r="143" spans="1:25" hidden="1" x14ac:dyDescent="0.25">
      <c r="A143" s="411">
        <v>4</v>
      </c>
      <c r="B143" s="443" t="s">
        <v>251</v>
      </c>
      <c r="C143" s="878" t="s">
        <v>366</v>
      </c>
      <c r="D143" s="879"/>
      <c r="E143" s="880" t="s">
        <v>366</v>
      </c>
      <c r="F143" s="881"/>
      <c r="G143" s="881"/>
      <c r="H143" s="516" t="s">
        <v>366</v>
      </c>
      <c r="I143" s="517"/>
      <c r="J143" s="517"/>
      <c r="K143" s="433" t="s">
        <v>403</v>
      </c>
      <c r="L143" s="434" t="s">
        <v>411</v>
      </c>
      <c r="M143" s="434" t="s">
        <v>412</v>
      </c>
      <c r="N143" s="880" t="s">
        <v>366</v>
      </c>
      <c r="O143" s="881"/>
      <c r="P143" s="881"/>
      <c r="Q143" s="880" t="s">
        <v>366</v>
      </c>
      <c r="R143" s="881"/>
      <c r="S143" s="888" t="s">
        <v>366</v>
      </c>
      <c r="T143" s="889"/>
      <c r="U143" s="514" t="str">
        <f t="shared" si="15"/>
        <v>1006</v>
      </c>
      <c r="V143" t="str">
        <f t="shared" si="16"/>
        <v>Wakulla River At Boat Tram</v>
      </c>
      <c r="W143" s="411"/>
      <c r="X143" s="411"/>
      <c r="Y143" s="411"/>
    </row>
    <row r="144" spans="1:25" hidden="1" x14ac:dyDescent="0.25">
      <c r="A144" s="411">
        <v>4</v>
      </c>
      <c r="B144" s="443" t="s">
        <v>251</v>
      </c>
      <c r="C144" s="878" t="s">
        <v>366</v>
      </c>
      <c r="D144" s="879"/>
      <c r="E144" s="880" t="s">
        <v>366</v>
      </c>
      <c r="F144" s="881"/>
      <c r="G144" s="881"/>
      <c r="H144" s="516" t="s">
        <v>366</v>
      </c>
      <c r="I144" s="517"/>
      <c r="J144" s="517"/>
      <c r="K144" s="433" t="s">
        <v>366</v>
      </c>
      <c r="L144" s="434"/>
      <c r="M144" s="434"/>
      <c r="N144" s="880" t="s">
        <v>366</v>
      </c>
      <c r="O144" s="881"/>
      <c r="P144" s="881"/>
      <c r="Q144" s="880" t="s">
        <v>366</v>
      </c>
      <c r="R144" s="881"/>
      <c r="S144" s="888" t="s">
        <v>366</v>
      </c>
      <c r="T144" s="889"/>
      <c r="U144" s="514" t="str">
        <f t="shared" si="15"/>
        <v xml:space="preserve"> </v>
      </c>
      <c r="V144" t="str">
        <f t="shared" si="16"/>
        <v>-</v>
      </c>
      <c r="W144" s="411"/>
      <c r="X144" s="411"/>
      <c r="Y144" s="411"/>
    </row>
    <row r="145" spans="1:25" hidden="1" x14ac:dyDescent="0.25">
      <c r="A145" s="411">
        <v>4</v>
      </c>
      <c r="B145" s="443" t="s">
        <v>251</v>
      </c>
      <c r="C145" s="878" t="s">
        <v>366</v>
      </c>
      <c r="D145" s="879"/>
      <c r="E145" s="880" t="s">
        <v>366</v>
      </c>
      <c r="F145" s="881"/>
      <c r="G145" s="881"/>
      <c r="H145" s="516" t="s">
        <v>366</v>
      </c>
      <c r="I145" s="517"/>
      <c r="J145" s="517"/>
      <c r="K145" s="433" t="s">
        <v>366</v>
      </c>
      <c r="L145" s="434" t="s">
        <v>445</v>
      </c>
      <c r="M145" s="434" t="s">
        <v>488</v>
      </c>
      <c r="N145" s="880" t="s">
        <v>366</v>
      </c>
      <c r="O145" s="881"/>
      <c r="P145" s="881"/>
      <c r="Q145" s="880" t="s">
        <v>366</v>
      </c>
      <c r="R145" s="881"/>
      <c r="S145" s="888" t="s">
        <v>366</v>
      </c>
      <c r="T145" s="889"/>
      <c r="U145" s="514" t="str">
        <f t="shared" si="15"/>
        <v xml:space="preserve"> </v>
      </c>
      <c r="V145" t="str">
        <f t="shared" si="16"/>
        <v>RQ-2020-04-20-03</v>
      </c>
      <c r="W145" s="411"/>
      <c r="X145" s="411"/>
      <c r="Y145" s="411"/>
    </row>
    <row r="146" spans="1:25" hidden="1" x14ac:dyDescent="0.25">
      <c r="A146" s="411">
        <v>4</v>
      </c>
      <c r="B146" s="443" t="s">
        <v>251</v>
      </c>
      <c r="C146" s="878" t="s">
        <v>366</v>
      </c>
      <c r="D146" s="879"/>
      <c r="E146" s="880" t="s">
        <v>366</v>
      </c>
      <c r="F146" s="881"/>
      <c r="G146" s="881"/>
      <c r="H146" s="516" t="s">
        <v>366</v>
      </c>
      <c r="I146" s="517"/>
      <c r="J146" s="517"/>
      <c r="K146" s="433" t="s">
        <v>366</v>
      </c>
      <c r="L146" s="434" t="s">
        <v>452</v>
      </c>
      <c r="M146" s="434"/>
      <c r="N146" s="880" t="s">
        <v>366</v>
      </c>
      <c r="O146" s="881"/>
      <c r="P146" s="881"/>
      <c r="Q146" s="880" t="s">
        <v>366</v>
      </c>
      <c r="R146" s="881"/>
      <c r="S146" s="888" t="s">
        <v>366</v>
      </c>
      <c r="T146" s="889"/>
      <c r="U146" s="514" t="str">
        <f t="shared" si="15"/>
        <v xml:space="preserve"> </v>
      </c>
      <c r="V146" t="str">
        <f t="shared" si="16"/>
        <v>QC</v>
      </c>
      <c r="W146" s="411"/>
      <c r="X146" s="411"/>
      <c r="Y146" s="411"/>
    </row>
    <row r="147" spans="1:25" ht="15.75" hidden="1" thickBot="1" x14ac:dyDescent="0.3">
      <c r="A147" s="411">
        <v>4</v>
      </c>
      <c r="B147" s="443" t="s">
        <v>251</v>
      </c>
      <c r="C147" s="878" t="s">
        <v>366</v>
      </c>
      <c r="D147" s="879"/>
      <c r="E147" s="880" t="s">
        <v>366</v>
      </c>
      <c r="F147" s="881"/>
      <c r="G147" s="881"/>
      <c r="H147" s="516" t="s">
        <v>366</v>
      </c>
      <c r="I147" s="517"/>
      <c r="J147" s="517"/>
      <c r="K147" s="433" t="s">
        <v>366</v>
      </c>
      <c r="L147" s="434" t="s">
        <v>458</v>
      </c>
      <c r="M147" s="434"/>
      <c r="N147" s="880" t="s">
        <v>366</v>
      </c>
      <c r="O147" s="881"/>
      <c r="P147" s="881"/>
      <c r="Q147" s="885" t="s">
        <v>366</v>
      </c>
      <c r="R147" s="886"/>
      <c r="S147" s="890" t="s">
        <v>366</v>
      </c>
      <c r="T147" s="891"/>
      <c r="U147" s="514" t="str">
        <f t="shared" si="15"/>
        <v xml:space="preserve"> </v>
      </c>
      <c r="V147" t="str">
        <f t="shared" si="16"/>
        <v>Blake, Evelyn, Avril</v>
      </c>
      <c r="W147" s="411"/>
      <c r="X147" s="411"/>
      <c r="Y147" s="411"/>
    </row>
    <row r="148" spans="1:25" hidden="1" x14ac:dyDescent="0.25">
      <c r="A148" s="411">
        <v>4</v>
      </c>
      <c r="B148" s="443" t="s">
        <v>374</v>
      </c>
      <c r="C148" s="429">
        <v>43947</v>
      </c>
      <c r="D148" s="430"/>
      <c r="E148" s="423">
        <v>43948</v>
      </c>
      <c r="F148" s="431"/>
      <c r="G148" s="424"/>
      <c r="H148" s="423">
        <v>43949</v>
      </c>
      <c r="I148" s="431"/>
      <c r="J148" s="424"/>
      <c r="K148" s="423">
        <v>43950</v>
      </c>
      <c r="L148" s="431"/>
      <c r="M148" s="432"/>
      <c r="N148" s="423">
        <v>43951</v>
      </c>
      <c r="O148" s="431"/>
      <c r="P148" s="435"/>
      <c r="Q148" s="448">
        <v>43952</v>
      </c>
      <c r="R148" s="447"/>
      <c r="S148" s="453">
        <v>43953</v>
      </c>
      <c r="T148" s="454"/>
      <c r="U148" s="514">
        <f t="shared" si="15"/>
        <v>43950</v>
      </c>
      <c r="V148" t="str">
        <f t="shared" si="16"/>
        <v>-</v>
      </c>
      <c r="W148" s="411"/>
      <c r="X148" s="411"/>
      <c r="Y148" s="411"/>
    </row>
    <row r="149" spans="1:25" hidden="1" x14ac:dyDescent="0.25">
      <c r="A149" s="411">
        <v>4</v>
      </c>
      <c r="B149" s="443" t="s">
        <v>374</v>
      </c>
      <c r="C149" s="878" t="s">
        <v>366</v>
      </c>
      <c r="D149" s="879"/>
      <c r="E149" s="880" t="s">
        <v>366</v>
      </c>
      <c r="F149" s="881"/>
      <c r="G149" s="881"/>
      <c r="H149" s="516" t="s">
        <v>366</v>
      </c>
      <c r="I149" s="517"/>
      <c r="J149" s="517"/>
      <c r="K149" s="433" t="s">
        <v>366</v>
      </c>
      <c r="L149" s="434"/>
      <c r="M149" s="434"/>
      <c r="N149" s="880" t="s">
        <v>366</v>
      </c>
      <c r="O149" s="881"/>
      <c r="P149" s="882"/>
      <c r="Q149" s="875" t="s">
        <v>366</v>
      </c>
      <c r="R149" s="875"/>
      <c r="S149" s="876" t="s">
        <v>366</v>
      </c>
      <c r="T149" s="877"/>
      <c r="U149" s="514" t="str">
        <f t="shared" si="15"/>
        <v xml:space="preserve"> </v>
      </c>
      <c r="V149" t="str">
        <f t="shared" si="16"/>
        <v>-</v>
      </c>
      <c r="W149" s="411"/>
      <c r="X149" s="411"/>
      <c r="Y149" s="411"/>
    </row>
    <row r="150" spans="1:25" hidden="1" x14ac:dyDescent="0.25">
      <c r="A150" s="411">
        <v>4</v>
      </c>
      <c r="B150" s="443" t="s">
        <v>374</v>
      </c>
      <c r="C150" s="878" t="s">
        <v>366</v>
      </c>
      <c r="D150" s="879"/>
      <c r="E150" s="880" t="s">
        <v>366</v>
      </c>
      <c r="F150" s="881"/>
      <c r="G150" s="881"/>
      <c r="H150" s="516" t="s">
        <v>366</v>
      </c>
      <c r="I150" s="517"/>
      <c r="J150" s="517"/>
      <c r="K150" s="433" t="s">
        <v>366</v>
      </c>
      <c r="L150" s="434"/>
      <c r="M150" s="434"/>
      <c r="N150" s="880" t="s">
        <v>366</v>
      </c>
      <c r="O150" s="881"/>
      <c r="P150" s="882"/>
      <c r="Q150" s="875" t="s">
        <v>366</v>
      </c>
      <c r="R150" s="875"/>
      <c r="S150" s="876" t="s">
        <v>366</v>
      </c>
      <c r="T150" s="877"/>
      <c r="U150" s="514" t="str">
        <f t="shared" si="15"/>
        <v xml:space="preserve"> </v>
      </c>
      <c r="V150" t="str">
        <f t="shared" si="16"/>
        <v>-</v>
      </c>
      <c r="W150" s="411"/>
      <c r="X150" s="411"/>
      <c r="Y150" s="411"/>
    </row>
    <row r="151" spans="1:25" hidden="1" x14ac:dyDescent="0.25">
      <c r="A151" s="411">
        <v>4</v>
      </c>
      <c r="B151" s="443" t="s">
        <v>374</v>
      </c>
      <c r="C151" s="878" t="s">
        <v>366</v>
      </c>
      <c r="D151" s="879"/>
      <c r="E151" s="880" t="s">
        <v>366</v>
      </c>
      <c r="F151" s="881"/>
      <c r="G151" s="881"/>
      <c r="H151" s="516" t="s">
        <v>366</v>
      </c>
      <c r="I151" s="517"/>
      <c r="J151" s="517"/>
      <c r="K151" s="433" t="s">
        <v>366</v>
      </c>
      <c r="L151" s="434"/>
      <c r="M151" s="434"/>
      <c r="N151" s="880" t="s">
        <v>366</v>
      </c>
      <c r="O151" s="881"/>
      <c r="P151" s="882"/>
      <c r="Q151" s="875" t="s">
        <v>366</v>
      </c>
      <c r="R151" s="875"/>
      <c r="S151" s="876" t="s">
        <v>366</v>
      </c>
      <c r="T151" s="877"/>
      <c r="U151" s="514" t="str">
        <f t="shared" si="15"/>
        <v xml:space="preserve"> </v>
      </c>
      <c r="V151" t="str">
        <f t="shared" si="16"/>
        <v>-</v>
      </c>
      <c r="W151" s="411"/>
      <c r="X151" s="411"/>
      <c r="Y151" s="411"/>
    </row>
    <row r="152" spans="1:25" hidden="1" x14ac:dyDescent="0.25">
      <c r="A152" s="411">
        <v>4</v>
      </c>
      <c r="B152" s="443" t="s">
        <v>374</v>
      </c>
      <c r="C152" s="878" t="s">
        <v>366</v>
      </c>
      <c r="D152" s="879"/>
      <c r="E152" s="880" t="s">
        <v>366</v>
      </c>
      <c r="F152" s="881"/>
      <c r="G152" s="881"/>
      <c r="H152" s="516" t="s">
        <v>366</v>
      </c>
      <c r="I152" s="517"/>
      <c r="J152" s="517"/>
      <c r="K152" s="433" t="s">
        <v>366</v>
      </c>
      <c r="L152" s="434"/>
      <c r="M152" s="434"/>
      <c r="N152" s="880" t="s">
        <v>366</v>
      </c>
      <c r="O152" s="881"/>
      <c r="P152" s="882"/>
      <c r="Q152" s="875" t="s">
        <v>366</v>
      </c>
      <c r="R152" s="875"/>
      <c r="S152" s="876" t="s">
        <v>366</v>
      </c>
      <c r="T152" s="877"/>
      <c r="U152" s="514" t="str">
        <f t="shared" si="15"/>
        <v xml:space="preserve"> </v>
      </c>
      <c r="V152" t="str">
        <f t="shared" si="16"/>
        <v>-</v>
      </c>
      <c r="W152" s="411"/>
      <c r="X152" s="411"/>
      <c r="Y152" s="411"/>
    </row>
    <row r="153" spans="1:25" ht="15.75" hidden="1" thickBot="1" x14ac:dyDescent="0.3">
      <c r="A153" s="441">
        <v>4</v>
      </c>
      <c r="B153" s="457" t="s">
        <v>374</v>
      </c>
      <c r="C153" s="883" t="s">
        <v>366</v>
      </c>
      <c r="D153" s="884"/>
      <c r="E153" s="885" t="s">
        <v>366</v>
      </c>
      <c r="F153" s="886"/>
      <c r="G153" s="886"/>
      <c r="H153" s="530" t="s">
        <v>366</v>
      </c>
      <c r="I153" s="531"/>
      <c r="J153" s="531"/>
      <c r="K153" s="439" t="s">
        <v>366</v>
      </c>
      <c r="L153" s="440"/>
      <c r="M153" s="440"/>
      <c r="N153" s="885" t="s">
        <v>366</v>
      </c>
      <c r="O153" s="886"/>
      <c r="P153" s="887"/>
      <c r="Q153" s="875" t="s">
        <v>366</v>
      </c>
      <c r="R153" s="875"/>
      <c r="S153" s="876" t="s">
        <v>366</v>
      </c>
      <c r="T153" s="877"/>
      <c r="U153" s="514" t="str">
        <f t="shared" si="15"/>
        <v xml:space="preserve"> </v>
      </c>
      <c r="V153" t="str">
        <f t="shared" si="16"/>
        <v>-</v>
      </c>
      <c r="W153" s="411"/>
      <c r="X153" s="411"/>
      <c r="Y153" s="411"/>
    </row>
    <row r="154" spans="1:25" hidden="1" x14ac:dyDescent="0.25">
      <c r="A154" s="416">
        <v>5</v>
      </c>
      <c r="B154" s="443" t="s">
        <v>252</v>
      </c>
      <c r="C154" s="444">
        <v>43954</v>
      </c>
      <c r="D154" s="452"/>
      <c r="E154" s="446">
        <v>43955</v>
      </c>
      <c r="F154" s="448"/>
      <c r="G154" s="447"/>
      <c r="H154" s="446">
        <v>43956</v>
      </c>
      <c r="I154" s="448"/>
      <c r="J154" s="458"/>
      <c r="K154" s="446">
        <v>43957</v>
      </c>
      <c r="L154" s="431" t="s">
        <v>413</v>
      </c>
      <c r="M154" s="449"/>
      <c r="N154" s="446">
        <v>43958</v>
      </c>
      <c r="O154" s="448"/>
      <c r="P154" s="447"/>
      <c r="Q154" s="423">
        <v>43959</v>
      </c>
      <c r="R154" s="424"/>
      <c r="S154" s="425">
        <v>43960</v>
      </c>
      <c r="T154" s="426"/>
      <c r="U154" s="514">
        <f t="shared" si="15"/>
        <v>43957</v>
      </c>
      <c r="V154" t="str">
        <f t="shared" si="16"/>
        <v>Alligator Creek</v>
      </c>
      <c r="W154" s="411"/>
      <c r="X154" s="411"/>
      <c r="Y154" s="411"/>
    </row>
    <row r="155" spans="1:25" hidden="1" x14ac:dyDescent="0.25">
      <c r="A155" s="411">
        <v>5</v>
      </c>
      <c r="B155" s="443" t="s">
        <v>252</v>
      </c>
      <c r="C155" s="860" t="s">
        <v>366</v>
      </c>
      <c r="D155" s="861"/>
      <c r="E155" s="874" t="s">
        <v>366</v>
      </c>
      <c r="F155" s="875"/>
      <c r="G155" s="875"/>
      <c r="H155" s="528" t="s">
        <v>366</v>
      </c>
      <c r="I155" s="529"/>
      <c r="J155" s="529"/>
      <c r="K155" s="433" t="s">
        <v>47</v>
      </c>
      <c r="L155" s="434" t="s">
        <v>416</v>
      </c>
      <c r="M155" s="434" t="s">
        <v>469</v>
      </c>
      <c r="N155" s="874" t="s">
        <v>366</v>
      </c>
      <c r="O155" s="875"/>
      <c r="P155" s="875"/>
      <c r="Q155" s="874" t="s">
        <v>366</v>
      </c>
      <c r="R155" s="875"/>
      <c r="S155" s="876" t="s">
        <v>366</v>
      </c>
      <c r="T155" s="877"/>
      <c r="U155" s="514" t="str">
        <f t="shared" si="15"/>
        <v>130</v>
      </c>
      <c r="V155" t="str">
        <f t="shared" si="16"/>
        <v>Minnow Creek At Lovewood Rd</v>
      </c>
      <c r="W155" s="411"/>
      <c r="X155" s="411"/>
      <c r="Y155" s="411"/>
    </row>
    <row r="156" spans="1:25" hidden="1" x14ac:dyDescent="0.25">
      <c r="A156" s="411">
        <v>5</v>
      </c>
      <c r="B156" s="443" t="s">
        <v>252</v>
      </c>
      <c r="C156" s="600"/>
      <c r="D156" s="601"/>
      <c r="E156" s="602"/>
      <c r="F156" s="597"/>
      <c r="G156" s="597"/>
      <c r="H156" s="528"/>
      <c r="I156" s="529"/>
      <c r="J156" s="529"/>
      <c r="K156" s="433" t="s">
        <v>46</v>
      </c>
      <c r="L156" s="434" t="s">
        <v>448</v>
      </c>
      <c r="M156" s="434" t="s">
        <v>469</v>
      </c>
      <c r="N156" s="874"/>
      <c r="O156" s="875"/>
      <c r="P156" s="875"/>
      <c r="Q156" s="602"/>
      <c r="R156" s="597"/>
      <c r="S156" s="598"/>
      <c r="T156" s="599"/>
      <c r="U156" s="514" t="str">
        <f t="shared" si="15"/>
        <v>123</v>
      </c>
      <c r="V156" t="str">
        <f t="shared" si="16"/>
        <v>Alligator Creek Upstream Of SR 273</v>
      </c>
      <c r="W156" s="411"/>
      <c r="X156" s="411"/>
      <c r="Y156" s="411"/>
    </row>
    <row r="157" spans="1:25" hidden="1" x14ac:dyDescent="0.25">
      <c r="A157" s="411">
        <v>5</v>
      </c>
      <c r="B157" s="443" t="s">
        <v>252</v>
      </c>
      <c r="C157" s="600"/>
      <c r="D157" s="601"/>
      <c r="E157" s="602"/>
      <c r="F157" s="597"/>
      <c r="G157" s="597"/>
      <c r="H157" s="528"/>
      <c r="I157" s="529"/>
      <c r="J157" s="529"/>
      <c r="K157" s="433" t="s">
        <v>46</v>
      </c>
      <c r="L157" s="434" t="s">
        <v>414</v>
      </c>
      <c r="M157" s="434" t="s">
        <v>470</v>
      </c>
      <c r="N157" s="874"/>
      <c r="O157" s="875"/>
      <c r="P157" s="875"/>
      <c r="Q157" s="602"/>
      <c r="R157" s="597"/>
      <c r="S157" s="598"/>
      <c r="T157" s="599"/>
      <c r="U157" s="514" t="str">
        <f t="shared" si="15"/>
        <v>123</v>
      </c>
      <c r="V157" t="str">
        <f t="shared" si="16"/>
        <v>Alligator Creek Upstream Of Bentley Rd.</v>
      </c>
      <c r="W157" s="411"/>
      <c r="X157" s="411"/>
      <c r="Y157" s="411"/>
    </row>
    <row r="158" spans="1:25" hidden="1" x14ac:dyDescent="0.25">
      <c r="A158" s="411">
        <v>5</v>
      </c>
      <c r="B158" s="443" t="s">
        <v>252</v>
      </c>
      <c r="C158" s="600"/>
      <c r="D158" s="601"/>
      <c r="E158" s="602"/>
      <c r="F158" s="597"/>
      <c r="G158" s="597"/>
      <c r="H158" s="528"/>
      <c r="I158" s="529"/>
      <c r="J158" s="529"/>
      <c r="K158" s="433" t="s">
        <v>46</v>
      </c>
      <c r="L158" s="434" t="s">
        <v>415</v>
      </c>
      <c r="M158" s="434" t="s">
        <v>470</v>
      </c>
      <c r="N158" s="874"/>
      <c r="O158" s="875"/>
      <c r="P158" s="875"/>
      <c r="Q158" s="602"/>
      <c r="R158" s="597"/>
      <c r="S158" s="598"/>
      <c r="T158" s="599"/>
      <c r="U158" s="514" t="str">
        <f t="shared" si="15"/>
        <v>123</v>
      </c>
      <c r="V158" t="str">
        <f t="shared" si="16"/>
        <v>Little Alligator Creek At Sr 273</v>
      </c>
      <c r="W158" s="411"/>
      <c r="X158" s="411"/>
      <c r="Y158" s="411"/>
    </row>
    <row r="159" spans="1:25" hidden="1" x14ac:dyDescent="0.25">
      <c r="A159" s="411">
        <v>5</v>
      </c>
      <c r="B159" s="443" t="s">
        <v>252</v>
      </c>
      <c r="C159" s="600"/>
      <c r="D159" s="601"/>
      <c r="E159" s="602"/>
      <c r="F159" s="597"/>
      <c r="G159" s="597"/>
      <c r="H159" s="528"/>
      <c r="I159" s="529"/>
      <c r="J159" s="529"/>
      <c r="K159" s="433" t="s">
        <v>49</v>
      </c>
      <c r="L159" s="434" t="s">
        <v>417</v>
      </c>
      <c r="M159" s="434" t="s">
        <v>470</v>
      </c>
      <c r="N159" s="874"/>
      <c r="O159" s="875"/>
      <c r="P159" s="875"/>
      <c r="Q159" s="602"/>
      <c r="R159" s="597"/>
      <c r="S159" s="598"/>
      <c r="T159" s="599"/>
      <c r="U159" s="514" t="str">
        <f t="shared" si="15"/>
        <v>195</v>
      </c>
      <c r="V159" t="str">
        <f t="shared" si="16"/>
        <v>Scurlock Creek At Pilgrim Rd</v>
      </c>
      <c r="W159" s="411"/>
      <c r="X159" s="411"/>
      <c r="Y159" s="411"/>
    </row>
    <row r="160" spans="1:25" hidden="1" x14ac:dyDescent="0.25">
      <c r="A160" s="411">
        <v>5</v>
      </c>
      <c r="B160" s="443" t="s">
        <v>252</v>
      </c>
      <c r="C160" s="600"/>
      <c r="D160" s="601"/>
      <c r="E160" s="602"/>
      <c r="F160" s="597"/>
      <c r="G160" s="597"/>
      <c r="H160" s="528"/>
      <c r="I160" s="529"/>
      <c r="J160" s="529"/>
      <c r="K160" s="433" t="s">
        <v>52</v>
      </c>
      <c r="L160" s="434" t="s">
        <v>418</v>
      </c>
      <c r="M160" s="434" t="s">
        <v>470</v>
      </c>
      <c r="N160" s="874"/>
      <c r="O160" s="875"/>
      <c r="P160" s="875"/>
      <c r="Q160" s="602"/>
      <c r="R160" s="597"/>
      <c r="S160" s="598"/>
      <c r="T160" s="599"/>
      <c r="U160" s="514" t="str">
        <f t="shared" si="15"/>
        <v>233A</v>
      </c>
      <c r="V160" t="str">
        <f t="shared" si="16"/>
        <v>Unnamed Creek At Palmview Rd</v>
      </c>
      <c r="W160" s="411"/>
      <c r="X160" s="411"/>
      <c r="Y160" s="411"/>
    </row>
    <row r="161" spans="1:25" hidden="1" x14ac:dyDescent="0.25">
      <c r="A161" s="411">
        <v>5</v>
      </c>
      <c r="B161" s="443" t="s">
        <v>252</v>
      </c>
      <c r="C161" s="600"/>
      <c r="D161" s="601"/>
      <c r="E161" s="602"/>
      <c r="F161" s="597"/>
      <c r="G161" s="597"/>
      <c r="H161" s="528"/>
      <c r="I161" s="529"/>
      <c r="J161" s="529"/>
      <c r="K161" s="433" t="s">
        <v>53</v>
      </c>
      <c r="L161" s="434" t="s">
        <v>419</v>
      </c>
      <c r="M161" s="434" t="s">
        <v>470</v>
      </c>
      <c r="N161" s="874"/>
      <c r="O161" s="875"/>
      <c r="P161" s="875"/>
      <c r="Q161" s="602"/>
      <c r="R161" s="597"/>
      <c r="S161" s="598"/>
      <c r="T161" s="599"/>
      <c r="U161" s="514" t="str">
        <f t="shared" si="15"/>
        <v>235</v>
      </c>
      <c r="V161" t="str">
        <f t="shared" si="16"/>
        <v>Pine Barn Creek At Woodrest Rd</v>
      </c>
      <c r="W161" s="411"/>
      <c r="X161" s="411"/>
      <c r="Y161" s="411"/>
    </row>
    <row r="162" spans="1:25" hidden="1" x14ac:dyDescent="0.25">
      <c r="A162" s="411">
        <v>5</v>
      </c>
      <c r="B162" s="443" t="s">
        <v>252</v>
      </c>
      <c r="C162" s="600"/>
      <c r="D162" s="601"/>
      <c r="E162" s="602"/>
      <c r="F162" s="597"/>
      <c r="G162" s="597"/>
      <c r="H162" s="528"/>
      <c r="I162" s="529"/>
      <c r="J162" s="529"/>
      <c r="K162" s="433" t="s">
        <v>54</v>
      </c>
      <c r="L162" s="434" t="s">
        <v>420</v>
      </c>
      <c r="M162" s="434" t="s">
        <v>470</v>
      </c>
      <c r="N162" s="874"/>
      <c r="O162" s="875"/>
      <c r="P162" s="875"/>
      <c r="Q162" s="602"/>
      <c r="R162" s="597"/>
      <c r="S162" s="598"/>
      <c r="T162" s="599"/>
      <c r="U162" s="514" t="str">
        <f t="shared" si="15"/>
        <v>262A</v>
      </c>
      <c r="V162" t="str">
        <f t="shared" si="16"/>
        <v>Unnamed Creek At Woodrest Rd</v>
      </c>
      <c r="W162" s="411"/>
      <c r="X162" s="411"/>
      <c r="Y162" s="411"/>
    </row>
    <row r="163" spans="1:25" hidden="1" x14ac:dyDescent="0.25">
      <c r="A163" s="411">
        <v>5</v>
      </c>
      <c r="B163" s="443" t="s">
        <v>252</v>
      </c>
      <c r="C163" s="600"/>
      <c r="D163" s="601"/>
      <c r="E163" s="602"/>
      <c r="F163" s="597"/>
      <c r="G163" s="597"/>
      <c r="H163" s="528"/>
      <c r="I163" s="529"/>
      <c r="J163" s="529"/>
      <c r="K163" s="433"/>
      <c r="L163" s="434" t="s">
        <v>498</v>
      </c>
      <c r="M163" s="434" t="s">
        <v>469</v>
      </c>
      <c r="N163" s="874"/>
      <c r="O163" s="875"/>
      <c r="P163" s="875"/>
      <c r="Q163" s="602"/>
      <c r="R163" s="597"/>
      <c r="S163" s="598"/>
      <c r="T163" s="599"/>
      <c r="U163" s="514">
        <f t="shared" si="15"/>
        <v>0</v>
      </c>
      <c r="V163" t="str">
        <f t="shared" si="16"/>
        <v>QC DUP</v>
      </c>
      <c r="W163" s="411"/>
      <c r="X163" s="411"/>
      <c r="Y163" s="411"/>
    </row>
    <row r="164" spans="1:25" hidden="1" x14ac:dyDescent="0.25">
      <c r="A164" s="411">
        <v>5</v>
      </c>
      <c r="B164" s="443" t="s">
        <v>252</v>
      </c>
      <c r="C164" s="600"/>
      <c r="D164" s="601"/>
      <c r="E164" s="602"/>
      <c r="F164" s="597"/>
      <c r="G164" s="597"/>
      <c r="H164" s="528"/>
      <c r="I164" s="529"/>
      <c r="J164" s="529"/>
      <c r="K164" s="433"/>
      <c r="L164" s="434" t="s">
        <v>499</v>
      </c>
      <c r="M164" s="434" t="s">
        <v>500</v>
      </c>
      <c r="N164" s="874"/>
      <c r="O164" s="875"/>
      <c r="P164" s="875"/>
      <c r="Q164" s="602"/>
      <c r="R164" s="597"/>
      <c r="S164" s="598"/>
      <c r="T164" s="599"/>
      <c r="U164" s="514">
        <f t="shared" si="15"/>
        <v>0</v>
      </c>
      <c r="V164" t="str">
        <f t="shared" si="16"/>
        <v>QC Blank</v>
      </c>
      <c r="W164" s="411"/>
      <c r="X164" s="411"/>
      <c r="Y164" s="411"/>
    </row>
    <row r="165" spans="1:25" hidden="1" x14ac:dyDescent="0.25">
      <c r="A165" s="411">
        <v>5</v>
      </c>
      <c r="B165" s="443" t="s">
        <v>252</v>
      </c>
      <c r="C165" s="860" t="s">
        <v>366</v>
      </c>
      <c r="D165" s="861"/>
      <c r="E165" s="874" t="s">
        <v>366</v>
      </c>
      <c r="F165" s="875"/>
      <c r="G165" s="875"/>
      <c r="H165" s="528" t="s">
        <v>366</v>
      </c>
      <c r="I165" s="529"/>
      <c r="J165" s="529"/>
      <c r="K165" s="433" t="s">
        <v>366</v>
      </c>
      <c r="L165" s="434"/>
      <c r="M165" s="434"/>
      <c r="N165" s="874" t="s">
        <v>366</v>
      </c>
      <c r="O165" s="875"/>
      <c r="P165" s="875"/>
      <c r="Q165" s="874" t="s">
        <v>366</v>
      </c>
      <c r="R165" s="875"/>
      <c r="S165" s="876" t="s">
        <v>366</v>
      </c>
      <c r="T165" s="877"/>
      <c r="U165" s="514" t="str">
        <f t="shared" si="15"/>
        <v xml:space="preserve"> </v>
      </c>
      <c r="V165" t="str">
        <f t="shared" si="16"/>
        <v>-</v>
      </c>
      <c r="W165" s="411"/>
      <c r="X165" s="411"/>
      <c r="Y165" s="411"/>
    </row>
    <row r="166" spans="1:25" hidden="1" x14ac:dyDescent="0.25">
      <c r="A166" s="411">
        <v>5</v>
      </c>
      <c r="B166" s="443" t="s">
        <v>252</v>
      </c>
      <c r="C166" s="860" t="s">
        <v>366</v>
      </c>
      <c r="D166" s="861"/>
      <c r="E166" s="874" t="s">
        <v>366</v>
      </c>
      <c r="F166" s="875"/>
      <c r="G166" s="875"/>
      <c r="H166" s="528" t="s">
        <v>366</v>
      </c>
      <c r="I166" s="529"/>
      <c r="J166" s="529"/>
      <c r="K166" s="433" t="s">
        <v>366</v>
      </c>
      <c r="L166" s="434"/>
      <c r="M166" s="434"/>
      <c r="N166" s="874" t="s">
        <v>366</v>
      </c>
      <c r="O166" s="875"/>
      <c r="P166" s="875"/>
      <c r="Q166" s="874" t="s">
        <v>366</v>
      </c>
      <c r="R166" s="875"/>
      <c r="S166" s="876" t="s">
        <v>366</v>
      </c>
      <c r="T166" s="877"/>
      <c r="U166" s="514" t="str">
        <f t="shared" si="15"/>
        <v xml:space="preserve"> </v>
      </c>
      <c r="V166" t="str">
        <f t="shared" si="16"/>
        <v>-</v>
      </c>
      <c r="W166" s="411"/>
      <c r="X166" s="411"/>
      <c r="Y166" s="411"/>
    </row>
    <row r="167" spans="1:25" hidden="1" x14ac:dyDescent="0.25">
      <c r="A167" s="411">
        <v>5</v>
      </c>
      <c r="B167" s="443" t="s">
        <v>252</v>
      </c>
      <c r="C167" s="860" t="s">
        <v>366</v>
      </c>
      <c r="D167" s="861"/>
      <c r="E167" s="874" t="s">
        <v>366</v>
      </c>
      <c r="F167" s="875"/>
      <c r="G167" s="875"/>
      <c r="H167" s="528" t="s">
        <v>366</v>
      </c>
      <c r="I167" s="529"/>
      <c r="J167" s="529"/>
      <c r="K167" s="433" t="s">
        <v>366</v>
      </c>
      <c r="L167" s="434"/>
      <c r="M167" s="434"/>
      <c r="N167" s="874" t="s">
        <v>366</v>
      </c>
      <c r="O167" s="875"/>
      <c r="P167" s="875"/>
      <c r="Q167" s="874" t="s">
        <v>366</v>
      </c>
      <c r="R167" s="875"/>
      <c r="S167" s="876" t="s">
        <v>366</v>
      </c>
      <c r="T167" s="877"/>
      <c r="U167" s="514" t="str">
        <f t="shared" si="15"/>
        <v xml:space="preserve"> </v>
      </c>
      <c r="V167" t="str">
        <f t="shared" si="16"/>
        <v>-</v>
      </c>
      <c r="W167" s="411"/>
      <c r="X167" s="411"/>
      <c r="Y167" s="411"/>
    </row>
    <row r="168" spans="1:25" hidden="1" x14ac:dyDescent="0.25">
      <c r="A168" s="411">
        <v>5</v>
      </c>
      <c r="B168" s="443" t="s">
        <v>252</v>
      </c>
      <c r="C168" s="860" t="s">
        <v>366</v>
      </c>
      <c r="D168" s="861"/>
      <c r="E168" s="874" t="s">
        <v>366</v>
      </c>
      <c r="F168" s="875"/>
      <c r="G168" s="875"/>
      <c r="H168" s="528" t="s">
        <v>366</v>
      </c>
      <c r="I168" s="529"/>
      <c r="J168" s="529"/>
      <c r="K168" s="433" t="s">
        <v>366</v>
      </c>
      <c r="L168" s="434"/>
      <c r="M168" s="434"/>
      <c r="N168" s="874" t="s">
        <v>366</v>
      </c>
      <c r="O168" s="875"/>
      <c r="P168" s="875"/>
      <c r="Q168" s="874" t="s">
        <v>366</v>
      </c>
      <c r="R168" s="875"/>
      <c r="S168" s="876" t="s">
        <v>366</v>
      </c>
      <c r="T168" s="877"/>
      <c r="U168" s="514" t="str">
        <f t="shared" si="15"/>
        <v xml:space="preserve"> </v>
      </c>
      <c r="V168" t="str">
        <f t="shared" si="16"/>
        <v>-</v>
      </c>
      <c r="W168" s="411"/>
      <c r="X168" s="411"/>
      <c r="Y168" s="411"/>
    </row>
    <row r="169" spans="1:25" hidden="1" x14ac:dyDescent="0.25">
      <c r="A169" s="411">
        <v>5</v>
      </c>
      <c r="B169" s="443" t="s">
        <v>252</v>
      </c>
      <c r="C169" s="429">
        <v>43961</v>
      </c>
      <c r="D169" s="455"/>
      <c r="E169" s="423">
        <v>43962</v>
      </c>
      <c r="F169" s="431"/>
      <c r="G169" s="424"/>
      <c r="H169" s="423">
        <v>43963</v>
      </c>
      <c r="I169" s="431" t="s">
        <v>446</v>
      </c>
      <c r="J169" s="424"/>
      <c r="K169" s="423">
        <v>43964</v>
      </c>
      <c r="L169" s="431"/>
      <c r="M169" s="432"/>
      <c r="N169" s="423">
        <v>43965</v>
      </c>
      <c r="O169" s="431"/>
      <c r="P169" s="424"/>
      <c r="Q169" s="423">
        <v>43966</v>
      </c>
      <c r="R169" s="424"/>
      <c r="S169" s="425">
        <v>43967</v>
      </c>
      <c r="T169" s="456"/>
      <c r="U169" s="514">
        <f t="shared" si="15"/>
        <v>43964</v>
      </c>
      <c r="V169" t="str">
        <f t="shared" si="16"/>
        <v>-</v>
      </c>
      <c r="W169" s="411"/>
      <c r="X169" s="411"/>
      <c r="Y169" s="411"/>
    </row>
    <row r="170" spans="1:25" hidden="1" x14ac:dyDescent="0.25">
      <c r="A170" s="411">
        <v>5</v>
      </c>
      <c r="B170" s="443" t="s">
        <v>252</v>
      </c>
      <c r="C170" s="860" t="s">
        <v>366</v>
      </c>
      <c r="D170" s="861"/>
      <c r="E170" s="874" t="s">
        <v>366</v>
      </c>
      <c r="F170" s="875"/>
      <c r="G170" s="875"/>
      <c r="H170" s="528" t="s">
        <v>366</v>
      </c>
      <c r="I170" s="529" t="s">
        <v>452</v>
      </c>
      <c r="J170" s="529"/>
      <c r="K170" s="433" t="s">
        <v>366</v>
      </c>
      <c r="L170" s="434"/>
      <c r="M170" s="434"/>
      <c r="N170" s="874" t="s">
        <v>366</v>
      </c>
      <c r="O170" s="875"/>
      <c r="P170" s="875"/>
      <c r="Q170" s="874" t="s">
        <v>366</v>
      </c>
      <c r="R170" s="875"/>
      <c r="S170" s="876" t="s">
        <v>366</v>
      </c>
      <c r="T170" s="877"/>
      <c r="U170" s="514" t="str">
        <f t="shared" si="15"/>
        <v xml:space="preserve"> </v>
      </c>
      <c r="V170" t="str">
        <f t="shared" si="16"/>
        <v>-</v>
      </c>
      <c r="W170" s="411"/>
      <c r="X170" s="411"/>
      <c r="Y170" s="411"/>
    </row>
    <row r="171" spans="1:25" hidden="1" x14ac:dyDescent="0.25">
      <c r="A171" s="411">
        <v>5</v>
      </c>
      <c r="B171" s="443" t="s">
        <v>252</v>
      </c>
      <c r="C171" s="860" t="s">
        <v>366</v>
      </c>
      <c r="D171" s="861"/>
      <c r="E171" s="874" t="s">
        <v>366</v>
      </c>
      <c r="F171" s="875"/>
      <c r="G171" s="875"/>
      <c r="H171" s="528" t="s">
        <v>366</v>
      </c>
      <c r="I171" s="529" t="s">
        <v>452</v>
      </c>
      <c r="J171" s="529"/>
      <c r="K171" s="433" t="s">
        <v>366</v>
      </c>
      <c r="L171" s="434"/>
      <c r="M171" s="434"/>
      <c r="N171" s="874" t="s">
        <v>366</v>
      </c>
      <c r="O171" s="875"/>
      <c r="P171" s="875"/>
      <c r="Q171" s="874" t="s">
        <v>366</v>
      </c>
      <c r="R171" s="875"/>
      <c r="S171" s="876" t="s">
        <v>366</v>
      </c>
      <c r="T171" s="877"/>
      <c r="U171" s="514" t="str">
        <f t="shared" si="15"/>
        <v xml:space="preserve"> </v>
      </c>
      <c r="V171" t="str">
        <f t="shared" si="16"/>
        <v>-</v>
      </c>
      <c r="W171" s="411"/>
      <c r="X171" s="411"/>
      <c r="Y171" s="411"/>
    </row>
    <row r="172" spans="1:25" hidden="1" x14ac:dyDescent="0.25">
      <c r="A172" s="411">
        <v>5</v>
      </c>
      <c r="B172" s="443" t="s">
        <v>252</v>
      </c>
      <c r="C172" s="860" t="s">
        <v>366</v>
      </c>
      <c r="D172" s="861"/>
      <c r="E172" s="874" t="s">
        <v>366</v>
      </c>
      <c r="F172" s="875"/>
      <c r="G172" s="875"/>
      <c r="H172" s="528" t="s">
        <v>366</v>
      </c>
      <c r="I172" s="529"/>
      <c r="J172" s="529"/>
      <c r="K172" s="433" t="s">
        <v>366</v>
      </c>
      <c r="L172" s="434"/>
      <c r="M172" s="434"/>
      <c r="N172" s="874" t="s">
        <v>366</v>
      </c>
      <c r="O172" s="875"/>
      <c r="P172" s="875"/>
      <c r="Q172" s="874" t="s">
        <v>366</v>
      </c>
      <c r="R172" s="875"/>
      <c r="S172" s="876" t="s">
        <v>366</v>
      </c>
      <c r="T172" s="877"/>
      <c r="U172" s="514" t="str">
        <f t="shared" si="15"/>
        <v xml:space="preserve"> </v>
      </c>
      <c r="V172" t="str">
        <f t="shared" si="16"/>
        <v>-</v>
      </c>
      <c r="W172" s="411"/>
      <c r="X172" s="411"/>
      <c r="Y172" s="411"/>
    </row>
    <row r="173" spans="1:25" hidden="1" x14ac:dyDescent="0.25">
      <c r="A173" s="411">
        <v>5</v>
      </c>
      <c r="B173" s="443" t="s">
        <v>252</v>
      </c>
      <c r="C173" s="860" t="s">
        <v>366</v>
      </c>
      <c r="D173" s="861"/>
      <c r="E173" s="874" t="s">
        <v>366</v>
      </c>
      <c r="F173" s="875"/>
      <c r="G173" s="875"/>
      <c r="H173" s="528" t="s">
        <v>366</v>
      </c>
      <c r="I173" s="529"/>
      <c r="J173" s="529"/>
      <c r="K173" s="433" t="s">
        <v>366</v>
      </c>
      <c r="L173" s="434"/>
      <c r="M173" s="434"/>
      <c r="N173" s="874" t="s">
        <v>366</v>
      </c>
      <c r="O173" s="875"/>
      <c r="P173" s="875"/>
      <c r="Q173" s="874" t="s">
        <v>366</v>
      </c>
      <c r="R173" s="875"/>
      <c r="S173" s="876" t="s">
        <v>366</v>
      </c>
      <c r="T173" s="877"/>
      <c r="U173" s="514" t="str">
        <f t="shared" si="15"/>
        <v xml:space="preserve"> </v>
      </c>
      <c r="V173" t="str">
        <f t="shared" si="16"/>
        <v>-</v>
      </c>
      <c r="W173" s="411"/>
      <c r="X173" s="411"/>
      <c r="Y173" s="411"/>
    </row>
    <row r="174" spans="1:25" hidden="1" x14ac:dyDescent="0.25">
      <c r="A174" s="411">
        <v>5</v>
      </c>
      <c r="B174" s="443" t="s">
        <v>252</v>
      </c>
      <c r="C174" s="860" t="s">
        <v>366</v>
      </c>
      <c r="D174" s="861"/>
      <c r="E174" s="874" t="s">
        <v>366</v>
      </c>
      <c r="F174" s="875"/>
      <c r="G174" s="875"/>
      <c r="H174" s="528" t="s">
        <v>366</v>
      </c>
      <c r="I174" s="529"/>
      <c r="J174" s="529"/>
      <c r="K174" s="433" t="s">
        <v>366</v>
      </c>
      <c r="L174" s="434"/>
      <c r="M174" s="434"/>
      <c r="N174" s="874" t="s">
        <v>366</v>
      </c>
      <c r="O174" s="875"/>
      <c r="P174" s="875"/>
      <c r="Q174" s="874" t="s">
        <v>366</v>
      </c>
      <c r="R174" s="875"/>
      <c r="S174" s="876" t="s">
        <v>366</v>
      </c>
      <c r="T174" s="877"/>
      <c r="U174" s="514" t="str">
        <f t="shared" si="15"/>
        <v xml:space="preserve"> </v>
      </c>
      <c r="V174" t="str">
        <f t="shared" si="16"/>
        <v>-</v>
      </c>
      <c r="W174" s="411"/>
      <c r="X174" s="411"/>
      <c r="Y174" s="411"/>
    </row>
    <row r="175" spans="1:25" hidden="1" x14ac:dyDescent="0.25">
      <c r="A175" s="411">
        <v>5</v>
      </c>
      <c r="B175" s="443" t="s">
        <v>252</v>
      </c>
      <c r="C175" s="429">
        <v>43968</v>
      </c>
      <c r="D175" s="430"/>
      <c r="E175" s="423">
        <v>43969</v>
      </c>
      <c r="F175" s="431"/>
      <c r="G175" s="424"/>
      <c r="H175" s="423">
        <v>43970</v>
      </c>
      <c r="I175" s="431"/>
      <c r="J175" s="424"/>
      <c r="K175" s="423">
        <v>43971</v>
      </c>
      <c r="L175" s="431" t="s">
        <v>399</v>
      </c>
      <c r="M175" s="432"/>
      <c r="N175" s="423">
        <v>43972</v>
      </c>
      <c r="O175" s="431"/>
      <c r="P175" s="424"/>
      <c r="Q175" s="423">
        <v>43973</v>
      </c>
      <c r="R175" s="424"/>
      <c r="S175" s="425">
        <v>43974</v>
      </c>
      <c r="T175" s="426"/>
      <c r="U175" s="514">
        <f t="shared" si="15"/>
        <v>43971</v>
      </c>
      <c r="V175" t="str">
        <f t="shared" si="16"/>
        <v>Little River</v>
      </c>
      <c r="W175" s="411"/>
      <c r="X175" s="411"/>
      <c r="Y175" s="411"/>
    </row>
    <row r="176" spans="1:25" hidden="1" x14ac:dyDescent="0.25">
      <c r="A176" s="411">
        <v>5</v>
      </c>
      <c r="B176" s="443" t="s">
        <v>252</v>
      </c>
      <c r="C176" s="444"/>
      <c r="D176" s="452"/>
      <c r="E176" s="446"/>
      <c r="F176" s="448"/>
      <c r="G176" s="447"/>
      <c r="H176" s="446"/>
      <c r="I176" s="448"/>
      <c r="J176" s="447"/>
      <c r="K176" s="433" t="s">
        <v>56</v>
      </c>
      <c r="L176" s="434" t="s">
        <v>423</v>
      </c>
      <c r="M176" s="434" t="s">
        <v>437</v>
      </c>
      <c r="N176" s="446"/>
      <c r="O176" s="448"/>
      <c r="P176" s="447"/>
      <c r="Q176" s="446"/>
      <c r="R176" s="447"/>
      <c r="S176" s="453"/>
      <c r="T176" s="454"/>
      <c r="U176" s="514" t="str">
        <f t="shared" si="15"/>
        <v>424</v>
      </c>
      <c r="V176" t="str">
        <f t="shared" si="16"/>
        <v>Little River At Highbridge Road</v>
      </c>
      <c r="W176" s="411"/>
      <c r="X176" s="411"/>
      <c r="Y176" s="411"/>
    </row>
    <row r="177" spans="1:25" hidden="1" x14ac:dyDescent="0.25">
      <c r="A177" s="411">
        <v>5</v>
      </c>
      <c r="B177" s="443" t="s">
        <v>252</v>
      </c>
      <c r="C177" s="444"/>
      <c r="D177" s="452"/>
      <c r="E177" s="446"/>
      <c r="F177" s="448"/>
      <c r="G177" s="447"/>
      <c r="H177" s="446"/>
      <c r="I177" s="448"/>
      <c r="J177" s="447"/>
      <c r="K177" s="433" t="s">
        <v>55</v>
      </c>
      <c r="L177" s="434" t="s">
        <v>422</v>
      </c>
      <c r="M177" s="434" t="s">
        <v>436</v>
      </c>
      <c r="N177" s="446"/>
      <c r="O177" s="448"/>
      <c r="P177" s="447"/>
      <c r="Q177" s="446"/>
      <c r="R177" s="447"/>
      <c r="S177" s="453"/>
      <c r="T177" s="454"/>
      <c r="U177" s="514" t="str">
        <f t="shared" si="15"/>
        <v>410</v>
      </c>
      <c r="V177" t="str">
        <f t="shared" si="16"/>
        <v>Willachoochee Creek At 161</v>
      </c>
      <c r="W177" s="411"/>
      <c r="X177" s="411"/>
      <c r="Y177" s="411"/>
    </row>
    <row r="178" spans="1:25" hidden="1" x14ac:dyDescent="0.25">
      <c r="A178" s="411">
        <v>5</v>
      </c>
      <c r="B178" s="443" t="s">
        <v>252</v>
      </c>
      <c r="C178" s="444"/>
      <c r="D178" s="452"/>
      <c r="E178" s="446"/>
      <c r="F178" s="448"/>
      <c r="G178" s="447"/>
      <c r="H178" s="446"/>
      <c r="I178" s="448"/>
      <c r="J178" s="447"/>
      <c r="K178" s="433" t="s">
        <v>56</v>
      </c>
      <c r="L178" s="434" t="s">
        <v>424</v>
      </c>
      <c r="M178" s="434" t="s">
        <v>421</v>
      </c>
      <c r="N178" s="446"/>
      <c r="O178" s="448"/>
      <c r="P178" s="447"/>
      <c r="Q178" s="446"/>
      <c r="R178" s="447"/>
      <c r="S178" s="453"/>
      <c r="T178" s="454"/>
      <c r="U178" s="514" t="str">
        <f t="shared" si="15"/>
        <v>424</v>
      </c>
      <c r="V178" t="str">
        <f t="shared" si="16"/>
        <v>Little River 100 Meters Upstream Of US 90</v>
      </c>
      <c r="W178" s="411"/>
      <c r="X178" s="411"/>
      <c r="Y178" s="411"/>
    </row>
    <row r="179" spans="1:25" hidden="1" x14ac:dyDescent="0.25">
      <c r="A179" s="411">
        <v>5</v>
      </c>
      <c r="B179" s="443" t="s">
        <v>252</v>
      </c>
      <c r="C179" s="444"/>
      <c r="D179" s="452"/>
      <c r="E179" s="446"/>
      <c r="F179" s="448"/>
      <c r="G179" s="447"/>
      <c r="H179" s="446"/>
      <c r="I179" s="448"/>
      <c r="J179" s="447"/>
      <c r="K179" s="433" t="s">
        <v>56</v>
      </c>
      <c r="L179" s="434" t="s">
        <v>425</v>
      </c>
      <c r="M179" s="434" t="s">
        <v>421</v>
      </c>
      <c r="N179" s="446"/>
      <c r="O179" s="448"/>
      <c r="P179" s="447"/>
      <c r="Q179" s="446"/>
      <c r="R179" s="447"/>
      <c r="S179" s="453"/>
      <c r="T179" s="454"/>
      <c r="U179" s="514" t="str">
        <f t="shared" si="15"/>
        <v>424</v>
      </c>
      <c r="V179" t="str">
        <f t="shared" si="16"/>
        <v>Little River 100 Meters Upstream Of SR 12</v>
      </c>
      <c r="W179" s="411"/>
      <c r="X179" s="411"/>
      <c r="Y179" s="411"/>
    </row>
    <row r="180" spans="1:25" hidden="1" x14ac:dyDescent="0.25">
      <c r="A180" s="411">
        <v>5</v>
      </c>
      <c r="B180" s="443" t="s">
        <v>252</v>
      </c>
      <c r="C180" s="444"/>
      <c r="D180" s="452"/>
      <c r="E180" s="446"/>
      <c r="F180" s="448"/>
      <c r="G180" s="447"/>
      <c r="H180" s="446"/>
      <c r="I180" s="448"/>
      <c r="J180" s="447"/>
      <c r="K180" s="433" t="s">
        <v>57</v>
      </c>
      <c r="L180" s="434" t="s">
        <v>426</v>
      </c>
      <c r="M180" s="434" t="s">
        <v>421</v>
      </c>
      <c r="N180" s="446"/>
      <c r="O180" s="448"/>
      <c r="P180" s="447"/>
      <c r="Q180" s="446"/>
      <c r="R180" s="447"/>
      <c r="S180" s="453"/>
      <c r="T180" s="454"/>
      <c r="U180" s="514" t="str">
        <f t="shared" si="15"/>
        <v>440</v>
      </c>
      <c r="V180" t="str">
        <f t="shared" si="16"/>
        <v>Lewis Creek Upstream Of 157</v>
      </c>
      <c r="W180" s="411"/>
      <c r="X180" s="411"/>
      <c r="Y180" s="411"/>
    </row>
    <row r="181" spans="1:25" hidden="1" x14ac:dyDescent="0.25">
      <c r="A181" s="411">
        <v>5</v>
      </c>
      <c r="B181" s="443" t="s">
        <v>252</v>
      </c>
      <c r="C181" s="444"/>
      <c r="D181" s="452"/>
      <c r="E181" s="446"/>
      <c r="F181" s="448"/>
      <c r="G181" s="447"/>
      <c r="H181" s="446"/>
      <c r="I181" s="448"/>
      <c r="J181" s="447"/>
      <c r="K181" s="433" t="s">
        <v>460</v>
      </c>
      <c r="L181" s="434" t="s">
        <v>461</v>
      </c>
      <c r="M181" s="434" t="s">
        <v>421</v>
      </c>
      <c r="N181" s="446"/>
      <c r="O181" s="448"/>
      <c r="P181" s="447"/>
      <c r="Q181" s="446"/>
      <c r="R181" s="447"/>
      <c r="S181" s="453"/>
      <c r="T181" s="454"/>
      <c r="U181" s="514" t="str">
        <f t="shared" si="15"/>
        <v>540</v>
      </c>
      <c r="V181" t="str">
        <f t="shared" si="16"/>
        <v>Hurricane Creek at US 90</v>
      </c>
      <c r="W181" s="411"/>
      <c r="X181" s="411"/>
      <c r="Y181" s="411"/>
    </row>
    <row r="182" spans="1:25" hidden="1" x14ac:dyDescent="0.25">
      <c r="A182" s="411">
        <v>5</v>
      </c>
      <c r="B182" s="443" t="s">
        <v>252</v>
      </c>
      <c r="C182" s="444"/>
      <c r="D182" s="452"/>
      <c r="E182" s="446"/>
      <c r="F182" s="448"/>
      <c r="G182" s="447"/>
      <c r="H182" s="446"/>
      <c r="I182" s="448"/>
      <c r="J182" s="447"/>
      <c r="K182" s="433" t="s">
        <v>427</v>
      </c>
      <c r="L182" s="434" t="s">
        <v>432</v>
      </c>
      <c r="M182" s="434" t="s">
        <v>421</v>
      </c>
      <c r="N182" s="446"/>
      <c r="O182" s="448"/>
      <c r="P182" s="447"/>
      <c r="Q182" s="446"/>
      <c r="R182" s="447"/>
      <c r="S182" s="453"/>
      <c r="T182" s="454"/>
      <c r="U182" s="514" t="str">
        <f t="shared" si="15"/>
        <v>630</v>
      </c>
      <c r="V182" t="str">
        <f t="shared" si="16"/>
        <v>Double Branch At CR 159</v>
      </c>
      <c r="W182" s="411"/>
      <c r="X182" s="411"/>
      <c r="Y182" s="411"/>
    </row>
    <row r="183" spans="1:25" hidden="1" x14ac:dyDescent="0.25">
      <c r="A183" s="411">
        <v>5</v>
      </c>
      <c r="B183" s="443" t="s">
        <v>252</v>
      </c>
      <c r="C183" s="444"/>
      <c r="D183" s="452"/>
      <c r="E183" s="446"/>
      <c r="F183" s="448"/>
      <c r="G183" s="447"/>
      <c r="H183" s="446"/>
      <c r="I183" s="448"/>
      <c r="J183" s="447"/>
      <c r="K183" s="433" t="s">
        <v>429</v>
      </c>
      <c r="L183" s="434" t="s">
        <v>431</v>
      </c>
      <c r="M183" s="434" t="s">
        <v>421</v>
      </c>
      <c r="N183" s="446"/>
      <c r="O183" s="448"/>
      <c r="P183" s="447"/>
      <c r="Q183" s="446"/>
      <c r="R183" s="447"/>
      <c r="S183" s="453"/>
      <c r="T183" s="454"/>
      <c r="U183" s="514" t="str">
        <f t="shared" si="15"/>
        <v>680</v>
      </c>
      <c r="V183" t="str">
        <f t="shared" si="16"/>
        <v>Richlander Creek At CR 65B</v>
      </c>
      <c r="W183" s="411"/>
      <c r="X183" s="411"/>
      <c r="Y183" s="411"/>
    </row>
    <row r="184" spans="1:25" hidden="1" x14ac:dyDescent="0.25">
      <c r="A184" s="411">
        <v>5</v>
      </c>
      <c r="B184" s="443" t="s">
        <v>252</v>
      </c>
      <c r="C184" s="860" t="s">
        <v>366</v>
      </c>
      <c r="D184" s="861"/>
      <c r="E184" s="874" t="s">
        <v>366</v>
      </c>
      <c r="F184" s="875"/>
      <c r="G184" s="875"/>
      <c r="H184" s="528" t="s">
        <v>366</v>
      </c>
      <c r="I184" s="529"/>
      <c r="J184" s="529"/>
      <c r="K184" s="433"/>
      <c r="L184" s="434"/>
      <c r="M184" s="434"/>
      <c r="N184" s="874" t="s">
        <v>366</v>
      </c>
      <c r="O184" s="875"/>
      <c r="P184" s="875"/>
      <c r="Q184" s="874" t="s">
        <v>366</v>
      </c>
      <c r="R184" s="875"/>
      <c r="S184" s="876" t="s">
        <v>366</v>
      </c>
      <c r="T184" s="877"/>
      <c r="U184" s="514">
        <f t="shared" si="15"/>
        <v>0</v>
      </c>
      <c r="V184" t="str">
        <f t="shared" si="16"/>
        <v>-</v>
      </c>
      <c r="W184" s="411"/>
      <c r="X184" s="411"/>
      <c r="Y184" s="411"/>
    </row>
    <row r="185" spans="1:25" hidden="1" x14ac:dyDescent="0.25">
      <c r="A185" s="411">
        <v>5</v>
      </c>
      <c r="B185" s="443" t="s">
        <v>252</v>
      </c>
      <c r="C185" s="860" t="s">
        <v>366</v>
      </c>
      <c r="D185" s="861"/>
      <c r="E185" s="874" t="s">
        <v>366</v>
      </c>
      <c r="F185" s="875"/>
      <c r="G185" s="875"/>
      <c r="H185" s="528" t="s">
        <v>366</v>
      </c>
      <c r="I185" s="529"/>
      <c r="J185" s="529"/>
      <c r="K185" s="433"/>
      <c r="L185" s="434"/>
      <c r="M185" s="434"/>
      <c r="N185" s="874" t="s">
        <v>366</v>
      </c>
      <c r="O185" s="875"/>
      <c r="P185" s="875"/>
      <c r="Q185" s="874" t="s">
        <v>366</v>
      </c>
      <c r="R185" s="875"/>
      <c r="S185" s="876" t="s">
        <v>366</v>
      </c>
      <c r="T185" s="877"/>
      <c r="U185" s="514">
        <f t="shared" si="15"/>
        <v>0</v>
      </c>
      <c r="V185" t="str">
        <f t="shared" si="16"/>
        <v>-</v>
      </c>
      <c r="W185" s="411"/>
      <c r="X185" s="411"/>
      <c r="Y185" s="411"/>
    </row>
    <row r="186" spans="1:25" hidden="1" x14ac:dyDescent="0.25">
      <c r="A186" s="411">
        <v>5</v>
      </c>
      <c r="B186" s="443" t="s">
        <v>252</v>
      </c>
      <c r="C186" s="860" t="s">
        <v>366</v>
      </c>
      <c r="D186" s="861"/>
      <c r="E186" s="874" t="s">
        <v>366</v>
      </c>
      <c r="F186" s="875"/>
      <c r="G186" s="875"/>
      <c r="H186" s="528" t="s">
        <v>366</v>
      </c>
      <c r="I186" s="529"/>
      <c r="J186" s="529"/>
      <c r="K186" s="433"/>
      <c r="L186" s="434" t="s">
        <v>450</v>
      </c>
      <c r="M186" s="434"/>
      <c r="N186" s="874" t="s">
        <v>366</v>
      </c>
      <c r="O186" s="875"/>
      <c r="P186" s="875"/>
      <c r="Q186" s="874" t="s">
        <v>366</v>
      </c>
      <c r="R186" s="875"/>
      <c r="S186" s="876" t="s">
        <v>366</v>
      </c>
      <c r="T186" s="877"/>
      <c r="U186" s="514">
        <f t="shared" si="15"/>
        <v>0</v>
      </c>
      <c r="V186" t="str">
        <f t="shared" si="16"/>
        <v>Blake, Avril</v>
      </c>
      <c r="W186" s="411"/>
      <c r="X186" s="411"/>
      <c r="Y186" s="411"/>
    </row>
    <row r="187" spans="1:25" hidden="1" x14ac:dyDescent="0.25">
      <c r="A187" s="411">
        <v>5</v>
      </c>
      <c r="B187" s="443" t="s">
        <v>252</v>
      </c>
      <c r="C187" s="860" t="s">
        <v>366</v>
      </c>
      <c r="D187" s="861"/>
      <c r="E187" s="874" t="s">
        <v>366</v>
      </c>
      <c r="F187" s="875"/>
      <c r="G187" s="875"/>
      <c r="H187" s="528" t="s">
        <v>366</v>
      </c>
      <c r="I187" s="529"/>
      <c r="J187" s="529"/>
      <c r="K187" s="433"/>
      <c r="L187" s="434"/>
      <c r="M187" s="434"/>
      <c r="N187" s="874" t="s">
        <v>366</v>
      </c>
      <c r="O187" s="875"/>
      <c r="P187" s="875"/>
      <c r="Q187" s="874" t="s">
        <v>366</v>
      </c>
      <c r="R187" s="875"/>
      <c r="S187" s="876" t="s">
        <v>366</v>
      </c>
      <c r="T187" s="877"/>
      <c r="U187" s="514">
        <f t="shared" si="15"/>
        <v>0</v>
      </c>
      <c r="V187" t="str">
        <f t="shared" si="16"/>
        <v>-</v>
      </c>
      <c r="W187" s="411"/>
      <c r="X187" s="411"/>
      <c r="Y187" s="411"/>
    </row>
    <row r="188" spans="1:25" hidden="1" x14ac:dyDescent="0.25">
      <c r="A188" s="411">
        <v>5</v>
      </c>
      <c r="B188" s="443" t="s">
        <v>252</v>
      </c>
      <c r="C188" s="860" t="s">
        <v>366</v>
      </c>
      <c r="D188" s="861"/>
      <c r="E188" s="874" t="s">
        <v>366</v>
      </c>
      <c r="F188" s="875"/>
      <c r="G188" s="875"/>
      <c r="H188" s="528" t="s">
        <v>366</v>
      </c>
      <c r="I188" s="529"/>
      <c r="J188" s="529"/>
      <c r="K188" s="433" t="s">
        <v>366</v>
      </c>
      <c r="L188" s="434"/>
      <c r="M188" s="434"/>
      <c r="N188" s="874" t="s">
        <v>366</v>
      </c>
      <c r="O188" s="875"/>
      <c r="P188" s="875"/>
      <c r="Q188" s="874" t="s">
        <v>366</v>
      </c>
      <c r="R188" s="875"/>
      <c r="S188" s="876" t="s">
        <v>366</v>
      </c>
      <c r="T188" s="877"/>
      <c r="U188" s="514" t="str">
        <f t="shared" si="15"/>
        <v xml:space="preserve"> </v>
      </c>
      <c r="V188" t="str">
        <f t="shared" si="16"/>
        <v>-</v>
      </c>
      <c r="W188" s="411"/>
      <c r="X188" s="411"/>
      <c r="Y188" s="411"/>
    </row>
    <row r="189" spans="1:25" hidden="1" x14ac:dyDescent="0.25">
      <c r="A189" s="411">
        <v>5</v>
      </c>
      <c r="B189" s="443" t="s">
        <v>252</v>
      </c>
      <c r="C189" s="429">
        <v>43975</v>
      </c>
      <c r="D189" s="430"/>
      <c r="E189" s="420">
        <v>43976</v>
      </c>
      <c r="F189" s="421"/>
      <c r="G189" s="422" t="s">
        <v>375</v>
      </c>
      <c r="H189" s="423">
        <v>43977</v>
      </c>
      <c r="I189" s="431"/>
      <c r="J189" s="424"/>
      <c r="K189" s="423">
        <v>43978</v>
      </c>
      <c r="L189" s="431" t="s">
        <v>413</v>
      </c>
      <c r="M189" s="432"/>
      <c r="N189" s="423">
        <v>43979</v>
      </c>
      <c r="O189" s="431"/>
      <c r="P189" s="424"/>
      <c r="Q189" s="423">
        <v>43980</v>
      </c>
      <c r="R189" s="424"/>
      <c r="S189" s="425">
        <v>43981</v>
      </c>
      <c r="T189" s="426"/>
      <c r="U189" s="514">
        <f t="shared" si="15"/>
        <v>43978</v>
      </c>
      <c r="V189" t="str">
        <f t="shared" si="16"/>
        <v>Alligator Creek</v>
      </c>
      <c r="W189" s="411"/>
      <c r="X189" s="411"/>
      <c r="Y189" s="411"/>
    </row>
    <row r="190" spans="1:25" hidden="1" x14ac:dyDescent="0.25">
      <c r="A190" s="411">
        <v>5</v>
      </c>
      <c r="B190" s="443" t="s">
        <v>252</v>
      </c>
      <c r="C190" s="860" t="s">
        <v>366</v>
      </c>
      <c r="D190" s="861"/>
      <c r="E190" s="872" t="s">
        <v>366</v>
      </c>
      <c r="F190" s="873"/>
      <c r="G190" s="873"/>
      <c r="H190" s="528" t="s">
        <v>366</v>
      </c>
      <c r="I190" s="529"/>
      <c r="J190" s="529"/>
      <c r="K190" s="433" t="s">
        <v>47</v>
      </c>
      <c r="L190" s="434" t="s">
        <v>416</v>
      </c>
      <c r="M190" s="434" t="s">
        <v>469</v>
      </c>
      <c r="N190" s="874" t="s">
        <v>366</v>
      </c>
      <c r="O190" s="875"/>
      <c r="P190" s="875"/>
      <c r="Q190" s="874" t="s">
        <v>366</v>
      </c>
      <c r="R190" s="875"/>
      <c r="S190" s="876" t="s">
        <v>366</v>
      </c>
      <c r="T190" s="877"/>
      <c r="U190" s="514" t="str">
        <f t="shared" si="15"/>
        <v>130</v>
      </c>
      <c r="V190" t="str">
        <f t="shared" si="16"/>
        <v>Minnow Creek At Lovewood Rd</v>
      </c>
      <c r="W190" s="411"/>
      <c r="X190" s="411"/>
      <c r="Y190" s="411"/>
    </row>
    <row r="191" spans="1:25" hidden="1" x14ac:dyDescent="0.25">
      <c r="A191" s="411">
        <v>5</v>
      </c>
      <c r="B191" s="443" t="s">
        <v>252</v>
      </c>
      <c r="C191" s="600"/>
      <c r="D191" s="601"/>
      <c r="E191" s="603"/>
      <c r="F191" s="604"/>
      <c r="G191" s="604"/>
      <c r="H191" s="528"/>
      <c r="I191" s="529"/>
      <c r="J191" s="529"/>
      <c r="K191" s="433" t="s">
        <v>46</v>
      </c>
      <c r="L191" s="434" t="s">
        <v>448</v>
      </c>
      <c r="M191" s="434" t="s">
        <v>469</v>
      </c>
      <c r="N191" s="602"/>
      <c r="O191" s="597"/>
      <c r="P191" s="597"/>
      <c r="Q191" s="602"/>
      <c r="R191" s="597"/>
      <c r="S191" s="598"/>
      <c r="T191" s="599"/>
      <c r="U191" s="514" t="str">
        <f t="shared" si="15"/>
        <v>123</v>
      </c>
      <c r="V191" t="str">
        <f t="shared" si="16"/>
        <v>Alligator Creek Upstream Of SR 273</v>
      </c>
      <c r="W191" s="411"/>
      <c r="X191" s="411"/>
      <c r="Y191" s="411"/>
    </row>
    <row r="192" spans="1:25" hidden="1" x14ac:dyDescent="0.25">
      <c r="A192" s="411">
        <v>5</v>
      </c>
      <c r="B192" s="443" t="s">
        <v>252</v>
      </c>
      <c r="C192" s="600"/>
      <c r="D192" s="601"/>
      <c r="E192" s="603"/>
      <c r="F192" s="604"/>
      <c r="G192" s="604"/>
      <c r="H192" s="528"/>
      <c r="I192" s="529"/>
      <c r="J192" s="529"/>
      <c r="K192" s="433" t="s">
        <v>46</v>
      </c>
      <c r="L192" s="434" t="s">
        <v>414</v>
      </c>
      <c r="M192" s="434" t="s">
        <v>470</v>
      </c>
      <c r="N192" s="602"/>
      <c r="O192" s="597"/>
      <c r="P192" s="597"/>
      <c r="Q192" s="602"/>
      <c r="R192" s="597"/>
      <c r="S192" s="598"/>
      <c r="T192" s="599"/>
      <c r="U192" s="514" t="str">
        <f t="shared" ref="U192:U203" si="17">K192</f>
        <v>123</v>
      </c>
      <c r="V192" t="str">
        <f t="shared" ref="V192:V203" si="18">IF(L192="","-",L192)</f>
        <v>Alligator Creek Upstream Of Bentley Rd.</v>
      </c>
      <c r="W192" s="411"/>
      <c r="X192" s="411"/>
      <c r="Y192" s="411"/>
    </row>
    <row r="193" spans="1:25" hidden="1" x14ac:dyDescent="0.25">
      <c r="A193" s="411">
        <v>5</v>
      </c>
      <c r="B193" s="443" t="s">
        <v>252</v>
      </c>
      <c r="C193" s="600"/>
      <c r="D193" s="601"/>
      <c r="E193" s="603"/>
      <c r="F193" s="604"/>
      <c r="G193" s="604"/>
      <c r="H193" s="528"/>
      <c r="I193" s="529"/>
      <c r="J193" s="529"/>
      <c r="K193" s="433" t="s">
        <v>46</v>
      </c>
      <c r="L193" s="434" t="s">
        <v>415</v>
      </c>
      <c r="M193" s="434" t="s">
        <v>470</v>
      </c>
      <c r="N193" s="602"/>
      <c r="O193" s="597"/>
      <c r="P193" s="597"/>
      <c r="Q193" s="602"/>
      <c r="R193" s="597"/>
      <c r="S193" s="598"/>
      <c r="T193" s="599"/>
      <c r="U193" s="514" t="str">
        <f t="shared" si="17"/>
        <v>123</v>
      </c>
      <c r="V193" t="str">
        <f t="shared" si="18"/>
        <v>Little Alligator Creek At Sr 273</v>
      </c>
      <c r="W193" s="411"/>
      <c r="X193" s="411"/>
      <c r="Y193" s="411"/>
    </row>
    <row r="194" spans="1:25" hidden="1" x14ac:dyDescent="0.25">
      <c r="A194" s="411">
        <v>5</v>
      </c>
      <c r="B194" s="443" t="s">
        <v>252</v>
      </c>
      <c r="C194" s="600"/>
      <c r="D194" s="601"/>
      <c r="E194" s="603"/>
      <c r="F194" s="604"/>
      <c r="G194" s="604"/>
      <c r="H194" s="528"/>
      <c r="I194" s="529"/>
      <c r="J194" s="529"/>
      <c r="K194" s="433" t="s">
        <v>49</v>
      </c>
      <c r="L194" s="434" t="s">
        <v>417</v>
      </c>
      <c r="M194" s="434" t="s">
        <v>470</v>
      </c>
      <c r="N194" s="602"/>
      <c r="O194" s="597"/>
      <c r="P194" s="597"/>
      <c r="Q194" s="602"/>
      <c r="R194" s="597"/>
      <c r="S194" s="598"/>
      <c r="T194" s="599"/>
      <c r="U194" s="514" t="str">
        <f t="shared" si="17"/>
        <v>195</v>
      </c>
      <c r="V194" t="str">
        <f t="shared" si="18"/>
        <v>Scurlock Creek At Pilgrim Rd</v>
      </c>
      <c r="W194" s="411"/>
      <c r="X194" s="411"/>
      <c r="Y194" s="411"/>
    </row>
    <row r="195" spans="1:25" hidden="1" x14ac:dyDescent="0.25">
      <c r="A195" s="411">
        <v>5</v>
      </c>
      <c r="B195" s="443" t="s">
        <v>252</v>
      </c>
      <c r="C195" s="600"/>
      <c r="D195" s="601"/>
      <c r="E195" s="603"/>
      <c r="F195" s="604"/>
      <c r="G195" s="604"/>
      <c r="H195" s="528"/>
      <c r="I195" s="529"/>
      <c r="J195" s="529"/>
      <c r="K195" s="433" t="s">
        <v>52</v>
      </c>
      <c r="L195" s="434" t="s">
        <v>418</v>
      </c>
      <c r="M195" s="434" t="s">
        <v>470</v>
      </c>
      <c r="N195" s="602"/>
      <c r="O195" s="597"/>
      <c r="P195" s="597"/>
      <c r="Q195" s="602"/>
      <c r="R195" s="597"/>
      <c r="S195" s="598"/>
      <c r="T195" s="599"/>
      <c r="U195" s="514" t="str">
        <f t="shared" si="17"/>
        <v>233A</v>
      </c>
      <c r="V195" t="str">
        <f t="shared" si="18"/>
        <v>Unnamed Creek At Palmview Rd</v>
      </c>
      <c r="W195" s="411"/>
      <c r="X195" s="411"/>
      <c r="Y195" s="411"/>
    </row>
    <row r="196" spans="1:25" hidden="1" x14ac:dyDescent="0.25">
      <c r="A196" s="411">
        <v>5</v>
      </c>
      <c r="B196" s="443" t="s">
        <v>252</v>
      </c>
      <c r="C196" s="600"/>
      <c r="D196" s="601"/>
      <c r="E196" s="603"/>
      <c r="F196" s="604"/>
      <c r="G196" s="604"/>
      <c r="H196" s="528"/>
      <c r="I196" s="529"/>
      <c r="J196" s="529"/>
      <c r="K196" s="433" t="s">
        <v>53</v>
      </c>
      <c r="L196" s="434" t="s">
        <v>419</v>
      </c>
      <c r="M196" s="434" t="s">
        <v>470</v>
      </c>
      <c r="N196" s="602"/>
      <c r="O196" s="597"/>
      <c r="P196" s="597"/>
      <c r="Q196" s="602"/>
      <c r="R196" s="597"/>
      <c r="S196" s="598"/>
      <c r="T196" s="599"/>
      <c r="U196" s="514" t="str">
        <f t="shared" si="17"/>
        <v>235</v>
      </c>
      <c r="V196" t="str">
        <f t="shared" si="18"/>
        <v>Pine Barn Creek At Woodrest Rd</v>
      </c>
      <c r="W196" s="411"/>
      <c r="X196" s="411"/>
      <c r="Y196" s="411"/>
    </row>
    <row r="197" spans="1:25" hidden="1" x14ac:dyDescent="0.25">
      <c r="A197" s="411">
        <v>5</v>
      </c>
      <c r="B197" s="443" t="s">
        <v>252</v>
      </c>
      <c r="C197" s="600"/>
      <c r="D197" s="601"/>
      <c r="E197" s="603"/>
      <c r="F197" s="604"/>
      <c r="G197" s="604"/>
      <c r="H197" s="528"/>
      <c r="I197" s="529"/>
      <c r="J197" s="529"/>
      <c r="K197" s="433" t="s">
        <v>54</v>
      </c>
      <c r="L197" s="434" t="s">
        <v>420</v>
      </c>
      <c r="M197" s="434" t="s">
        <v>470</v>
      </c>
      <c r="N197" s="602"/>
      <c r="O197" s="597"/>
      <c r="P197" s="597"/>
      <c r="Q197" s="602"/>
      <c r="R197" s="597"/>
      <c r="S197" s="598"/>
      <c r="T197" s="599"/>
      <c r="U197" s="514" t="str">
        <f t="shared" si="17"/>
        <v>262A</v>
      </c>
      <c r="V197" t="str">
        <f t="shared" si="18"/>
        <v>Unnamed Creek At Woodrest Rd</v>
      </c>
      <c r="W197" s="411"/>
      <c r="X197" s="411"/>
      <c r="Y197" s="411"/>
    </row>
    <row r="198" spans="1:25" hidden="1" x14ac:dyDescent="0.25">
      <c r="A198" s="411">
        <v>5</v>
      </c>
      <c r="B198" s="443" t="s">
        <v>252</v>
      </c>
      <c r="C198" s="600"/>
      <c r="D198" s="601"/>
      <c r="E198" s="603"/>
      <c r="F198" s="604"/>
      <c r="G198" s="604"/>
      <c r="H198" s="528"/>
      <c r="I198" s="529"/>
      <c r="J198" s="529"/>
      <c r="K198" s="433"/>
      <c r="L198" s="434"/>
      <c r="M198" s="434"/>
      <c r="N198" s="602"/>
      <c r="O198" s="597"/>
      <c r="P198" s="597"/>
      <c r="Q198" s="602"/>
      <c r="R198" s="597"/>
      <c r="S198" s="598"/>
      <c r="T198" s="599"/>
      <c r="U198" s="514">
        <f t="shared" si="17"/>
        <v>0</v>
      </c>
      <c r="V198" t="str">
        <f t="shared" si="18"/>
        <v>-</v>
      </c>
      <c r="W198" s="411"/>
      <c r="X198" s="411"/>
      <c r="Y198" s="411"/>
    </row>
    <row r="199" spans="1:25" hidden="1" x14ac:dyDescent="0.25">
      <c r="A199" s="411">
        <v>5</v>
      </c>
      <c r="B199" s="443" t="s">
        <v>252</v>
      </c>
      <c r="C199" s="600"/>
      <c r="D199" s="601"/>
      <c r="E199" s="603"/>
      <c r="F199" s="604"/>
      <c r="G199" s="604"/>
      <c r="H199" s="528"/>
      <c r="I199" s="529"/>
      <c r="J199" s="529"/>
      <c r="K199" s="433"/>
      <c r="L199" s="434"/>
      <c r="M199" s="434"/>
      <c r="N199" s="602"/>
      <c r="O199" s="597"/>
      <c r="P199" s="597"/>
      <c r="Q199" s="602"/>
      <c r="R199" s="597"/>
      <c r="S199" s="598"/>
      <c r="T199" s="599"/>
      <c r="U199" s="514">
        <f t="shared" si="17"/>
        <v>0</v>
      </c>
      <c r="V199" t="str">
        <f t="shared" si="18"/>
        <v>-</v>
      </c>
      <c r="W199" s="411"/>
      <c r="X199" s="411"/>
      <c r="Y199" s="411"/>
    </row>
    <row r="200" spans="1:25" hidden="1" x14ac:dyDescent="0.25">
      <c r="A200" s="411">
        <v>5</v>
      </c>
      <c r="B200" s="443" t="s">
        <v>252</v>
      </c>
      <c r="C200" s="860" t="s">
        <v>366</v>
      </c>
      <c r="D200" s="861"/>
      <c r="E200" s="872" t="s">
        <v>366</v>
      </c>
      <c r="F200" s="873"/>
      <c r="G200" s="873"/>
      <c r="H200" s="528" t="s">
        <v>366</v>
      </c>
      <c r="I200" s="529"/>
      <c r="J200" s="529"/>
      <c r="K200" s="433" t="s">
        <v>366</v>
      </c>
      <c r="L200" s="434"/>
      <c r="M200" s="434"/>
      <c r="N200" s="874" t="s">
        <v>366</v>
      </c>
      <c r="O200" s="875"/>
      <c r="P200" s="875"/>
      <c r="Q200" s="874" t="s">
        <v>366</v>
      </c>
      <c r="R200" s="875"/>
      <c r="S200" s="876" t="s">
        <v>366</v>
      </c>
      <c r="T200" s="877"/>
      <c r="U200" s="514" t="str">
        <f t="shared" si="17"/>
        <v xml:space="preserve"> </v>
      </c>
      <c r="V200" t="str">
        <f t="shared" si="18"/>
        <v>-</v>
      </c>
      <c r="W200" s="411"/>
      <c r="X200" s="411"/>
      <c r="Y200" s="411"/>
    </row>
    <row r="201" spans="1:25" hidden="1" x14ac:dyDescent="0.25">
      <c r="A201" s="411">
        <v>5</v>
      </c>
      <c r="B201" s="443" t="s">
        <v>252</v>
      </c>
      <c r="C201" s="860" t="s">
        <v>366</v>
      </c>
      <c r="D201" s="861"/>
      <c r="E201" s="872" t="s">
        <v>366</v>
      </c>
      <c r="F201" s="873"/>
      <c r="G201" s="873"/>
      <c r="H201" s="528" t="s">
        <v>366</v>
      </c>
      <c r="I201" s="529"/>
      <c r="J201" s="529"/>
      <c r="K201" s="433" t="s">
        <v>366</v>
      </c>
      <c r="L201" s="434"/>
      <c r="M201" s="434"/>
      <c r="N201" s="874" t="s">
        <v>366</v>
      </c>
      <c r="O201" s="875"/>
      <c r="P201" s="875"/>
      <c r="Q201" s="874" t="s">
        <v>366</v>
      </c>
      <c r="R201" s="875"/>
      <c r="S201" s="876" t="s">
        <v>366</v>
      </c>
      <c r="T201" s="877"/>
      <c r="U201" s="514" t="str">
        <f t="shared" si="17"/>
        <v xml:space="preserve"> </v>
      </c>
      <c r="V201" t="str">
        <f t="shared" si="18"/>
        <v>-</v>
      </c>
      <c r="W201" s="411"/>
      <c r="X201" s="411"/>
      <c r="Y201" s="411"/>
    </row>
    <row r="202" spans="1:25" hidden="1" x14ac:dyDescent="0.25">
      <c r="A202" s="411">
        <v>5</v>
      </c>
      <c r="B202" s="443" t="s">
        <v>252</v>
      </c>
      <c r="C202" s="860" t="s">
        <v>366</v>
      </c>
      <c r="D202" s="861"/>
      <c r="E202" s="872" t="s">
        <v>366</v>
      </c>
      <c r="F202" s="873"/>
      <c r="G202" s="873"/>
      <c r="H202" s="528" t="s">
        <v>366</v>
      </c>
      <c r="I202" s="529"/>
      <c r="J202" s="529"/>
      <c r="K202" s="433" t="s">
        <v>366</v>
      </c>
      <c r="L202" s="434"/>
      <c r="M202" s="434"/>
      <c r="N202" s="874" t="s">
        <v>366</v>
      </c>
      <c r="O202" s="875"/>
      <c r="P202" s="875"/>
      <c r="Q202" s="874" t="s">
        <v>366</v>
      </c>
      <c r="R202" s="875"/>
      <c r="S202" s="876" t="s">
        <v>366</v>
      </c>
      <c r="T202" s="877"/>
      <c r="U202" s="514" t="str">
        <f t="shared" si="17"/>
        <v xml:space="preserve"> </v>
      </c>
      <c r="V202" t="str">
        <f t="shared" si="18"/>
        <v>-</v>
      </c>
      <c r="W202" s="411"/>
      <c r="X202" s="411"/>
      <c r="Y202" s="411"/>
    </row>
    <row r="203" spans="1:25" ht="15.75" hidden="1" thickBot="1" x14ac:dyDescent="0.3">
      <c r="A203" s="441">
        <v>5</v>
      </c>
      <c r="B203" s="457" t="s">
        <v>252</v>
      </c>
      <c r="C203" s="862" t="s">
        <v>366</v>
      </c>
      <c r="D203" s="863"/>
      <c r="E203" s="864" t="s">
        <v>366</v>
      </c>
      <c r="F203" s="865"/>
      <c r="G203" s="865"/>
      <c r="H203" s="534" t="s">
        <v>366</v>
      </c>
      <c r="I203" s="535"/>
      <c r="J203" s="535"/>
      <c r="K203" s="439" t="s">
        <v>366</v>
      </c>
      <c r="L203" s="440"/>
      <c r="M203" s="440"/>
      <c r="N203" s="866" t="s">
        <v>366</v>
      </c>
      <c r="O203" s="867"/>
      <c r="P203" s="867"/>
      <c r="Q203" s="866" t="s">
        <v>366</v>
      </c>
      <c r="R203" s="867"/>
      <c r="S203" s="868" t="s">
        <v>366</v>
      </c>
      <c r="T203" s="869"/>
      <c r="U203" s="514" t="str">
        <f t="shared" si="17"/>
        <v xml:space="preserve"> </v>
      </c>
      <c r="V203" t="str">
        <f t="shared" si="18"/>
        <v>-</v>
      </c>
      <c r="W203" s="411"/>
      <c r="X203" s="411"/>
      <c r="Y203" s="411"/>
    </row>
    <row r="204" spans="1:25" hidden="1" x14ac:dyDescent="0.25">
      <c r="A204" s="416">
        <v>6</v>
      </c>
      <c r="B204" s="443" t="s">
        <v>253</v>
      </c>
      <c r="C204" s="444">
        <v>43982</v>
      </c>
      <c r="D204" s="452"/>
      <c r="E204" s="446">
        <v>43983</v>
      </c>
      <c r="F204" s="448"/>
      <c r="G204" s="447"/>
      <c r="H204" s="446">
        <v>43984</v>
      </c>
      <c r="I204" s="448"/>
      <c r="J204" s="447"/>
      <c r="K204" s="446">
        <v>43985</v>
      </c>
      <c r="L204" s="448"/>
      <c r="M204" s="449"/>
      <c r="N204" s="446">
        <v>43986</v>
      </c>
      <c r="O204" s="448"/>
      <c r="P204" s="447"/>
      <c r="Q204" s="446">
        <v>43987</v>
      </c>
      <c r="R204" s="447"/>
      <c r="S204" s="453">
        <v>43988</v>
      </c>
      <c r="T204" s="454"/>
      <c r="U204" s="514">
        <f t="shared" ref="U204:U223" si="19">K204</f>
        <v>43985</v>
      </c>
      <c r="V204" t="str">
        <f t="shared" ref="V204:V223" si="20">IF(L204="","-",L204)</f>
        <v>-</v>
      </c>
      <c r="W204" s="411"/>
      <c r="X204" s="411"/>
      <c r="Y204" s="411"/>
    </row>
    <row r="205" spans="1:25" hidden="1" x14ac:dyDescent="0.25">
      <c r="A205" s="416">
        <v>6</v>
      </c>
      <c r="B205" s="443" t="s">
        <v>253</v>
      </c>
      <c r="C205" s="860" t="s">
        <v>366</v>
      </c>
      <c r="D205" s="861"/>
      <c r="E205" s="853" t="s">
        <v>366</v>
      </c>
      <c r="F205" s="854"/>
      <c r="G205" s="854"/>
      <c r="H205" s="532" t="s">
        <v>366</v>
      </c>
      <c r="I205" s="533"/>
      <c r="J205" s="533"/>
      <c r="K205" s="433" t="s">
        <v>366</v>
      </c>
      <c r="L205" s="434"/>
      <c r="M205" s="434"/>
      <c r="N205" s="853" t="s">
        <v>366</v>
      </c>
      <c r="O205" s="854"/>
      <c r="P205" s="854"/>
      <c r="Q205" s="853" t="s">
        <v>366</v>
      </c>
      <c r="R205" s="854"/>
      <c r="S205" s="858" t="s">
        <v>366</v>
      </c>
      <c r="T205" s="859"/>
      <c r="U205" s="514" t="str">
        <f t="shared" si="19"/>
        <v xml:space="preserve"> </v>
      </c>
      <c r="V205" t="str">
        <f t="shared" si="20"/>
        <v>-</v>
      </c>
      <c r="W205" s="411"/>
      <c r="X205" s="411"/>
      <c r="Y205" s="411"/>
    </row>
    <row r="206" spans="1:25" hidden="1" x14ac:dyDescent="0.25">
      <c r="A206" s="416">
        <v>6</v>
      </c>
      <c r="B206" s="443" t="s">
        <v>253</v>
      </c>
      <c r="C206" s="860" t="s">
        <v>366</v>
      </c>
      <c r="D206" s="861"/>
      <c r="E206" s="853" t="s">
        <v>366</v>
      </c>
      <c r="F206" s="854"/>
      <c r="G206" s="854"/>
      <c r="H206" s="532" t="s">
        <v>366</v>
      </c>
      <c r="I206" s="533"/>
      <c r="J206" s="533"/>
      <c r="K206" s="433" t="s">
        <v>366</v>
      </c>
      <c r="L206" s="434"/>
      <c r="M206" s="434"/>
      <c r="N206" s="853" t="s">
        <v>366</v>
      </c>
      <c r="O206" s="854"/>
      <c r="P206" s="854"/>
      <c r="Q206" s="853" t="s">
        <v>366</v>
      </c>
      <c r="R206" s="854"/>
      <c r="S206" s="858" t="s">
        <v>366</v>
      </c>
      <c r="T206" s="859"/>
      <c r="U206" s="514" t="str">
        <f t="shared" si="19"/>
        <v xml:space="preserve"> </v>
      </c>
      <c r="V206" t="str">
        <f t="shared" si="20"/>
        <v>-</v>
      </c>
      <c r="W206" s="411"/>
      <c r="X206" s="411"/>
      <c r="Y206" s="411"/>
    </row>
    <row r="207" spans="1:25" hidden="1" x14ac:dyDescent="0.25">
      <c r="A207" s="416">
        <v>6</v>
      </c>
      <c r="B207" s="443" t="s">
        <v>253</v>
      </c>
      <c r="C207" s="860" t="s">
        <v>366</v>
      </c>
      <c r="D207" s="861"/>
      <c r="E207" s="853" t="s">
        <v>366</v>
      </c>
      <c r="F207" s="854"/>
      <c r="G207" s="854"/>
      <c r="H207" s="532" t="s">
        <v>366</v>
      </c>
      <c r="I207" s="533"/>
      <c r="J207" s="533"/>
      <c r="K207" s="433" t="s">
        <v>366</v>
      </c>
      <c r="L207" s="434"/>
      <c r="M207" s="434"/>
      <c r="N207" s="853" t="s">
        <v>366</v>
      </c>
      <c r="O207" s="854"/>
      <c r="P207" s="854"/>
      <c r="Q207" s="853" t="s">
        <v>366</v>
      </c>
      <c r="R207" s="854"/>
      <c r="S207" s="858" t="s">
        <v>366</v>
      </c>
      <c r="T207" s="859"/>
      <c r="U207" s="514" t="str">
        <f t="shared" si="19"/>
        <v xml:space="preserve"> </v>
      </c>
      <c r="V207" t="str">
        <f t="shared" si="20"/>
        <v>-</v>
      </c>
      <c r="W207" s="411"/>
      <c r="X207" s="411"/>
      <c r="Y207" s="411"/>
    </row>
    <row r="208" spans="1:25" hidden="1" x14ac:dyDescent="0.25">
      <c r="A208" s="416">
        <v>6</v>
      </c>
      <c r="B208" s="443" t="s">
        <v>253</v>
      </c>
      <c r="C208" s="860" t="s">
        <v>366</v>
      </c>
      <c r="D208" s="861"/>
      <c r="E208" s="853" t="s">
        <v>366</v>
      </c>
      <c r="F208" s="854"/>
      <c r="G208" s="854"/>
      <c r="H208" s="532" t="s">
        <v>366</v>
      </c>
      <c r="I208" s="533"/>
      <c r="J208" s="533"/>
      <c r="K208" s="433" t="s">
        <v>366</v>
      </c>
      <c r="L208" s="434"/>
      <c r="M208" s="434"/>
      <c r="N208" s="853" t="s">
        <v>366</v>
      </c>
      <c r="O208" s="854"/>
      <c r="P208" s="854"/>
      <c r="Q208" s="853" t="s">
        <v>366</v>
      </c>
      <c r="R208" s="854"/>
      <c r="S208" s="858" t="s">
        <v>366</v>
      </c>
      <c r="T208" s="859"/>
      <c r="U208" s="514" t="str">
        <f t="shared" si="19"/>
        <v xml:space="preserve"> </v>
      </c>
      <c r="V208" t="str">
        <f t="shared" si="20"/>
        <v>-</v>
      </c>
      <c r="W208" s="411"/>
      <c r="X208" s="411"/>
      <c r="Y208" s="411"/>
    </row>
    <row r="209" spans="1:25" ht="15.75" hidden="1" thickBot="1" x14ac:dyDescent="0.3">
      <c r="A209" s="416">
        <v>6</v>
      </c>
      <c r="B209" s="443" t="s">
        <v>253</v>
      </c>
      <c r="C209" s="870" t="s">
        <v>366</v>
      </c>
      <c r="D209" s="871"/>
      <c r="E209" s="853" t="s">
        <v>366</v>
      </c>
      <c r="F209" s="854"/>
      <c r="G209" s="854"/>
      <c r="H209" s="532" t="s">
        <v>366</v>
      </c>
      <c r="I209" s="533"/>
      <c r="J209" s="533"/>
      <c r="K209" s="433" t="s">
        <v>366</v>
      </c>
      <c r="L209" s="434"/>
      <c r="M209" s="434"/>
      <c r="N209" s="853" t="s">
        <v>366</v>
      </c>
      <c r="O209" s="854"/>
      <c r="P209" s="854"/>
      <c r="Q209" s="853" t="s">
        <v>366</v>
      </c>
      <c r="R209" s="854"/>
      <c r="S209" s="858" t="s">
        <v>366</v>
      </c>
      <c r="T209" s="859"/>
      <c r="U209" s="514" t="str">
        <f t="shared" si="19"/>
        <v xml:space="preserve"> </v>
      </c>
      <c r="V209" t="str">
        <f t="shared" si="20"/>
        <v>-</v>
      </c>
      <c r="W209" s="411"/>
      <c r="X209" s="411"/>
      <c r="Y209" s="411"/>
    </row>
    <row r="210" spans="1:25" hidden="1" x14ac:dyDescent="0.25">
      <c r="A210" s="416">
        <v>6</v>
      </c>
      <c r="B210" s="443" t="s">
        <v>253</v>
      </c>
      <c r="C210" s="429">
        <v>43989</v>
      </c>
      <c r="D210" s="430"/>
      <c r="E210" s="423">
        <v>43990</v>
      </c>
      <c r="F210" s="431"/>
      <c r="G210" s="424"/>
      <c r="H210" s="423">
        <v>43991</v>
      </c>
      <c r="I210" s="431" t="s">
        <v>446</v>
      </c>
      <c r="J210" s="424"/>
      <c r="K210" s="423">
        <v>43992</v>
      </c>
      <c r="L210" s="431" t="s">
        <v>402</v>
      </c>
      <c r="M210" s="432"/>
      <c r="N210" s="423">
        <v>43993</v>
      </c>
      <c r="O210" s="431"/>
      <c r="P210" s="424"/>
      <c r="Q210" s="423">
        <v>43994</v>
      </c>
      <c r="R210" s="424"/>
      <c r="S210" s="425">
        <v>43995</v>
      </c>
      <c r="T210" s="426"/>
      <c r="U210" s="514">
        <f t="shared" si="19"/>
        <v>43992</v>
      </c>
      <c r="V210" t="str">
        <f t="shared" si="20"/>
        <v>MMP</v>
      </c>
      <c r="W210" s="411"/>
      <c r="X210" s="411"/>
      <c r="Y210" s="411"/>
    </row>
    <row r="211" spans="1:25" hidden="1" x14ac:dyDescent="0.25">
      <c r="A211" s="416">
        <v>6</v>
      </c>
      <c r="B211" s="443" t="s">
        <v>253</v>
      </c>
      <c r="C211" s="855" t="s">
        <v>366</v>
      </c>
      <c r="D211" s="852"/>
      <c r="E211" s="853" t="s">
        <v>366</v>
      </c>
      <c r="F211" s="854"/>
      <c r="G211" s="854"/>
      <c r="H211" s="532" t="s">
        <v>366</v>
      </c>
      <c r="I211" s="533"/>
      <c r="J211" s="533"/>
      <c r="K211" s="433" t="s">
        <v>404</v>
      </c>
      <c r="L211" s="434" t="s">
        <v>405</v>
      </c>
      <c r="M211" s="434" t="s">
        <v>410</v>
      </c>
      <c r="N211" s="853" t="s">
        <v>366</v>
      </c>
      <c r="O211" s="854"/>
      <c r="P211" s="854"/>
      <c r="Q211" s="853" t="s">
        <v>366</v>
      </c>
      <c r="R211" s="854"/>
      <c r="S211" s="858" t="s">
        <v>366</v>
      </c>
      <c r="T211" s="859"/>
      <c r="U211" s="514" t="str">
        <f t="shared" si="19"/>
        <v>180A</v>
      </c>
      <c r="V211" t="str">
        <f t="shared" si="20"/>
        <v>Merritt's Mill Pond Mid Under Power Lines</v>
      </c>
      <c r="W211" s="411"/>
      <c r="X211" s="411"/>
      <c r="Y211" s="411"/>
    </row>
    <row r="212" spans="1:25" ht="27" hidden="1" x14ac:dyDescent="0.25">
      <c r="A212" s="416">
        <v>6</v>
      </c>
      <c r="B212" s="443" t="s">
        <v>253</v>
      </c>
      <c r="C212" s="855" t="s">
        <v>366</v>
      </c>
      <c r="D212" s="852"/>
      <c r="E212" s="853" t="s">
        <v>366</v>
      </c>
      <c r="F212" s="854"/>
      <c r="G212" s="854"/>
      <c r="H212" s="532" t="s">
        <v>366</v>
      </c>
      <c r="I212" s="533"/>
      <c r="J212" s="533"/>
      <c r="K212" s="433" t="s">
        <v>404</v>
      </c>
      <c r="L212" s="434" t="s">
        <v>406</v>
      </c>
      <c r="M212" s="434" t="s">
        <v>408</v>
      </c>
      <c r="N212" s="853" t="s">
        <v>366</v>
      </c>
      <c r="O212" s="854"/>
      <c r="P212" s="854"/>
      <c r="Q212" s="853" t="s">
        <v>366</v>
      </c>
      <c r="R212" s="854"/>
      <c r="S212" s="858" t="s">
        <v>366</v>
      </c>
      <c r="T212" s="859"/>
      <c r="U212" s="514" t="str">
        <f t="shared" si="19"/>
        <v>180A</v>
      </c>
      <c r="V212" t="str">
        <f t="shared" si="20"/>
        <v>Merritt's Mill Pond 600 meters downstream of Jackson Blue Sp</v>
      </c>
      <c r="W212" s="411"/>
      <c r="X212" s="411"/>
      <c r="Y212" s="411"/>
    </row>
    <row r="213" spans="1:25" hidden="1" x14ac:dyDescent="0.25">
      <c r="A213" s="416">
        <v>6</v>
      </c>
      <c r="B213" s="443" t="s">
        <v>253</v>
      </c>
      <c r="C213" s="855" t="s">
        <v>366</v>
      </c>
      <c r="D213" s="852"/>
      <c r="E213" s="853" t="s">
        <v>366</v>
      </c>
      <c r="F213" s="854"/>
      <c r="G213" s="854"/>
      <c r="H213" s="532" t="s">
        <v>366</v>
      </c>
      <c r="I213" s="533"/>
      <c r="J213" s="533"/>
      <c r="K213" s="433" t="s">
        <v>404</v>
      </c>
      <c r="L213" s="434" t="s">
        <v>407</v>
      </c>
      <c r="M213" s="434" t="s">
        <v>408</v>
      </c>
      <c r="N213" s="853" t="s">
        <v>366</v>
      </c>
      <c r="O213" s="854"/>
      <c r="P213" s="854"/>
      <c r="Q213" s="853" t="s">
        <v>366</v>
      </c>
      <c r="R213" s="854"/>
      <c r="S213" s="858" t="s">
        <v>366</v>
      </c>
      <c r="T213" s="859"/>
      <c r="U213" s="514" t="str">
        <f t="shared" si="19"/>
        <v>180A</v>
      </c>
      <c r="V213" t="str">
        <f t="shared" si="20"/>
        <v>Merritts Mill Pond 500 meters upstream of dam</v>
      </c>
      <c r="W213" s="411"/>
      <c r="X213" s="411"/>
      <c r="Y213" s="411"/>
    </row>
    <row r="214" spans="1:25" hidden="1" x14ac:dyDescent="0.25">
      <c r="A214" s="416">
        <v>6</v>
      </c>
      <c r="B214" s="443" t="s">
        <v>253</v>
      </c>
      <c r="C214" s="855" t="s">
        <v>366</v>
      </c>
      <c r="D214" s="852"/>
      <c r="E214" s="853" t="s">
        <v>366</v>
      </c>
      <c r="F214" s="854"/>
      <c r="G214" s="854"/>
      <c r="H214" s="532" t="s">
        <v>366</v>
      </c>
      <c r="I214" s="533"/>
      <c r="J214" s="533"/>
      <c r="K214" s="433" t="s">
        <v>404</v>
      </c>
      <c r="L214" s="434" t="s">
        <v>409</v>
      </c>
      <c r="M214" s="434" t="s">
        <v>408</v>
      </c>
      <c r="N214" s="853" t="s">
        <v>366</v>
      </c>
      <c r="O214" s="854"/>
      <c r="P214" s="854"/>
      <c r="Q214" s="853" t="s">
        <v>366</v>
      </c>
      <c r="R214" s="854"/>
      <c r="S214" s="858" t="s">
        <v>366</v>
      </c>
      <c r="T214" s="859"/>
      <c r="U214" s="514" t="str">
        <f t="shared" si="19"/>
        <v>180A</v>
      </c>
      <c r="V214" t="str">
        <f t="shared" si="20"/>
        <v>Shangri La Spring Vent</v>
      </c>
      <c r="W214" s="411"/>
      <c r="X214" s="411"/>
      <c r="Y214" s="411"/>
    </row>
    <row r="215" spans="1:25" hidden="1" x14ac:dyDescent="0.25">
      <c r="A215" s="416">
        <v>6</v>
      </c>
      <c r="B215" s="443" t="s">
        <v>253</v>
      </c>
      <c r="C215" s="483"/>
      <c r="D215" s="480"/>
      <c r="E215" s="481"/>
      <c r="F215" s="482"/>
      <c r="G215" s="482"/>
      <c r="H215" s="512"/>
      <c r="I215" s="513"/>
      <c r="J215" s="513"/>
      <c r="K215" s="433"/>
      <c r="L215" s="434"/>
      <c r="M215" s="434"/>
      <c r="N215" s="481"/>
      <c r="O215" s="482"/>
      <c r="P215" s="482"/>
      <c r="Q215" s="481"/>
      <c r="R215" s="482"/>
      <c r="S215" s="484"/>
      <c r="T215" s="485"/>
      <c r="U215" s="514">
        <f t="shared" si="19"/>
        <v>0</v>
      </c>
      <c r="V215" t="str">
        <f t="shared" si="20"/>
        <v>-</v>
      </c>
      <c r="W215" s="411"/>
      <c r="X215" s="411"/>
      <c r="Y215" s="411"/>
    </row>
    <row r="216" spans="1:25" hidden="1" x14ac:dyDescent="0.25">
      <c r="A216" s="416">
        <v>6</v>
      </c>
      <c r="B216" s="443" t="s">
        <v>253</v>
      </c>
      <c r="C216" s="483"/>
      <c r="D216" s="480"/>
      <c r="E216" s="481"/>
      <c r="F216" s="482"/>
      <c r="G216" s="482"/>
      <c r="H216" s="512"/>
      <c r="I216" s="513"/>
      <c r="J216" s="513"/>
      <c r="K216" s="433"/>
      <c r="L216" s="434"/>
      <c r="M216" s="434"/>
      <c r="N216" s="481"/>
      <c r="O216" s="482"/>
      <c r="P216" s="482"/>
      <c r="Q216" s="481"/>
      <c r="R216" s="482"/>
      <c r="S216" s="484"/>
      <c r="T216" s="485"/>
      <c r="U216" s="514">
        <f t="shared" si="19"/>
        <v>0</v>
      </c>
      <c r="V216" t="str">
        <f t="shared" si="20"/>
        <v>-</v>
      </c>
      <c r="W216" s="411"/>
      <c r="X216" s="411"/>
      <c r="Y216" s="411"/>
    </row>
    <row r="217" spans="1:25" hidden="1" x14ac:dyDescent="0.25">
      <c r="A217" s="416">
        <v>6</v>
      </c>
      <c r="B217" s="443" t="s">
        <v>253</v>
      </c>
      <c r="C217" s="483"/>
      <c r="D217" s="480"/>
      <c r="E217" s="481"/>
      <c r="F217" s="482"/>
      <c r="G217" s="482"/>
      <c r="H217" s="512"/>
      <c r="I217" s="513"/>
      <c r="J217" s="513"/>
      <c r="K217" s="433"/>
      <c r="L217" s="434" t="s">
        <v>444</v>
      </c>
      <c r="M217" s="434"/>
      <c r="N217" s="481"/>
      <c r="O217" s="482"/>
      <c r="P217" s="482"/>
      <c r="Q217" s="481"/>
      <c r="R217" s="482"/>
      <c r="S217" s="484"/>
      <c r="T217" s="485"/>
      <c r="U217" s="514">
        <f t="shared" si="19"/>
        <v>0</v>
      </c>
      <c r="V217" t="str">
        <f t="shared" si="20"/>
        <v>RQ-2020-06-08-02</v>
      </c>
      <c r="W217" s="411"/>
      <c r="X217" s="411"/>
      <c r="Y217" s="411"/>
    </row>
    <row r="218" spans="1:25" hidden="1" x14ac:dyDescent="0.25">
      <c r="A218" s="416">
        <v>6</v>
      </c>
      <c r="B218" s="443" t="s">
        <v>253</v>
      </c>
      <c r="C218" s="855" t="s">
        <v>366</v>
      </c>
      <c r="D218" s="852"/>
      <c r="E218" s="853" t="s">
        <v>366</v>
      </c>
      <c r="F218" s="854"/>
      <c r="G218" s="854"/>
      <c r="H218" s="532" t="s">
        <v>366</v>
      </c>
      <c r="I218" s="533"/>
      <c r="J218" s="533"/>
      <c r="K218" s="433" t="s">
        <v>366</v>
      </c>
      <c r="L218" s="434" t="s">
        <v>457</v>
      </c>
      <c r="M218" s="434"/>
      <c r="N218" s="853" t="s">
        <v>366</v>
      </c>
      <c r="O218" s="854"/>
      <c r="P218" s="854"/>
      <c r="Q218" s="853" t="s">
        <v>366</v>
      </c>
      <c r="R218" s="854"/>
      <c r="S218" s="858" t="s">
        <v>366</v>
      </c>
      <c r="T218" s="859"/>
      <c r="U218" s="514" t="str">
        <f t="shared" si="19"/>
        <v xml:space="preserve"> </v>
      </c>
      <c r="V218" t="str">
        <f t="shared" si="20"/>
        <v>Curtis, Blake</v>
      </c>
      <c r="W218" s="411"/>
      <c r="X218" s="411"/>
      <c r="Y218" s="411"/>
    </row>
    <row r="219" spans="1:25" hidden="1" x14ac:dyDescent="0.25">
      <c r="A219" s="416">
        <v>6</v>
      </c>
      <c r="B219" s="443" t="s">
        <v>253</v>
      </c>
      <c r="C219" s="429">
        <v>43996</v>
      </c>
      <c r="D219" s="455"/>
      <c r="E219" s="423">
        <v>43997</v>
      </c>
      <c r="F219" s="431"/>
      <c r="G219" s="424"/>
      <c r="H219" s="423">
        <v>43998</v>
      </c>
      <c r="I219" s="431"/>
      <c r="J219" s="424"/>
      <c r="K219" s="423">
        <v>43999</v>
      </c>
      <c r="L219" s="431"/>
      <c r="M219" s="432"/>
      <c r="N219" s="423">
        <v>44000</v>
      </c>
      <c r="O219" s="431"/>
      <c r="P219" s="424"/>
      <c r="Q219" s="423">
        <v>44001</v>
      </c>
      <c r="R219" s="424"/>
      <c r="S219" s="425">
        <v>44002</v>
      </c>
      <c r="T219" s="456"/>
      <c r="U219" s="514">
        <f t="shared" si="19"/>
        <v>43999</v>
      </c>
      <c r="V219" t="str">
        <f t="shared" si="20"/>
        <v>-</v>
      </c>
      <c r="W219" s="411"/>
      <c r="X219" s="411"/>
      <c r="Y219" s="411"/>
    </row>
    <row r="220" spans="1:25" hidden="1" x14ac:dyDescent="0.25">
      <c r="A220" s="416">
        <v>6</v>
      </c>
      <c r="B220" s="443" t="s">
        <v>253</v>
      </c>
      <c r="C220" s="855" t="s">
        <v>366</v>
      </c>
      <c r="D220" s="852"/>
      <c r="E220" s="853" t="s">
        <v>366</v>
      </c>
      <c r="F220" s="854"/>
      <c r="G220" s="854"/>
      <c r="H220" s="532" t="s">
        <v>366</v>
      </c>
      <c r="I220" s="533"/>
      <c r="J220" s="533"/>
      <c r="K220" s="433" t="s">
        <v>366</v>
      </c>
      <c r="L220" s="434"/>
      <c r="M220" s="434"/>
      <c r="N220" s="853" t="s">
        <v>366</v>
      </c>
      <c r="O220" s="854"/>
      <c r="P220" s="854"/>
      <c r="Q220" s="853" t="s">
        <v>366</v>
      </c>
      <c r="R220" s="854"/>
      <c r="S220" s="858" t="s">
        <v>366</v>
      </c>
      <c r="T220" s="859"/>
      <c r="U220" s="514" t="str">
        <f t="shared" si="19"/>
        <v xml:space="preserve"> </v>
      </c>
      <c r="V220" t="str">
        <f t="shared" si="20"/>
        <v>-</v>
      </c>
      <c r="W220" s="411"/>
      <c r="X220" s="411"/>
      <c r="Y220" s="411"/>
    </row>
    <row r="221" spans="1:25" hidden="1" x14ac:dyDescent="0.25">
      <c r="A221" s="416">
        <v>6</v>
      </c>
      <c r="B221" s="443" t="s">
        <v>253</v>
      </c>
      <c r="C221" s="855" t="s">
        <v>366</v>
      </c>
      <c r="D221" s="852"/>
      <c r="E221" s="853" t="s">
        <v>366</v>
      </c>
      <c r="F221" s="854"/>
      <c r="G221" s="854"/>
      <c r="H221" s="532" t="s">
        <v>366</v>
      </c>
      <c r="I221" s="533"/>
      <c r="J221" s="533"/>
      <c r="K221" s="433" t="s">
        <v>366</v>
      </c>
      <c r="L221" s="434"/>
      <c r="M221" s="434"/>
      <c r="N221" s="853" t="s">
        <v>366</v>
      </c>
      <c r="O221" s="854"/>
      <c r="P221" s="854"/>
      <c r="Q221" s="853" t="s">
        <v>366</v>
      </c>
      <c r="R221" s="854"/>
      <c r="S221" s="858" t="s">
        <v>366</v>
      </c>
      <c r="T221" s="859"/>
      <c r="U221" s="514" t="str">
        <f t="shared" si="19"/>
        <v xml:space="preserve"> </v>
      </c>
      <c r="V221" t="str">
        <f t="shared" si="20"/>
        <v>-</v>
      </c>
      <c r="W221" s="411"/>
      <c r="X221" s="411"/>
      <c r="Y221" s="411"/>
    </row>
    <row r="222" spans="1:25" hidden="1" x14ac:dyDescent="0.25">
      <c r="A222" s="416">
        <v>6</v>
      </c>
      <c r="B222" s="443" t="s">
        <v>253</v>
      </c>
      <c r="C222" s="855" t="s">
        <v>366</v>
      </c>
      <c r="D222" s="852"/>
      <c r="E222" s="853" t="s">
        <v>366</v>
      </c>
      <c r="F222" s="854"/>
      <c r="G222" s="854"/>
      <c r="H222" s="532" t="s">
        <v>366</v>
      </c>
      <c r="I222" s="533"/>
      <c r="J222" s="533"/>
      <c r="K222" s="433" t="s">
        <v>366</v>
      </c>
      <c r="L222" s="434"/>
      <c r="M222" s="434"/>
      <c r="N222" s="853" t="s">
        <v>366</v>
      </c>
      <c r="O222" s="854"/>
      <c r="P222" s="854"/>
      <c r="Q222" s="853" t="s">
        <v>366</v>
      </c>
      <c r="R222" s="854"/>
      <c r="S222" s="858" t="s">
        <v>366</v>
      </c>
      <c r="T222" s="859"/>
      <c r="U222" s="514" t="str">
        <f t="shared" si="19"/>
        <v xml:space="preserve"> </v>
      </c>
      <c r="V222" t="str">
        <f t="shared" si="20"/>
        <v>-</v>
      </c>
      <c r="W222" s="411"/>
      <c r="X222" s="411"/>
      <c r="Y222" s="411"/>
    </row>
    <row r="223" spans="1:25" hidden="1" x14ac:dyDescent="0.25">
      <c r="A223" s="416">
        <v>6</v>
      </c>
      <c r="B223" s="443" t="s">
        <v>253</v>
      </c>
      <c r="C223" s="855" t="s">
        <v>366</v>
      </c>
      <c r="D223" s="852"/>
      <c r="E223" s="853" t="s">
        <v>366</v>
      </c>
      <c r="F223" s="854"/>
      <c r="G223" s="854"/>
      <c r="H223" s="532" t="s">
        <v>366</v>
      </c>
      <c r="I223" s="533"/>
      <c r="J223" s="533"/>
      <c r="K223" s="433" t="s">
        <v>366</v>
      </c>
      <c r="L223" s="434"/>
      <c r="M223" s="434"/>
      <c r="N223" s="853" t="s">
        <v>366</v>
      </c>
      <c r="O223" s="854"/>
      <c r="P223" s="854"/>
      <c r="Q223" s="853" t="s">
        <v>366</v>
      </c>
      <c r="R223" s="854"/>
      <c r="S223" s="858" t="s">
        <v>366</v>
      </c>
      <c r="T223" s="859"/>
      <c r="U223" s="514" t="str">
        <f t="shared" si="19"/>
        <v xml:space="preserve"> </v>
      </c>
      <c r="V223" t="str">
        <f t="shared" si="20"/>
        <v>-</v>
      </c>
      <c r="W223" s="411"/>
      <c r="X223" s="411"/>
      <c r="Y223" s="411"/>
    </row>
    <row r="224" spans="1:25" hidden="1" x14ac:dyDescent="0.25">
      <c r="A224" s="416">
        <v>6</v>
      </c>
      <c r="B224" s="443" t="s">
        <v>253</v>
      </c>
      <c r="C224" s="855" t="s">
        <v>366</v>
      </c>
      <c r="D224" s="852"/>
      <c r="E224" s="853" t="s">
        <v>366</v>
      </c>
      <c r="F224" s="854"/>
      <c r="G224" s="854"/>
      <c r="H224" s="532" t="s">
        <v>366</v>
      </c>
      <c r="I224" s="533"/>
      <c r="J224" s="533"/>
      <c r="K224" s="433" t="s">
        <v>366</v>
      </c>
      <c r="L224" s="434"/>
      <c r="M224" s="434"/>
      <c r="N224" s="853" t="s">
        <v>366</v>
      </c>
      <c r="O224" s="854"/>
      <c r="P224" s="854"/>
      <c r="Q224" s="853" t="s">
        <v>366</v>
      </c>
      <c r="R224" s="854"/>
      <c r="S224" s="858" t="s">
        <v>366</v>
      </c>
      <c r="T224" s="859"/>
      <c r="U224" s="514" t="str">
        <f t="shared" ref="U224:U275" si="21">K224</f>
        <v xml:space="preserve"> </v>
      </c>
      <c r="V224" t="str">
        <f t="shared" ref="V224:V287" si="22">IF(L224="","-",L224)</f>
        <v>-</v>
      </c>
      <c r="W224" s="411"/>
      <c r="X224" s="411"/>
      <c r="Y224" s="411"/>
    </row>
    <row r="225" spans="1:25" hidden="1" x14ac:dyDescent="0.25">
      <c r="A225" s="416">
        <v>6</v>
      </c>
      <c r="B225" s="443" t="s">
        <v>253</v>
      </c>
      <c r="C225" s="429">
        <v>44003</v>
      </c>
      <c r="D225" s="455"/>
      <c r="E225" s="423">
        <v>44004</v>
      </c>
      <c r="F225" s="431"/>
      <c r="G225" s="424"/>
      <c r="H225" s="423">
        <v>44005</v>
      </c>
      <c r="I225" s="431"/>
      <c r="J225" s="424"/>
      <c r="K225" s="423">
        <v>44006</v>
      </c>
      <c r="L225" s="431"/>
      <c r="M225" s="432"/>
      <c r="N225" s="423">
        <v>44007</v>
      </c>
      <c r="O225" s="431"/>
      <c r="P225" s="424"/>
      <c r="Q225" s="423">
        <v>44008</v>
      </c>
      <c r="R225" s="424"/>
      <c r="S225" s="425">
        <v>44009</v>
      </c>
      <c r="T225" s="426"/>
      <c r="U225" s="514">
        <f t="shared" si="21"/>
        <v>44006</v>
      </c>
      <c r="V225" t="str">
        <f t="shared" si="22"/>
        <v>-</v>
      </c>
      <c r="W225" s="411"/>
      <c r="X225" s="411"/>
      <c r="Y225" s="411"/>
    </row>
    <row r="226" spans="1:25" hidden="1" x14ac:dyDescent="0.25">
      <c r="A226" s="416">
        <v>6</v>
      </c>
      <c r="B226" s="443" t="s">
        <v>253</v>
      </c>
      <c r="C226" s="855" t="s">
        <v>366</v>
      </c>
      <c r="D226" s="852"/>
      <c r="E226" s="853" t="s">
        <v>366</v>
      </c>
      <c r="F226" s="854"/>
      <c r="G226" s="854"/>
      <c r="H226" s="532" t="s">
        <v>366</v>
      </c>
      <c r="I226" s="533"/>
      <c r="J226" s="533"/>
      <c r="K226" s="433" t="s">
        <v>366</v>
      </c>
      <c r="L226" s="434"/>
      <c r="M226" s="434"/>
      <c r="N226" s="853" t="s">
        <v>366</v>
      </c>
      <c r="O226" s="854"/>
      <c r="P226" s="854"/>
      <c r="Q226" s="853" t="s">
        <v>366</v>
      </c>
      <c r="R226" s="854"/>
      <c r="S226" s="858" t="s">
        <v>366</v>
      </c>
      <c r="T226" s="859"/>
      <c r="U226" s="514" t="str">
        <f t="shared" si="21"/>
        <v xml:space="preserve"> </v>
      </c>
      <c r="V226" t="str">
        <f t="shared" si="22"/>
        <v>-</v>
      </c>
      <c r="W226" s="411"/>
      <c r="X226" s="411"/>
      <c r="Y226" s="411"/>
    </row>
    <row r="227" spans="1:25" hidden="1" x14ac:dyDescent="0.25">
      <c r="A227" s="416">
        <v>6</v>
      </c>
      <c r="B227" s="443" t="s">
        <v>253</v>
      </c>
      <c r="C227" s="855" t="s">
        <v>366</v>
      </c>
      <c r="D227" s="852"/>
      <c r="E227" s="853" t="s">
        <v>366</v>
      </c>
      <c r="F227" s="854"/>
      <c r="G227" s="854"/>
      <c r="H227" s="532" t="s">
        <v>366</v>
      </c>
      <c r="I227" s="533"/>
      <c r="J227" s="533"/>
      <c r="K227" s="433" t="s">
        <v>366</v>
      </c>
      <c r="L227" s="434"/>
      <c r="M227" s="434"/>
      <c r="N227" s="853" t="s">
        <v>366</v>
      </c>
      <c r="O227" s="854"/>
      <c r="P227" s="854"/>
      <c r="Q227" s="853" t="s">
        <v>366</v>
      </c>
      <c r="R227" s="854"/>
      <c r="S227" s="858" t="s">
        <v>366</v>
      </c>
      <c r="T227" s="859"/>
      <c r="U227" s="514" t="str">
        <f t="shared" si="21"/>
        <v xml:space="preserve"> </v>
      </c>
      <c r="V227" t="str">
        <f t="shared" si="22"/>
        <v>-</v>
      </c>
      <c r="W227" s="411"/>
      <c r="X227" s="411"/>
      <c r="Y227" s="411"/>
    </row>
    <row r="228" spans="1:25" hidden="1" x14ac:dyDescent="0.25">
      <c r="A228" s="416">
        <v>6</v>
      </c>
      <c r="B228" s="443" t="s">
        <v>253</v>
      </c>
      <c r="C228" s="855" t="s">
        <v>366</v>
      </c>
      <c r="D228" s="852"/>
      <c r="E228" s="853" t="s">
        <v>366</v>
      </c>
      <c r="F228" s="854"/>
      <c r="G228" s="854"/>
      <c r="H228" s="532" t="s">
        <v>366</v>
      </c>
      <c r="I228" s="533"/>
      <c r="J228" s="533"/>
      <c r="K228" s="433" t="s">
        <v>366</v>
      </c>
      <c r="L228" s="434"/>
      <c r="M228" s="434"/>
      <c r="N228" s="853" t="s">
        <v>366</v>
      </c>
      <c r="O228" s="854"/>
      <c r="P228" s="854"/>
      <c r="Q228" s="853" t="s">
        <v>366</v>
      </c>
      <c r="R228" s="854"/>
      <c r="S228" s="858" t="s">
        <v>366</v>
      </c>
      <c r="T228" s="859"/>
      <c r="U228" s="514" t="str">
        <f t="shared" si="21"/>
        <v xml:space="preserve"> </v>
      </c>
      <c r="V228" t="str">
        <f t="shared" si="22"/>
        <v>-</v>
      </c>
      <c r="W228" s="411"/>
      <c r="X228" s="411"/>
      <c r="Y228" s="411"/>
    </row>
    <row r="229" spans="1:25" hidden="1" x14ac:dyDescent="0.25">
      <c r="A229" s="416">
        <v>6</v>
      </c>
      <c r="B229" s="443" t="s">
        <v>253</v>
      </c>
      <c r="C229" s="855" t="s">
        <v>366</v>
      </c>
      <c r="D229" s="852"/>
      <c r="E229" s="853" t="s">
        <v>366</v>
      </c>
      <c r="F229" s="854"/>
      <c r="G229" s="854"/>
      <c r="H229" s="532" t="s">
        <v>366</v>
      </c>
      <c r="I229" s="533"/>
      <c r="J229" s="533"/>
      <c r="K229" s="433" t="s">
        <v>366</v>
      </c>
      <c r="L229" s="434"/>
      <c r="M229" s="434"/>
      <c r="N229" s="853" t="s">
        <v>366</v>
      </c>
      <c r="O229" s="854"/>
      <c r="P229" s="854"/>
      <c r="Q229" s="853" t="s">
        <v>366</v>
      </c>
      <c r="R229" s="854"/>
      <c r="S229" s="858" t="s">
        <v>366</v>
      </c>
      <c r="T229" s="859"/>
      <c r="U229" s="514" t="str">
        <f t="shared" si="21"/>
        <v xml:space="preserve"> </v>
      </c>
      <c r="V229" t="str">
        <f t="shared" si="22"/>
        <v>-</v>
      </c>
      <c r="W229" s="411"/>
      <c r="X229" s="411"/>
      <c r="Y229" s="411"/>
    </row>
    <row r="230" spans="1:25" ht="15.75" hidden="1" thickBot="1" x14ac:dyDescent="0.3">
      <c r="A230" s="441">
        <v>6</v>
      </c>
      <c r="B230" s="451" t="s">
        <v>253</v>
      </c>
      <c r="C230" s="855" t="s">
        <v>366</v>
      </c>
      <c r="D230" s="852"/>
      <c r="E230" s="853" t="s">
        <v>366</v>
      </c>
      <c r="F230" s="854"/>
      <c r="G230" s="854"/>
      <c r="H230" s="532" t="s">
        <v>366</v>
      </c>
      <c r="I230" s="533"/>
      <c r="J230" s="533"/>
      <c r="K230" s="439" t="s">
        <v>366</v>
      </c>
      <c r="L230" s="440"/>
      <c r="M230" s="440"/>
      <c r="N230" s="848" t="s">
        <v>366</v>
      </c>
      <c r="O230" s="849"/>
      <c r="P230" s="849"/>
      <c r="Q230" s="848" t="s">
        <v>366</v>
      </c>
      <c r="R230" s="849"/>
      <c r="S230" s="856" t="s">
        <v>366</v>
      </c>
      <c r="T230" s="857"/>
      <c r="U230" s="514" t="str">
        <f t="shared" si="21"/>
        <v xml:space="preserve"> </v>
      </c>
      <c r="V230" t="str">
        <f t="shared" si="22"/>
        <v>-</v>
      </c>
      <c r="W230" s="441"/>
      <c r="X230" s="441"/>
      <c r="Y230" s="411"/>
    </row>
    <row r="231" spans="1:25" hidden="1" x14ac:dyDescent="0.25">
      <c r="A231" s="416">
        <v>7</v>
      </c>
      <c r="B231" s="459" t="s">
        <v>376</v>
      </c>
      <c r="C231" s="460">
        <v>44010</v>
      </c>
      <c r="D231" s="430"/>
      <c r="E231" s="423">
        <v>44011</v>
      </c>
      <c r="F231" s="431"/>
      <c r="G231" s="424"/>
      <c r="H231" s="423">
        <v>44012</v>
      </c>
      <c r="I231" s="431"/>
      <c r="J231" s="435"/>
      <c r="K231" s="448">
        <v>44013</v>
      </c>
      <c r="L231" s="448"/>
      <c r="M231" s="449"/>
      <c r="N231" s="446">
        <v>44014</v>
      </c>
      <c r="O231" s="448"/>
      <c r="P231" s="447"/>
      <c r="Q231" s="446">
        <v>44015</v>
      </c>
      <c r="R231" s="447"/>
      <c r="S231" s="473">
        <v>44016</v>
      </c>
      <c r="T231" s="474" t="s">
        <v>377</v>
      </c>
      <c r="U231" s="514">
        <f t="shared" si="21"/>
        <v>44013</v>
      </c>
      <c r="V231" t="str">
        <f t="shared" si="22"/>
        <v>-</v>
      </c>
      <c r="W231" s="411"/>
      <c r="X231" s="411"/>
      <c r="Y231" s="411"/>
    </row>
    <row r="232" spans="1:25" hidden="1" x14ac:dyDescent="0.25">
      <c r="A232" s="416">
        <v>7</v>
      </c>
      <c r="B232" s="459" t="s">
        <v>376</v>
      </c>
      <c r="C232" s="852" t="s">
        <v>366</v>
      </c>
      <c r="D232" s="852"/>
      <c r="E232" s="853" t="s">
        <v>366</v>
      </c>
      <c r="F232" s="854"/>
      <c r="G232" s="854"/>
      <c r="H232" s="532" t="s">
        <v>366</v>
      </c>
      <c r="I232" s="533"/>
      <c r="J232" s="536"/>
      <c r="K232" s="434" t="s">
        <v>366</v>
      </c>
      <c r="L232" s="434"/>
      <c r="M232" s="434"/>
      <c r="N232" s="839" t="s">
        <v>366</v>
      </c>
      <c r="O232" s="840"/>
      <c r="P232" s="840"/>
      <c r="Q232" s="839" t="s">
        <v>366</v>
      </c>
      <c r="R232" s="840"/>
      <c r="S232" s="850" t="s">
        <v>366</v>
      </c>
      <c r="T232" s="851"/>
      <c r="U232" s="514" t="str">
        <f t="shared" si="21"/>
        <v xml:space="preserve"> </v>
      </c>
      <c r="V232" t="str">
        <f t="shared" si="22"/>
        <v>-</v>
      </c>
      <c r="W232" s="411"/>
      <c r="X232" s="411"/>
      <c r="Y232" s="411"/>
    </row>
    <row r="233" spans="1:25" hidden="1" x14ac:dyDescent="0.25">
      <c r="A233" s="416">
        <v>7</v>
      </c>
      <c r="B233" s="459" t="s">
        <v>376</v>
      </c>
      <c r="C233" s="852" t="s">
        <v>366</v>
      </c>
      <c r="D233" s="852"/>
      <c r="E233" s="853" t="s">
        <v>366</v>
      </c>
      <c r="F233" s="854"/>
      <c r="G233" s="854"/>
      <c r="H233" s="532" t="s">
        <v>366</v>
      </c>
      <c r="I233" s="533"/>
      <c r="J233" s="536"/>
      <c r="K233" s="434" t="s">
        <v>366</v>
      </c>
      <c r="L233" s="434"/>
      <c r="M233" s="434"/>
      <c r="N233" s="839" t="s">
        <v>366</v>
      </c>
      <c r="O233" s="840"/>
      <c r="P233" s="840"/>
      <c r="Q233" s="839" t="s">
        <v>366</v>
      </c>
      <c r="R233" s="840"/>
      <c r="S233" s="850" t="s">
        <v>366</v>
      </c>
      <c r="T233" s="851"/>
      <c r="U233" s="514" t="str">
        <f t="shared" si="21"/>
        <v xml:space="preserve"> </v>
      </c>
      <c r="V233" t="str">
        <f t="shared" si="22"/>
        <v>-</v>
      </c>
      <c r="W233" s="411"/>
      <c r="X233" s="411"/>
      <c r="Y233" s="411"/>
    </row>
    <row r="234" spans="1:25" hidden="1" x14ac:dyDescent="0.25">
      <c r="A234" s="416">
        <v>7</v>
      </c>
      <c r="B234" s="459" t="s">
        <v>376</v>
      </c>
      <c r="C234" s="852" t="s">
        <v>366</v>
      </c>
      <c r="D234" s="852"/>
      <c r="E234" s="853" t="s">
        <v>366</v>
      </c>
      <c r="F234" s="854"/>
      <c r="G234" s="854"/>
      <c r="H234" s="532" t="s">
        <v>366</v>
      </c>
      <c r="I234" s="533"/>
      <c r="J234" s="536"/>
      <c r="K234" s="434" t="s">
        <v>366</v>
      </c>
      <c r="L234" s="434"/>
      <c r="M234" s="434"/>
      <c r="N234" s="839" t="s">
        <v>366</v>
      </c>
      <c r="O234" s="840"/>
      <c r="P234" s="840"/>
      <c r="Q234" s="839" t="s">
        <v>366</v>
      </c>
      <c r="R234" s="840"/>
      <c r="S234" s="850" t="s">
        <v>366</v>
      </c>
      <c r="T234" s="851"/>
      <c r="U234" s="514" t="str">
        <f t="shared" si="21"/>
        <v xml:space="preserve"> </v>
      </c>
      <c r="V234" t="str">
        <f t="shared" si="22"/>
        <v>-</v>
      </c>
      <c r="W234" s="411"/>
      <c r="X234" s="411"/>
      <c r="Y234" s="411"/>
    </row>
    <row r="235" spans="1:25" hidden="1" x14ac:dyDescent="0.25">
      <c r="A235" s="416">
        <v>7</v>
      </c>
      <c r="B235" s="459" t="s">
        <v>376</v>
      </c>
      <c r="C235" s="852" t="s">
        <v>366</v>
      </c>
      <c r="D235" s="852"/>
      <c r="E235" s="853" t="s">
        <v>366</v>
      </c>
      <c r="F235" s="854"/>
      <c r="G235" s="854"/>
      <c r="H235" s="532" t="s">
        <v>366</v>
      </c>
      <c r="I235" s="533"/>
      <c r="J235" s="536"/>
      <c r="K235" s="434" t="s">
        <v>366</v>
      </c>
      <c r="L235" s="434"/>
      <c r="M235" s="434"/>
      <c r="N235" s="839" t="s">
        <v>366</v>
      </c>
      <c r="O235" s="840"/>
      <c r="P235" s="840"/>
      <c r="Q235" s="839" t="s">
        <v>366</v>
      </c>
      <c r="R235" s="840"/>
      <c r="S235" s="850" t="s">
        <v>366</v>
      </c>
      <c r="T235" s="851"/>
      <c r="U235" s="514" t="str">
        <f t="shared" si="21"/>
        <v xml:space="preserve"> </v>
      </c>
      <c r="V235" t="str">
        <f t="shared" si="22"/>
        <v>-</v>
      </c>
      <c r="W235" s="411"/>
      <c r="X235" s="411"/>
      <c r="Y235" s="411"/>
    </row>
    <row r="236" spans="1:25" ht="15.75" hidden="1" thickBot="1" x14ac:dyDescent="0.3">
      <c r="A236" s="416">
        <v>7</v>
      </c>
      <c r="B236" s="459" t="s">
        <v>376</v>
      </c>
      <c r="C236" s="847" t="s">
        <v>366</v>
      </c>
      <c r="D236" s="847"/>
      <c r="E236" s="848" t="s">
        <v>366</v>
      </c>
      <c r="F236" s="849"/>
      <c r="G236" s="849"/>
      <c r="H236" s="539" t="s">
        <v>366</v>
      </c>
      <c r="I236" s="540"/>
      <c r="J236" s="541"/>
      <c r="K236" s="434" t="s">
        <v>366</v>
      </c>
      <c r="L236" s="434"/>
      <c r="M236" s="434"/>
      <c r="N236" s="839" t="s">
        <v>366</v>
      </c>
      <c r="O236" s="840"/>
      <c r="P236" s="840"/>
      <c r="Q236" s="839" t="s">
        <v>366</v>
      </c>
      <c r="R236" s="840"/>
      <c r="S236" s="850" t="s">
        <v>366</v>
      </c>
      <c r="T236" s="851"/>
      <c r="U236" s="514" t="str">
        <f t="shared" si="21"/>
        <v xml:space="preserve"> </v>
      </c>
      <c r="V236" t="str">
        <f t="shared" si="22"/>
        <v>-</v>
      </c>
      <c r="W236" s="411"/>
      <c r="X236" s="411"/>
      <c r="Y236" s="411"/>
    </row>
    <row r="237" spans="1:25" hidden="1" x14ac:dyDescent="0.25">
      <c r="A237" s="416">
        <v>7</v>
      </c>
      <c r="B237" s="443" t="s">
        <v>254</v>
      </c>
      <c r="C237" s="444">
        <v>44017</v>
      </c>
      <c r="D237" s="452"/>
      <c r="E237" s="446">
        <v>44018</v>
      </c>
      <c r="F237" s="448"/>
      <c r="G237" s="447"/>
      <c r="H237" s="446">
        <v>44019</v>
      </c>
      <c r="I237" s="448"/>
      <c r="J237" s="447"/>
      <c r="K237" s="423">
        <v>44020</v>
      </c>
      <c r="L237" s="431"/>
      <c r="M237" s="432"/>
      <c r="N237" s="423">
        <v>44021</v>
      </c>
      <c r="O237" s="431"/>
      <c r="P237" s="424"/>
      <c r="Q237" s="423">
        <v>44022</v>
      </c>
      <c r="R237" s="424"/>
      <c r="S237" s="425">
        <v>44023</v>
      </c>
      <c r="T237" s="426"/>
      <c r="U237" s="514">
        <f t="shared" si="21"/>
        <v>44020</v>
      </c>
      <c r="V237" t="str">
        <f t="shared" si="22"/>
        <v>-</v>
      </c>
      <c r="W237" s="411"/>
      <c r="X237" s="411"/>
      <c r="Y237" s="411"/>
    </row>
    <row r="238" spans="1:25" hidden="1" x14ac:dyDescent="0.25">
      <c r="A238" s="416">
        <v>7</v>
      </c>
      <c r="B238" s="443" t="s">
        <v>254</v>
      </c>
      <c r="C238" s="837" t="s">
        <v>366</v>
      </c>
      <c r="D238" s="838"/>
      <c r="E238" s="839" t="s">
        <v>366</v>
      </c>
      <c r="F238" s="840"/>
      <c r="G238" s="840"/>
      <c r="H238" s="537" t="s">
        <v>366</v>
      </c>
      <c r="I238" s="538"/>
      <c r="J238" s="538"/>
      <c r="K238" s="433" t="s">
        <v>366</v>
      </c>
      <c r="L238" s="434"/>
      <c r="M238" s="434"/>
      <c r="N238" s="839" t="s">
        <v>366</v>
      </c>
      <c r="O238" s="840"/>
      <c r="P238" s="840"/>
      <c r="Q238" s="839" t="s">
        <v>366</v>
      </c>
      <c r="R238" s="840"/>
      <c r="S238" s="845" t="s">
        <v>366</v>
      </c>
      <c r="T238" s="846"/>
      <c r="U238" s="514" t="str">
        <f t="shared" si="21"/>
        <v xml:space="preserve"> </v>
      </c>
      <c r="V238" t="str">
        <f t="shared" si="22"/>
        <v>-</v>
      </c>
      <c r="W238" s="411"/>
      <c r="X238" s="411"/>
      <c r="Y238" s="411"/>
    </row>
    <row r="239" spans="1:25" hidden="1" x14ac:dyDescent="0.25">
      <c r="A239" s="416">
        <v>7</v>
      </c>
      <c r="B239" s="443" t="s">
        <v>254</v>
      </c>
      <c r="C239" s="837" t="s">
        <v>366</v>
      </c>
      <c r="D239" s="838"/>
      <c r="E239" s="839" t="s">
        <v>366</v>
      </c>
      <c r="F239" s="840"/>
      <c r="G239" s="840"/>
      <c r="H239" s="537" t="s">
        <v>366</v>
      </c>
      <c r="I239" s="538"/>
      <c r="J239" s="538"/>
      <c r="K239" s="433" t="s">
        <v>366</v>
      </c>
      <c r="L239" s="434"/>
      <c r="M239" s="434"/>
      <c r="N239" s="839" t="s">
        <v>366</v>
      </c>
      <c r="O239" s="840"/>
      <c r="P239" s="840"/>
      <c r="Q239" s="839" t="s">
        <v>366</v>
      </c>
      <c r="R239" s="840"/>
      <c r="S239" s="845" t="s">
        <v>366</v>
      </c>
      <c r="T239" s="846"/>
      <c r="U239" s="514" t="str">
        <f t="shared" si="21"/>
        <v xml:space="preserve"> </v>
      </c>
      <c r="V239" t="str">
        <f t="shared" si="22"/>
        <v>-</v>
      </c>
      <c r="W239" s="411"/>
      <c r="X239" s="411"/>
      <c r="Y239" s="411"/>
    </row>
    <row r="240" spans="1:25" hidden="1" x14ac:dyDescent="0.25">
      <c r="A240" s="416">
        <v>7</v>
      </c>
      <c r="B240" s="443" t="s">
        <v>254</v>
      </c>
      <c r="C240" s="837" t="s">
        <v>366</v>
      </c>
      <c r="D240" s="838"/>
      <c r="E240" s="839" t="s">
        <v>366</v>
      </c>
      <c r="F240" s="840"/>
      <c r="G240" s="840"/>
      <c r="H240" s="537" t="s">
        <v>366</v>
      </c>
      <c r="I240" s="538"/>
      <c r="J240" s="538"/>
      <c r="K240" s="433" t="s">
        <v>366</v>
      </c>
      <c r="L240" s="434"/>
      <c r="M240" s="434"/>
      <c r="N240" s="839" t="s">
        <v>366</v>
      </c>
      <c r="O240" s="840"/>
      <c r="P240" s="840"/>
      <c r="Q240" s="839" t="s">
        <v>366</v>
      </c>
      <c r="R240" s="840"/>
      <c r="S240" s="845" t="s">
        <v>366</v>
      </c>
      <c r="T240" s="846"/>
      <c r="U240" s="514" t="str">
        <f t="shared" si="21"/>
        <v xml:space="preserve"> </v>
      </c>
      <c r="V240" t="str">
        <f t="shared" si="22"/>
        <v>-</v>
      </c>
      <c r="W240" s="411"/>
      <c r="X240" s="411"/>
      <c r="Y240" s="411"/>
    </row>
    <row r="241" spans="1:25" hidden="1" x14ac:dyDescent="0.25">
      <c r="A241" s="416">
        <v>7</v>
      </c>
      <c r="B241" s="443" t="s">
        <v>254</v>
      </c>
      <c r="C241" s="837" t="s">
        <v>366</v>
      </c>
      <c r="D241" s="838"/>
      <c r="E241" s="839" t="s">
        <v>366</v>
      </c>
      <c r="F241" s="840"/>
      <c r="G241" s="840"/>
      <c r="H241" s="537" t="s">
        <v>366</v>
      </c>
      <c r="I241" s="538"/>
      <c r="J241" s="538"/>
      <c r="K241" s="433" t="s">
        <v>366</v>
      </c>
      <c r="L241" s="434"/>
      <c r="M241" s="434"/>
      <c r="N241" s="839" t="s">
        <v>366</v>
      </c>
      <c r="O241" s="840"/>
      <c r="P241" s="840"/>
      <c r="Q241" s="839" t="s">
        <v>366</v>
      </c>
      <c r="R241" s="840"/>
      <c r="S241" s="845" t="s">
        <v>366</v>
      </c>
      <c r="T241" s="846"/>
      <c r="U241" s="514" t="str">
        <f t="shared" si="21"/>
        <v xml:space="preserve"> </v>
      </c>
      <c r="V241" t="str">
        <f t="shared" si="22"/>
        <v>-</v>
      </c>
      <c r="W241" s="411"/>
      <c r="X241" s="411"/>
      <c r="Y241" s="411"/>
    </row>
    <row r="242" spans="1:25" hidden="1" x14ac:dyDescent="0.25">
      <c r="A242" s="416">
        <v>7</v>
      </c>
      <c r="B242" s="443" t="s">
        <v>254</v>
      </c>
      <c r="C242" s="837" t="s">
        <v>366</v>
      </c>
      <c r="D242" s="838"/>
      <c r="E242" s="839" t="s">
        <v>366</v>
      </c>
      <c r="F242" s="840"/>
      <c r="G242" s="840"/>
      <c r="H242" s="537" t="s">
        <v>366</v>
      </c>
      <c r="I242" s="538"/>
      <c r="J242" s="538"/>
      <c r="K242" s="433" t="s">
        <v>366</v>
      </c>
      <c r="L242" s="434"/>
      <c r="M242" s="434"/>
      <c r="N242" s="839" t="s">
        <v>366</v>
      </c>
      <c r="O242" s="840"/>
      <c r="P242" s="840"/>
      <c r="Q242" s="839" t="s">
        <v>366</v>
      </c>
      <c r="R242" s="840"/>
      <c r="S242" s="845" t="s">
        <v>366</v>
      </c>
      <c r="T242" s="846"/>
      <c r="U242" s="514" t="str">
        <f t="shared" si="21"/>
        <v xml:space="preserve"> </v>
      </c>
      <c r="V242" t="str">
        <f t="shared" si="22"/>
        <v>-</v>
      </c>
      <c r="W242" s="411"/>
      <c r="X242" s="411"/>
      <c r="Y242" s="411"/>
    </row>
    <row r="243" spans="1:25" hidden="1" x14ac:dyDescent="0.25">
      <c r="A243" s="416">
        <v>7</v>
      </c>
      <c r="B243" s="443" t="s">
        <v>254</v>
      </c>
      <c r="C243" s="429">
        <v>44024</v>
      </c>
      <c r="D243" s="430"/>
      <c r="E243" s="423">
        <v>44025</v>
      </c>
      <c r="F243" s="431"/>
      <c r="G243" s="424"/>
      <c r="H243" s="423">
        <v>44026</v>
      </c>
      <c r="I243" s="431" t="s">
        <v>446</v>
      </c>
      <c r="J243" s="424"/>
      <c r="K243" s="423">
        <v>44027</v>
      </c>
      <c r="L243" s="431"/>
      <c r="M243" s="432"/>
      <c r="N243" s="423">
        <v>44028</v>
      </c>
      <c r="O243" s="431"/>
      <c r="P243" s="424"/>
      <c r="Q243" s="423">
        <v>44029</v>
      </c>
      <c r="R243" s="424"/>
      <c r="S243" s="425">
        <v>44030</v>
      </c>
      <c r="T243" s="426"/>
      <c r="U243" s="514">
        <f t="shared" si="21"/>
        <v>44027</v>
      </c>
      <c r="V243" t="str">
        <f t="shared" si="22"/>
        <v>-</v>
      </c>
      <c r="W243" s="411"/>
      <c r="X243" s="411"/>
      <c r="Y243" s="411"/>
    </row>
    <row r="244" spans="1:25" hidden="1" x14ac:dyDescent="0.25">
      <c r="A244" s="416">
        <v>7</v>
      </c>
      <c r="B244" s="443" t="s">
        <v>254</v>
      </c>
      <c r="C244" s="837" t="s">
        <v>366</v>
      </c>
      <c r="D244" s="838"/>
      <c r="E244" s="839" t="s">
        <v>366</v>
      </c>
      <c r="F244" s="840"/>
      <c r="G244" s="840"/>
      <c r="H244" s="537" t="s">
        <v>366</v>
      </c>
      <c r="I244" s="538"/>
      <c r="J244" s="538"/>
      <c r="K244" s="433" t="s">
        <v>366</v>
      </c>
      <c r="L244" s="434"/>
      <c r="M244" s="434"/>
      <c r="N244" s="839" t="s">
        <v>366</v>
      </c>
      <c r="O244" s="840"/>
      <c r="P244" s="840"/>
      <c r="Q244" s="839" t="s">
        <v>366</v>
      </c>
      <c r="R244" s="840"/>
      <c r="S244" s="845" t="s">
        <v>366</v>
      </c>
      <c r="T244" s="846"/>
      <c r="U244" s="514" t="str">
        <f t="shared" si="21"/>
        <v xml:space="preserve"> </v>
      </c>
      <c r="V244" t="str">
        <f t="shared" si="22"/>
        <v>-</v>
      </c>
      <c r="W244" s="411"/>
      <c r="X244" s="411"/>
      <c r="Y244" s="411"/>
    </row>
    <row r="245" spans="1:25" hidden="1" x14ac:dyDescent="0.25">
      <c r="A245" s="416">
        <v>7</v>
      </c>
      <c r="B245" s="443" t="s">
        <v>254</v>
      </c>
      <c r="C245" s="837" t="s">
        <v>366</v>
      </c>
      <c r="D245" s="838"/>
      <c r="E245" s="839" t="s">
        <v>366</v>
      </c>
      <c r="F245" s="840"/>
      <c r="G245" s="840"/>
      <c r="H245" s="537" t="s">
        <v>366</v>
      </c>
      <c r="I245" s="538"/>
      <c r="J245" s="538"/>
      <c r="K245" s="433" t="s">
        <v>366</v>
      </c>
      <c r="L245" s="434"/>
      <c r="M245" s="434"/>
      <c r="N245" s="839" t="s">
        <v>366</v>
      </c>
      <c r="O245" s="840"/>
      <c r="P245" s="840"/>
      <c r="Q245" s="839" t="s">
        <v>366</v>
      </c>
      <c r="R245" s="840"/>
      <c r="S245" s="845" t="s">
        <v>366</v>
      </c>
      <c r="T245" s="846"/>
      <c r="U245" s="514" t="str">
        <f t="shared" si="21"/>
        <v xml:space="preserve"> </v>
      </c>
      <c r="V245" t="str">
        <f t="shared" si="22"/>
        <v>-</v>
      </c>
      <c r="W245" s="411"/>
      <c r="X245" s="411"/>
      <c r="Y245" s="411"/>
    </row>
    <row r="246" spans="1:25" hidden="1" x14ac:dyDescent="0.25">
      <c r="A246" s="416">
        <v>7</v>
      </c>
      <c r="B246" s="443" t="s">
        <v>254</v>
      </c>
      <c r="C246" s="837" t="s">
        <v>366</v>
      </c>
      <c r="D246" s="838"/>
      <c r="E246" s="839" t="s">
        <v>366</v>
      </c>
      <c r="F246" s="840"/>
      <c r="G246" s="840"/>
      <c r="H246" s="537" t="s">
        <v>366</v>
      </c>
      <c r="I246" s="538"/>
      <c r="J246" s="538"/>
      <c r="K246" s="433" t="s">
        <v>366</v>
      </c>
      <c r="L246" s="434"/>
      <c r="M246" s="434"/>
      <c r="N246" s="839" t="s">
        <v>366</v>
      </c>
      <c r="O246" s="840"/>
      <c r="P246" s="840"/>
      <c r="Q246" s="839" t="s">
        <v>366</v>
      </c>
      <c r="R246" s="840"/>
      <c r="S246" s="845" t="s">
        <v>366</v>
      </c>
      <c r="T246" s="846"/>
      <c r="U246" s="514" t="str">
        <f t="shared" si="21"/>
        <v xml:space="preserve"> </v>
      </c>
      <c r="V246" t="str">
        <f t="shared" si="22"/>
        <v>-</v>
      </c>
      <c r="W246" s="411"/>
      <c r="X246" s="411"/>
      <c r="Y246" s="411"/>
    </row>
    <row r="247" spans="1:25" hidden="1" x14ac:dyDescent="0.25">
      <c r="A247" s="416">
        <v>7</v>
      </c>
      <c r="B247" s="443" t="s">
        <v>254</v>
      </c>
      <c r="C247" s="837" t="s">
        <v>366</v>
      </c>
      <c r="D247" s="838"/>
      <c r="E247" s="839" t="s">
        <v>366</v>
      </c>
      <c r="F247" s="840"/>
      <c r="G247" s="840"/>
      <c r="H247" s="537" t="s">
        <v>366</v>
      </c>
      <c r="I247" s="538"/>
      <c r="J247" s="538"/>
      <c r="K247" s="433" t="s">
        <v>366</v>
      </c>
      <c r="L247" s="434"/>
      <c r="M247" s="434"/>
      <c r="N247" s="839" t="s">
        <v>366</v>
      </c>
      <c r="O247" s="840"/>
      <c r="P247" s="840"/>
      <c r="Q247" s="839" t="s">
        <v>366</v>
      </c>
      <c r="R247" s="840"/>
      <c r="S247" s="845" t="s">
        <v>366</v>
      </c>
      <c r="T247" s="846"/>
      <c r="U247" s="514" t="str">
        <f t="shared" si="21"/>
        <v xml:space="preserve"> </v>
      </c>
      <c r="V247" t="str">
        <f t="shared" si="22"/>
        <v>-</v>
      </c>
      <c r="W247" s="411"/>
      <c r="X247" s="411"/>
      <c r="Y247" s="411"/>
    </row>
    <row r="248" spans="1:25" hidden="1" x14ac:dyDescent="0.25">
      <c r="A248" s="416">
        <v>7</v>
      </c>
      <c r="B248" s="443" t="s">
        <v>254</v>
      </c>
      <c r="C248" s="837" t="s">
        <v>366</v>
      </c>
      <c r="D248" s="838"/>
      <c r="E248" s="839" t="s">
        <v>366</v>
      </c>
      <c r="F248" s="840"/>
      <c r="G248" s="840"/>
      <c r="H248" s="537" t="s">
        <v>366</v>
      </c>
      <c r="I248" s="538"/>
      <c r="J248" s="538"/>
      <c r="K248" s="433" t="s">
        <v>366</v>
      </c>
      <c r="L248" s="434"/>
      <c r="M248" s="434"/>
      <c r="N248" s="839" t="s">
        <v>366</v>
      </c>
      <c r="O248" s="840"/>
      <c r="P248" s="840"/>
      <c r="Q248" s="839" t="s">
        <v>366</v>
      </c>
      <c r="R248" s="840"/>
      <c r="S248" s="845" t="s">
        <v>366</v>
      </c>
      <c r="T248" s="846"/>
      <c r="U248" s="514" t="str">
        <f t="shared" si="21"/>
        <v xml:space="preserve"> </v>
      </c>
      <c r="V248" t="str">
        <f t="shared" si="22"/>
        <v>-</v>
      </c>
      <c r="W248" s="411"/>
      <c r="X248" s="411"/>
      <c r="Y248" s="411"/>
    </row>
    <row r="249" spans="1:25" hidden="1" x14ac:dyDescent="0.25">
      <c r="A249" s="416">
        <v>7</v>
      </c>
      <c r="B249" s="443" t="s">
        <v>254</v>
      </c>
      <c r="C249" s="429">
        <v>44031</v>
      </c>
      <c r="D249" s="430"/>
      <c r="E249" s="423">
        <v>44032</v>
      </c>
      <c r="F249" s="431"/>
      <c r="G249" s="424"/>
      <c r="H249" s="423">
        <v>44033</v>
      </c>
      <c r="I249" s="431"/>
      <c r="J249" s="424"/>
      <c r="K249" s="423">
        <v>44034</v>
      </c>
      <c r="L249" s="471" t="s">
        <v>370</v>
      </c>
      <c r="M249" s="432"/>
      <c r="N249" s="423">
        <v>44035</v>
      </c>
      <c r="O249" s="431"/>
      <c r="P249" s="424"/>
      <c r="Q249" s="423">
        <v>44036</v>
      </c>
      <c r="R249" s="424"/>
      <c r="S249" s="425">
        <v>44037</v>
      </c>
      <c r="T249" s="426"/>
      <c r="U249" s="514">
        <f t="shared" si="21"/>
        <v>44034</v>
      </c>
      <c r="V249" t="str">
        <f t="shared" si="22"/>
        <v>Wakulla</v>
      </c>
      <c r="W249" s="411"/>
      <c r="X249" s="411"/>
      <c r="Y249" s="411"/>
    </row>
    <row r="250" spans="1:25" hidden="1" x14ac:dyDescent="0.25">
      <c r="A250" s="416">
        <v>7</v>
      </c>
      <c r="B250" s="443" t="s">
        <v>254</v>
      </c>
      <c r="C250" s="837" t="s">
        <v>366</v>
      </c>
      <c r="D250" s="838"/>
      <c r="E250" s="839" t="s">
        <v>366</v>
      </c>
      <c r="F250" s="840"/>
      <c r="G250" s="840"/>
      <c r="H250" s="537" t="s">
        <v>366</v>
      </c>
      <c r="I250" s="538"/>
      <c r="J250" s="538"/>
      <c r="K250" s="433" t="s">
        <v>403</v>
      </c>
      <c r="L250" s="434" t="s">
        <v>411</v>
      </c>
      <c r="M250" s="434" t="s">
        <v>412</v>
      </c>
      <c r="N250" s="839" t="s">
        <v>366</v>
      </c>
      <c r="O250" s="840"/>
      <c r="P250" s="840"/>
      <c r="Q250" s="839" t="s">
        <v>366</v>
      </c>
      <c r="R250" s="840"/>
      <c r="S250" s="845" t="s">
        <v>366</v>
      </c>
      <c r="T250" s="846"/>
      <c r="U250" s="514" t="str">
        <f t="shared" si="21"/>
        <v>1006</v>
      </c>
      <c r="V250" t="str">
        <f t="shared" si="22"/>
        <v>Wakulla River At Boat Tram</v>
      </c>
      <c r="W250" s="411"/>
      <c r="X250" s="411"/>
      <c r="Y250" s="411"/>
    </row>
    <row r="251" spans="1:25" hidden="1" x14ac:dyDescent="0.25">
      <c r="A251" s="416">
        <v>7</v>
      </c>
      <c r="B251" s="443" t="s">
        <v>254</v>
      </c>
      <c r="C251" s="837" t="s">
        <v>366</v>
      </c>
      <c r="D251" s="838"/>
      <c r="E251" s="839" t="s">
        <v>366</v>
      </c>
      <c r="F251" s="840"/>
      <c r="G251" s="840"/>
      <c r="H251" s="537" t="s">
        <v>366</v>
      </c>
      <c r="I251" s="538"/>
      <c r="J251" s="538"/>
      <c r="K251" s="433" t="s">
        <v>366</v>
      </c>
      <c r="L251" s="434"/>
      <c r="M251" s="434"/>
      <c r="N251" s="839" t="s">
        <v>366</v>
      </c>
      <c r="O251" s="840"/>
      <c r="P251" s="840"/>
      <c r="Q251" s="839" t="s">
        <v>366</v>
      </c>
      <c r="R251" s="840"/>
      <c r="S251" s="845" t="s">
        <v>366</v>
      </c>
      <c r="T251" s="846"/>
      <c r="U251" s="514" t="str">
        <f t="shared" si="21"/>
        <v xml:space="preserve"> </v>
      </c>
      <c r="V251" t="str">
        <f t="shared" si="22"/>
        <v>-</v>
      </c>
      <c r="W251" s="411"/>
      <c r="X251" s="411"/>
      <c r="Y251" s="411"/>
    </row>
    <row r="252" spans="1:25" hidden="1" x14ac:dyDescent="0.25">
      <c r="A252" s="416">
        <v>7</v>
      </c>
      <c r="B252" s="443" t="s">
        <v>254</v>
      </c>
      <c r="C252" s="837" t="s">
        <v>366</v>
      </c>
      <c r="D252" s="838"/>
      <c r="E252" s="839" t="s">
        <v>366</v>
      </c>
      <c r="F252" s="840"/>
      <c r="G252" s="840"/>
      <c r="H252" s="537" t="s">
        <v>366</v>
      </c>
      <c r="I252" s="538"/>
      <c r="J252" s="538"/>
      <c r="K252" s="433" t="s">
        <v>366</v>
      </c>
      <c r="L252" s="434"/>
      <c r="M252" s="434"/>
      <c r="N252" s="839" t="s">
        <v>366</v>
      </c>
      <c r="O252" s="840"/>
      <c r="P252" s="840"/>
      <c r="Q252" s="839" t="s">
        <v>366</v>
      </c>
      <c r="R252" s="840"/>
      <c r="S252" s="845" t="s">
        <v>366</v>
      </c>
      <c r="T252" s="846"/>
      <c r="U252" s="514" t="str">
        <f t="shared" si="21"/>
        <v xml:space="preserve"> </v>
      </c>
      <c r="V252" t="str">
        <f t="shared" si="22"/>
        <v>-</v>
      </c>
      <c r="W252" s="411"/>
      <c r="X252" s="411"/>
      <c r="Y252" s="411"/>
    </row>
    <row r="253" spans="1:25" hidden="1" x14ac:dyDescent="0.25">
      <c r="A253" s="416">
        <v>7</v>
      </c>
      <c r="B253" s="443" t="s">
        <v>254</v>
      </c>
      <c r="C253" s="837" t="s">
        <v>366</v>
      </c>
      <c r="D253" s="838"/>
      <c r="E253" s="839" t="s">
        <v>366</v>
      </c>
      <c r="F253" s="840"/>
      <c r="G253" s="840"/>
      <c r="H253" s="537" t="s">
        <v>366</v>
      </c>
      <c r="I253" s="538"/>
      <c r="J253" s="538"/>
      <c r="K253" s="433" t="s">
        <v>366</v>
      </c>
      <c r="L253" s="434" t="s">
        <v>458</v>
      </c>
      <c r="M253" s="434"/>
      <c r="N253" s="839" t="s">
        <v>366</v>
      </c>
      <c r="O253" s="840"/>
      <c r="P253" s="840"/>
      <c r="Q253" s="839" t="s">
        <v>366</v>
      </c>
      <c r="R253" s="840"/>
      <c r="S253" s="845" t="s">
        <v>366</v>
      </c>
      <c r="T253" s="846"/>
      <c r="U253" s="514" t="str">
        <f t="shared" si="21"/>
        <v xml:space="preserve"> </v>
      </c>
      <c r="V253" t="str">
        <f t="shared" si="22"/>
        <v>Blake, Evelyn, Avril</v>
      </c>
      <c r="W253" s="411"/>
      <c r="X253" s="411"/>
      <c r="Y253" s="411"/>
    </row>
    <row r="254" spans="1:25" hidden="1" x14ac:dyDescent="0.25">
      <c r="A254" s="416">
        <v>7</v>
      </c>
      <c r="B254" s="443" t="s">
        <v>254</v>
      </c>
      <c r="C254" s="837" t="s">
        <v>366</v>
      </c>
      <c r="D254" s="838"/>
      <c r="E254" s="839" t="s">
        <v>366</v>
      </c>
      <c r="F254" s="840"/>
      <c r="G254" s="840"/>
      <c r="H254" s="537" t="s">
        <v>366</v>
      </c>
      <c r="I254" s="538"/>
      <c r="J254" s="538"/>
      <c r="K254" s="433" t="s">
        <v>366</v>
      </c>
      <c r="L254" s="434"/>
      <c r="M254" s="434"/>
      <c r="N254" s="839" t="s">
        <v>366</v>
      </c>
      <c r="O254" s="840"/>
      <c r="P254" s="840"/>
      <c r="Q254" s="839" t="s">
        <v>366</v>
      </c>
      <c r="R254" s="840"/>
      <c r="S254" s="845" t="s">
        <v>366</v>
      </c>
      <c r="T254" s="846"/>
      <c r="U254" s="514" t="str">
        <f t="shared" si="21"/>
        <v xml:space="preserve"> </v>
      </c>
      <c r="V254" t="str">
        <f t="shared" si="22"/>
        <v>-</v>
      </c>
      <c r="W254" s="411"/>
      <c r="X254" s="411"/>
      <c r="Y254" s="411"/>
    </row>
    <row r="255" spans="1:25" hidden="1" x14ac:dyDescent="0.25">
      <c r="A255" s="416">
        <v>7</v>
      </c>
      <c r="B255" s="443" t="s">
        <v>254</v>
      </c>
      <c r="C255" s="429">
        <v>44038</v>
      </c>
      <c r="D255" s="430"/>
      <c r="E255" s="423">
        <v>44039</v>
      </c>
      <c r="F255" s="431"/>
      <c r="G255" s="424"/>
      <c r="H255" s="423">
        <v>44040</v>
      </c>
      <c r="I255" s="431"/>
      <c r="J255" s="424"/>
      <c r="K255" s="423">
        <v>44041</v>
      </c>
      <c r="L255" s="431" t="s">
        <v>399</v>
      </c>
      <c r="M255" s="432"/>
      <c r="N255" s="423">
        <v>44042</v>
      </c>
      <c r="O255" s="431"/>
      <c r="P255" s="424"/>
      <c r="Q255" s="423">
        <v>44043</v>
      </c>
      <c r="R255" s="424"/>
      <c r="S255" s="425">
        <v>44044</v>
      </c>
      <c r="T255" s="426"/>
      <c r="U255" s="514">
        <f t="shared" si="21"/>
        <v>44041</v>
      </c>
      <c r="V255" t="str">
        <f t="shared" si="22"/>
        <v>Little River</v>
      </c>
      <c r="W255" s="411"/>
      <c r="X255" s="411"/>
      <c r="Y255" s="411"/>
    </row>
    <row r="256" spans="1:25" hidden="1" x14ac:dyDescent="0.25">
      <c r="A256" s="416">
        <v>7</v>
      </c>
      <c r="B256" s="443" t="s">
        <v>254</v>
      </c>
      <c r="C256" s="444"/>
      <c r="D256" s="452"/>
      <c r="E256" s="446"/>
      <c r="F256" s="448"/>
      <c r="G256" s="447"/>
      <c r="H256" s="446"/>
      <c r="I256" s="448"/>
      <c r="J256" s="447"/>
      <c r="K256" s="433" t="s">
        <v>56</v>
      </c>
      <c r="L256" s="434" t="s">
        <v>423</v>
      </c>
      <c r="M256" s="434" t="s">
        <v>437</v>
      </c>
      <c r="N256" s="446"/>
      <c r="O256" s="448"/>
      <c r="P256" s="447"/>
      <c r="Q256" s="446"/>
      <c r="R256" s="447"/>
      <c r="S256" s="453"/>
      <c r="T256" s="454"/>
      <c r="U256" s="514" t="str">
        <f t="shared" ref="U256:U265" si="23">K256</f>
        <v>424</v>
      </c>
      <c r="V256" t="str">
        <f t="shared" ref="V256:V265" si="24">IF(L256="","-",L256)</f>
        <v>Little River At Highbridge Road</v>
      </c>
      <c r="W256" s="411"/>
      <c r="X256" s="411"/>
      <c r="Y256" s="411"/>
    </row>
    <row r="257" spans="1:25" hidden="1" x14ac:dyDescent="0.25">
      <c r="A257" s="416">
        <v>7</v>
      </c>
      <c r="B257" s="443" t="s">
        <v>254</v>
      </c>
      <c r="C257" s="444"/>
      <c r="D257" s="452"/>
      <c r="E257" s="446"/>
      <c r="F257" s="448"/>
      <c r="G257" s="447"/>
      <c r="H257" s="446"/>
      <c r="I257" s="448"/>
      <c r="J257" s="447"/>
      <c r="K257" s="433" t="s">
        <v>55</v>
      </c>
      <c r="L257" s="434" t="s">
        <v>422</v>
      </c>
      <c r="M257" s="434" t="s">
        <v>436</v>
      </c>
      <c r="N257" s="446"/>
      <c r="O257" s="448"/>
      <c r="P257" s="447"/>
      <c r="Q257" s="446"/>
      <c r="R257" s="447"/>
      <c r="S257" s="453"/>
      <c r="T257" s="454"/>
      <c r="U257" s="514" t="str">
        <f t="shared" si="23"/>
        <v>410</v>
      </c>
      <c r="V257" t="str">
        <f t="shared" si="24"/>
        <v>Willachoochee Creek At 161</v>
      </c>
      <c r="W257" s="411"/>
      <c r="X257" s="411"/>
      <c r="Y257" s="411"/>
    </row>
    <row r="258" spans="1:25" hidden="1" x14ac:dyDescent="0.25">
      <c r="A258" s="416">
        <v>7</v>
      </c>
      <c r="B258" s="443" t="s">
        <v>254</v>
      </c>
      <c r="C258" s="444"/>
      <c r="D258" s="452"/>
      <c r="E258" s="446"/>
      <c r="F258" s="448"/>
      <c r="G258" s="447"/>
      <c r="H258" s="446"/>
      <c r="I258" s="448"/>
      <c r="J258" s="447"/>
      <c r="K258" s="433" t="s">
        <v>56</v>
      </c>
      <c r="L258" s="434" t="s">
        <v>424</v>
      </c>
      <c r="M258" s="434" t="s">
        <v>421</v>
      </c>
      <c r="N258" s="446"/>
      <c r="O258" s="448"/>
      <c r="P258" s="447"/>
      <c r="Q258" s="446"/>
      <c r="R258" s="447"/>
      <c r="S258" s="453"/>
      <c r="T258" s="454"/>
      <c r="U258" s="514" t="str">
        <f t="shared" si="23"/>
        <v>424</v>
      </c>
      <c r="V258" t="str">
        <f t="shared" si="24"/>
        <v>Little River 100 Meters Upstream Of US 90</v>
      </c>
      <c r="W258" s="411"/>
      <c r="X258" s="411"/>
      <c r="Y258" s="411"/>
    </row>
    <row r="259" spans="1:25" hidden="1" x14ac:dyDescent="0.25">
      <c r="A259" s="416">
        <v>7</v>
      </c>
      <c r="B259" s="443" t="s">
        <v>254</v>
      </c>
      <c r="C259" s="444"/>
      <c r="D259" s="452"/>
      <c r="E259" s="446"/>
      <c r="F259" s="448"/>
      <c r="G259" s="447"/>
      <c r="H259" s="446"/>
      <c r="I259" s="448"/>
      <c r="J259" s="447"/>
      <c r="K259" s="433" t="s">
        <v>56</v>
      </c>
      <c r="L259" s="434" t="s">
        <v>425</v>
      </c>
      <c r="M259" s="434" t="s">
        <v>421</v>
      </c>
      <c r="N259" s="446"/>
      <c r="O259" s="448"/>
      <c r="P259" s="447"/>
      <c r="Q259" s="446"/>
      <c r="R259" s="447"/>
      <c r="S259" s="453"/>
      <c r="T259" s="454"/>
      <c r="U259" s="514" t="str">
        <f t="shared" si="23"/>
        <v>424</v>
      </c>
      <c r="V259" t="str">
        <f t="shared" si="24"/>
        <v>Little River 100 Meters Upstream Of SR 12</v>
      </c>
      <c r="W259" s="411"/>
      <c r="X259" s="411"/>
      <c r="Y259" s="411"/>
    </row>
    <row r="260" spans="1:25" hidden="1" x14ac:dyDescent="0.25">
      <c r="A260" s="416">
        <v>7</v>
      </c>
      <c r="B260" s="443" t="s">
        <v>254</v>
      </c>
      <c r="C260" s="444"/>
      <c r="D260" s="452"/>
      <c r="E260" s="446"/>
      <c r="F260" s="448"/>
      <c r="G260" s="447"/>
      <c r="H260" s="446"/>
      <c r="I260" s="448"/>
      <c r="J260" s="447"/>
      <c r="K260" s="433" t="s">
        <v>57</v>
      </c>
      <c r="L260" s="434" t="s">
        <v>426</v>
      </c>
      <c r="M260" s="434" t="s">
        <v>421</v>
      </c>
      <c r="N260" s="446"/>
      <c r="O260" s="448"/>
      <c r="P260" s="447"/>
      <c r="Q260" s="446"/>
      <c r="R260" s="447"/>
      <c r="S260" s="453"/>
      <c r="T260" s="454"/>
      <c r="U260" s="514" t="str">
        <f t="shared" si="23"/>
        <v>440</v>
      </c>
      <c r="V260" t="str">
        <f t="shared" si="24"/>
        <v>Lewis Creek Upstream Of 157</v>
      </c>
      <c r="W260" s="411"/>
      <c r="X260" s="411"/>
      <c r="Y260" s="411"/>
    </row>
    <row r="261" spans="1:25" hidden="1" x14ac:dyDescent="0.25">
      <c r="A261" s="416">
        <v>7</v>
      </c>
      <c r="B261" s="443" t="s">
        <v>254</v>
      </c>
      <c r="C261" s="444"/>
      <c r="D261" s="452"/>
      <c r="E261" s="446"/>
      <c r="F261" s="448"/>
      <c r="G261" s="447"/>
      <c r="H261" s="446"/>
      <c r="I261" s="448"/>
      <c r="J261" s="447"/>
      <c r="K261" s="433" t="s">
        <v>460</v>
      </c>
      <c r="L261" s="434" t="s">
        <v>461</v>
      </c>
      <c r="M261" s="434" t="s">
        <v>421</v>
      </c>
      <c r="N261" s="446"/>
      <c r="O261" s="448"/>
      <c r="P261" s="447"/>
      <c r="Q261" s="446"/>
      <c r="R261" s="447"/>
      <c r="S261" s="453"/>
      <c r="T261" s="454"/>
      <c r="U261" s="514" t="str">
        <f t="shared" si="23"/>
        <v>540</v>
      </c>
      <c r="V261" t="str">
        <f t="shared" si="24"/>
        <v>Hurricane Creek at US 90</v>
      </c>
      <c r="W261" s="411"/>
      <c r="X261" s="411"/>
      <c r="Y261" s="411"/>
    </row>
    <row r="262" spans="1:25" hidden="1" x14ac:dyDescent="0.25">
      <c r="A262" s="416">
        <v>7</v>
      </c>
      <c r="B262" s="443" t="s">
        <v>254</v>
      </c>
      <c r="C262" s="444"/>
      <c r="D262" s="452"/>
      <c r="E262" s="446"/>
      <c r="F262" s="448"/>
      <c r="G262" s="447"/>
      <c r="H262" s="446"/>
      <c r="I262" s="448"/>
      <c r="J262" s="447"/>
      <c r="K262" s="433" t="s">
        <v>427</v>
      </c>
      <c r="L262" s="434" t="s">
        <v>432</v>
      </c>
      <c r="M262" s="434" t="s">
        <v>421</v>
      </c>
      <c r="N262" s="446"/>
      <c r="O262" s="448"/>
      <c r="P262" s="447"/>
      <c r="Q262" s="446"/>
      <c r="R262" s="447"/>
      <c r="S262" s="453"/>
      <c r="T262" s="454"/>
      <c r="U262" s="514" t="str">
        <f t="shared" si="23"/>
        <v>630</v>
      </c>
      <c r="V262" t="str">
        <f t="shared" si="24"/>
        <v>Double Branch At CR 159</v>
      </c>
      <c r="W262" s="411"/>
      <c r="X262" s="411"/>
      <c r="Y262" s="411"/>
    </row>
    <row r="263" spans="1:25" hidden="1" x14ac:dyDescent="0.25">
      <c r="A263" s="416">
        <v>7</v>
      </c>
      <c r="B263" s="443" t="s">
        <v>254</v>
      </c>
      <c r="C263" s="444"/>
      <c r="D263" s="452"/>
      <c r="E263" s="446"/>
      <c r="F263" s="448"/>
      <c r="G263" s="447"/>
      <c r="H263" s="446"/>
      <c r="I263" s="448"/>
      <c r="J263" s="447"/>
      <c r="K263" s="433" t="s">
        <v>429</v>
      </c>
      <c r="L263" s="434" t="s">
        <v>431</v>
      </c>
      <c r="M263" s="434" t="s">
        <v>421</v>
      </c>
      <c r="N263" s="446"/>
      <c r="O263" s="448"/>
      <c r="P263" s="447"/>
      <c r="Q263" s="446"/>
      <c r="R263" s="447"/>
      <c r="S263" s="453"/>
      <c r="T263" s="454"/>
      <c r="U263" s="514" t="str">
        <f t="shared" si="23"/>
        <v>680</v>
      </c>
      <c r="V263" t="str">
        <f t="shared" si="24"/>
        <v>Richlander Creek At CR 65B</v>
      </c>
      <c r="W263" s="411"/>
      <c r="X263" s="411"/>
      <c r="Y263" s="411"/>
    </row>
    <row r="264" spans="1:25" hidden="1" x14ac:dyDescent="0.25">
      <c r="A264" s="416">
        <v>7</v>
      </c>
      <c r="B264" s="443" t="s">
        <v>254</v>
      </c>
      <c r="C264" s="837" t="s">
        <v>366</v>
      </c>
      <c r="D264" s="838"/>
      <c r="E264" s="839" t="s">
        <v>366</v>
      </c>
      <c r="F264" s="840"/>
      <c r="G264" s="840"/>
      <c r="H264" s="537" t="s">
        <v>366</v>
      </c>
      <c r="I264" s="538"/>
      <c r="J264" s="538"/>
      <c r="K264" s="433"/>
      <c r="L264" s="434" t="s">
        <v>452</v>
      </c>
      <c r="M264" s="434"/>
      <c r="N264" s="839" t="s">
        <v>366</v>
      </c>
      <c r="O264" s="840"/>
      <c r="P264" s="840"/>
      <c r="Q264" s="839" t="s">
        <v>366</v>
      </c>
      <c r="R264" s="840"/>
      <c r="S264" s="831" t="s">
        <v>366</v>
      </c>
      <c r="T264" s="832"/>
      <c r="U264" s="514">
        <f t="shared" si="23"/>
        <v>0</v>
      </c>
      <c r="V264" t="str">
        <f t="shared" si="24"/>
        <v>QC</v>
      </c>
      <c r="W264" s="411"/>
      <c r="X264" s="411"/>
      <c r="Y264" s="411"/>
    </row>
    <row r="265" spans="1:25" hidden="1" x14ac:dyDescent="0.25">
      <c r="A265" s="416">
        <v>7</v>
      </c>
      <c r="B265" s="443" t="s">
        <v>254</v>
      </c>
      <c r="C265" s="837" t="s">
        <v>366</v>
      </c>
      <c r="D265" s="838"/>
      <c r="E265" s="839" t="s">
        <v>366</v>
      </c>
      <c r="F265" s="840"/>
      <c r="G265" s="840"/>
      <c r="H265" s="537" t="s">
        <v>366</v>
      </c>
      <c r="I265" s="538"/>
      <c r="J265" s="538"/>
      <c r="K265" s="433"/>
      <c r="L265" s="434" t="s">
        <v>452</v>
      </c>
      <c r="M265" s="434"/>
      <c r="N265" s="839" t="s">
        <v>366</v>
      </c>
      <c r="O265" s="840"/>
      <c r="P265" s="840"/>
      <c r="Q265" s="839" t="s">
        <v>366</v>
      </c>
      <c r="R265" s="840"/>
      <c r="S265" s="831" t="s">
        <v>366</v>
      </c>
      <c r="T265" s="832"/>
      <c r="U265" s="514">
        <f t="shared" si="23"/>
        <v>0</v>
      </c>
      <c r="V265" t="str">
        <f t="shared" si="24"/>
        <v>QC</v>
      </c>
      <c r="W265" s="411"/>
      <c r="X265" s="411"/>
      <c r="Y265" s="411"/>
    </row>
    <row r="266" spans="1:25" hidden="1" x14ac:dyDescent="0.25">
      <c r="A266" s="416">
        <v>7</v>
      </c>
      <c r="B266" s="443" t="s">
        <v>254</v>
      </c>
      <c r="C266" s="837" t="s">
        <v>366</v>
      </c>
      <c r="D266" s="838"/>
      <c r="E266" s="839" t="s">
        <v>366</v>
      </c>
      <c r="F266" s="840"/>
      <c r="G266" s="840"/>
      <c r="H266" s="537" t="s">
        <v>366</v>
      </c>
      <c r="I266" s="538"/>
      <c r="J266" s="538"/>
      <c r="K266" s="433"/>
      <c r="L266" s="434" t="s">
        <v>459</v>
      </c>
      <c r="M266" s="434"/>
      <c r="N266" s="839" t="s">
        <v>366</v>
      </c>
      <c r="O266" s="840"/>
      <c r="P266" s="840"/>
      <c r="Q266" s="839" t="s">
        <v>366</v>
      </c>
      <c r="R266" s="840"/>
      <c r="S266" s="831" t="s">
        <v>366</v>
      </c>
      <c r="T266" s="832"/>
      <c r="U266" s="514">
        <f t="shared" si="21"/>
        <v>0</v>
      </c>
      <c r="V266" t="str">
        <f t="shared" si="22"/>
        <v xml:space="preserve">Avril, Curtis </v>
      </c>
      <c r="W266" s="411"/>
      <c r="X266" s="411"/>
      <c r="Y266" s="411"/>
    </row>
    <row r="267" spans="1:25" hidden="1" x14ac:dyDescent="0.25">
      <c r="A267" s="416">
        <v>7</v>
      </c>
      <c r="B267" s="443" t="s">
        <v>254</v>
      </c>
      <c r="C267" s="837" t="s">
        <v>366</v>
      </c>
      <c r="D267" s="838"/>
      <c r="E267" s="839" t="s">
        <v>366</v>
      </c>
      <c r="F267" s="840"/>
      <c r="G267" s="840"/>
      <c r="H267" s="537" t="s">
        <v>366</v>
      </c>
      <c r="I267" s="538"/>
      <c r="J267" s="538"/>
      <c r="K267" s="433"/>
      <c r="L267" s="434"/>
      <c r="M267" s="434"/>
      <c r="N267" s="839" t="s">
        <v>366</v>
      </c>
      <c r="O267" s="840"/>
      <c r="P267" s="840"/>
      <c r="Q267" s="839" t="s">
        <v>366</v>
      </c>
      <c r="R267" s="840"/>
      <c r="S267" s="831" t="s">
        <v>366</v>
      </c>
      <c r="T267" s="832"/>
      <c r="U267" s="514">
        <f t="shared" si="21"/>
        <v>0</v>
      </c>
      <c r="V267" t="str">
        <f t="shared" si="22"/>
        <v>-</v>
      </c>
      <c r="W267" s="411"/>
      <c r="X267" s="411"/>
      <c r="Y267" s="411"/>
    </row>
    <row r="268" spans="1:25" ht="15.75" hidden="1" thickBot="1" x14ac:dyDescent="0.3">
      <c r="A268" s="441">
        <v>7</v>
      </c>
      <c r="B268" s="457" t="s">
        <v>254</v>
      </c>
      <c r="C268" s="841" t="s">
        <v>366</v>
      </c>
      <c r="D268" s="842"/>
      <c r="E268" s="843" t="s">
        <v>366</v>
      </c>
      <c r="F268" s="844"/>
      <c r="G268" s="844"/>
      <c r="H268" s="544" t="s">
        <v>366</v>
      </c>
      <c r="I268" s="545"/>
      <c r="J268" s="545"/>
      <c r="K268" s="439" t="s">
        <v>366</v>
      </c>
      <c r="L268" s="440"/>
      <c r="M268" s="440"/>
      <c r="N268" s="843" t="s">
        <v>366</v>
      </c>
      <c r="O268" s="844"/>
      <c r="P268" s="844"/>
      <c r="Q268" s="843" t="s">
        <v>366</v>
      </c>
      <c r="R268" s="844"/>
      <c r="S268" s="835" t="s">
        <v>366</v>
      </c>
      <c r="T268" s="836"/>
      <c r="U268" s="514" t="str">
        <f t="shared" si="21"/>
        <v xml:space="preserve"> </v>
      </c>
      <c r="V268" t="str">
        <f t="shared" si="22"/>
        <v>-</v>
      </c>
      <c r="W268" s="441"/>
      <c r="X268" s="441"/>
      <c r="Y268" s="411"/>
    </row>
    <row r="269" spans="1:25" hidden="1" x14ac:dyDescent="0.25">
      <c r="A269" s="416">
        <v>8</v>
      </c>
      <c r="B269" s="443" t="s">
        <v>378</v>
      </c>
      <c r="C269" s="444">
        <v>44045</v>
      </c>
      <c r="D269" s="452"/>
      <c r="E269" s="446">
        <v>44046</v>
      </c>
      <c r="F269" s="448"/>
      <c r="G269" s="447"/>
      <c r="H269" s="446">
        <v>44047</v>
      </c>
      <c r="I269" s="448"/>
      <c r="J269" s="447"/>
      <c r="K269" s="446">
        <v>44048</v>
      </c>
      <c r="L269" s="448"/>
      <c r="M269" s="449"/>
      <c r="N269" s="446">
        <v>44049</v>
      </c>
      <c r="O269" s="448"/>
      <c r="P269" s="447"/>
      <c r="Q269" s="446">
        <v>44050</v>
      </c>
      <c r="R269" s="447"/>
      <c r="S269" s="453">
        <v>44051</v>
      </c>
      <c r="T269" s="454"/>
      <c r="U269" s="514">
        <f t="shared" si="21"/>
        <v>44048</v>
      </c>
      <c r="V269" t="str">
        <f t="shared" si="22"/>
        <v>-</v>
      </c>
      <c r="W269" s="411"/>
      <c r="X269" s="411"/>
      <c r="Y269" s="411"/>
    </row>
    <row r="270" spans="1:25" hidden="1" x14ac:dyDescent="0.25">
      <c r="A270" s="416">
        <v>8</v>
      </c>
      <c r="B270" s="443" t="s">
        <v>378</v>
      </c>
      <c r="C270" s="830" t="s">
        <v>366</v>
      </c>
      <c r="D270" s="826"/>
      <c r="E270" s="827" t="s">
        <v>366</v>
      </c>
      <c r="F270" s="828"/>
      <c r="G270" s="828"/>
      <c r="H270" s="542" t="s">
        <v>366</v>
      </c>
      <c r="I270" s="543"/>
      <c r="J270" s="543"/>
      <c r="K270" s="433" t="s">
        <v>366</v>
      </c>
      <c r="L270" s="434"/>
      <c r="M270" s="434"/>
      <c r="N270" s="827" t="s">
        <v>366</v>
      </c>
      <c r="O270" s="828"/>
      <c r="P270" s="828"/>
      <c r="Q270" s="827" t="s">
        <v>366</v>
      </c>
      <c r="R270" s="828"/>
      <c r="S270" s="831" t="s">
        <v>366</v>
      </c>
      <c r="T270" s="832"/>
      <c r="U270" s="514" t="str">
        <f t="shared" si="21"/>
        <v xml:space="preserve"> </v>
      </c>
      <c r="V270" t="str">
        <f t="shared" si="22"/>
        <v>-</v>
      </c>
      <c r="W270" s="411"/>
      <c r="X270" s="411"/>
      <c r="Y270" s="411"/>
    </row>
    <row r="271" spans="1:25" hidden="1" x14ac:dyDescent="0.25">
      <c r="A271" s="416">
        <v>8</v>
      </c>
      <c r="B271" s="443" t="s">
        <v>378</v>
      </c>
      <c r="C271" s="830" t="s">
        <v>366</v>
      </c>
      <c r="D271" s="826"/>
      <c r="E271" s="827" t="s">
        <v>366</v>
      </c>
      <c r="F271" s="828"/>
      <c r="G271" s="828"/>
      <c r="H271" s="542" t="s">
        <v>366</v>
      </c>
      <c r="I271" s="543"/>
      <c r="J271" s="543"/>
      <c r="K271" s="433" t="s">
        <v>366</v>
      </c>
      <c r="L271" s="434"/>
      <c r="M271" s="434"/>
      <c r="N271" s="827" t="s">
        <v>366</v>
      </c>
      <c r="O271" s="828"/>
      <c r="P271" s="828"/>
      <c r="Q271" s="827" t="s">
        <v>366</v>
      </c>
      <c r="R271" s="828"/>
      <c r="S271" s="831" t="s">
        <v>366</v>
      </c>
      <c r="T271" s="832"/>
      <c r="U271" s="514" t="str">
        <f t="shared" si="21"/>
        <v xml:space="preserve"> </v>
      </c>
      <c r="V271" t="str">
        <f t="shared" si="22"/>
        <v>-</v>
      </c>
      <c r="W271" s="411"/>
      <c r="X271" s="411"/>
      <c r="Y271" s="411"/>
    </row>
    <row r="272" spans="1:25" hidden="1" x14ac:dyDescent="0.25">
      <c r="A272" s="416">
        <v>8</v>
      </c>
      <c r="B272" s="443" t="s">
        <v>378</v>
      </c>
      <c r="C272" s="830" t="s">
        <v>366</v>
      </c>
      <c r="D272" s="826"/>
      <c r="E272" s="827" t="s">
        <v>366</v>
      </c>
      <c r="F272" s="828"/>
      <c r="G272" s="828"/>
      <c r="H272" s="542" t="s">
        <v>366</v>
      </c>
      <c r="I272" s="543"/>
      <c r="J272" s="543"/>
      <c r="K272" s="433" t="s">
        <v>366</v>
      </c>
      <c r="L272" s="434"/>
      <c r="M272" s="434"/>
      <c r="N272" s="827" t="s">
        <v>366</v>
      </c>
      <c r="O272" s="828"/>
      <c r="P272" s="828"/>
      <c r="Q272" s="827" t="s">
        <v>366</v>
      </c>
      <c r="R272" s="828"/>
      <c r="S272" s="831" t="s">
        <v>366</v>
      </c>
      <c r="T272" s="832"/>
      <c r="U272" s="514" t="str">
        <f t="shared" si="21"/>
        <v xml:space="preserve"> </v>
      </c>
      <c r="V272" t="str">
        <f t="shared" si="22"/>
        <v>-</v>
      </c>
      <c r="W272" s="411"/>
      <c r="X272" s="411"/>
      <c r="Y272" s="411"/>
    </row>
    <row r="273" spans="1:25" hidden="1" x14ac:dyDescent="0.25">
      <c r="A273" s="416">
        <v>8</v>
      </c>
      <c r="B273" s="443" t="s">
        <v>378</v>
      </c>
      <c r="C273" s="830" t="s">
        <v>366</v>
      </c>
      <c r="D273" s="826"/>
      <c r="E273" s="827" t="s">
        <v>366</v>
      </c>
      <c r="F273" s="828"/>
      <c r="G273" s="828"/>
      <c r="H273" s="542" t="s">
        <v>366</v>
      </c>
      <c r="I273" s="543"/>
      <c r="J273" s="543"/>
      <c r="K273" s="433" t="s">
        <v>366</v>
      </c>
      <c r="L273" s="434"/>
      <c r="M273" s="434"/>
      <c r="N273" s="827" t="s">
        <v>366</v>
      </c>
      <c r="O273" s="828"/>
      <c r="P273" s="828"/>
      <c r="Q273" s="827" t="s">
        <v>366</v>
      </c>
      <c r="R273" s="828"/>
      <c r="S273" s="831" t="s">
        <v>366</v>
      </c>
      <c r="T273" s="832"/>
      <c r="U273" s="514" t="str">
        <f t="shared" si="21"/>
        <v xml:space="preserve"> </v>
      </c>
      <c r="V273" t="str">
        <f t="shared" si="22"/>
        <v>-</v>
      </c>
      <c r="W273" s="411"/>
      <c r="X273" s="411"/>
      <c r="Y273" s="411"/>
    </row>
    <row r="274" spans="1:25" hidden="1" x14ac:dyDescent="0.25">
      <c r="A274" s="416">
        <v>8</v>
      </c>
      <c r="B274" s="443" t="s">
        <v>378</v>
      </c>
      <c r="C274" s="830" t="s">
        <v>366</v>
      </c>
      <c r="D274" s="826"/>
      <c r="E274" s="827" t="s">
        <v>366</v>
      </c>
      <c r="F274" s="828"/>
      <c r="G274" s="828"/>
      <c r="H274" s="542" t="s">
        <v>366</v>
      </c>
      <c r="I274" s="543"/>
      <c r="J274" s="543"/>
      <c r="K274" s="433" t="s">
        <v>366</v>
      </c>
      <c r="L274" s="434"/>
      <c r="M274" s="434"/>
      <c r="N274" s="827" t="s">
        <v>366</v>
      </c>
      <c r="O274" s="828"/>
      <c r="P274" s="828"/>
      <c r="Q274" s="827" t="s">
        <v>366</v>
      </c>
      <c r="R274" s="828"/>
      <c r="S274" s="831" t="s">
        <v>366</v>
      </c>
      <c r="T274" s="832"/>
      <c r="U274" s="514" t="str">
        <f t="shared" si="21"/>
        <v xml:space="preserve"> </v>
      </c>
      <c r="V274" t="str">
        <f t="shared" si="22"/>
        <v>-</v>
      </c>
      <c r="W274" s="411"/>
      <c r="X274" s="411"/>
      <c r="Y274" s="411"/>
    </row>
    <row r="275" spans="1:25" hidden="1" x14ac:dyDescent="0.25">
      <c r="A275" s="416">
        <v>8</v>
      </c>
      <c r="B275" s="443" t="s">
        <v>378</v>
      </c>
      <c r="C275" s="429">
        <v>44052</v>
      </c>
      <c r="D275" s="430"/>
      <c r="E275" s="423">
        <v>44053</v>
      </c>
      <c r="F275" s="431" t="s">
        <v>506</v>
      </c>
      <c r="G275" s="424"/>
      <c r="H275" s="423">
        <v>44054</v>
      </c>
      <c r="I275" s="431"/>
      <c r="J275" s="424"/>
      <c r="K275" s="423">
        <v>44055</v>
      </c>
      <c r="L275" s="431"/>
      <c r="M275" s="432"/>
      <c r="N275" s="423">
        <v>44056</v>
      </c>
      <c r="O275" s="431"/>
      <c r="P275" s="424"/>
      <c r="Q275" s="423">
        <v>44057</v>
      </c>
      <c r="R275" s="424"/>
      <c r="S275" s="425">
        <v>44058</v>
      </c>
      <c r="T275" s="426"/>
      <c r="U275" s="514">
        <f t="shared" si="21"/>
        <v>44055</v>
      </c>
      <c r="V275" t="str">
        <f t="shared" si="22"/>
        <v>-</v>
      </c>
      <c r="W275" s="411"/>
      <c r="X275" s="411"/>
      <c r="Y275" s="411"/>
    </row>
    <row r="276" spans="1:25" hidden="1" x14ac:dyDescent="0.25">
      <c r="A276" s="416">
        <v>8</v>
      </c>
      <c r="B276" s="443" t="s">
        <v>378</v>
      </c>
      <c r="C276" s="830" t="s">
        <v>366</v>
      </c>
      <c r="D276" s="826"/>
      <c r="E276" s="827" t="s">
        <v>507</v>
      </c>
      <c r="F276" s="828"/>
      <c r="G276" s="828"/>
      <c r="H276" s="542" t="s">
        <v>366</v>
      </c>
      <c r="I276" s="543"/>
      <c r="J276" s="543"/>
      <c r="K276" s="433" t="s">
        <v>366</v>
      </c>
      <c r="L276" s="434"/>
      <c r="M276" s="434"/>
      <c r="N276" s="827" t="s">
        <v>366</v>
      </c>
      <c r="O276" s="828"/>
      <c r="P276" s="828"/>
      <c r="Q276" s="827" t="s">
        <v>366</v>
      </c>
      <c r="R276" s="828"/>
      <c r="S276" s="831" t="s">
        <v>366</v>
      </c>
      <c r="T276" s="832"/>
      <c r="U276" s="514" t="str">
        <f t="shared" ref="U276:U303" si="25">K276</f>
        <v xml:space="preserve"> </v>
      </c>
      <c r="V276" t="str">
        <f t="shared" si="22"/>
        <v>-</v>
      </c>
      <c r="W276" s="411"/>
      <c r="X276" s="411"/>
      <c r="Y276" s="411"/>
    </row>
    <row r="277" spans="1:25" hidden="1" x14ac:dyDescent="0.25">
      <c r="A277" s="416">
        <v>8</v>
      </c>
      <c r="B277" s="443" t="s">
        <v>378</v>
      </c>
      <c r="C277" s="830" t="s">
        <v>366</v>
      </c>
      <c r="D277" s="826"/>
      <c r="E277" s="827" t="s">
        <v>509</v>
      </c>
      <c r="F277" s="828"/>
      <c r="G277" s="828"/>
      <c r="H277" s="542" t="s">
        <v>366</v>
      </c>
      <c r="I277" s="543"/>
      <c r="J277" s="543"/>
      <c r="K277" s="433" t="s">
        <v>366</v>
      </c>
      <c r="L277" s="434"/>
      <c r="M277" s="434"/>
      <c r="N277" s="827" t="s">
        <v>366</v>
      </c>
      <c r="O277" s="828"/>
      <c r="P277" s="828"/>
      <c r="Q277" s="827" t="s">
        <v>366</v>
      </c>
      <c r="R277" s="828"/>
      <c r="S277" s="831" t="s">
        <v>366</v>
      </c>
      <c r="T277" s="832"/>
      <c r="U277" s="514" t="str">
        <f t="shared" si="25"/>
        <v xml:space="preserve"> </v>
      </c>
      <c r="V277" t="str">
        <f t="shared" si="22"/>
        <v>-</v>
      </c>
      <c r="W277" s="411"/>
      <c r="X277" s="411"/>
      <c r="Y277" s="411"/>
    </row>
    <row r="278" spans="1:25" hidden="1" x14ac:dyDescent="0.25">
      <c r="A278" s="416">
        <v>8</v>
      </c>
      <c r="B278" s="443" t="s">
        <v>378</v>
      </c>
      <c r="C278" s="830" t="s">
        <v>366</v>
      </c>
      <c r="D278" s="826"/>
      <c r="E278" s="827" t="s">
        <v>366</v>
      </c>
      <c r="F278" s="828"/>
      <c r="G278" s="828"/>
      <c r="H278" s="542" t="s">
        <v>366</v>
      </c>
      <c r="I278" s="543"/>
      <c r="J278" s="543"/>
      <c r="K278" s="433" t="s">
        <v>366</v>
      </c>
      <c r="L278" s="434"/>
      <c r="M278" s="434"/>
      <c r="N278" s="827" t="s">
        <v>366</v>
      </c>
      <c r="O278" s="828"/>
      <c r="P278" s="828"/>
      <c r="Q278" s="827" t="s">
        <v>366</v>
      </c>
      <c r="R278" s="828"/>
      <c r="S278" s="831" t="s">
        <v>366</v>
      </c>
      <c r="T278" s="832"/>
      <c r="U278" s="514" t="str">
        <f t="shared" si="25"/>
        <v xml:space="preserve"> </v>
      </c>
      <c r="V278" t="str">
        <f t="shared" si="22"/>
        <v>-</v>
      </c>
      <c r="W278" s="411"/>
      <c r="X278" s="411"/>
      <c r="Y278" s="411"/>
    </row>
    <row r="279" spans="1:25" hidden="1" x14ac:dyDescent="0.25">
      <c r="A279" s="416">
        <v>8</v>
      </c>
      <c r="B279" s="443" t="s">
        <v>378</v>
      </c>
      <c r="C279" s="830" t="s">
        <v>366</v>
      </c>
      <c r="D279" s="826"/>
      <c r="E279" s="827" t="s">
        <v>446</v>
      </c>
      <c r="F279" s="828"/>
      <c r="G279" s="828"/>
      <c r="H279" s="542" t="s">
        <v>366</v>
      </c>
      <c r="I279" s="543"/>
      <c r="J279" s="543"/>
      <c r="K279" s="433" t="s">
        <v>366</v>
      </c>
      <c r="L279" s="434"/>
      <c r="M279" s="434"/>
      <c r="N279" s="827" t="s">
        <v>366</v>
      </c>
      <c r="O279" s="828"/>
      <c r="P279" s="828"/>
      <c r="Q279" s="827" t="s">
        <v>366</v>
      </c>
      <c r="R279" s="828"/>
      <c r="S279" s="831" t="s">
        <v>366</v>
      </c>
      <c r="T279" s="832"/>
      <c r="U279" s="514" t="str">
        <f t="shared" si="25"/>
        <v xml:space="preserve"> </v>
      </c>
      <c r="V279" t="str">
        <f t="shared" si="22"/>
        <v>-</v>
      </c>
      <c r="W279" s="411"/>
      <c r="X279" s="411"/>
      <c r="Y279" s="411"/>
    </row>
    <row r="280" spans="1:25" hidden="1" x14ac:dyDescent="0.25">
      <c r="A280" s="416">
        <v>8</v>
      </c>
      <c r="B280" s="443" t="s">
        <v>378</v>
      </c>
      <c r="C280" s="830" t="s">
        <v>366</v>
      </c>
      <c r="D280" s="826"/>
      <c r="E280" s="827" t="s">
        <v>509</v>
      </c>
      <c r="F280" s="828"/>
      <c r="G280" s="828"/>
      <c r="H280" s="542" t="s">
        <v>366</v>
      </c>
      <c r="I280" s="543"/>
      <c r="J280" s="543"/>
      <c r="K280" s="433" t="s">
        <v>366</v>
      </c>
      <c r="L280" s="434"/>
      <c r="M280" s="434"/>
      <c r="N280" s="827" t="s">
        <v>366</v>
      </c>
      <c r="O280" s="828"/>
      <c r="P280" s="828"/>
      <c r="Q280" s="827" t="s">
        <v>366</v>
      </c>
      <c r="R280" s="828"/>
      <c r="S280" s="831" t="s">
        <v>366</v>
      </c>
      <c r="T280" s="832"/>
      <c r="U280" s="514" t="str">
        <f t="shared" si="25"/>
        <v xml:space="preserve"> </v>
      </c>
      <c r="V280" t="str">
        <f t="shared" si="22"/>
        <v>-</v>
      </c>
      <c r="W280" s="411"/>
      <c r="X280" s="411"/>
      <c r="Y280" s="411"/>
    </row>
    <row r="281" spans="1:25" hidden="1" x14ac:dyDescent="0.25">
      <c r="A281" s="416">
        <v>8</v>
      </c>
      <c r="B281" s="443" t="s">
        <v>378</v>
      </c>
      <c r="C281" s="429">
        <v>44059</v>
      </c>
      <c r="D281" s="430"/>
      <c r="E281" s="423">
        <v>44060</v>
      </c>
      <c r="F281" s="431"/>
      <c r="G281" s="424"/>
      <c r="H281" s="423">
        <v>44061</v>
      </c>
      <c r="I281" s="431"/>
      <c r="J281" s="424"/>
      <c r="K281" s="423">
        <v>44062</v>
      </c>
      <c r="L281" s="431"/>
      <c r="M281" s="432"/>
      <c r="N281" s="423">
        <v>44063</v>
      </c>
      <c r="O281" s="431"/>
      <c r="P281" s="424"/>
      <c r="Q281" s="423">
        <v>44064</v>
      </c>
      <c r="R281" s="424"/>
      <c r="S281" s="425">
        <v>44065</v>
      </c>
      <c r="T281" s="426"/>
      <c r="U281" s="514">
        <f t="shared" si="25"/>
        <v>44062</v>
      </c>
      <c r="V281" t="str">
        <f t="shared" si="22"/>
        <v>-</v>
      </c>
      <c r="W281" s="411"/>
      <c r="X281" s="411"/>
      <c r="Y281" s="411"/>
    </row>
    <row r="282" spans="1:25" hidden="1" x14ac:dyDescent="0.25">
      <c r="A282" s="416">
        <v>8</v>
      </c>
      <c r="B282" s="443" t="s">
        <v>378</v>
      </c>
      <c r="C282" s="830" t="s">
        <v>366</v>
      </c>
      <c r="D282" s="826"/>
      <c r="E282" s="827" t="s">
        <v>366</v>
      </c>
      <c r="F282" s="828"/>
      <c r="G282" s="828"/>
      <c r="H282" s="542" t="s">
        <v>366</v>
      </c>
      <c r="I282" s="543"/>
      <c r="J282" s="543"/>
      <c r="K282" s="433" t="s">
        <v>366</v>
      </c>
      <c r="L282" s="434"/>
      <c r="M282" s="434"/>
      <c r="N282" s="827" t="s">
        <v>366</v>
      </c>
      <c r="O282" s="828"/>
      <c r="P282" s="828"/>
      <c r="Q282" s="827" t="s">
        <v>366</v>
      </c>
      <c r="R282" s="828"/>
      <c r="S282" s="831" t="s">
        <v>366</v>
      </c>
      <c r="T282" s="832"/>
      <c r="U282" s="514" t="str">
        <f t="shared" si="25"/>
        <v xml:space="preserve"> </v>
      </c>
      <c r="V282" t="str">
        <f t="shared" si="22"/>
        <v>-</v>
      </c>
      <c r="W282" s="411"/>
      <c r="X282" s="411"/>
      <c r="Y282" s="411"/>
    </row>
    <row r="283" spans="1:25" hidden="1" x14ac:dyDescent="0.25">
      <c r="A283" s="416">
        <v>8</v>
      </c>
      <c r="B283" s="443" t="s">
        <v>378</v>
      </c>
      <c r="C283" s="830" t="s">
        <v>366</v>
      </c>
      <c r="D283" s="826"/>
      <c r="E283" s="827" t="s">
        <v>366</v>
      </c>
      <c r="F283" s="828"/>
      <c r="G283" s="828"/>
      <c r="H283" s="542" t="s">
        <v>366</v>
      </c>
      <c r="I283" s="543"/>
      <c r="J283" s="543"/>
      <c r="K283" s="433" t="s">
        <v>366</v>
      </c>
      <c r="L283" s="434"/>
      <c r="M283" s="434"/>
      <c r="N283" s="827" t="s">
        <v>366</v>
      </c>
      <c r="O283" s="828"/>
      <c r="P283" s="828"/>
      <c r="Q283" s="827" t="s">
        <v>366</v>
      </c>
      <c r="R283" s="828"/>
      <c r="S283" s="831" t="s">
        <v>366</v>
      </c>
      <c r="T283" s="832"/>
      <c r="U283" s="514" t="str">
        <f t="shared" si="25"/>
        <v xml:space="preserve"> </v>
      </c>
      <c r="V283" t="str">
        <f t="shared" si="22"/>
        <v>-</v>
      </c>
      <c r="W283" s="411"/>
      <c r="X283" s="411"/>
      <c r="Y283" s="411"/>
    </row>
    <row r="284" spans="1:25" hidden="1" x14ac:dyDescent="0.25">
      <c r="A284" s="416">
        <v>8</v>
      </c>
      <c r="B284" s="443" t="s">
        <v>378</v>
      </c>
      <c r="C284" s="830" t="s">
        <v>366</v>
      </c>
      <c r="D284" s="826"/>
      <c r="E284" s="827" t="s">
        <v>366</v>
      </c>
      <c r="F284" s="828"/>
      <c r="G284" s="828"/>
      <c r="H284" s="542" t="s">
        <v>366</v>
      </c>
      <c r="I284" s="543"/>
      <c r="J284" s="543"/>
      <c r="K284" s="433" t="s">
        <v>366</v>
      </c>
      <c r="L284" s="434"/>
      <c r="M284" s="434"/>
      <c r="N284" s="827" t="s">
        <v>366</v>
      </c>
      <c r="O284" s="828"/>
      <c r="P284" s="828"/>
      <c r="Q284" s="827" t="s">
        <v>366</v>
      </c>
      <c r="R284" s="828"/>
      <c r="S284" s="831" t="s">
        <v>366</v>
      </c>
      <c r="T284" s="832"/>
      <c r="U284" s="514" t="str">
        <f t="shared" si="25"/>
        <v xml:space="preserve"> </v>
      </c>
      <c r="V284" t="str">
        <f t="shared" si="22"/>
        <v>-</v>
      </c>
      <c r="W284" s="411"/>
      <c r="X284" s="411"/>
      <c r="Y284" s="411"/>
    </row>
    <row r="285" spans="1:25" hidden="1" x14ac:dyDescent="0.25">
      <c r="A285" s="416">
        <v>8</v>
      </c>
      <c r="B285" s="443" t="s">
        <v>378</v>
      </c>
      <c r="C285" s="830" t="s">
        <v>366</v>
      </c>
      <c r="D285" s="826"/>
      <c r="E285" s="827" t="s">
        <v>366</v>
      </c>
      <c r="F285" s="828"/>
      <c r="G285" s="828"/>
      <c r="H285" s="542" t="s">
        <v>366</v>
      </c>
      <c r="I285" s="543"/>
      <c r="J285" s="543"/>
      <c r="K285" s="433" t="s">
        <v>366</v>
      </c>
      <c r="L285" s="434"/>
      <c r="M285" s="434"/>
      <c r="N285" s="827" t="s">
        <v>366</v>
      </c>
      <c r="O285" s="828"/>
      <c r="P285" s="828"/>
      <c r="Q285" s="827" t="s">
        <v>366</v>
      </c>
      <c r="R285" s="828"/>
      <c r="S285" s="831" t="s">
        <v>366</v>
      </c>
      <c r="T285" s="832"/>
      <c r="U285" s="514" t="str">
        <f t="shared" si="25"/>
        <v xml:space="preserve"> </v>
      </c>
      <c r="V285" t="str">
        <f t="shared" si="22"/>
        <v>-</v>
      </c>
      <c r="W285" s="411"/>
      <c r="X285" s="411"/>
      <c r="Y285" s="411"/>
    </row>
    <row r="286" spans="1:25" hidden="1" x14ac:dyDescent="0.25">
      <c r="A286" s="416">
        <v>8</v>
      </c>
      <c r="B286" s="443" t="s">
        <v>378</v>
      </c>
      <c r="C286" s="830" t="s">
        <v>366</v>
      </c>
      <c r="D286" s="826"/>
      <c r="E286" s="827" t="s">
        <v>366</v>
      </c>
      <c r="F286" s="828"/>
      <c r="G286" s="828"/>
      <c r="H286" s="542" t="s">
        <v>366</v>
      </c>
      <c r="I286" s="543"/>
      <c r="J286" s="543"/>
      <c r="K286" s="433" t="s">
        <v>366</v>
      </c>
      <c r="L286" s="434"/>
      <c r="M286" s="434"/>
      <c r="N286" s="827" t="s">
        <v>366</v>
      </c>
      <c r="O286" s="828"/>
      <c r="P286" s="828"/>
      <c r="Q286" s="827" t="s">
        <v>366</v>
      </c>
      <c r="R286" s="828"/>
      <c r="S286" s="831" t="s">
        <v>366</v>
      </c>
      <c r="T286" s="832"/>
      <c r="U286" s="514" t="str">
        <f t="shared" si="25"/>
        <v xml:space="preserve"> </v>
      </c>
      <c r="V286" t="str">
        <f t="shared" si="22"/>
        <v>-</v>
      </c>
      <c r="W286" s="411"/>
      <c r="X286" s="411"/>
      <c r="Y286" s="411"/>
    </row>
    <row r="287" spans="1:25" hidden="1" x14ac:dyDescent="0.25">
      <c r="A287" s="416">
        <v>8</v>
      </c>
      <c r="B287" s="443" t="s">
        <v>378</v>
      </c>
      <c r="C287" s="429">
        <v>44066</v>
      </c>
      <c r="D287" s="430"/>
      <c r="E287" s="423">
        <v>44067</v>
      </c>
      <c r="F287" s="431"/>
      <c r="G287" s="424"/>
      <c r="H287" s="423">
        <v>44068</v>
      </c>
      <c r="I287" s="431"/>
      <c r="J287" s="424"/>
      <c r="K287" s="423">
        <v>44069</v>
      </c>
      <c r="L287" s="431"/>
      <c r="M287" s="432"/>
      <c r="N287" s="423">
        <v>44070</v>
      </c>
      <c r="O287" s="431"/>
      <c r="P287" s="424"/>
      <c r="Q287" s="423">
        <v>44071</v>
      </c>
      <c r="R287" s="424"/>
      <c r="S287" s="425">
        <v>44072</v>
      </c>
      <c r="T287" s="426"/>
      <c r="U287" s="514">
        <f t="shared" si="25"/>
        <v>44069</v>
      </c>
      <c r="V287" t="str">
        <f t="shared" si="22"/>
        <v>-</v>
      </c>
      <c r="W287" s="411"/>
      <c r="X287" s="411"/>
      <c r="Y287" s="411"/>
    </row>
    <row r="288" spans="1:25" hidden="1" x14ac:dyDescent="0.25">
      <c r="A288" s="416">
        <v>8</v>
      </c>
      <c r="B288" s="443" t="s">
        <v>378</v>
      </c>
      <c r="C288" s="830" t="s">
        <v>366</v>
      </c>
      <c r="D288" s="826"/>
      <c r="E288" s="827" t="s">
        <v>366</v>
      </c>
      <c r="F288" s="828"/>
      <c r="G288" s="828"/>
      <c r="H288" s="542" t="s">
        <v>366</v>
      </c>
      <c r="I288" s="543"/>
      <c r="J288" s="543"/>
      <c r="K288" s="433" t="s">
        <v>366</v>
      </c>
      <c r="L288" s="434"/>
      <c r="M288" s="434"/>
      <c r="N288" s="827" t="s">
        <v>366</v>
      </c>
      <c r="O288" s="828"/>
      <c r="P288" s="828"/>
      <c r="Q288" s="827" t="s">
        <v>366</v>
      </c>
      <c r="R288" s="828"/>
      <c r="S288" s="831" t="s">
        <v>366</v>
      </c>
      <c r="T288" s="832"/>
      <c r="U288" s="514" t="str">
        <f t="shared" si="25"/>
        <v xml:space="preserve"> </v>
      </c>
      <c r="V288" t="str">
        <f t="shared" ref="V288:V303" si="26">IF(L288="","-",L288)</f>
        <v>-</v>
      </c>
      <c r="W288" s="411"/>
      <c r="X288" s="411"/>
      <c r="Y288" s="411"/>
    </row>
    <row r="289" spans="1:25" hidden="1" x14ac:dyDescent="0.25">
      <c r="A289" s="416">
        <v>8</v>
      </c>
      <c r="B289" s="443" t="s">
        <v>378</v>
      </c>
      <c r="C289" s="830" t="s">
        <v>366</v>
      </c>
      <c r="D289" s="826"/>
      <c r="E289" s="827" t="s">
        <v>366</v>
      </c>
      <c r="F289" s="828"/>
      <c r="G289" s="828"/>
      <c r="H289" s="542" t="s">
        <v>366</v>
      </c>
      <c r="I289" s="543"/>
      <c r="J289" s="543"/>
      <c r="K289" s="433" t="s">
        <v>366</v>
      </c>
      <c r="L289" s="434"/>
      <c r="M289" s="434"/>
      <c r="N289" s="827" t="s">
        <v>366</v>
      </c>
      <c r="O289" s="828"/>
      <c r="P289" s="828"/>
      <c r="Q289" s="827" t="s">
        <v>366</v>
      </c>
      <c r="R289" s="828"/>
      <c r="S289" s="831" t="s">
        <v>366</v>
      </c>
      <c r="T289" s="832"/>
      <c r="U289" s="514" t="str">
        <f t="shared" si="25"/>
        <v xml:space="preserve"> </v>
      </c>
      <c r="V289" t="str">
        <f t="shared" si="26"/>
        <v>-</v>
      </c>
      <c r="W289" s="411"/>
      <c r="X289" s="411"/>
      <c r="Y289" s="411"/>
    </row>
    <row r="290" spans="1:25" hidden="1" x14ac:dyDescent="0.25">
      <c r="A290" s="416">
        <v>8</v>
      </c>
      <c r="B290" s="443" t="s">
        <v>378</v>
      </c>
      <c r="C290" s="830" t="s">
        <v>366</v>
      </c>
      <c r="D290" s="826"/>
      <c r="E290" s="827" t="s">
        <v>366</v>
      </c>
      <c r="F290" s="828"/>
      <c r="G290" s="828"/>
      <c r="H290" s="542" t="s">
        <v>366</v>
      </c>
      <c r="I290" s="543"/>
      <c r="J290" s="543"/>
      <c r="K290" s="433" t="s">
        <v>366</v>
      </c>
      <c r="L290" s="434"/>
      <c r="M290" s="434"/>
      <c r="N290" s="827" t="s">
        <v>366</v>
      </c>
      <c r="O290" s="828"/>
      <c r="P290" s="828"/>
      <c r="Q290" s="827" t="s">
        <v>366</v>
      </c>
      <c r="R290" s="828"/>
      <c r="S290" s="831" t="s">
        <v>366</v>
      </c>
      <c r="T290" s="832"/>
      <c r="U290" s="514" t="str">
        <f t="shared" si="25"/>
        <v xml:space="preserve"> </v>
      </c>
      <c r="V290" t="str">
        <f t="shared" si="26"/>
        <v>-</v>
      </c>
      <c r="W290" s="411"/>
      <c r="X290" s="411"/>
      <c r="Y290" s="411"/>
    </row>
    <row r="291" spans="1:25" hidden="1" x14ac:dyDescent="0.25">
      <c r="A291" s="416">
        <v>8</v>
      </c>
      <c r="B291" s="443" t="s">
        <v>378</v>
      </c>
      <c r="C291" s="830" t="s">
        <v>366</v>
      </c>
      <c r="D291" s="826"/>
      <c r="E291" s="827" t="s">
        <v>366</v>
      </c>
      <c r="F291" s="828"/>
      <c r="G291" s="828"/>
      <c r="H291" s="542" t="s">
        <v>366</v>
      </c>
      <c r="I291" s="543"/>
      <c r="J291" s="543"/>
      <c r="K291" s="433" t="s">
        <v>366</v>
      </c>
      <c r="L291" s="434"/>
      <c r="M291" s="434"/>
      <c r="N291" s="827" t="s">
        <v>366</v>
      </c>
      <c r="O291" s="828"/>
      <c r="P291" s="828"/>
      <c r="Q291" s="827" t="s">
        <v>366</v>
      </c>
      <c r="R291" s="828"/>
      <c r="S291" s="831" t="s">
        <v>366</v>
      </c>
      <c r="T291" s="832"/>
      <c r="U291" s="514" t="str">
        <f t="shared" si="25"/>
        <v xml:space="preserve"> </v>
      </c>
      <c r="V291" t="str">
        <f t="shared" si="26"/>
        <v>-</v>
      </c>
      <c r="W291" s="411"/>
      <c r="X291" s="411"/>
      <c r="Y291" s="411"/>
    </row>
    <row r="292" spans="1:25" ht="15.75" hidden="1" thickBot="1" x14ac:dyDescent="0.3">
      <c r="A292" s="441">
        <v>8</v>
      </c>
      <c r="B292" s="451" t="s">
        <v>378</v>
      </c>
      <c r="C292" s="830" t="s">
        <v>366</v>
      </c>
      <c r="D292" s="826"/>
      <c r="E292" s="827" t="s">
        <v>366</v>
      </c>
      <c r="F292" s="828"/>
      <c r="G292" s="828"/>
      <c r="H292" s="546" t="s">
        <v>366</v>
      </c>
      <c r="I292" s="547"/>
      <c r="J292" s="547"/>
      <c r="K292" s="439" t="s">
        <v>366</v>
      </c>
      <c r="L292" s="440"/>
      <c r="M292" s="440"/>
      <c r="N292" s="833" t="s">
        <v>366</v>
      </c>
      <c r="O292" s="834"/>
      <c r="P292" s="834"/>
      <c r="Q292" s="833" t="s">
        <v>366</v>
      </c>
      <c r="R292" s="834"/>
      <c r="S292" s="835" t="s">
        <v>366</v>
      </c>
      <c r="T292" s="836"/>
      <c r="U292" s="514" t="str">
        <f t="shared" si="25"/>
        <v xml:space="preserve"> </v>
      </c>
      <c r="V292" t="str">
        <f t="shared" si="26"/>
        <v>-</v>
      </c>
      <c r="W292" s="441"/>
      <c r="X292" s="441"/>
      <c r="Y292" s="441"/>
    </row>
    <row r="293" spans="1:25" hidden="1" x14ac:dyDescent="0.25">
      <c r="A293" s="416">
        <v>9</v>
      </c>
      <c r="B293" s="459" t="s">
        <v>379</v>
      </c>
      <c r="C293" s="460">
        <v>44073</v>
      </c>
      <c r="D293" s="430"/>
      <c r="E293" s="423">
        <v>44074</v>
      </c>
      <c r="F293" s="431"/>
      <c r="G293" s="435"/>
      <c r="H293" s="448">
        <v>44075</v>
      </c>
      <c r="I293" s="448"/>
      <c r="J293" s="447"/>
      <c r="K293" s="446">
        <v>44076</v>
      </c>
      <c r="L293" s="448"/>
      <c r="M293" s="449"/>
      <c r="N293" s="446">
        <v>44077</v>
      </c>
      <c r="O293" s="448"/>
      <c r="P293" s="447"/>
      <c r="Q293" s="446">
        <v>44078</v>
      </c>
      <c r="R293" s="447"/>
      <c r="S293" s="453">
        <v>44079</v>
      </c>
      <c r="T293" s="454"/>
      <c r="U293" s="514">
        <f t="shared" si="25"/>
        <v>44076</v>
      </c>
      <c r="V293" t="str">
        <f t="shared" si="26"/>
        <v>-</v>
      </c>
      <c r="W293" s="411"/>
      <c r="X293" s="411"/>
      <c r="Y293" s="411"/>
    </row>
    <row r="294" spans="1:25" ht="15" hidden="1" customHeight="1" x14ac:dyDescent="0.25">
      <c r="A294" s="416">
        <v>9</v>
      </c>
      <c r="B294" s="459" t="s">
        <v>379</v>
      </c>
      <c r="C294" s="826" t="s">
        <v>366</v>
      </c>
      <c r="D294" s="826"/>
      <c r="E294" s="827"/>
      <c r="F294" s="828"/>
      <c r="G294" s="829"/>
      <c r="H294" s="548" t="s">
        <v>366</v>
      </c>
      <c r="I294" s="548"/>
      <c r="J294" s="548"/>
      <c r="K294" s="433" t="s">
        <v>366</v>
      </c>
      <c r="L294" s="434"/>
      <c r="M294" s="434"/>
      <c r="N294" s="816" t="s">
        <v>366</v>
      </c>
      <c r="O294" s="817"/>
      <c r="P294" s="817"/>
      <c r="Q294" s="816" t="s">
        <v>366</v>
      </c>
      <c r="R294" s="817"/>
      <c r="S294" s="820" t="s">
        <v>366</v>
      </c>
      <c r="T294" s="821"/>
      <c r="U294" s="514" t="str">
        <f t="shared" si="25"/>
        <v xml:space="preserve"> </v>
      </c>
      <c r="V294" t="str">
        <f t="shared" si="26"/>
        <v>-</v>
      </c>
      <c r="W294" s="411"/>
      <c r="X294" s="411"/>
      <c r="Y294" s="411"/>
    </row>
    <row r="295" spans="1:25" ht="15" hidden="1" customHeight="1" x14ac:dyDescent="0.25">
      <c r="A295" s="416">
        <v>9</v>
      </c>
      <c r="B295" s="459" t="s">
        <v>379</v>
      </c>
      <c r="C295" s="826" t="s">
        <v>366</v>
      </c>
      <c r="D295" s="826"/>
      <c r="E295" s="827"/>
      <c r="F295" s="828"/>
      <c r="G295" s="829"/>
      <c r="H295" s="548" t="s">
        <v>366</v>
      </c>
      <c r="I295" s="548"/>
      <c r="J295" s="548"/>
      <c r="K295" s="433" t="s">
        <v>366</v>
      </c>
      <c r="L295" s="434"/>
      <c r="M295" s="434"/>
      <c r="N295" s="816" t="s">
        <v>366</v>
      </c>
      <c r="O295" s="817"/>
      <c r="P295" s="817"/>
      <c r="Q295" s="816" t="s">
        <v>366</v>
      </c>
      <c r="R295" s="817"/>
      <c r="S295" s="820" t="s">
        <v>366</v>
      </c>
      <c r="T295" s="821"/>
      <c r="U295" s="514" t="str">
        <f t="shared" si="25"/>
        <v xml:space="preserve"> </v>
      </c>
      <c r="V295" t="str">
        <f t="shared" si="26"/>
        <v>-</v>
      </c>
      <c r="W295" s="411"/>
      <c r="X295" s="411"/>
      <c r="Y295" s="411"/>
    </row>
    <row r="296" spans="1:25" hidden="1" x14ac:dyDescent="0.25">
      <c r="A296" s="416">
        <v>9</v>
      </c>
      <c r="B296" s="459" t="s">
        <v>379</v>
      </c>
      <c r="C296" s="826" t="s">
        <v>366</v>
      </c>
      <c r="D296" s="826"/>
      <c r="E296" s="827" t="s">
        <v>366</v>
      </c>
      <c r="F296" s="828"/>
      <c r="G296" s="829"/>
      <c r="H296" s="548" t="s">
        <v>366</v>
      </c>
      <c r="I296" s="548"/>
      <c r="J296" s="548"/>
      <c r="K296" s="433" t="s">
        <v>366</v>
      </c>
      <c r="L296" s="434"/>
      <c r="M296" s="434"/>
      <c r="N296" s="816" t="s">
        <v>366</v>
      </c>
      <c r="O296" s="817"/>
      <c r="P296" s="817"/>
      <c r="Q296" s="816" t="s">
        <v>366</v>
      </c>
      <c r="R296" s="817"/>
      <c r="S296" s="820" t="s">
        <v>366</v>
      </c>
      <c r="T296" s="821"/>
      <c r="U296" s="514" t="str">
        <f t="shared" si="25"/>
        <v xml:space="preserve"> </v>
      </c>
      <c r="V296" t="str">
        <f t="shared" si="26"/>
        <v>-</v>
      </c>
      <c r="W296" s="411"/>
      <c r="X296" s="411"/>
      <c r="Y296" s="411"/>
    </row>
    <row r="297" spans="1:25" hidden="1" x14ac:dyDescent="0.25">
      <c r="A297" s="416">
        <v>9</v>
      </c>
      <c r="B297" s="459" t="s">
        <v>379</v>
      </c>
      <c r="C297" s="826" t="s">
        <v>366</v>
      </c>
      <c r="D297" s="826"/>
      <c r="E297" s="827" t="s">
        <v>366</v>
      </c>
      <c r="F297" s="828"/>
      <c r="G297" s="829"/>
      <c r="H297" s="548" t="s">
        <v>366</v>
      </c>
      <c r="I297" s="548"/>
      <c r="J297" s="548"/>
      <c r="K297" s="433" t="s">
        <v>366</v>
      </c>
      <c r="L297" s="434"/>
      <c r="M297" s="434"/>
      <c r="N297" s="816" t="s">
        <v>366</v>
      </c>
      <c r="O297" s="817"/>
      <c r="P297" s="817"/>
      <c r="Q297" s="816" t="s">
        <v>366</v>
      </c>
      <c r="R297" s="817"/>
      <c r="S297" s="820" t="s">
        <v>366</v>
      </c>
      <c r="T297" s="821"/>
      <c r="U297" s="514" t="str">
        <f t="shared" si="25"/>
        <v xml:space="preserve"> </v>
      </c>
      <c r="V297" t="str">
        <f t="shared" si="26"/>
        <v>-</v>
      </c>
      <c r="W297" s="411"/>
      <c r="X297" s="411"/>
      <c r="Y297" s="411"/>
    </row>
    <row r="298" spans="1:25" hidden="1" x14ac:dyDescent="0.25">
      <c r="A298" s="416">
        <v>9</v>
      </c>
      <c r="B298" s="459" t="s">
        <v>379</v>
      </c>
      <c r="C298" s="826" t="s">
        <v>366</v>
      </c>
      <c r="D298" s="826"/>
      <c r="E298" s="827" t="s">
        <v>366</v>
      </c>
      <c r="F298" s="828"/>
      <c r="G298" s="829"/>
      <c r="H298" s="548" t="s">
        <v>366</v>
      </c>
      <c r="I298" s="548"/>
      <c r="J298" s="548"/>
      <c r="K298" s="433" t="s">
        <v>366</v>
      </c>
      <c r="L298" s="434"/>
      <c r="M298" s="434"/>
      <c r="N298" s="816" t="s">
        <v>366</v>
      </c>
      <c r="O298" s="817"/>
      <c r="P298" s="817"/>
      <c r="Q298" s="816" t="s">
        <v>366</v>
      </c>
      <c r="R298" s="817"/>
      <c r="S298" s="820" t="s">
        <v>366</v>
      </c>
      <c r="T298" s="821"/>
      <c r="U298" s="514" t="str">
        <f t="shared" si="25"/>
        <v xml:space="preserve"> </v>
      </c>
      <c r="V298" t="str">
        <f t="shared" si="26"/>
        <v>-</v>
      </c>
      <c r="W298" s="411"/>
      <c r="X298" s="411"/>
      <c r="Y298" s="411"/>
    </row>
    <row r="299" spans="1:25" ht="15.75" hidden="1" thickTop="1" x14ac:dyDescent="0.25">
      <c r="A299" s="416">
        <v>9</v>
      </c>
      <c r="B299" s="443" t="s">
        <v>380</v>
      </c>
      <c r="C299" s="461">
        <v>44080</v>
      </c>
      <c r="D299" s="462"/>
      <c r="E299" s="475">
        <v>44081</v>
      </c>
      <c r="F299" s="505"/>
      <c r="G299" s="476" t="s">
        <v>381</v>
      </c>
      <c r="H299" s="423">
        <v>44082</v>
      </c>
      <c r="I299" s="628" t="s">
        <v>402</v>
      </c>
      <c r="J299" s="424"/>
      <c r="K299" s="423">
        <v>44083</v>
      </c>
      <c r="L299" s="431"/>
      <c r="M299" s="432"/>
      <c r="N299" s="423">
        <v>44084</v>
      </c>
      <c r="O299" s="431"/>
      <c r="P299" s="424"/>
      <c r="Q299" s="423">
        <v>44085</v>
      </c>
      <c r="R299" s="450"/>
      <c r="S299" s="425">
        <v>44086</v>
      </c>
      <c r="T299" s="426"/>
      <c r="U299" s="514">
        <f t="shared" si="25"/>
        <v>44083</v>
      </c>
      <c r="V299" t="str">
        <f t="shared" si="26"/>
        <v>-</v>
      </c>
      <c r="W299" s="411"/>
      <c r="X299" s="411"/>
      <c r="Y299" s="411"/>
    </row>
    <row r="300" spans="1:25" ht="27" hidden="1" x14ac:dyDescent="0.25">
      <c r="A300" s="416">
        <v>9</v>
      </c>
      <c r="B300" s="443" t="s">
        <v>380</v>
      </c>
      <c r="C300" s="814" t="s">
        <v>366</v>
      </c>
      <c r="D300" s="815"/>
      <c r="E300" s="822" t="s">
        <v>366</v>
      </c>
      <c r="F300" s="823"/>
      <c r="G300" s="823"/>
      <c r="H300" s="433" t="s">
        <v>404</v>
      </c>
      <c r="I300" s="434" t="s">
        <v>405</v>
      </c>
      <c r="J300" s="434" t="s">
        <v>408</v>
      </c>
      <c r="K300" s="433"/>
      <c r="L300" s="434"/>
      <c r="M300" s="434"/>
      <c r="N300" s="816" t="s">
        <v>366</v>
      </c>
      <c r="O300" s="817"/>
      <c r="P300" s="817"/>
      <c r="Q300" s="816" t="s">
        <v>366</v>
      </c>
      <c r="R300" s="817"/>
      <c r="S300" s="820" t="s">
        <v>366</v>
      </c>
      <c r="T300" s="821"/>
      <c r="U300" s="514">
        <f t="shared" si="25"/>
        <v>0</v>
      </c>
      <c r="V300" t="str">
        <f t="shared" si="26"/>
        <v>-</v>
      </c>
      <c r="W300" s="411"/>
      <c r="X300" s="411"/>
      <c r="Y300" s="411"/>
    </row>
    <row r="301" spans="1:25" ht="27" hidden="1" x14ac:dyDescent="0.25">
      <c r="A301" s="416">
        <v>9</v>
      </c>
      <c r="B301" s="443" t="s">
        <v>380</v>
      </c>
      <c r="C301" s="814" t="s">
        <v>366</v>
      </c>
      <c r="D301" s="815"/>
      <c r="E301" s="824"/>
      <c r="F301" s="825"/>
      <c r="G301" s="825"/>
      <c r="H301" s="433" t="s">
        <v>404</v>
      </c>
      <c r="I301" s="434" t="s">
        <v>406</v>
      </c>
      <c r="J301" s="434" t="s">
        <v>408</v>
      </c>
      <c r="K301" s="433"/>
      <c r="L301" s="434"/>
      <c r="M301" s="434"/>
      <c r="N301" s="816" t="s">
        <v>366</v>
      </c>
      <c r="O301" s="817"/>
      <c r="P301" s="817"/>
      <c r="Q301" s="816" t="s">
        <v>366</v>
      </c>
      <c r="R301" s="817"/>
      <c r="S301" s="820" t="s">
        <v>366</v>
      </c>
      <c r="T301" s="821"/>
      <c r="U301" s="514">
        <f t="shared" si="25"/>
        <v>0</v>
      </c>
      <c r="V301" t="str">
        <f t="shared" si="26"/>
        <v>-</v>
      </c>
      <c r="W301" s="411"/>
      <c r="X301" s="411"/>
      <c r="Y301" s="411"/>
    </row>
    <row r="302" spans="1:25" ht="27" hidden="1" customHeight="1" x14ac:dyDescent="0.25">
      <c r="A302" s="416">
        <v>9</v>
      </c>
      <c r="B302" s="443" t="s">
        <v>380</v>
      </c>
      <c r="C302" s="814" t="s">
        <v>366</v>
      </c>
      <c r="D302" s="815"/>
      <c r="E302" s="824"/>
      <c r="F302" s="825"/>
      <c r="G302" s="825"/>
      <c r="H302" s="433" t="s">
        <v>404</v>
      </c>
      <c r="I302" s="434" t="s">
        <v>407</v>
      </c>
      <c r="J302" s="434" t="s">
        <v>408</v>
      </c>
      <c r="K302" s="433"/>
      <c r="L302" s="434"/>
      <c r="M302" s="434"/>
      <c r="N302" s="816" t="s">
        <v>366</v>
      </c>
      <c r="O302" s="817"/>
      <c r="P302" s="817"/>
      <c r="Q302" s="816" t="s">
        <v>366</v>
      </c>
      <c r="R302" s="817"/>
      <c r="S302" s="820" t="s">
        <v>366</v>
      </c>
      <c r="T302" s="821"/>
      <c r="U302" s="514">
        <f t="shared" si="25"/>
        <v>0</v>
      </c>
      <c r="V302" t="str">
        <f t="shared" si="26"/>
        <v>-</v>
      </c>
      <c r="W302" s="411"/>
      <c r="X302" s="411"/>
      <c r="Y302" s="411"/>
    </row>
    <row r="303" spans="1:25" hidden="1" x14ac:dyDescent="0.25">
      <c r="A303" s="416">
        <v>9</v>
      </c>
      <c r="B303" s="443" t="s">
        <v>380</v>
      </c>
      <c r="C303" s="814" t="s">
        <v>366</v>
      </c>
      <c r="D303" s="815"/>
      <c r="E303" s="822"/>
      <c r="F303" s="823"/>
      <c r="G303" s="823"/>
      <c r="H303" s="433" t="s">
        <v>404</v>
      </c>
      <c r="I303" s="434" t="s">
        <v>409</v>
      </c>
      <c r="J303" s="434" t="s">
        <v>408</v>
      </c>
      <c r="K303" s="433"/>
      <c r="L303" s="434"/>
      <c r="M303" s="434"/>
      <c r="N303" s="816" t="s">
        <v>366</v>
      </c>
      <c r="O303" s="817"/>
      <c r="P303" s="817"/>
      <c r="Q303" s="816" t="s">
        <v>366</v>
      </c>
      <c r="R303" s="817"/>
      <c r="S303" s="820" t="s">
        <v>366</v>
      </c>
      <c r="T303" s="821"/>
      <c r="U303" s="514">
        <f t="shared" si="25"/>
        <v>0</v>
      </c>
      <c r="V303" t="str">
        <f t="shared" si="26"/>
        <v>-</v>
      </c>
      <c r="W303" s="411"/>
      <c r="X303" s="411"/>
      <c r="Y303" s="411"/>
    </row>
    <row r="304" spans="1:25" hidden="1" x14ac:dyDescent="0.25">
      <c r="A304" s="416">
        <v>9</v>
      </c>
      <c r="B304" s="443" t="s">
        <v>380</v>
      </c>
      <c r="C304" s="571"/>
      <c r="D304" s="572"/>
      <c r="E304" s="573"/>
      <c r="F304" s="574"/>
      <c r="G304" s="574"/>
      <c r="H304" s="549"/>
      <c r="I304" t="s">
        <v>444</v>
      </c>
      <c r="J304" s="548"/>
      <c r="K304" s="433"/>
      <c r="L304" s="434"/>
      <c r="M304" s="434"/>
      <c r="N304" s="567"/>
      <c r="O304" s="568"/>
      <c r="P304" s="568"/>
      <c r="Q304" s="567"/>
      <c r="R304" s="568"/>
      <c r="S304" s="569"/>
      <c r="T304" s="570"/>
      <c r="U304" s="514">
        <f t="shared" ref="U304:U367" si="27">K304</f>
        <v>0</v>
      </c>
      <c r="V304" t="str">
        <f t="shared" ref="V304:V367" si="28">IF(L304="","-",L304)</f>
        <v>-</v>
      </c>
      <c r="W304" s="411"/>
      <c r="X304" s="411"/>
      <c r="Y304" s="411"/>
    </row>
    <row r="305" spans="1:25" hidden="1" x14ac:dyDescent="0.25">
      <c r="A305" s="416">
        <v>9</v>
      </c>
      <c r="B305" s="443" t="s">
        <v>380</v>
      </c>
      <c r="C305" s="571"/>
      <c r="D305" s="572"/>
      <c r="E305" s="573"/>
      <c r="F305" s="574"/>
      <c r="G305" s="574"/>
      <c r="H305" s="549"/>
      <c r="I305" s="548"/>
      <c r="J305" s="548"/>
      <c r="K305" s="433"/>
      <c r="L305" s="434"/>
      <c r="M305" s="434"/>
      <c r="N305" s="567"/>
      <c r="O305" s="568"/>
      <c r="P305" s="568"/>
      <c r="Q305" s="567"/>
      <c r="R305" s="568"/>
      <c r="S305" s="569"/>
      <c r="T305" s="570"/>
      <c r="U305" s="514">
        <f t="shared" si="27"/>
        <v>0</v>
      </c>
      <c r="V305" t="str">
        <f t="shared" si="28"/>
        <v>-</v>
      </c>
      <c r="W305" s="411"/>
      <c r="X305" s="411"/>
      <c r="Y305" s="411"/>
    </row>
    <row r="306" spans="1:25" hidden="1" x14ac:dyDescent="0.25">
      <c r="A306" s="416">
        <v>9</v>
      </c>
      <c r="B306" s="443" t="s">
        <v>380</v>
      </c>
      <c r="C306" s="571"/>
      <c r="D306" s="572"/>
      <c r="E306" s="573"/>
      <c r="F306" s="574"/>
      <c r="G306" s="574"/>
      <c r="H306" s="549"/>
      <c r="I306" s="628" t="s">
        <v>486</v>
      </c>
      <c r="J306" s="548"/>
      <c r="K306" s="433"/>
      <c r="L306" s="434"/>
      <c r="M306" s="434"/>
      <c r="N306" s="567"/>
      <c r="O306" s="568"/>
      <c r="P306" s="568"/>
      <c r="Q306" s="567"/>
      <c r="R306" s="568"/>
      <c r="S306" s="569"/>
      <c r="T306" s="570"/>
      <c r="U306" s="514">
        <f t="shared" si="27"/>
        <v>0</v>
      </c>
      <c r="V306" t="str">
        <f t="shared" si="28"/>
        <v>-</v>
      </c>
      <c r="W306" s="411"/>
      <c r="X306" s="411"/>
      <c r="Y306" s="411"/>
    </row>
    <row r="307" spans="1:25" hidden="1" x14ac:dyDescent="0.25">
      <c r="A307" s="416">
        <v>9</v>
      </c>
      <c r="B307" s="443" t="s">
        <v>380</v>
      </c>
      <c r="C307" s="814" t="s">
        <v>366</v>
      </c>
      <c r="D307" s="815"/>
      <c r="E307" s="822" t="s">
        <v>366</v>
      </c>
      <c r="F307" s="823"/>
      <c r="G307" s="823"/>
      <c r="H307" s="549" t="s">
        <v>366</v>
      </c>
      <c r="I307" s="548"/>
      <c r="J307" s="548"/>
      <c r="K307" s="433" t="s">
        <v>366</v>
      </c>
      <c r="L307" s="434"/>
      <c r="M307" s="434"/>
      <c r="N307" s="816" t="s">
        <v>366</v>
      </c>
      <c r="O307" s="817"/>
      <c r="P307" s="817"/>
      <c r="Q307" s="816" t="s">
        <v>366</v>
      </c>
      <c r="R307" s="817"/>
      <c r="S307" s="820" t="s">
        <v>366</v>
      </c>
      <c r="T307" s="821"/>
      <c r="U307" s="514" t="str">
        <f t="shared" si="27"/>
        <v xml:space="preserve"> </v>
      </c>
      <c r="V307" t="str">
        <f t="shared" si="28"/>
        <v>-</v>
      </c>
      <c r="W307" s="411"/>
      <c r="X307" s="411"/>
      <c r="Y307" s="411"/>
    </row>
    <row r="308" spans="1:25" hidden="1" x14ac:dyDescent="0.25">
      <c r="A308" s="416">
        <v>9</v>
      </c>
      <c r="B308" s="443" t="s">
        <v>380</v>
      </c>
      <c r="C308" s="429">
        <v>44087</v>
      </c>
      <c r="D308" s="430"/>
      <c r="E308" s="423">
        <v>44088</v>
      </c>
      <c r="F308" s="628" t="s">
        <v>446</v>
      </c>
      <c r="G308" s="424"/>
      <c r="H308" s="423">
        <v>44089</v>
      </c>
      <c r="I308" s="431"/>
      <c r="J308" s="424"/>
      <c r="K308" s="423">
        <v>44090</v>
      </c>
      <c r="L308" s="431"/>
      <c r="M308" s="432"/>
      <c r="N308" s="423">
        <v>44091</v>
      </c>
      <c r="O308" s="431"/>
      <c r="P308" s="424"/>
      <c r="Q308" s="423">
        <v>44092</v>
      </c>
      <c r="R308" s="424"/>
      <c r="S308" s="425">
        <v>44093</v>
      </c>
      <c r="T308" s="426"/>
      <c r="U308" s="514">
        <f t="shared" si="27"/>
        <v>44090</v>
      </c>
      <c r="V308" t="str">
        <f t="shared" si="28"/>
        <v>-</v>
      </c>
      <c r="W308" s="411"/>
      <c r="X308" s="411"/>
      <c r="Y308" s="411"/>
    </row>
    <row r="309" spans="1:25" hidden="1" x14ac:dyDescent="0.25">
      <c r="A309" s="416">
        <v>9</v>
      </c>
      <c r="B309" s="443" t="s">
        <v>380</v>
      </c>
      <c r="C309" s="814" t="s">
        <v>366</v>
      </c>
      <c r="D309" s="815"/>
      <c r="E309" s="816" t="s">
        <v>366</v>
      </c>
      <c r="F309" s="817"/>
      <c r="G309" s="817"/>
      <c r="H309" s="549" t="s">
        <v>366</v>
      </c>
      <c r="I309" s="548"/>
      <c r="J309" s="548"/>
      <c r="K309" s="433" t="s">
        <v>366</v>
      </c>
      <c r="L309" s="434"/>
      <c r="M309" s="434"/>
      <c r="N309" s="816" t="s">
        <v>366</v>
      </c>
      <c r="O309" s="817"/>
      <c r="P309" s="817"/>
      <c r="Q309" s="816" t="s">
        <v>366</v>
      </c>
      <c r="R309" s="817"/>
      <c r="S309" s="820" t="s">
        <v>366</v>
      </c>
      <c r="T309" s="821"/>
      <c r="U309" s="514" t="str">
        <f t="shared" si="27"/>
        <v xml:space="preserve"> </v>
      </c>
      <c r="V309" t="str">
        <f t="shared" si="28"/>
        <v>-</v>
      </c>
      <c r="W309" s="411"/>
      <c r="X309" s="411"/>
      <c r="Y309" s="411"/>
    </row>
    <row r="310" spans="1:25" hidden="1" x14ac:dyDescent="0.25">
      <c r="A310" s="416">
        <v>9</v>
      </c>
      <c r="B310" s="443" t="s">
        <v>380</v>
      </c>
      <c r="C310" s="814" t="s">
        <v>366</v>
      </c>
      <c r="D310" s="815"/>
      <c r="E310" s="816" t="s">
        <v>508</v>
      </c>
      <c r="F310" s="817"/>
      <c r="G310" s="817"/>
      <c r="H310" s="549" t="s">
        <v>366</v>
      </c>
      <c r="I310" s="548"/>
      <c r="J310" s="548"/>
      <c r="K310" s="433" t="s">
        <v>366</v>
      </c>
      <c r="L310" s="434"/>
      <c r="M310" s="434"/>
      <c r="N310" s="816" t="s">
        <v>366</v>
      </c>
      <c r="O310" s="817"/>
      <c r="P310" s="817"/>
      <c r="Q310" s="816" t="s">
        <v>366</v>
      </c>
      <c r="R310" s="817"/>
      <c r="S310" s="820" t="s">
        <v>366</v>
      </c>
      <c r="T310" s="821"/>
      <c r="U310" s="514" t="str">
        <f t="shared" si="27"/>
        <v xml:space="preserve"> </v>
      </c>
      <c r="V310" t="str">
        <f t="shared" si="28"/>
        <v>-</v>
      </c>
      <c r="W310" s="411"/>
      <c r="X310" s="411"/>
      <c r="Y310" s="411"/>
    </row>
    <row r="311" spans="1:25" hidden="1" x14ac:dyDescent="0.25">
      <c r="A311" s="416">
        <v>9</v>
      </c>
      <c r="B311" s="443" t="s">
        <v>380</v>
      </c>
      <c r="C311" s="814" t="s">
        <v>366</v>
      </c>
      <c r="D311" s="815"/>
      <c r="E311" s="816" t="s">
        <v>366</v>
      </c>
      <c r="F311" s="817"/>
      <c r="G311" s="817"/>
      <c r="H311" s="549" t="s">
        <v>366</v>
      </c>
      <c r="I311" s="548"/>
      <c r="J311" s="548"/>
      <c r="K311" s="433" t="s">
        <v>366</v>
      </c>
      <c r="L311" s="434"/>
      <c r="M311" s="434"/>
      <c r="N311" s="816" t="s">
        <v>366</v>
      </c>
      <c r="O311" s="817"/>
      <c r="P311" s="817"/>
      <c r="Q311" s="816" t="s">
        <v>366</v>
      </c>
      <c r="R311" s="817"/>
      <c r="S311" s="820" t="s">
        <v>366</v>
      </c>
      <c r="T311" s="821"/>
      <c r="U311" s="514" t="str">
        <f t="shared" si="27"/>
        <v xml:space="preserve"> </v>
      </c>
      <c r="V311" t="str">
        <f t="shared" si="28"/>
        <v>-</v>
      </c>
      <c r="W311" s="411"/>
      <c r="X311" s="411"/>
      <c r="Y311" s="411"/>
    </row>
    <row r="312" spans="1:25" hidden="1" x14ac:dyDescent="0.25">
      <c r="A312" s="416">
        <v>9</v>
      </c>
      <c r="B312" s="443" t="s">
        <v>380</v>
      </c>
      <c r="C312" s="814" t="s">
        <v>366</v>
      </c>
      <c r="D312" s="815"/>
      <c r="E312" s="816"/>
      <c r="F312" s="817"/>
      <c r="G312" s="817"/>
      <c r="H312" s="549" t="s">
        <v>366</v>
      </c>
      <c r="I312" s="548"/>
      <c r="J312" s="548"/>
      <c r="K312" s="433" t="s">
        <v>366</v>
      </c>
      <c r="L312" s="434"/>
      <c r="M312" s="434"/>
      <c r="N312" s="816" t="s">
        <v>366</v>
      </c>
      <c r="O312" s="817"/>
      <c r="P312" s="817"/>
      <c r="Q312" s="816" t="s">
        <v>366</v>
      </c>
      <c r="R312" s="817"/>
      <c r="S312" s="820" t="s">
        <v>366</v>
      </c>
      <c r="T312" s="821"/>
      <c r="U312" s="514" t="str">
        <f t="shared" si="27"/>
        <v xml:space="preserve"> </v>
      </c>
      <c r="V312" t="str">
        <f t="shared" si="28"/>
        <v>-</v>
      </c>
      <c r="W312" s="411"/>
      <c r="X312" s="411"/>
      <c r="Y312" s="411"/>
    </row>
    <row r="313" spans="1:25" hidden="1" x14ac:dyDescent="0.25">
      <c r="A313" s="416">
        <v>9</v>
      </c>
      <c r="B313" s="443" t="s">
        <v>380</v>
      </c>
      <c r="C313" s="814" t="s">
        <v>366</v>
      </c>
      <c r="D313" s="815"/>
      <c r="E313" s="816"/>
      <c r="F313" s="817"/>
      <c r="G313" s="817"/>
      <c r="H313" s="549" t="s">
        <v>366</v>
      </c>
      <c r="I313" s="548"/>
      <c r="J313" s="548"/>
      <c r="K313" s="433" t="s">
        <v>366</v>
      </c>
      <c r="L313" s="434"/>
      <c r="M313" s="434"/>
      <c r="N313" s="816" t="s">
        <v>366</v>
      </c>
      <c r="O313" s="817"/>
      <c r="P313" s="817"/>
      <c r="Q313" s="816" t="s">
        <v>366</v>
      </c>
      <c r="R313" s="817"/>
      <c r="S313" s="820" t="s">
        <v>366</v>
      </c>
      <c r="T313" s="821"/>
      <c r="U313" s="514" t="str">
        <f t="shared" si="27"/>
        <v xml:space="preserve"> </v>
      </c>
      <c r="V313" t="str">
        <f t="shared" si="28"/>
        <v>-</v>
      </c>
      <c r="W313" s="411"/>
      <c r="X313" s="411"/>
      <c r="Y313" s="411"/>
    </row>
    <row r="314" spans="1:25" hidden="1" x14ac:dyDescent="0.25">
      <c r="A314" s="416">
        <v>9</v>
      </c>
      <c r="B314" s="443" t="s">
        <v>380</v>
      </c>
      <c r="C314" s="429">
        <v>44094</v>
      </c>
      <c r="D314" s="430"/>
      <c r="E314" s="423">
        <v>44095</v>
      </c>
      <c r="F314" s="431"/>
      <c r="G314" s="424"/>
      <c r="H314" s="423">
        <v>44096</v>
      </c>
      <c r="I314" s="431"/>
      <c r="J314" s="450"/>
      <c r="K314" s="423">
        <v>44097</v>
      </c>
      <c r="L314" s="431"/>
      <c r="M314" s="432"/>
      <c r="N314" s="423">
        <v>44098</v>
      </c>
      <c r="O314" s="431"/>
      <c r="P314" s="424"/>
      <c r="Q314" s="423">
        <v>44099</v>
      </c>
      <c r="R314" s="424"/>
      <c r="S314" s="425">
        <v>44100</v>
      </c>
      <c r="T314" s="426"/>
      <c r="U314" s="514">
        <f t="shared" si="27"/>
        <v>44097</v>
      </c>
      <c r="V314" t="str">
        <f t="shared" si="28"/>
        <v>-</v>
      </c>
      <c r="W314" s="411"/>
      <c r="X314" s="411"/>
      <c r="Y314" s="411"/>
    </row>
    <row r="315" spans="1:25" hidden="1" x14ac:dyDescent="0.25">
      <c r="A315" s="416">
        <v>9</v>
      </c>
      <c r="B315" s="443" t="s">
        <v>380</v>
      </c>
      <c r="C315" s="444"/>
      <c r="D315" s="452"/>
      <c r="E315" s="446"/>
      <c r="F315" s="448"/>
      <c r="G315" s="447"/>
      <c r="H315" s="446"/>
      <c r="I315" s="448"/>
      <c r="J315" s="458"/>
      <c r="K315" s="433"/>
      <c r="L315" s="434"/>
      <c r="M315" s="434"/>
      <c r="N315" s="446"/>
      <c r="O315" s="448"/>
      <c r="P315" s="447"/>
      <c r="Q315" s="446"/>
      <c r="R315" s="447"/>
      <c r="S315" s="453"/>
      <c r="T315" s="454"/>
      <c r="U315" s="514">
        <f t="shared" si="27"/>
        <v>0</v>
      </c>
      <c r="V315" t="str">
        <f t="shared" si="28"/>
        <v>-</v>
      </c>
      <c r="W315" s="411"/>
      <c r="X315" s="411"/>
      <c r="Y315" s="411"/>
    </row>
    <row r="316" spans="1:25" hidden="1" x14ac:dyDescent="0.25">
      <c r="A316" s="416">
        <v>9</v>
      </c>
      <c r="B316" s="443" t="s">
        <v>380</v>
      </c>
      <c r="C316" s="444"/>
      <c r="D316" s="452"/>
      <c r="E316" s="816"/>
      <c r="F316" s="817"/>
      <c r="G316" s="817"/>
      <c r="H316" s="446"/>
      <c r="I316" s="448"/>
      <c r="J316" s="458"/>
      <c r="K316" s="433"/>
      <c r="L316" s="434"/>
      <c r="M316" s="434"/>
      <c r="N316" s="446"/>
      <c r="O316" s="448"/>
      <c r="P316" s="447"/>
      <c r="Q316" s="446"/>
      <c r="R316" s="447"/>
      <c r="S316" s="453"/>
      <c r="T316" s="454"/>
      <c r="U316" s="514">
        <f t="shared" si="27"/>
        <v>0</v>
      </c>
      <c r="V316" t="str">
        <f t="shared" si="28"/>
        <v>-</v>
      </c>
      <c r="W316" s="411"/>
      <c r="X316" s="411"/>
      <c r="Y316" s="411"/>
    </row>
    <row r="317" spans="1:25" hidden="1" x14ac:dyDescent="0.25">
      <c r="A317" s="416">
        <v>9</v>
      </c>
      <c r="B317" s="443" t="s">
        <v>380</v>
      </c>
      <c r="C317" s="444"/>
      <c r="D317" s="452"/>
      <c r="E317" s="816"/>
      <c r="F317" s="817"/>
      <c r="G317" s="817"/>
      <c r="H317" s="446"/>
      <c r="I317" s="448"/>
      <c r="J317" s="458"/>
      <c r="K317" s="433"/>
      <c r="L317" s="434"/>
      <c r="M317" s="434"/>
      <c r="N317" s="446"/>
      <c r="O317" s="448"/>
      <c r="P317" s="447"/>
      <c r="Q317" s="446"/>
      <c r="R317" s="447"/>
      <c r="S317" s="453"/>
      <c r="T317" s="454"/>
      <c r="U317" s="514">
        <f t="shared" si="27"/>
        <v>0</v>
      </c>
      <c r="V317" t="str">
        <f t="shared" si="28"/>
        <v>-</v>
      </c>
      <c r="W317" s="411"/>
      <c r="X317" s="411"/>
      <c r="Y317" s="411"/>
    </row>
    <row r="318" spans="1:25" ht="18" hidden="1" x14ac:dyDescent="0.25">
      <c r="A318" s="416">
        <v>9</v>
      </c>
      <c r="B318" s="443" t="s">
        <v>380</v>
      </c>
      <c r="C318" s="444"/>
      <c r="D318" s="452"/>
      <c r="E318" s="947"/>
      <c r="F318" s="948"/>
      <c r="G318" s="948"/>
      <c r="H318" s="446"/>
      <c r="I318" s="448"/>
      <c r="J318" s="458"/>
      <c r="K318" s="433"/>
      <c r="L318" s="434"/>
      <c r="M318" s="434"/>
      <c r="N318" s="446"/>
      <c r="O318" s="448"/>
      <c r="P318" s="447"/>
      <c r="Q318" s="446"/>
      <c r="R318" s="447"/>
      <c r="S318" s="453"/>
      <c r="T318" s="454"/>
      <c r="U318" s="514">
        <f t="shared" si="27"/>
        <v>0</v>
      </c>
      <c r="V318" t="str">
        <f t="shared" si="28"/>
        <v>-</v>
      </c>
      <c r="W318" s="411"/>
      <c r="X318" s="411"/>
      <c r="Y318" s="411"/>
    </row>
    <row r="319" spans="1:25" ht="18" hidden="1" x14ac:dyDescent="0.25">
      <c r="A319" s="416">
        <v>9</v>
      </c>
      <c r="B319" s="443" t="s">
        <v>380</v>
      </c>
      <c r="C319" s="444"/>
      <c r="D319" s="452"/>
      <c r="E319" s="947"/>
      <c r="F319" s="948"/>
      <c r="G319" s="948"/>
      <c r="H319" s="446"/>
      <c r="I319" s="448"/>
      <c r="J319" s="458"/>
      <c r="K319" s="433"/>
      <c r="L319" s="434"/>
      <c r="M319" s="434"/>
      <c r="N319" s="446"/>
      <c r="O319" s="448"/>
      <c r="P319" s="447"/>
      <c r="Q319" s="446"/>
      <c r="R319" s="447"/>
      <c r="S319" s="453"/>
      <c r="T319" s="454"/>
      <c r="U319" s="514">
        <f t="shared" si="27"/>
        <v>0</v>
      </c>
      <c r="V319" t="str">
        <f t="shared" si="28"/>
        <v>-</v>
      </c>
      <c r="W319" s="411"/>
      <c r="X319" s="411"/>
      <c r="Y319" s="411"/>
    </row>
    <row r="320" spans="1:25" ht="18" hidden="1" x14ac:dyDescent="0.25">
      <c r="A320" s="416">
        <v>9</v>
      </c>
      <c r="B320" s="443" t="s">
        <v>380</v>
      </c>
      <c r="C320" s="444"/>
      <c r="D320" s="452"/>
      <c r="E320" s="947"/>
      <c r="F320" s="948"/>
      <c r="G320" s="948"/>
      <c r="H320" s="446"/>
      <c r="I320" s="448"/>
      <c r="J320" s="458"/>
      <c r="K320" s="433"/>
      <c r="L320" s="434"/>
      <c r="M320" s="434"/>
      <c r="N320" s="446"/>
      <c r="O320" s="448"/>
      <c r="P320" s="447"/>
      <c r="Q320" s="446"/>
      <c r="R320" s="447"/>
      <c r="S320" s="453"/>
      <c r="T320" s="454"/>
      <c r="U320" s="514">
        <f t="shared" si="27"/>
        <v>0</v>
      </c>
      <c r="V320" t="str">
        <f t="shared" si="28"/>
        <v>-</v>
      </c>
      <c r="W320" s="411"/>
      <c r="X320" s="411"/>
      <c r="Y320" s="411"/>
    </row>
    <row r="321" spans="1:25" hidden="1" x14ac:dyDescent="0.25">
      <c r="A321" s="416">
        <v>9</v>
      </c>
      <c r="B321" s="443" t="s">
        <v>380</v>
      </c>
      <c r="C321" s="444"/>
      <c r="D321" s="452"/>
      <c r="E321" s="446"/>
      <c r="F321" s="448"/>
      <c r="G321" s="447"/>
      <c r="H321" s="446"/>
      <c r="I321" s="448"/>
      <c r="J321" s="458"/>
      <c r="K321" s="433"/>
      <c r="L321" s="434"/>
      <c r="M321" s="434"/>
      <c r="N321" s="446"/>
      <c r="O321" s="448"/>
      <c r="P321" s="447"/>
      <c r="Q321" s="446"/>
      <c r="R321" s="447"/>
      <c r="S321" s="453"/>
      <c r="T321" s="454"/>
      <c r="U321" s="514">
        <f t="shared" si="27"/>
        <v>0</v>
      </c>
      <c r="V321" t="str">
        <f t="shared" si="28"/>
        <v>-</v>
      </c>
      <c r="W321" s="411"/>
      <c r="X321" s="411"/>
      <c r="Y321" s="411"/>
    </row>
    <row r="322" spans="1:25" hidden="1" x14ac:dyDescent="0.25">
      <c r="A322" s="416">
        <v>9</v>
      </c>
      <c r="B322" s="443" t="s">
        <v>380</v>
      </c>
      <c r="C322" s="444"/>
      <c r="D322" s="452"/>
      <c r="E322" s="446"/>
      <c r="F322" s="448"/>
      <c r="G322" s="447"/>
      <c r="H322" s="446"/>
      <c r="I322" s="448"/>
      <c r="J322" s="458"/>
      <c r="K322" s="433"/>
      <c r="L322" s="434"/>
      <c r="M322" s="434"/>
      <c r="N322" s="446"/>
      <c r="O322" s="448"/>
      <c r="P322" s="447"/>
      <c r="Q322" s="446"/>
      <c r="R322" s="447"/>
      <c r="S322" s="453"/>
      <c r="T322" s="454"/>
      <c r="U322" s="514">
        <f t="shared" si="27"/>
        <v>0</v>
      </c>
      <c r="V322" t="str">
        <f t="shared" si="28"/>
        <v>-</v>
      </c>
      <c r="W322" s="411"/>
      <c r="X322" s="411"/>
      <c r="Y322" s="411"/>
    </row>
    <row r="323" spans="1:25" hidden="1" x14ac:dyDescent="0.25">
      <c r="A323" s="416">
        <v>9</v>
      </c>
      <c r="B323" s="443" t="s">
        <v>380</v>
      </c>
      <c r="C323" s="814" t="s">
        <v>366</v>
      </c>
      <c r="D323" s="815"/>
      <c r="E323" s="816" t="s">
        <v>366</v>
      </c>
      <c r="F323" s="817"/>
      <c r="G323" s="817"/>
      <c r="H323" s="549" t="s">
        <v>366</v>
      </c>
      <c r="I323" s="548"/>
      <c r="J323" s="548"/>
      <c r="K323" s="433"/>
      <c r="L323" s="434"/>
      <c r="M323" s="434"/>
      <c r="N323" s="816" t="s">
        <v>366</v>
      </c>
      <c r="O323" s="817"/>
      <c r="P323" s="817"/>
      <c r="Q323" s="816" t="s">
        <v>366</v>
      </c>
      <c r="R323" s="817"/>
      <c r="S323" s="820" t="s">
        <v>366</v>
      </c>
      <c r="T323" s="821"/>
      <c r="U323" s="514">
        <f t="shared" si="27"/>
        <v>0</v>
      </c>
      <c r="V323" t="str">
        <f t="shared" si="28"/>
        <v>-</v>
      </c>
      <c r="W323" s="411"/>
      <c r="X323" s="411"/>
      <c r="Y323" s="411"/>
    </row>
    <row r="324" spans="1:25" hidden="1" x14ac:dyDescent="0.25">
      <c r="A324" s="416">
        <v>9</v>
      </c>
      <c r="B324" s="443" t="s">
        <v>380</v>
      </c>
      <c r="C324" s="814" t="s">
        <v>366</v>
      </c>
      <c r="D324" s="815"/>
      <c r="E324" s="816" t="s">
        <v>366</v>
      </c>
      <c r="F324" s="817"/>
      <c r="G324" s="817"/>
      <c r="H324" s="549" t="s">
        <v>366</v>
      </c>
      <c r="I324" s="548"/>
      <c r="J324" s="548"/>
      <c r="K324" s="433"/>
      <c r="L324" s="434"/>
      <c r="M324" s="434"/>
      <c r="N324" s="816" t="s">
        <v>366</v>
      </c>
      <c r="O324" s="817"/>
      <c r="P324" s="817"/>
      <c r="Q324" s="816" t="s">
        <v>366</v>
      </c>
      <c r="R324" s="817"/>
      <c r="S324" s="820" t="s">
        <v>366</v>
      </c>
      <c r="T324" s="821"/>
      <c r="U324" s="514">
        <f t="shared" si="27"/>
        <v>0</v>
      </c>
      <c r="V324" t="str">
        <f t="shared" si="28"/>
        <v>-</v>
      </c>
      <c r="W324" s="411"/>
      <c r="X324" s="411"/>
      <c r="Y324" s="411"/>
    </row>
    <row r="325" spans="1:25" hidden="1" x14ac:dyDescent="0.25">
      <c r="A325" s="416">
        <v>9</v>
      </c>
      <c r="B325" s="443" t="s">
        <v>380</v>
      </c>
      <c r="C325" s="814" t="s">
        <v>366</v>
      </c>
      <c r="D325" s="815"/>
      <c r="E325" s="816" t="s">
        <v>366</v>
      </c>
      <c r="F325" s="817"/>
      <c r="G325" s="817"/>
      <c r="H325" s="549" t="s">
        <v>366</v>
      </c>
      <c r="I325" s="548"/>
      <c r="J325" s="548"/>
      <c r="K325" s="433"/>
      <c r="L325" s="434"/>
      <c r="M325" s="434"/>
      <c r="N325" s="816" t="s">
        <v>366</v>
      </c>
      <c r="O325" s="817"/>
      <c r="P325" s="817"/>
      <c r="Q325" s="816" t="s">
        <v>366</v>
      </c>
      <c r="R325" s="817"/>
      <c r="S325" s="820" t="s">
        <v>366</v>
      </c>
      <c r="T325" s="821"/>
      <c r="U325" s="514">
        <f t="shared" si="27"/>
        <v>0</v>
      </c>
      <c r="V325" t="str">
        <f t="shared" si="28"/>
        <v>-</v>
      </c>
      <c r="W325" s="411"/>
      <c r="X325" s="411"/>
      <c r="Y325" s="411"/>
    </row>
    <row r="326" spans="1:25" hidden="1" x14ac:dyDescent="0.25">
      <c r="A326" s="416">
        <v>9</v>
      </c>
      <c r="B326" s="443" t="s">
        <v>380</v>
      </c>
      <c r="C326" s="814" t="s">
        <v>366</v>
      </c>
      <c r="D326" s="815"/>
      <c r="E326" s="816" t="s">
        <v>366</v>
      </c>
      <c r="F326" s="817"/>
      <c r="G326" s="817"/>
      <c r="H326" s="549" t="s">
        <v>366</v>
      </c>
      <c r="I326" s="548"/>
      <c r="J326" s="548"/>
      <c r="K326" s="433"/>
      <c r="L326" s="434"/>
      <c r="M326" s="434"/>
      <c r="N326" s="816" t="s">
        <v>366</v>
      </c>
      <c r="O326" s="817"/>
      <c r="P326" s="817"/>
      <c r="Q326" s="816" t="s">
        <v>366</v>
      </c>
      <c r="R326" s="817"/>
      <c r="S326" s="820" t="s">
        <v>366</v>
      </c>
      <c r="T326" s="821"/>
      <c r="U326" s="514">
        <f t="shared" si="27"/>
        <v>0</v>
      </c>
      <c r="V326" t="str">
        <f t="shared" si="28"/>
        <v>-</v>
      </c>
      <c r="W326" s="411"/>
      <c r="X326" s="411"/>
      <c r="Y326" s="411"/>
    </row>
    <row r="327" spans="1:25" ht="15.75" hidden="1" thickBot="1" x14ac:dyDescent="0.3">
      <c r="A327" s="416">
        <v>9</v>
      </c>
      <c r="B327" s="443" t="s">
        <v>380</v>
      </c>
      <c r="C327" s="814" t="s">
        <v>366</v>
      </c>
      <c r="D327" s="815"/>
      <c r="E327" s="816" t="s">
        <v>366</v>
      </c>
      <c r="F327" s="817"/>
      <c r="G327" s="817"/>
      <c r="H327" s="549" t="s">
        <v>366</v>
      </c>
      <c r="I327" s="548"/>
      <c r="J327" s="548"/>
      <c r="K327" s="433" t="s">
        <v>366</v>
      </c>
      <c r="L327" s="434"/>
      <c r="M327" s="434"/>
      <c r="N327" s="812" t="s">
        <v>366</v>
      </c>
      <c r="O327" s="813"/>
      <c r="P327" s="813"/>
      <c r="Q327" s="812" t="s">
        <v>366</v>
      </c>
      <c r="R327" s="813"/>
      <c r="S327" s="818" t="s">
        <v>366</v>
      </c>
      <c r="T327" s="819"/>
      <c r="U327" s="514" t="str">
        <f t="shared" si="27"/>
        <v xml:space="preserve"> </v>
      </c>
      <c r="V327" t="str">
        <f t="shared" si="28"/>
        <v>-</v>
      </c>
      <c r="W327" s="411"/>
      <c r="X327" s="411"/>
      <c r="Y327" s="411"/>
    </row>
    <row r="328" spans="1:25" hidden="1" x14ac:dyDescent="0.25">
      <c r="A328" s="416">
        <v>9</v>
      </c>
      <c r="B328" s="443" t="s">
        <v>382</v>
      </c>
      <c r="C328" s="429">
        <v>44101</v>
      </c>
      <c r="D328" s="430"/>
      <c r="E328" s="423">
        <v>44102</v>
      </c>
      <c r="F328" s="630" t="s">
        <v>528</v>
      </c>
      <c r="G328" s="424"/>
      <c r="H328" s="423">
        <v>44103</v>
      </c>
      <c r="I328" s="431"/>
      <c r="J328" s="424"/>
      <c r="K328" s="423">
        <v>44104</v>
      </c>
      <c r="L328" s="431"/>
      <c r="M328" s="463"/>
      <c r="N328" s="448">
        <v>44105</v>
      </c>
      <c r="O328" s="448"/>
      <c r="P328" s="447"/>
      <c r="Q328" s="446">
        <v>44106</v>
      </c>
      <c r="R328" s="447"/>
      <c r="S328" s="453">
        <v>44107</v>
      </c>
      <c r="T328" s="454"/>
      <c r="U328" s="514">
        <f t="shared" si="27"/>
        <v>44104</v>
      </c>
      <c r="V328" t="str">
        <f t="shared" si="28"/>
        <v>-</v>
      </c>
      <c r="W328" s="411"/>
      <c r="X328" s="411"/>
      <c r="Y328" s="411"/>
    </row>
    <row r="329" spans="1:25" hidden="1" x14ac:dyDescent="0.25">
      <c r="A329" s="416">
        <v>9</v>
      </c>
      <c r="B329" s="443" t="s">
        <v>382</v>
      </c>
      <c r="C329" s="814" t="s">
        <v>366</v>
      </c>
      <c r="D329" s="815"/>
      <c r="E329" s="816" t="s">
        <v>525</v>
      </c>
      <c r="F329" s="817"/>
      <c r="G329" s="817"/>
      <c r="H329" s="549" t="s">
        <v>366</v>
      </c>
      <c r="I329" s="548"/>
      <c r="J329" s="548"/>
      <c r="K329" s="433" t="s">
        <v>366</v>
      </c>
      <c r="L329" s="434"/>
      <c r="M329" s="464"/>
      <c r="N329" s="805" t="s">
        <v>366</v>
      </c>
      <c r="O329" s="805"/>
      <c r="P329" s="805"/>
      <c r="Q329" s="804" t="s">
        <v>366</v>
      </c>
      <c r="R329" s="805"/>
      <c r="S329" s="806" t="s">
        <v>366</v>
      </c>
      <c r="T329" s="807"/>
      <c r="U329" s="514" t="str">
        <f t="shared" si="27"/>
        <v xml:space="preserve"> </v>
      </c>
      <c r="V329" t="str">
        <f t="shared" si="28"/>
        <v>-</v>
      </c>
      <c r="W329" s="411"/>
      <c r="X329" s="411"/>
      <c r="Y329" s="411"/>
    </row>
    <row r="330" spans="1:25" hidden="1" x14ac:dyDescent="0.25">
      <c r="A330" s="416">
        <v>9</v>
      </c>
      <c r="B330" s="443" t="s">
        <v>382</v>
      </c>
      <c r="C330" s="814" t="s">
        <v>366</v>
      </c>
      <c r="D330" s="815"/>
      <c r="E330" s="816" t="s">
        <v>510</v>
      </c>
      <c r="F330" s="817"/>
      <c r="G330" s="817"/>
      <c r="H330" s="549" t="s">
        <v>366</v>
      </c>
      <c r="I330" s="548"/>
      <c r="J330" s="548"/>
      <c r="K330" s="433" t="s">
        <v>366</v>
      </c>
      <c r="L330" s="434"/>
      <c r="M330" s="464"/>
      <c r="N330" s="805" t="s">
        <v>366</v>
      </c>
      <c r="O330" s="805"/>
      <c r="P330" s="805"/>
      <c r="Q330" s="804" t="s">
        <v>366</v>
      </c>
      <c r="R330" s="805"/>
      <c r="S330" s="806" t="s">
        <v>366</v>
      </c>
      <c r="T330" s="807"/>
      <c r="U330" s="514" t="str">
        <f t="shared" si="27"/>
        <v xml:space="preserve"> </v>
      </c>
      <c r="V330" t="str">
        <f t="shared" si="28"/>
        <v>-</v>
      </c>
      <c r="W330" s="411"/>
      <c r="X330" s="411"/>
      <c r="Y330" s="411"/>
    </row>
    <row r="331" spans="1:25" hidden="1" x14ac:dyDescent="0.25">
      <c r="A331" s="416">
        <v>9</v>
      </c>
      <c r="B331" s="443" t="s">
        <v>382</v>
      </c>
      <c r="C331" s="814" t="s">
        <v>366</v>
      </c>
      <c r="D331" s="815"/>
      <c r="E331" s="816" t="s">
        <v>366</v>
      </c>
      <c r="F331" s="817"/>
      <c r="G331" s="817"/>
      <c r="H331" s="549" t="s">
        <v>366</v>
      </c>
      <c r="I331" s="548"/>
      <c r="J331" s="548"/>
      <c r="K331" s="433" t="s">
        <v>366</v>
      </c>
      <c r="L331" s="434"/>
      <c r="M331" s="464"/>
      <c r="N331" s="805" t="s">
        <v>366</v>
      </c>
      <c r="O331" s="805"/>
      <c r="P331" s="805"/>
      <c r="Q331" s="804" t="s">
        <v>366</v>
      </c>
      <c r="R331" s="805"/>
      <c r="S331" s="806" t="s">
        <v>366</v>
      </c>
      <c r="T331" s="807"/>
      <c r="U331" s="514" t="str">
        <f t="shared" si="27"/>
        <v xml:space="preserve"> </v>
      </c>
      <c r="V331" t="str">
        <f t="shared" si="28"/>
        <v>-</v>
      </c>
      <c r="W331" s="411"/>
      <c r="X331" s="411"/>
      <c r="Y331" s="411"/>
    </row>
    <row r="332" spans="1:25" hidden="1" x14ac:dyDescent="0.25">
      <c r="A332" s="416">
        <v>9</v>
      </c>
      <c r="B332" s="443" t="s">
        <v>382</v>
      </c>
      <c r="C332" s="814" t="s">
        <v>366</v>
      </c>
      <c r="D332" s="815"/>
      <c r="E332" s="816" t="s">
        <v>522</v>
      </c>
      <c r="F332" s="817"/>
      <c r="G332" s="817"/>
      <c r="H332" s="549" t="s">
        <v>366</v>
      </c>
      <c r="I332" s="548"/>
      <c r="J332" s="548"/>
      <c r="K332" s="433" t="s">
        <v>366</v>
      </c>
      <c r="L332" s="434"/>
      <c r="M332" s="464"/>
      <c r="N332" s="805" t="s">
        <v>366</v>
      </c>
      <c r="O332" s="805"/>
      <c r="P332" s="805"/>
      <c r="Q332" s="804" t="s">
        <v>366</v>
      </c>
      <c r="R332" s="805"/>
      <c r="S332" s="806" t="s">
        <v>366</v>
      </c>
      <c r="T332" s="807"/>
      <c r="U332" s="514" t="str">
        <f t="shared" si="27"/>
        <v xml:space="preserve"> </v>
      </c>
      <c r="V332" t="str">
        <f t="shared" si="28"/>
        <v>-</v>
      </c>
      <c r="W332" s="411"/>
      <c r="X332" s="411"/>
      <c r="Y332" s="411"/>
    </row>
    <row r="333" spans="1:25" ht="15.75" hidden="1" thickBot="1" x14ac:dyDescent="0.3">
      <c r="A333" s="441">
        <v>9</v>
      </c>
      <c r="B333" s="457" t="s">
        <v>382</v>
      </c>
      <c r="C333" s="810" t="s">
        <v>366</v>
      </c>
      <c r="D333" s="811"/>
      <c r="E333" s="812" t="s">
        <v>366</v>
      </c>
      <c r="F333" s="813"/>
      <c r="G333" s="813"/>
      <c r="H333" s="552" t="s">
        <v>366</v>
      </c>
      <c r="I333" s="553"/>
      <c r="J333" s="553"/>
      <c r="K333" s="439" t="s">
        <v>366</v>
      </c>
      <c r="L333" s="440"/>
      <c r="M333" s="465"/>
      <c r="N333" s="805" t="s">
        <v>366</v>
      </c>
      <c r="O333" s="805"/>
      <c r="P333" s="805"/>
      <c r="Q333" s="804" t="s">
        <v>366</v>
      </c>
      <c r="R333" s="805"/>
      <c r="S333" s="806" t="s">
        <v>366</v>
      </c>
      <c r="T333" s="807"/>
      <c r="U333" s="514" t="str">
        <f t="shared" si="27"/>
        <v xml:space="preserve"> </v>
      </c>
      <c r="V333" t="str">
        <f t="shared" si="28"/>
        <v>-</v>
      </c>
      <c r="W333" s="411"/>
      <c r="X333" s="411"/>
      <c r="Y333" s="411"/>
    </row>
    <row r="334" spans="1:25" hidden="1" x14ac:dyDescent="0.25">
      <c r="A334" s="416">
        <v>10</v>
      </c>
      <c r="B334" s="443" t="s">
        <v>383</v>
      </c>
      <c r="C334" s="444">
        <v>44108</v>
      </c>
      <c r="D334" s="452"/>
      <c r="E334" s="446">
        <v>44109</v>
      </c>
      <c r="F334" s="448"/>
      <c r="G334" s="447"/>
      <c r="H334" s="446">
        <v>44110</v>
      </c>
      <c r="I334" s="448"/>
      <c r="J334" s="447"/>
      <c r="K334" s="446">
        <v>44111</v>
      </c>
      <c r="L334" s="448"/>
      <c r="M334" s="449"/>
      <c r="N334" s="423">
        <v>44112</v>
      </c>
      <c r="O334" s="431"/>
      <c r="P334" s="424"/>
      <c r="Q334" s="423">
        <v>44113</v>
      </c>
      <c r="R334" s="424"/>
      <c r="S334" s="425">
        <v>44114</v>
      </c>
      <c r="T334" s="426"/>
      <c r="U334" s="514">
        <f t="shared" si="27"/>
        <v>44111</v>
      </c>
      <c r="V334" t="str">
        <f t="shared" si="28"/>
        <v>-</v>
      </c>
      <c r="W334" s="411"/>
      <c r="X334" s="411"/>
      <c r="Y334" s="411"/>
    </row>
    <row r="335" spans="1:25" hidden="1" x14ac:dyDescent="0.25">
      <c r="A335" s="416">
        <v>10</v>
      </c>
      <c r="B335" s="443" t="s">
        <v>383</v>
      </c>
      <c r="C335" s="802" t="s">
        <v>366</v>
      </c>
      <c r="D335" s="803"/>
      <c r="E335" s="804" t="s">
        <v>366</v>
      </c>
      <c r="F335" s="805"/>
      <c r="G335" s="805"/>
      <c r="H335" s="550" t="s">
        <v>366</v>
      </c>
      <c r="I335" s="551"/>
      <c r="J335" s="551"/>
      <c r="K335" s="433" t="s">
        <v>366</v>
      </c>
      <c r="L335" s="434"/>
      <c r="M335" s="434"/>
      <c r="N335" s="804" t="s">
        <v>366</v>
      </c>
      <c r="O335" s="805"/>
      <c r="P335" s="805"/>
      <c r="Q335" s="804" t="s">
        <v>366</v>
      </c>
      <c r="R335" s="805"/>
      <c r="S335" s="806" t="s">
        <v>366</v>
      </c>
      <c r="T335" s="807"/>
      <c r="U335" s="514" t="str">
        <f t="shared" si="27"/>
        <v xml:space="preserve"> </v>
      </c>
      <c r="V335" t="str">
        <f t="shared" si="28"/>
        <v>-</v>
      </c>
      <c r="W335" s="411"/>
      <c r="X335" s="411"/>
      <c r="Y335" s="411"/>
    </row>
    <row r="336" spans="1:25" hidden="1" x14ac:dyDescent="0.25">
      <c r="A336" s="416">
        <v>10</v>
      </c>
      <c r="B336" s="443" t="s">
        <v>383</v>
      </c>
      <c r="C336" s="802" t="s">
        <v>366</v>
      </c>
      <c r="D336" s="803"/>
      <c r="E336" s="804" t="s">
        <v>366</v>
      </c>
      <c r="F336" s="805"/>
      <c r="G336" s="805"/>
      <c r="H336" s="550" t="s">
        <v>366</v>
      </c>
      <c r="I336" s="551"/>
      <c r="J336" s="551"/>
      <c r="K336" s="433" t="s">
        <v>366</v>
      </c>
      <c r="L336" s="434"/>
      <c r="M336" s="434"/>
      <c r="N336" s="804" t="s">
        <v>366</v>
      </c>
      <c r="O336" s="805"/>
      <c r="P336" s="805"/>
      <c r="Q336" s="804" t="s">
        <v>366</v>
      </c>
      <c r="R336" s="805"/>
      <c r="S336" s="806" t="s">
        <v>366</v>
      </c>
      <c r="T336" s="807"/>
      <c r="U336" s="514" t="str">
        <f t="shared" si="27"/>
        <v xml:space="preserve"> </v>
      </c>
      <c r="V336" t="str">
        <f t="shared" si="28"/>
        <v>-</v>
      </c>
      <c r="W336" s="411"/>
      <c r="X336" s="411"/>
      <c r="Y336" s="411"/>
    </row>
    <row r="337" spans="1:25" hidden="1" x14ac:dyDescent="0.25">
      <c r="A337" s="416">
        <v>10</v>
      </c>
      <c r="B337" s="443" t="s">
        <v>383</v>
      </c>
      <c r="C337" s="802" t="s">
        <v>366</v>
      </c>
      <c r="D337" s="803"/>
      <c r="E337" s="804" t="s">
        <v>366</v>
      </c>
      <c r="F337" s="805"/>
      <c r="G337" s="805"/>
      <c r="H337" s="550" t="s">
        <v>366</v>
      </c>
      <c r="I337" s="551"/>
      <c r="J337" s="551"/>
      <c r="K337" s="433" t="s">
        <v>366</v>
      </c>
      <c r="L337" s="434"/>
      <c r="M337" s="434"/>
      <c r="N337" s="804" t="s">
        <v>366</v>
      </c>
      <c r="O337" s="805"/>
      <c r="P337" s="805"/>
      <c r="Q337" s="804" t="s">
        <v>366</v>
      </c>
      <c r="R337" s="805"/>
      <c r="S337" s="806" t="s">
        <v>366</v>
      </c>
      <c r="T337" s="807"/>
      <c r="U337" s="514" t="str">
        <f t="shared" si="27"/>
        <v xml:space="preserve"> </v>
      </c>
      <c r="V337" t="str">
        <f t="shared" si="28"/>
        <v>-</v>
      </c>
      <c r="W337" s="411"/>
      <c r="X337" s="411"/>
      <c r="Y337" s="411"/>
    </row>
    <row r="338" spans="1:25" hidden="1" x14ac:dyDescent="0.25">
      <c r="A338" s="416">
        <v>10</v>
      </c>
      <c r="B338" s="443" t="s">
        <v>383</v>
      </c>
      <c r="C338" s="802" t="s">
        <v>366</v>
      </c>
      <c r="D338" s="803"/>
      <c r="E338" s="804" t="s">
        <v>366</v>
      </c>
      <c r="F338" s="805"/>
      <c r="G338" s="805"/>
      <c r="H338" s="550" t="s">
        <v>366</v>
      </c>
      <c r="I338" s="551"/>
      <c r="J338" s="551"/>
      <c r="K338" s="433" t="s">
        <v>366</v>
      </c>
      <c r="L338" s="434"/>
      <c r="M338" s="434"/>
      <c r="N338" s="804" t="s">
        <v>366</v>
      </c>
      <c r="O338" s="805"/>
      <c r="P338" s="805"/>
      <c r="Q338" s="804" t="s">
        <v>366</v>
      </c>
      <c r="R338" s="805"/>
      <c r="S338" s="806" t="s">
        <v>366</v>
      </c>
      <c r="T338" s="807"/>
      <c r="U338" s="514" t="str">
        <f t="shared" si="27"/>
        <v xml:space="preserve"> </v>
      </c>
      <c r="V338" t="str">
        <f t="shared" si="28"/>
        <v>-</v>
      </c>
      <c r="W338" s="411"/>
      <c r="X338" s="411"/>
      <c r="Y338" s="411"/>
    </row>
    <row r="339" spans="1:25" hidden="1" x14ac:dyDescent="0.25">
      <c r="A339" s="416">
        <v>10</v>
      </c>
      <c r="B339" s="443" t="s">
        <v>383</v>
      </c>
      <c r="C339" s="802" t="s">
        <v>366</v>
      </c>
      <c r="D339" s="803"/>
      <c r="E339" s="804" t="s">
        <v>366</v>
      </c>
      <c r="F339" s="805"/>
      <c r="G339" s="805"/>
      <c r="H339" s="550" t="s">
        <v>366</v>
      </c>
      <c r="I339" s="551"/>
      <c r="J339" s="551"/>
      <c r="K339" s="433" t="s">
        <v>366</v>
      </c>
      <c r="L339" s="434"/>
      <c r="M339" s="434"/>
      <c r="N339" s="804" t="s">
        <v>366</v>
      </c>
      <c r="O339" s="805"/>
      <c r="P339" s="805"/>
      <c r="Q339" s="804" t="s">
        <v>366</v>
      </c>
      <c r="R339" s="805"/>
      <c r="S339" s="806" t="s">
        <v>366</v>
      </c>
      <c r="T339" s="807"/>
      <c r="U339" s="514" t="str">
        <f t="shared" si="27"/>
        <v xml:space="preserve"> </v>
      </c>
      <c r="V339" t="str">
        <f t="shared" si="28"/>
        <v>-</v>
      </c>
      <c r="W339" s="411"/>
      <c r="X339" s="411"/>
      <c r="Y339" s="411"/>
    </row>
    <row r="340" spans="1:25" hidden="1" x14ac:dyDescent="0.25">
      <c r="A340" s="416">
        <v>10</v>
      </c>
      <c r="B340" s="443" t="s">
        <v>383</v>
      </c>
      <c r="C340" s="429">
        <v>44115</v>
      </c>
      <c r="D340" s="430"/>
      <c r="E340" s="423">
        <v>44116</v>
      </c>
      <c r="F340" s="628" t="s">
        <v>446</v>
      </c>
      <c r="G340" s="432"/>
      <c r="H340" s="423">
        <v>44117</v>
      </c>
      <c r="I340" s="431"/>
      <c r="J340" s="424"/>
      <c r="K340" s="423">
        <v>44118</v>
      </c>
      <c r="L340" s="431"/>
      <c r="M340" s="432"/>
      <c r="N340" s="423">
        <v>44119</v>
      </c>
      <c r="O340" s="431"/>
      <c r="P340" s="424"/>
      <c r="Q340" s="423">
        <v>44120</v>
      </c>
      <c r="R340" s="424"/>
      <c r="S340" s="425">
        <v>44121</v>
      </c>
      <c r="T340" s="426"/>
      <c r="U340" s="514">
        <f t="shared" si="27"/>
        <v>44118</v>
      </c>
      <c r="V340" t="str">
        <f t="shared" si="28"/>
        <v>-</v>
      </c>
      <c r="W340" s="411"/>
      <c r="X340" s="411"/>
      <c r="Y340" s="411"/>
    </row>
    <row r="341" spans="1:25" hidden="1" x14ac:dyDescent="0.25">
      <c r="A341" s="416">
        <v>10</v>
      </c>
      <c r="B341" s="443" t="s">
        <v>383</v>
      </c>
      <c r="C341" s="802" t="s">
        <v>366</v>
      </c>
      <c r="D341" s="803"/>
      <c r="E341" s="804" t="s">
        <v>517</v>
      </c>
      <c r="F341" s="805"/>
      <c r="G341" s="805"/>
      <c r="H341" s="550" t="s">
        <v>366</v>
      </c>
      <c r="I341" s="551"/>
      <c r="J341" s="551"/>
      <c r="K341" s="433" t="s">
        <v>366</v>
      </c>
      <c r="L341" s="434"/>
      <c r="M341" s="434"/>
      <c r="N341" s="804" t="s">
        <v>366</v>
      </c>
      <c r="O341" s="805"/>
      <c r="P341" s="805"/>
      <c r="Q341" s="804" t="s">
        <v>366</v>
      </c>
      <c r="R341" s="805"/>
      <c r="S341" s="806" t="s">
        <v>366</v>
      </c>
      <c r="T341" s="807"/>
      <c r="U341" s="514" t="str">
        <f t="shared" si="27"/>
        <v xml:space="preserve"> </v>
      </c>
      <c r="V341" t="str">
        <f t="shared" si="28"/>
        <v>-</v>
      </c>
      <c r="W341" s="411"/>
      <c r="X341" s="411"/>
      <c r="Y341" s="411"/>
    </row>
    <row r="342" spans="1:25" hidden="1" x14ac:dyDescent="0.25">
      <c r="A342" s="416">
        <v>10</v>
      </c>
      <c r="B342" s="443" t="s">
        <v>383</v>
      </c>
      <c r="C342" s="802" t="s">
        <v>366</v>
      </c>
      <c r="D342" s="803"/>
      <c r="E342" s="804" t="s">
        <v>366</v>
      </c>
      <c r="F342" s="805"/>
      <c r="G342" s="805"/>
      <c r="H342" s="550" t="s">
        <v>366</v>
      </c>
      <c r="I342" s="551"/>
      <c r="J342" s="551"/>
      <c r="K342" s="433" t="s">
        <v>366</v>
      </c>
      <c r="L342" s="434"/>
      <c r="M342" s="434"/>
      <c r="N342" s="804" t="s">
        <v>366</v>
      </c>
      <c r="O342" s="805"/>
      <c r="P342" s="805"/>
      <c r="Q342" s="804" t="s">
        <v>366</v>
      </c>
      <c r="R342" s="805"/>
      <c r="S342" s="806" t="s">
        <v>366</v>
      </c>
      <c r="T342" s="807"/>
      <c r="U342" s="514" t="str">
        <f t="shared" si="27"/>
        <v xml:space="preserve"> </v>
      </c>
      <c r="V342" t="str">
        <f t="shared" si="28"/>
        <v>-</v>
      </c>
      <c r="W342" s="411"/>
      <c r="X342" s="411"/>
      <c r="Y342" s="411"/>
    </row>
    <row r="343" spans="1:25" hidden="1" x14ac:dyDescent="0.25">
      <c r="A343" s="416">
        <v>10</v>
      </c>
      <c r="B343" s="443" t="s">
        <v>383</v>
      </c>
      <c r="C343" s="802" t="s">
        <v>366</v>
      </c>
      <c r="D343" s="803"/>
      <c r="E343" s="804" t="s">
        <v>366</v>
      </c>
      <c r="F343" s="805"/>
      <c r="G343" s="805"/>
      <c r="H343" s="550" t="s">
        <v>366</v>
      </c>
      <c r="I343" s="551"/>
      <c r="J343" s="551"/>
      <c r="K343" s="433" t="s">
        <v>366</v>
      </c>
      <c r="L343" s="434"/>
      <c r="M343" s="434"/>
      <c r="N343" s="804" t="s">
        <v>366</v>
      </c>
      <c r="O343" s="805"/>
      <c r="P343" s="805"/>
      <c r="Q343" s="804" t="s">
        <v>366</v>
      </c>
      <c r="R343" s="805"/>
      <c r="S343" s="806" t="s">
        <v>366</v>
      </c>
      <c r="T343" s="807"/>
      <c r="U343" s="514" t="str">
        <f t="shared" si="27"/>
        <v xml:space="preserve"> </v>
      </c>
      <c r="V343" t="str">
        <f t="shared" si="28"/>
        <v>-</v>
      </c>
      <c r="W343" s="411"/>
      <c r="X343" s="411"/>
      <c r="Y343" s="411"/>
    </row>
    <row r="344" spans="1:25" hidden="1" x14ac:dyDescent="0.25">
      <c r="A344" s="416">
        <v>10</v>
      </c>
      <c r="B344" s="443" t="s">
        <v>383</v>
      </c>
      <c r="C344" s="802" t="s">
        <v>366</v>
      </c>
      <c r="D344" s="803"/>
      <c r="E344" s="804" t="s">
        <v>366</v>
      </c>
      <c r="F344" s="805"/>
      <c r="G344" s="805"/>
      <c r="H344" s="550" t="s">
        <v>366</v>
      </c>
      <c r="I344" s="551"/>
      <c r="J344" s="551"/>
      <c r="K344" s="433" t="s">
        <v>366</v>
      </c>
      <c r="L344" s="434"/>
      <c r="M344" s="434"/>
      <c r="N344" s="804" t="s">
        <v>366</v>
      </c>
      <c r="O344" s="805"/>
      <c r="P344" s="805"/>
      <c r="Q344" s="804" t="s">
        <v>366</v>
      </c>
      <c r="R344" s="805"/>
      <c r="S344" s="806" t="s">
        <v>366</v>
      </c>
      <c r="T344" s="807"/>
      <c r="U344" s="514" t="str">
        <f t="shared" si="27"/>
        <v xml:space="preserve"> </v>
      </c>
      <c r="V344" t="str">
        <f t="shared" si="28"/>
        <v>-</v>
      </c>
      <c r="W344" s="411"/>
      <c r="X344" s="411"/>
      <c r="Y344" s="411"/>
    </row>
    <row r="345" spans="1:25" hidden="1" x14ac:dyDescent="0.25">
      <c r="A345" s="416">
        <v>10</v>
      </c>
      <c r="B345" s="443" t="s">
        <v>383</v>
      </c>
      <c r="C345" s="802" t="s">
        <v>366</v>
      </c>
      <c r="D345" s="803"/>
      <c r="E345" s="804" t="s">
        <v>366</v>
      </c>
      <c r="F345" s="805"/>
      <c r="G345" s="805"/>
      <c r="H345" s="550" t="s">
        <v>366</v>
      </c>
      <c r="I345" s="551"/>
      <c r="J345" s="551"/>
      <c r="K345" s="433" t="s">
        <v>366</v>
      </c>
      <c r="L345" s="434"/>
      <c r="M345" s="434"/>
      <c r="N345" s="804" t="s">
        <v>366</v>
      </c>
      <c r="O345" s="805"/>
      <c r="P345" s="805"/>
      <c r="Q345" s="804" t="s">
        <v>366</v>
      </c>
      <c r="R345" s="805"/>
      <c r="S345" s="806" t="s">
        <v>366</v>
      </c>
      <c r="T345" s="807"/>
      <c r="U345" s="514" t="str">
        <f t="shared" si="27"/>
        <v xml:space="preserve"> </v>
      </c>
      <c r="V345" t="str">
        <f t="shared" si="28"/>
        <v>-</v>
      </c>
      <c r="W345" s="411"/>
      <c r="X345" s="411"/>
      <c r="Y345" s="411"/>
    </row>
    <row r="346" spans="1:25" hidden="1" x14ac:dyDescent="0.25">
      <c r="A346" s="416">
        <v>10</v>
      </c>
      <c r="B346" s="443" t="s">
        <v>383</v>
      </c>
      <c r="C346" s="429">
        <v>44122</v>
      </c>
      <c r="D346" s="430"/>
      <c r="E346" s="423">
        <v>44123</v>
      </c>
      <c r="F346" s="471" t="s">
        <v>370</v>
      </c>
      <c r="G346" s="424"/>
      <c r="H346" s="423">
        <v>44124</v>
      </c>
      <c r="I346" s="431"/>
      <c r="J346" s="424"/>
      <c r="K346" s="423">
        <v>44125</v>
      </c>
      <c r="L346" s="471"/>
      <c r="M346" s="432"/>
      <c r="N346" s="423">
        <v>44126</v>
      </c>
      <c r="O346" s="431"/>
      <c r="P346" s="424"/>
      <c r="Q346" s="423">
        <v>44127</v>
      </c>
      <c r="R346" s="424"/>
      <c r="S346" s="425">
        <v>44128</v>
      </c>
      <c r="T346" s="426"/>
      <c r="U346" s="514">
        <f t="shared" si="27"/>
        <v>44125</v>
      </c>
      <c r="V346" t="str">
        <f t="shared" si="28"/>
        <v>-</v>
      </c>
      <c r="W346" s="411"/>
      <c r="X346" s="411"/>
      <c r="Y346" s="411"/>
    </row>
    <row r="347" spans="1:25" hidden="1" x14ac:dyDescent="0.25">
      <c r="A347" s="416">
        <v>10</v>
      </c>
      <c r="B347" s="443" t="s">
        <v>383</v>
      </c>
      <c r="C347" s="802" t="s">
        <v>366</v>
      </c>
      <c r="D347" s="803"/>
      <c r="E347" s="433" t="s">
        <v>403</v>
      </c>
      <c r="F347" s="434" t="s">
        <v>411</v>
      </c>
      <c r="G347" s="434" t="s">
        <v>412</v>
      </c>
      <c r="H347" s="550" t="s">
        <v>366</v>
      </c>
      <c r="I347" s="551"/>
      <c r="J347" s="551"/>
      <c r="K347" s="433"/>
      <c r="L347" s="434"/>
      <c r="M347" s="434"/>
      <c r="N347" s="804" t="s">
        <v>366</v>
      </c>
      <c r="O347" s="805"/>
      <c r="P347" s="805"/>
      <c r="Q347" s="804" t="s">
        <v>366</v>
      </c>
      <c r="R347" s="805"/>
      <c r="S347" s="806" t="s">
        <v>366</v>
      </c>
      <c r="T347" s="807"/>
      <c r="U347" s="514">
        <f t="shared" si="27"/>
        <v>0</v>
      </c>
      <c r="V347" t="str">
        <f t="shared" si="28"/>
        <v>-</v>
      </c>
      <c r="W347" s="411"/>
      <c r="X347" s="411"/>
      <c r="Y347" s="411"/>
    </row>
    <row r="348" spans="1:25" hidden="1" x14ac:dyDescent="0.25">
      <c r="A348" s="416">
        <v>10</v>
      </c>
      <c r="B348" s="443" t="s">
        <v>383</v>
      </c>
      <c r="C348" s="802" t="s">
        <v>366</v>
      </c>
      <c r="D348" s="803"/>
      <c r="E348" s="804" t="s">
        <v>366</v>
      </c>
      <c r="F348" s="805"/>
      <c r="G348" s="805"/>
      <c r="H348" s="550" t="s">
        <v>366</v>
      </c>
      <c r="I348" s="551"/>
      <c r="J348" s="551"/>
      <c r="K348" s="433" t="s">
        <v>366</v>
      </c>
      <c r="L348" s="434"/>
      <c r="M348" s="434"/>
      <c r="N348" s="804" t="s">
        <v>366</v>
      </c>
      <c r="O348" s="805"/>
      <c r="P348" s="805"/>
      <c r="Q348" s="804" t="s">
        <v>366</v>
      </c>
      <c r="R348" s="805"/>
      <c r="S348" s="806" t="s">
        <v>366</v>
      </c>
      <c r="T348" s="807"/>
      <c r="U348" s="514" t="str">
        <f t="shared" si="27"/>
        <v xml:space="preserve"> </v>
      </c>
      <c r="V348" t="str">
        <f t="shared" si="28"/>
        <v>-</v>
      </c>
      <c r="W348" s="411"/>
      <c r="X348" s="411"/>
      <c r="Y348" s="411"/>
    </row>
    <row r="349" spans="1:25" hidden="1" x14ac:dyDescent="0.25">
      <c r="A349" s="416">
        <v>10</v>
      </c>
      <c r="B349" s="443" t="s">
        <v>383</v>
      </c>
      <c r="C349" s="802" t="s">
        <v>366</v>
      </c>
      <c r="D349" s="803"/>
      <c r="E349" s="804" t="s">
        <v>516</v>
      </c>
      <c r="F349" s="805"/>
      <c r="G349" s="805"/>
      <c r="H349" s="550" t="s">
        <v>366</v>
      </c>
      <c r="I349" s="551"/>
      <c r="J349" s="551"/>
      <c r="K349" s="433" t="s">
        <v>366</v>
      </c>
      <c r="L349" s="434"/>
      <c r="M349" s="434"/>
      <c r="N349" s="804" t="s">
        <v>366</v>
      </c>
      <c r="O349" s="805"/>
      <c r="P349" s="805"/>
      <c r="Q349" s="804" t="s">
        <v>366</v>
      </c>
      <c r="R349" s="805"/>
      <c r="S349" s="806" t="s">
        <v>366</v>
      </c>
      <c r="T349" s="807"/>
      <c r="U349" s="514" t="str">
        <f t="shared" si="27"/>
        <v xml:space="preserve"> </v>
      </c>
      <c r="V349" t="str">
        <f t="shared" si="28"/>
        <v>-</v>
      </c>
      <c r="W349" s="411"/>
      <c r="X349" s="411"/>
      <c r="Y349" s="411"/>
    </row>
    <row r="350" spans="1:25" hidden="1" x14ac:dyDescent="0.25">
      <c r="A350" s="416">
        <v>10</v>
      </c>
      <c r="B350" s="443" t="s">
        <v>383</v>
      </c>
      <c r="C350" s="802" t="s">
        <v>366</v>
      </c>
      <c r="D350" s="803"/>
      <c r="E350" s="804" t="s">
        <v>520</v>
      </c>
      <c r="F350" s="805"/>
      <c r="G350" s="805"/>
      <c r="H350" s="550" t="s">
        <v>366</v>
      </c>
      <c r="I350" s="551"/>
      <c r="J350" s="551"/>
      <c r="K350" s="433" t="s">
        <v>366</v>
      </c>
      <c r="L350" s="434"/>
      <c r="M350" s="434"/>
      <c r="N350" s="804" t="s">
        <v>366</v>
      </c>
      <c r="O350" s="805"/>
      <c r="P350" s="805"/>
      <c r="Q350" s="804" t="s">
        <v>366</v>
      </c>
      <c r="R350" s="805"/>
      <c r="S350" s="806" t="s">
        <v>366</v>
      </c>
      <c r="T350" s="807"/>
      <c r="U350" s="514" t="str">
        <f t="shared" si="27"/>
        <v xml:space="preserve"> </v>
      </c>
      <c r="V350" t="str">
        <f t="shared" si="28"/>
        <v>-</v>
      </c>
      <c r="W350" s="411"/>
      <c r="X350" s="411"/>
      <c r="Y350" s="411"/>
    </row>
    <row r="351" spans="1:25" hidden="1" x14ac:dyDescent="0.25">
      <c r="A351" s="416">
        <v>10</v>
      </c>
      <c r="B351" s="443" t="s">
        <v>383</v>
      </c>
      <c r="C351" s="802" t="s">
        <v>366</v>
      </c>
      <c r="D351" s="803"/>
      <c r="E351" s="804" t="s">
        <v>523</v>
      </c>
      <c r="F351" s="805"/>
      <c r="G351" s="805"/>
      <c r="H351" s="550" t="s">
        <v>366</v>
      </c>
      <c r="I351" s="551"/>
      <c r="J351" s="551"/>
      <c r="K351" s="433" t="s">
        <v>366</v>
      </c>
      <c r="L351" s="434"/>
      <c r="M351" s="434"/>
      <c r="N351" s="804" t="s">
        <v>366</v>
      </c>
      <c r="O351" s="805"/>
      <c r="P351" s="805"/>
      <c r="Q351" s="804" t="s">
        <v>366</v>
      </c>
      <c r="R351" s="805"/>
      <c r="S351" s="806" t="s">
        <v>366</v>
      </c>
      <c r="T351" s="807"/>
      <c r="U351" s="514" t="str">
        <f t="shared" si="27"/>
        <v xml:space="preserve"> </v>
      </c>
      <c r="V351" t="str">
        <f t="shared" si="28"/>
        <v>-</v>
      </c>
      <c r="W351" s="411"/>
      <c r="X351" s="411"/>
      <c r="Y351" s="411"/>
    </row>
    <row r="352" spans="1:25" hidden="1" x14ac:dyDescent="0.25">
      <c r="A352" s="416">
        <v>10</v>
      </c>
      <c r="B352" s="443" t="s">
        <v>383</v>
      </c>
      <c r="C352" s="429">
        <v>44129</v>
      </c>
      <c r="D352" s="430"/>
      <c r="E352" s="423">
        <v>44130</v>
      </c>
      <c r="F352" s="431"/>
      <c r="G352" s="424"/>
      <c r="H352" s="423">
        <v>44131</v>
      </c>
      <c r="I352" s="431"/>
      <c r="J352" s="424"/>
      <c r="K352" s="423">
        <v>44132</v>
      </c>
      <c r="L352" s="431"/>
      <c r="M352" s="432"/>
      <c r="N352" s="423">
        <v>44133</v>
      </c>
      <c r="O352" s="431"/>
      <c r="P352" s="424"/>
      <c r="Q352" s="423">
        <v>44134</v>
      </c>
      <c r="R352" s="424"/>
      <c r="S352" s="425">
        <v>44135</v>
      </c>
      <c r="T352" s="456" t="s">
        <v>384</v>
      </c>
      <c r="U352" s="514">
        <f t="shared" si="27"/>
        <v>44132</v>
      </c>
      <c r="V352" t="str">
        <f t="shared" si="28"/>
        <v>-</v>
      </c>
      <c r="W352" s="411"/>
      <c r="X352" s="411"/>
      <c r="Y352" s="411"/>
    </row>
    <row r="353" spans="1:25" hidden="1" x14ac:dyDescent="0.25">
      <c r="A353" s="416">
        <v>10</v>
      </c>
      <c r="B353" s="443" t="s">
        <v>383</v>
      </c>
      <c r="C353" s="802" t="s">
        <v>366</v>
      </c>
      <c r="D353" s="803"/>
      <c r="E353" s="804" t="s">
        <v>366</v>
      </c>
      <c r="F353" s="805"/>
      <c r="G353" s="805"/>
      <c r="H353" s="550" t="s">
        <v>366</v>
      </c>
      <c r="I353" s="551"/>
      <c r="J353" s="551"/>
      <c r="K353" s="433" t="s">
        <v>366</v>
      </c>
      <c r="L353" s="434"/>
      <c r="M353" s="434"/>
      <c r="N353" s="804" t="s">
        <v>366</v>
      </c>
      <c r="O353" s="805"/>
      <c r="P353" s="805"/>
      <c r="Q353" s="804" t="s">
        <v>366</v>
      </c>
      <c r="R353" s="805"/>
      <c r="S353" s="806" t="s">
        <v>366</v>
      </c>
      <c r="T353" s="807"/>
      <c r="U353" s="514" t="str">
        <f t="shared" si="27"/>
        <v xml:space="preserve"> </v>
      </c>
      <c r="V353" t="str">
        <f t="shared" si="28"/>
        <v>-</v>
      </c>
      <c r="W353" s="411"/>
      <c r="X353" s="411"/>
      <c r="Y353" s="411"/>
    </row>
    <row r="354" spans="1:25" hidden="1" x14ac:dyDescent="0.25">
      <c r="A354" s="416">
        <v>10</v>
      </c>
      <c r="B354" s="443" t="s">
        <v>383</v>
      </c>
      <c r="C354" s="802" t="s">
        <v>366</v>
      </c>
      <c r="D354" s="803"/>
      <c r="E354" s="804" t="s">
        <v>366</v>
      </c>
      <c r="F354" s="805"/>
      <c r="G354" s="805"/>
      <c r="H354" s="550" t="s">
        <v>366</v>
      </c>
      <c r="I354" s="551"/>
      <c r="J354" s="551"/>
      <c r="K354" s="433" t="s">
        <v>366</v>
      </c>
      <c r="L354" s="434"/>
      <c r="M354" s="434"/>
      <c r="N354" s="804" t="s">
        <v>366</v>
      </c>
      <c r="O354" s="805"/>
      <c r="P354" s="805"/>
      <c r="Q354" s="804" t="s">
        <v>366</v>
      </c>
      <c r="R354" s="805"/>
      <c r="S354" s="806" t="s">
        <v>366</v>
      </c>
      <c r="T354" s="807"/>
      <c r="U354" s="514" t="str">
        <f t="shared" si="27"/>
        <v xml:space="preserve"> </v>
      </c>
      <c r="V354" t="str">
        <f t="shared" si="28"/>
        <v>-</v>
      </c>
      <c r="W354" s="411"/>
      <c r="X354" s="411"/>
      <c r="Y354" s="411"/>
    </row>
    <row r="355" spans="1:25" hidden="1" x14ac:dyDescent="0.25">
      <c r="A355" s="416">
        <v>10</v>
      </c>
      <c r="B355" s="443" t="s">
        <v>383</v>
      </c>
      <c r="C355" s="802" t="s">
        <v>366</v>
      </c>
      <c r="D355" s="803"/>
      <c r="E355" s="804" t="s">
        <v>366</v>
      </c>
      <c r="F355" s="805"/>
      <c r="G355" s="805"/>
      <c r="H355" s="550" t="s">
        <v>366</v>
      </c>
      <c r="I355" s="551"/>
      <c r="J355" s="551"/>
      <c r="K355" s="433" t="s">
        <v>366</v>
      </c>
      <c r="L355" s="434"/>
      <c r="M355" s="434"/>
      <c r="N355" s="804" t="s">
        <v>366</v>
      </c>
      <c r="O355" s="805"/>
      <c r="P355" s="805"/>
      <c r="Q355" s="804" t="s">
        <v>366</v>
      </c>
      <c r="R355" s="805"/>
      <c r="S355" s="806" t="s">
        <v>366</v>
      </c>
      <c r="T355" s="807"/>
      <c r="U355" s="514" t="str">
        <f t="shared" si="27"/>
        <v xml:space="preserve"> </v>
      </c>
      <c r="V355" t="str">
        <f t="shared" si="28"/>
        <v>-</v>
      </c>
      <c r="W355" s="411"/>
      <c r="X355" s="411"/>
      <c r="Y355" s="411"/>
    </row>
    <row r="356" spans="1:25" hidden="1" x14ac:dyDescent="0.25">
      <c r="A356" s="416">
        <v>10</v>
      </c>
      <c r="B356" s="443" t="s">
        <v>383</v>
      </c>
      <c r="C356" s="802" t="s">
        <v>366</v>
      </c>
      <c r="D356" s="803"/>
      <c r="E356" s="804" t="s">
        <v>366</v>
      </c>
      <c r="F356" s="805"/>
      <c r="G356" s="805"/>
      <c r="H356" s="550" t="s">
        <v>366</v>
      </c>
      <c r="I356" s="551"/>
      <c r="J356" s="551"/>
      <c r="K356" s="433" t="s">
        <v>366</v>
      </c>
      <c r="L356" s="434"/>
      <c r="M356" s="434"/>
      <c r="N356" s="804" t="s">
        <v>366</v>
      </c>
      <c r="O356" s="805"/>
      <c r="P356" s="805"/>
      <c r="Q356" s="804" t="s">
        <v>366</v>
      </c>
      <c r="R356" s="805"/>
      <c r="S356" s="806" t="s">
        <v>366</v>
      </c>
      <c r="T356" s="807"/>
      <c r="U356" s="514" t="str">
        <f t="shared" si="27"/>
        <v xml:space="preserve"> </v>
      </c>
      <c r="V356" t="str">
        <f t="shared" si="28"/>
        <v>-</v>
      </c>
      <c r="W356" s="411"/>
      <c r="X356" s="411"/>
      <c r="Y356" s="411"/>
    </row>
    <row r="357" spans="1:25" ht="15.75" hidden="1" thickBot="1" x14ac:dyDescent="0.3">
      <c r="A357" s="441">
        <v>10</v>
      </c>
      <c r="B357" s="457" t="s">
        <v>383</v>
      </c>
      <c r="C357" s="796" t="s">
        <v>366</v>
      </c>
      <c r="D357" s="797"/>
      <c r="E357" s="798" t="s">
        <v>366</v>
      </c>
      <c r="F357" s="799"/>
      <c r="G357" s="799"/>
      <c r="H357" s="554" t="s">
        <v>366</v>
      </c>
      <c r="I357" s="555"/>
      <c r="J357" s="555"/>
      <c r="K357" s="439" t="s">
        <v>366</v>
      </c>
      <c r="L357" s="440"/>
      <c r="M357" s="440"/>
      <c r="N357" s="798" t="s">
        <v>366</v>
      </c>
      <c r="O357" s="799"/>
      <c r="P357" s="799"/>
      <c r="Q357" s="798" t="s">
        <v>366</v>
      </c>
      <c r="R357" s="799"/>
      <c r="S357" s="800" t="s">
        <v>366</v>
      </c>
      <c r="T357" s="801"/>
      <c r="U357" s="514" t="str">
        <f t="shared" si="27"/>
        <v xml:space="preserve"> </v>
      </c>
      <c r="V357" t="str">
        <f t="shared" si="28"/>
        <v>-</v>
      </c>
      <c r="W357" s="411"/>
      <c r="X357" s="411"/>
      <c r="Y357" s="411"/>
    </row>
    <row r="358" spans="1:25" x14ac:dyDescent="0.25">
      <c r="A358" s="416">
        <v>11</v>
      </c>
      <c r="B358" s="443" t="s">
        <v>385</v>
      </c>
      <c r="C358" s="444">
        <v>44136</v>
      </c>
      <c r="D358" s="445"/>
      <c r="E358" s="446">
        <v>44137</v>
      </c>
      <c r="F358" s="448"/>
      <c r="G358" s="447"/>
      <c r="H358" s="446">
        <v>44138</v>
      </c>
      <c r="I358" s="448"/>
      <c r="J358" s="458"/>
      <c r="K358" s="446">
        <v>44139</v>
      </c>
      <c r="L358" s="448"/>
      <c r="M358" s="449"/>
      <c r="N358" s="446">
        <v>44140</v>
      </c>
      <c r="O358" s="448"/>
      <c r="P358" s="447"/>
      <c r="Q358" s="446">
        <v>44141</v>
      </c>
      <c r="R358" s="447"/>
      <c r="S358" s="453">
        <v>44142</v>
      </c>
      <c r="T358" s="454"/>
      <c r="U358" s="514">
        <f t="shared" si="27"/>
        <v>44139</v>
      </c>
      <c r="V358" t="str">
        <f t="shared" si="28"/>
        <v>-</v>
      </c>
      <c r="W358" s="411"/>
      <c r="X358" s="411"/>
      <c r="Y358" s="411"/>
    </row>
    <row r="359" spans="1:25" x14ac:dyDescent="0.25">
      <c r="A359" s="416">
        <v>11</v>
      </c>
      <c r="B359" s="443" t="s">
        <v>385</v>
      </c>
      <c r="C359" s="785" t="s">
        <v>366</v>
      </c>
      <c r="D359" s="777"/>
      <c r="E359" s="808"/>
      <c r="F359" s="809"/>
      <c r="G359" s="809"/>
      <c r="H359" s="556" t="s">
        <v>366</v>
      </c>
      <c r="I359" s="557"/>
      <c r="J359" s="557"/>
      <c r="K359" s="433" t="s">
        <v>366</v>
      </c>
      <c r="L359" s="434"/>
      <c r="M359" s="434"/>
      <c r="N359" s="778" t="s">
        <v>366</v>
      </c>
      <c r="O359" s="779"/>
      <c r="P359" s="779"/>
      <c r="Q359" s="778" t="s">
        <v>366</v>
      </c>
      <c r="R359" s="779"/>
      <c r="S359" s="788" t="s">
        <v>366</v>
      </c>
      <c r="T359" s="789"/>
      <c r="U359" s="514" t="str">
        <f t="shared" si="27"/>
        <v xml:space="preserve"> </v>
      </c>
      <c r="V359" t="str">
        <f t="shared" si="28"/>
        <v>-</v>
      </c>
      <c r="W359" s="411"/>
      <c r="X359" s="411"/>
      <c r="Y359" s="411"/>
    </row>
    <row r="360" spans="1:25" x14ac:dyDescent="0.25">
      <c r="A360" s="416">
        <v>11</v>
      </c>
      <c r="B360" s="443" t="s">
        <v>385</v>
      </c>
      <c r="C360" s="785" t="s">
        <v>366</v>
      </c>
      <c r="D360" s="777"/>
      <c r="E360" s="778"/>
      <c r="F360" s="779"/>
      <c r="G360" s="779"/>
      <c r="H360" s="556" t="s">
        <v>366</v>
      </c>
      <c r="I360" s="557"/>
      <c r="J360" s="557"/>
      <c r="K360" s="433" t="s">
        <v>366</v>
      </c>
      <c r="L360" s="434"/>
      <c r="M360" s="434"/>
      <c r="N360" s="778" t="s">
        <v>366</v>
      </c>
      <c r="O360" s="779"/>
      <c r="P360" s="779"/>
      <c r="Q360" s="778" t="s">
        <v>366</v>
      </c>
      <c r="R360" s="779"/>
      <c r="S360" s="788" t="s">
        <v>366</v>
      </c>
      <c r="T360" s="789"/>
      <c r="U360" s="514" t="str">
        <f t="shared" si="27"/>
        <v xml:space="preserve"> </v>
      </c>
      <c r="V360" t="str">
        <f t="shared" si="28"/>
        <v>-</v>
      </c>
      <c r="W360" s="411"/>
      <c r="X360" s="411"/>
      <c r="Y360" s="411"/>
    </row>
    <row r="361" spans="1:25" x14ac:dyDescent="0.25">
      <c r="A361" s="416">
        <v>11</v>
      </c>
      <c r="B361" s="443" t="s">
        <v>385</v>
      </c>
      <c r="C361" s="785" t="s">
        <v>366</v>
      </c>
      <c r="D361" s="777"/>
      <c r="E361" s="778"/>
      <c r="F361" s="779"/>
      <c r="G361" s="779"/>
      <c r="H361" s="556" t="s">
        <v>366</v>
      </c>
      <c r="I361" s="557"/>
      <c r="J361" s="557"/>
      <c r="K361" s="433" t="s">
        <v>366</v>
      </c>
      <c r="L361" s="434"/>
      <c r="M361" s="434"/>
      <c r="N361" s="778" t="s">
        <v>366</v>
      </c>
      <c r="O361" s="779"/>
      <c r="P361" s="779"/>
      <c r="Q361" s="778" t="s">
        <v>366</v>
      </c>
      <c r="R361" s="779"/>
      <c r="S361" s="788" t="s">
        <v>366</v>
      </c>
      <c r="T361" s="789"/>
      <c r="U361" s="514" t="str">
        <f t="shared" si="27"/>
        <v xml:space="preserve"> </v>
      </c>
      <c r="V361" t="str">
        <f t="shared" si="28"/>
        <v>-</v>
      </c>
      <c r="W361" s="411"/>
      <c r="X361" s="411"/>
      <c r="Y361" s="411"/>
    </row>
    <row r="362" spans="1:25" x14ac:dyDescent="0.25">
      <c r="A362" s="416">
        <v>11</v>
      </c>
      <c r="B362" s="443" t="s">
        <v>385</v>
      </c>
      <c r="C362" s="785" t="s">
        <v>366</v>
      </c>
      <c r="D362" s="777"/>
      <c r="E362" s="778"/>
      <c r="F362" s="779"/>
      <c r="G362" s="779"/>
      <c r="H362" s="556" t="s">
        <v>366</v>
      </c>
      <c r="I362" s="557"/>
      <c r="J362" s="557"/>
      <c r="K362" s="433" t="s">
        <v>366</v>
      </c>
      <c r="L362" s="434"/>
      <c r="M362" s="434"/>
      <c r="N362" s="778" t="s">
        <v>366</v>
      </c>
      <c r="O362" s="779"/>
      <c r="P362" s="779"/>
      <c r="Q362" s="778" t="s">
        <v>366</v>
      </c>
      <c r="R362" s="779"/>
      <c r="S362" s="788" t="s">
        <v>366</v>
      </c>
      <c r="T362" s="789"/>
      <c r="U362" s="514" t="str">
        <f t="shared" si="27"/>
        <v xml:space="preserve"> </v>
      </c>
      <c r="V362" t="str">
        <f t="shared" si="28"/>
        <v>-</v>
      </c>
      <c r="W362" s="411"/>
      <c r="X362" s="411"/>
      <c r="Y362" s="411"/>
    </row>
    <row r="363" spans="1:25" x14ac:dyDescent="0.25">
      <c r="A363" s="416">
        <v>11</v>
      </c>
      <c r="B363" s="443" t="s">
        <v>385</v>
      </c>
      <c r="C363" s="785" t="s">
        <v>366</v>
      </c>
      <c r="D363" s="777"/>
      <c r="E363" s="778"/>
      <c r="F363" s="779"/>
      <c r="G363" s="779"/>
      <c r="H363" s="556" t="s">
        <v>366</v>
      </c>
      <c r="I363" s="557"/>
      <c r="J363" s="557"/>
      <c r="K363" s="433" t="s">
        <v>366</v>
      </c>
      <c r="L363" s="434"/>
      <c r="M363" s="434"/>
      <c r="N363" s="778" t="s">
        <v>366</v>
      </c>
      <c r="O363" s="779"/>
      <c r="P363" s="779"/>
      <c r="Q363" s="778" t="s">
        <v>366</v>
      </c>
      <c r="R363" s="779"/>
      <c r="S363" s="788" t="s">
        <v>366</v>
      </c>
      <c r="T363" s="789"/>
      <c r="U363" s="514" t="str">
        <f t="shared" si="27"/>
        <v xml:space="preserve"> </v>
      </c>
      <c r="V363" t="str">
        <f t="shared" si="28"/>
        <v>-</v>
      </c>
      <c r="W363" s="411"/>
      <c r="X363" s="411"/>
      <c r="Y363" s="411"/>
    </row>
    <row r="364" spans="1:25" x14ac:dyDescent="0.25">
      <c r="A364" s="416">
        <v>11</v>
      </c>
      <c r="B364" s="443" t="s">
        <v>385</v>
      </c>
      <c r="C364" s="429">
        <v>44143</v>
      </c>
      <c r="D364" s="430"/>
      <c r="E364" s="423">
        <v>44144</v>
      </c>
      <c r="F364" s="431"/>
      <c r="G364" s="424"/>
      <c r="H364" s="420">
        <v>44145</v>
      </c>
      <c r="I364" s="421"/>
      <c r="J364" s="477"/>
      <c r="K364" s="420">
        <v>44146</v>
      </c>
      <c r="L364" s="421"/>
      <c r="M364" s="422" t="s">
        <v>386</v>
      </c>
      <c r="N364" s="423">
        <v>44147</v>
      </c>
      <c r="O364" s="431"/>
      <c r="P364" s="424"/>
      <c r="Q364" s="423">
        <v>44148</v>
      </c>
      <c r="R364" s="424"/>
      <c r="S364" s="425">
        <v>44149</v>
      </c>
      <c r="T364" s="426"/>
      <c r="U364" s="514">
        <f t="shared" si="27"/>
        <v>44146</v>
      </c>
      <c r="V364" t="str">
        <f t="shared" si="28"/>
        <v>-</v>
      </c>
      <c r="W364" s="411"/>
      <c r="X364" s="411"/>
      <c r="Y364" s="411"/>
    </row>
    <row r="365" spans="1:25" x14ac:dyDescent="0.25">
      <c r="A365" s="416">
        <v>11</v>
      </c>
      <c r="B365" s="443" t="s">
        <v>385</v>
      </c>
      <c r="C365" s="785" t="s">
        <v>366</v>
      </c>
      <c r="D365" s="777"/>
      <c r="E365" s="778" t="s">
        <v>366</v>
      </c>
      <c r="F365" s="779"/>
      <c r="G365" s="779"/>
      <c r="H365" s="558" t="s">
        <v>366</v>
      </c>
      <c r="I365" s="559"/>
      <c r="J365" s="559"/>
      <c r="K365" s="427" t="s">
        <v>366</v>
      </c>
      <c r="L365" s="428"/>
      <c r="M365" s="428"/>
      <c r="N365" s="778" t="s">
        <v>366</v>
      </c>
      <c r="O365" s="779"/>
      <c r="P365" s="779"/>
      <c r="Q365" s="778" t="s">
        <v>366</v>
      </c>
      <c r="R365" s="779"/>
      <c r="S365" s="788" t="s">
        <v>366</v>
      </c>
      <c r="T365" s="789"/>
      <c r="U365" s="514" t="str">
        <f t="shared" si="27"/>
        <v xml:space="preserve"> </v>
      </c>
      <c r="V365" t="str">
        <f t="shared" si="28"/>
        <v>-</v>
      </c>
      <c r="W365" s="411"/>
      <c r="X365" s="411"/>
      <c r="Y365" s="411"/>
    </row>
    <row r="366" spans="1:25" x14ac:dyDescent="0.25">
      <c r="A366" s="416">
        <v>11</v>
      </c>
      <c r="B366" s="443" t="s">
        <v>385</v>
      </c>
      <c r="C366" s="785" t="s">
        <v>366</v>
      </c>
      <c r="D366" s="777"/>
      <c r="E366" s="778" t="s">
        <v>366</v>
      </c>
      <c r="F366" s="779"/>
      <c r="G366" s="779"/>
      <c r="H366" s="558" t="s">
        <v>366</v>
      </c>
      <c r="I366" s="559"/>
      <c r="J366" s="559"/>
      <c r="K366" s="427" t="s">
        <v>366</v>
      </c>
      <c r="L366" s="428"/>
      <c r="M366" s="428"/>
      <c r="N366" s="778" t="s">
        <v>366</v>
      </c>
      <c r="O366" s="779"/>
      <c r="P366" s="779"/>
      <c r="Q366" s="778" t="s">
        <v>366</v>
      </c>
      <c r="R366" s="779"/>
      <c r="S366" s="788" t="s">
        <v>366</v>
      </c>
      <c r="T366" s="789"/>
      <c r="U366" s="514" t="str">
        <f t="shared" si="27"/>
        <v xml:space="preserve"> </v>
      </c>
      <c r="V366" t="str">
        <f t="shared" si="28"/>
        <v>-</v>
      </c>
      <c r="W366" s="411"/>
      <c r="X366" s="411"/>
      <c r="Y366" s="411"/>
    </row>
    <row r="367" spans="1:25" x14ac:dyDescent="0.25">
      <c r="A367" s="416">
        <v>11</v>
      </c>
      <c r="B367" s="443" t="s">
        <v>385</v>
      </c>
      <c r="C367" s="785" t="s">
        <v>366</v>
      </c>
      <c r="D367" s="777"/>
      <c r="E367" s="778" t="s">
        <v>366</v>
      </c>
      <c r="F367" s="779"/>
      <c r="G367" s="779"/>
      <c r="H367" s="558" t="s">
        <v>366</v>
      </c>
      <c r="I367" s="559"/>
      <c r="J367" s="559"/>
      <c r="K367" s="427" t="s">
        <v>366</v>
      </c>
      <c r="L367" s="428"/>
      <c r="M367" s="428"/>
      <c r="N367" s="778" t="s">
        <v>366</v>
      </c>
      <c r="O367" s="779"/>
      <c r="P367" s="779"/>
      <c r="Q367" s="778" t="s">
        <v>366</v>
      </c>
      <c r="R367" s="779"/>
      <c r="S367" s="788" t="s">
        <v>366</v>
      </c>
      <c r="T367" s="789"/>
      <c r="U367" s="514" t="str">
        <f t="shared" si="27"/>
        <v xml:space="preserve"> </v>
      </c>
      <c r="V367" t="str">
        <f t="shared" si="28"/>
        <v>-</v>
      </c>
      <c r="W367" s="411"/>
      <c r="X367" s="411"/>
      <c r="Y367" s="411"/>
    </row>
    <row r="368" spans="1:25" x14ac:dyDescent="0.25">
      <c r="A368" s="416">
        <v>11</v>
      </c>
      <c r="B368" s="443" t="s">
        <v>385</v>
      </c>
      <c r="C368" s="785" t="s">
        <v>366</v>
      </c>
      <c r="D368" s="777"/>
      <c r="E368" s="794"/>
      <c r="F368" s="795"/>
      <c r="G368" s="795"/>
      <c r="H368" s="558" t="s">
        <v>366</v>
      </c>
      <c r="I368" s="559"/>
      <c r="J368" s="559"/>
      <c r="K368" s="427" t="s">
        <v>366</v>
      </c>
      <c r="L368" s="428"/>
      <c r="M368" s="428"/>
      <c r="N368" s="778" t="s">
        <v>366</v>
      </c>
      <c r="O368" s="779"/>
      <c r="P368" s="779"/>
      <c r="Q368" s="778" t="s">
        <v>366</v>
      </c>
      <c r="R368" s="779"/>
      <c r="S368" s="788" t="s">
        <v>366</v>
      </c>
      <c r="T368" s="789"/>
      <c r="U368" s="514" t="str">
        <f t="shared" ref="U368:U414" si="29">K368</f>
        <v xml:space="preserve"> </v>
      </c>
      <c r="V368" t="str">
        <f t="shared" ref="V368:V414" si="30">IF(L368="","-",L368)</f>
        <v>-</v>
      </c>
      <c r="W368" s="411"/>
      <c r="X368" s="411"/>
      <c r="Y368" s="411"/>
    </row>
    <row r="369" spans="1:25" x14ac:dyDescent="0.25">
      <c r="A369" s="416">
        <v>11</v>
      </c>
      <c r="B369" s="443" t="s">
        <v>385</v>
      </c>
      <c r="C369" s="785" t="s">
        <v>366</v>
      </c>
      <c r="D369" s="777"/>
      <c r="E369" s="778" t="s">
        <v>366</v>
      </c>
      <c r="F369" s="779"/>
      <c r="G369" s="779"/>
      <c r="H369" s="558" t="s">
        <v>366</v>
      </c>
      <c r="I369" s="559"/>
      <c r="J369" s="559"/>
      <c r="K369" s="427" t="s">
        <v>366</v>
      </c>
      <c r="L369" s="428"/>
      <c r="M369" s="428"/>
      <c r="N369" s="778" t="s">
        <v>366</v>
      </c>
      <c r="O369" s="779"/>
      <c r="P369" s="779"/>
      <c r="Q369" s="778" t="s">
        <v>366</v>
      </c>
      <c r="R369" s="779"/>
      <c r="S369" s="788" t="s">
        <v>366</v>
      </c>
      <c r="T369" s="789"/>
      <c r="U369" s="514" t="str">
        <f t="shared" si="29"/>
        <v xml:space="preserve"> </v>
      </c>
      <c r="V369" t="str">
        <f t="shared" si="30"/>
        <v>-</v>
      </c>
      <c r="W369" s="411"/>
      <c r="X369" s="411"/>
      <c r="Y369" s="411"/>
    </row>
    <row r="370" spans="1:25" x14ac:dyDescent="0.25">
      <c r="A370" s="416">
        <v>11</v>
      </c>
      <c r="B370" s="443" t="s">
        <v>385</v>
      </c>
      <c r="C370" s="429">
        <v>44150</v>
      </c>
      <c r="D370" s="430"/>
      <c r="E370" s="423">
        <v>44151</v>
      </c>
      <c r="F370" s="431" t="s">
        <v>446</v>
      </c>
      <c r="G370" s="424"/>
      <c r="H370" s="423">
        <v>44152</v>
      </c>
      <c r="I370" s="431"/>
      <c r="J370" s="424"/>
      <c r="K370" s="423">
        <v>44153</v>
      </c>
      <c r="L370" s="431"/>
      <c r="M370" s="432"/>
      <c r="N370" s="423">
        <v>44154</v>
      </c>
      <c r="O370" s="431"/>
      <c r="P370" s="424"/>
      <c r="Q370" s="423">
        <v>44155</v>
      </c>
      <c r="R370" s="424"/>
      <c r="S370" s="425">
        <v>44156</v>
      </c>
      <c r="T370" s="426"/>
      <c r="U370" s="514">
        <f t="shared" si="29"/>
        <v>44153</v>
      </c>
      <c r="V370" t="str">
        <f t="shared" si="30"/>
        <v>-</v>
      </c>
      <c r="W370" s="411"/>
      <c r="X370" s="411"/>
      <c r="Y370" s="411"/>
    </row>
    <row r="371" spans="1:25" x14ac:dyDescent="0.25">
      <c r="A371" s="416">
        <v>11</v>
      </c>
      <c r="B371" s="443" t="s">
        <v>385</v>
      </c>
      <c r="C371" s="444"/>
      <c r="D371" s="452"/>
      <c r="E371" s="446"/>
      <c r="F371" s="448" t="s">
        <v>518</v>
      </c>
      <c r="G371" s="447"/>
      <c r="H371" s="446"/>
      <c r="I371" s="448"/>
      <c r="J371" s="447"/>
      <c r="K371" s="433"/>
      <c r="L371" s="434"/>
      <c r="M371" s="434"/>
      <c r="N371" s="446"/>
      <c r="O371" s="448"/>
      <c r="P371" s="447"/>
      <c r="Q371" s="446"/>
      <c r="R371" s="447"/>
      <c r="S371" s="453"/>
      <c r="T371" s="454"/>
      <c r="U371" s="514">
        <f t="shared" si="29"/>
        <v>0</v>
      </c>
      <c r="V371" t="str">
        <f t="shared" si="30"/>
        <v>-</v>
      </c>
      <c r="W371" s="411"/>
      <c r="X371" s="411"/>
      <c r="Y371" s="411"/>
    </row>
    <row r="372" spans="1:25" x14ac:dyDescent="0.25">
      <c r="A372" s="416">
        <v>11</v>
      </c>
      <c r="B372" s="443" t="s">
        <v>385</v>
      </c>
      <c r="C372" s="444"/>
      <c r="D372" s="452"/>
      <c r="E372" s="446"/>
      <c r="F372" s="448"/>
      <c r="G372" s="447"/>
      <c r="H372" s="446"/>
      <c r="I372" s="448"/>
      <c r="J372" s="447"/>
      <c r="K372" s="433"/>
      <c r="L372" s="434"/>
      <c r="M372" s="434"/>
      <c r="N372" s="446"/>
      <c r="O372" s="448"/>
      <c r="P372" s="447"/>
      <c r="Q372" s="446"/>
      <c r="R372" s="447"/>
      <c r="S372" s="453"/>
      <c r="T372" s="454"/>
      <c r="U372" s="514">
        <f t="shared" si="29"/>
        <v>0</v>
      </c>
      <c r="V372" t="str">
        <f t="shared" si="30"/>
        <v>-</v>
      </c>
      <c r="W372" s="411"/>
      <c r="X372" s="411"/>
      <c r="Y372" s="411"/>
    </row>
    <row r="373" spans="1:25" x14ac:dyDescent="0.25">
      <c r="A373" s="416">
        <v>11</v>
      </c>
      <c r="B373" s="443" t="s">
        <v>385</v>
      </c>
      <c r="C373" s="444"/>
      <c r="D373" s="452"/>
      <c r="E373" s="446"/>
      <c r="F373" s="448"/>
      <c r="G373" s="447"/>
      <c r="H373" s="446"/>
      <c r="I373" s="448"/>
      <c r="J373" s="447"/>
      <c r="K373" s="433"/>
      <c r="L373" s="434"/>
      <c r="M373" s="434"/>
      <c r="N373" s="446"/>
      <c r="O373" s="448"/>
      <c r="P373" s="447"/>
      <c r="Q373" s="446"/>
      <c r="R373" s="447"/>
      <c r="S373" s="453"/>
      <c r="T373" s="454"/>
      <c r="U373" s="514">
        <f t="shared" si="29"/>
        <v>0</v>
      </c>
      <c r="V373" t="str">
        <f t="shared" si="30"/>
        <v>-</v>
      </c>
      <c r="W373" s="411"/>
      <c r="X373" s="411"/>
      <c r="Y373" s="411"/>
    </row>
    <row r="374" spans="1:25" x14ac:dyDescent="0.25">
      <c r="A374" s="416">
        <v>11</v>
      </c>
      <c r="B374" s="443" t="s">
        <v>385</v>
      </c>
      <c r="C374" s="444"/>
      <c r="D374" s="452"/>
      <c r="E374" s="446"/>
      <c r="F374" s="448"/>
      <c r="G374" s="447"/>
      <c r="H374" s="446"/>
      <c r="I374" s="448"/>
      <c r="J374" s="447"/>
      <c r="K374" s="433"/>
      <c r="L374" s="434"/>
      <c r="M374" s="434"/>
      <c r="N374" s="446"/>
      <c r="O374" s="448"/>
      <c r="P374" s="447"/>
      <c r="Q374" s="446"/>
      <c r="R374" s="447"/>
      <c r="S374" s="453"/>
      <c r="T374" s="454"/>
      <c r="U374" s="514">
        <f t="shared" si="29"/>
        <v>0</v>
      </c>
      <c r="V374" t="str">
        <f t="shared" si="30"/>
        <v>-</v>
      </c>
      <c r="W374" s="411"/>
      <c r="X374" s="411"/>
      <c r="Y374" s="411"/>
    </row>
    <row r="375" spans="1:25" x14ac:dyDescent="0.25">
      <c r="A375" s="416">
        <v>11</v>
      </c>
      <c r="B375" s="443" t="s">
        <v>385</v>
      </c>
      <c r="C375" s="444"/>
      <c r="D375" s="452"/>
      <c r="E375" s="446"/>
      <c r="F375" s="448"/>
      <c r="G375" s="447"/>
      <c r="H375" s="446"/>
      <c r="I375" s="448"/>
      <c r="J375" s="447"/>
      <c r="K375" s="433"/>
      <c r="L375" s="434"/>
      <c r="M375" s="434"/>
      <c r="N375" s="446"/>
      <c r="O375" s="448"/>
      <c r="P375" s="447"/>
      <c r="Q375" s="446"/>
      <c r="R375" s="447"/>
      <c r="S375" s="453"/>
      <c r="T375" s="454"/>
      <c r="U375" s="514">
        <f t="shared" si="29"/>
        <v>0</v>
      </c>
      <c r="V375" t="str">
        <f t="shared" si="30"/>
        <v>-</v>
      </c>
      <c r="W375" s="411"/>
      <c r="X375" s="411"/>
      <c r="Y375" s="411"/>
    </row>
    <row r="376" spans="1:25" x14ac:dyDescent="0.25">
      <c r="A376" s="416">
        <v>11</v>
      </c>
      <c r="B376" s="443" t="s">
        <v>385</v>
      </c>
      <c r="C376" s="444"/>
      <c r="D376" s="452"/>
      <c r="E376" s="446"/>
      <c r="F376" s="448"/>
      <c r="G376" s="447"/>
      <c r="H376" s="446"/>
      <c r="I376" s="448"/>
      <c r="J376" s="447"/>
      <c r="K376" s="433"/>
      <c r="L376" s="434"/>
      <c r="M376" s="434"/>
      <c r="N376" s="446"/>
      <c r="O376" s="448"/>
      <c r="P376" s="447"/>
      <c r="Q376" s="446"/>
      <c r="R376" s="447"/>
      <c r="S376" s="453"/>
      <c r="T376" s="454"/>
      <c r="U376" s="514">
        <f t="shared" si="29"/>
        <v>0</v>
      </c>
      <c r="V376" t="str">
        <f t="shared" si="30"/>
        <v>-</v>
      </c>
      <c r="W376" s="411"/>
      <c r="X376" s="411"/>
      <c r="Y376" s="411"/>
    </row>
    <row r="377" spans="1:25" x14ac:dyDescent="0.25">
      <c r="A377" s="416">
        <v>11</v>
      </c>
      <c r="B377" s="443" t="s">
        <v>385</v>
      </c>
      <c r="C377" s="444"/>
      <c r="D377" s="452"/>
      <c r="E377" s="446"/>
      <c r="F377" s="448"/>
      <c r="G377" s="447"/>
      <c r="H377" s="446"/>
      <c r="I377" s="448"/>
      <c r="J377" s="447"/>
      <c r="K377" s="433"/>
      <c r="L377" s="434"/>
      <c r="M377" s="434"/>
      <c r="N377" s="446"/>
      <c r="O377" s="448"/>
      <c r="P377" s="447"/>
      <c r="Q377" s="446"/>
      <c r="R377" s="447"/>
      <c r="S377" s="453"/>
      <c r="T377" s="454"/>
      <c r="U377" s="514">
        <f t="shared" si="29"/>
        <v>0</v>
      </c>
      <c r="V377" t="str">
        <f t="shared" si="30"/>
        <v>-</v>
      </c>
      <c r="W377" s="411"/>
      <c r="X377" s="411"/>
      <c r="Y377" s="411"/>
    </row>
    <row r="378" spans="1:25" x14ac:dyDescent="0.25">
      <c r="A378" s="416">
        <v>11</v>
      </c>
      <c r="B378" s="443" t="s">
        <v>385</v>
      </c>
      <c r="C378" s="444"/>
      <c r="D378" s="452"/>
      <c r="E378" s="446"/>
      <c r="F378" s="448" t="s">
        <v>413</v>
      </c>
      <c r="G378" s="447"/>
      <c r="H378" s="446"/>
      <c r="I378" s="448"/>
      <c r="J378" s="447"/>
      <c r="K378" s="433"/>
      <c r="L378" s="434"/>
      <c r="M378" s="434"/>
      <c r="N378" s="446"/>
      <c r="O378" s="448"/>
      <c r="P378" s="447"/>
      <c r="Q378" s="446"/>
      <c r="R378" s="447"/>
      <c r="S378" s="453"/>
      <c r="T378" s="454"/>
      <c r="U378" s="514">
        <f t="shared" si="29"/>
        <v>0</v>
      </c>
      <c r="V378" t="str">
        <f t="shared" si="30"/>
        <v>-</v>
      </c>
      <c r="W378" s="411"/>
      <c r="X378" s="411"/>
      <c r="Y378" s="411"/>
    </row>
    <row r="379" spans="1:25" x14ac:dyDescent="0.25">
      <c r="A379" s="416">
        <v>11</v>
      </c>
      <c r="B379" s="443" t="s">
        <v>385</v>
      </c>
      <c r="C379" s="785" t="s">
        <v>366</v>
      </c>
      <c r="D379" s="777"/>
      <c r="E379" s="778" t="s">
        <v>521</v>
      </c>
      <c r="F379" s="779"/>
      <c r="G379" s="779"/>
      <c r="H379" s="556" t="s">
        <v>366</v>
      </c>
      <c r="I379" s="557"/>
      <c r="J379" s="557"/>
      <c r="K379" s="433"/>
      <c r="L379" s="434"/>
      <c r="M379" s="434"/>
      <c r="N379" s="778" t="s">
        <v>366</v>
      </c>
      <c r="O379" s="779"/>
      <c r="P379" s="779"/>
      <c r="Q379" s="778" t="s">
        <v>366</v>
      </c>
      <c r="R379" s="779"/>
      <c r="S379" s="788" t="s">
        <v>366</v>
      </c>
      <c r="T379" s="789"/>
      <c r="U379" s="514">
        <f t="shared" si="29"/>
        <v>0</v>
      </c>
      <c r="V379" t="str">
        <f t="shared" si="30"/>
        <v>-</v>
      </c>
      <c r="W379" s="411"/>
      <c r="X379" s="411"/>
      <c r="Y379" s="411"/>
    </row>
    <row r="380" spans="1:25" x14ac:dyDescent="0.25">
      <c r="A380" s="416">
        <v>11</v>
      </c>
      <c r="B380" s="443" t="s">
        <v>385</v>
      </c>
      <c r="C380" s="785" t="s">
        <v>366</v>
      </c>
      <c r="D380" s="777"/>
      <c r="E380" s="778" t="s">
        <v>524</v>
      </c>
      <c r="F380" s="779"/>
      <c r="G380" s="779"/>
      <c r="H380" s="556" t="s">
        <v>366</v>
      </c>
      <c r="I380" s="557"/>
      <c r="J380" s="557"/>
      <c r="K380" s="433"/>
      <c r="L380" s="434"/>
      <c r="M380" s="434"/>
      <c r="N380" s="778" t="s">
        <v>366</v>
      </c>
      <c r="O380" s="779"/>
      <c r="P380" s="779"/>
      <c r="Q380" s="778" t="s">
        <v>366</v>
      </c>
      <c r="R380" s="779"/>
      <c r="S380" s="788" t="s">
        <v>366</v>
      </c>
      <c r="T380" s="789"/>
      <c r="U380" s="514">
        <f t="shared" si="29"/>
        <v>0</v>
      </c>
      <c r="V380" t="str">
        <f t="shared" si="30"/>
        <v>-</v>
      </c>
      <c r="W380" s="411"/>
      <c r="X380" s="411"/>
      <c r="Y380" s="411"/>
    </row>
    <row r="381" spans="1:25" x14ac:dyDescent="0.25">
      <c r="A381" s="416">
        <v>11</v>
      </c>
      <c r="B381" s="443" t="s">
        <v>385</v>
      </c>
      <c r="C381" s="785" t="s">
        <v>366</v>
      </c>
      <c r="D381" s="777"/>
      <c r="E381" s="778" t="s">
        <v>526</v>
      </c>
      <c r="F381" s="779"/>
      <c r="G381" s="779"/>
      <c r="H381" s="556" t="s">
        <v>366</v>
      </c>
      <c r="I381" s="557"/>
      <c r="J381" s="557"/>
      <c r="K381" s="433"/>
      <c r="L381" s="434"/>
      <c r="M381" s="434"/>
      <c r="N381" s="778" t="s">
        <v>366</v>
      </c>
      <c r="O381" s="779"/>
      <c r="P381" s="779"/>
      <c r="Q381" s="778" t="s">
        <v>366</v>
      </c>
      <c r="R381" s="779"/>
      <c r="S381" s="788" t="s">
        <v>366</v>
      </c>
      <c r="T381" s="789"/>
      <c r="U381" s="514">
        <f t="shared" si="29"/>
        <v>0</v>
      </c>
      <c r="V381" t="str">
        <f t="shared" si="30"/>
        <v>-</v>
      </c>
      <c r="W381" s="411"/>
      <c r="X381" s="411"/>
      <c r="Y381" s="411"/>
    </row>
    <row r="382" spans="1:25" x14ac:dyDescent="0.25">
      <c r="A382" s="416">
        <v>11</v>
      </c>
      <c r="B382" s="443" t="s">
        <v>385</v>
      </c>
      <c r="C382" s="785" t="s">
        <v>366</v>
      </c>
      <c r="D382" s="777"/>
      <c r="E382" s="778" t="s">
        <v>366</v>
      </c>
      <c r="F382" s="779"/>
      <c r="G382" s="779"/>
      <c r="H382" s="556" t="s">
        <v>366</v>
      </c>
      <c r="I382" s="557"/>
      <c r="J382" s="557"/>
      <c r="K382" s="433"/>
      <c r="L382" s="434"/>
      <c r="M382" s="434"/>
      <c r="N382" s="778" t="s">
        <v>366</v>
      </c>
      <c r="O382" s="779"/>
      <c r="P382" s="779"/>
      <c r="Q382" s="778" t="s">
        <v>366</v>
      </c>
      <c r="R382" s="779"/>
      <c r="S382" s="788" t="s">
        <v>366</v>
      </c>
      <c r="T382" s="789"/>
      <c r="U382" s="514">
        <f t="shared" si="29"/>
        <v>0</v>
      </c>
      <c r="V382" t="str">
        <f t="shared" si="30"/>
        <v>-</v>
      </c>
      <c r="W382" s="411"/>
      <c r="X382" s="411"/>
      <c r="Y382" s="411"/>
    </row>
    <row r="383" spans="1:25" x14ac:dyDescent="0.25">
      <c r="A383" s="416">
        <v>11</v>
      </c>
      <c r="B383" s="443" t="s">
        <v>385</v>
      </c>
      <c r="C383" s="785" t="s">
        <v>366</v>
      </c>
      <c r="D383" s="777"/>
      <c r="E383" s="778" t="s">
        <v>366</v>
      </c>
      <c r="F383" s="779"/>
      <c r="G383" s="779"/>
      <c r="H383" s="556" t="s">
        <v>366</v>
      </c>
      <c r="I383" s="557"/>
      <c r="J383" s="557"/>
      <c r="K383" s="433" t="s">
        <v>366</v>
      </c>
      <c r="L383" s="434"/>
      <c r="M383" s="434"/>
      <c r="N383" s="778" t="s">
        <v>366</v>
      </c>
      <c r="O383" s="779"/>
      <c r="P383" s="779"/>
      <c r="Q383" s="778" t="s">
        <v>366</v>
      </c>
      <c r="R383" s="779"/>
      <c r="S383" s="788" t="s">
        <v>366</v>
      </c>
      <c r="T383" s="789"/>
      <c r="U383" s="514" t="str">
        <f t="shared" si="29"/>
        <v xml:space="preserve"> </v>
      </c>
      <c r="V383" t="str">
        <f t="shared" si="30"/>
        <v>-</v>
      </c>
      <c r="W383" s="411"/>
      <c r="X383" s="411"/>
      <c r="Y383" s="411"/>
    </row>
    <row r="384" spans="1:25" ht="25.5" x14ac:dyDescent="0.25">
      <c r="A384" s="416">
        <v>11</v>
      </c>
      <c r="B384" s="443" t="s">
        <v>385</v>
      </c>
      <c r="C384" s="429">
        <v>44157</v>
      </c>
      <c r="D384" s="430"/>
      <c r="E384" s="423">
        <v>44158</v>
      </c>
      <c r="F384" s="431"/>
      <c r="G384" s="424"/>
      <c r="H384" s="423">
        <v>44159</v>
      </c>
      <c r="I384" s="431"/>
      <c r="J384" s="424"/>
      <c r="K384" s="420">
        <v>44160</v>
      </c>
      <c r="L384" s="421"/>
      <c r="M384" s="422"/>
      <c r="N384" s="420">
        <v>44161</v>
      </c>
      <c r="O384" s="421"/>
      <c r="P384" s="422" t="s">
        <v>387</v>
      </c>
      <c r="Q384" s="420">
        <v>44162</v>
      </c>
      <c r="R384" s="477"/>
      <c r="S384" s="425">
        <v>44163</v>
      </c>
      <c r="T384" s="426"/>
      <c r="U384" s="514">
        <f t="shared" si="29"/>
        <v>44160</v>
      </c>
      <c r="V384" t="str">
        <f t="shared" si="30"/>
        <v>-</v>
      </c>
      <c r="W384" s="411"/>
      <c r="X384" s="411"/>
      <c r="Y384" s="411"/>
    </row>
    <row r="385" spans="1:25" x14ac:dyDescent="0.25">
      <c r="A385" s="416">
        <v>11</v>
      </c>
      <c r="B385" s="443" t="s">
        <v>385</v>
      </c>
      <c r="C385" s="785" t="s">
        <v>366</v>
      </c>
      <c r="D385" s="777"/>
      <c r="E385" s="778" t="s">
        <v>366</v>
      </c>
      <c r="F385" s="779"/>
      <c r="G385" s="779"/>
      <c r="H385" s="556" t="s">
        <v>366</v>
      </c>
      <c r="I385" s="557"/>
      <c r="J385" s="557"/>
      <c r="K385" s="427" t="s">
        <v>366</v>
      </c>
      <c r="L385" s="428"/>
      <c r="M385" s="428"/>
      <c r="N385" s="786" t="s">
        <v>366</v>
      </c>
      <c r="O385" s="787"/>
      <c r="P385" s="787"/>
      <c r="Q385" s="786" t="s">
        <v>366</v>
      </c>
      <c r="R385" s="787"/>
      <c r="S385" s="788" t="s">
        <v>366</v>
      </c>
      <c r="T385" s="789"/>
      <c r="U385" s="514" t="str">
        <f t="shared" si="29"/>
        <v xml:space="preserve"> </v>
      </c>
      <c r="V385" t="str">
        <f t="shared" si="30"/>
        <v>-</v>
      </c>
      <c r="W385" s="411"/>
      <c r="X385" s="411"/>
      <c r="Y385" s="411"/>
    </row>
    <row r="386" spans="1:25" x14ac:dyDescent="0.25">
      <c r="A386" s="416">
        <v>11</v>
      </c>
      <c r="B386" s="443" t="s">
        <v>385</v>
      </c>
      <c r="C386" s="785" t="s">
        <v>366</v>
      </c>
      <c r="D386" s="777"/>
      <c r="E386" s="778" t="s">
        <v>366</v>
      </c>
      <c r="F386" s="779"/>
      <c r="G386" s="779"/>
      <c r="H386" s="556" t="s">
        <v>366</v>
      </c>
      <c r="I386" s="557"/>
      <c r="J386" s="557"/>
      <c r="K386" s="427" t="s">
        <v>366</v>
      </c>
      <c r="L386" s="428"/>
      <c r="M386" s="428"/>
      <c r="N386" s="786" t="s">
        <v>366</v>
      </c>
      <c r="O386" s="787"/>
      <c r="P386" s="787"/>
      <c r="Q386" s="786" t="s">
        <v>366</v>
      </c>
      <c r="R386" s="787"/>
      <c r="S386" s="788" t="s">
        <v>366</v>
      </c>
      <c r="T386" s="789"/>
      <c r="U386" s="514" t="str">
        <f t="shared" si="29"/>
        <v xml:space="preserve"> </v>
      </c>
      <c r="V386" t="str">
        <f t="shared" si="30"/>
        <v>-</v>
      </c>
      <c r="W386" s="411"/>
      <c r="X386" s="411"/>
      <c r="Y386" s="411"/>
    </row>
    <row r="387" spans="1:25" x14ac:dyDescent="0.25">
      <c r="A387" s="416">
        <v>11</v>
      </c>
      <c r="B387" s="443" t="s">
        <v>385</v>
      </c>
      <c r="C387" s="785" t="s">
        <v>366</v>
      </c>
      <c r="D387" s="777"/>
      <c r="E387" s="778" t="s">
        <v>366</v>
      </c>
      <c r="F387" s="779"/>
      <c r="G387" s="779"/>
      <c r="H387" s="556" t="s">
        <v>366</v>
      </c>
      <c r="I387" s="557"/>
      <c r="J387" s="557"/>
      <c r="K387" s="427" t="s">
        <v>366</v>
      </c>
      <c r="L387" s="428"/>
      <c r="M387" s="428"/>
      <c r="N387" s="786" t="s">
        <v>366</v>
      </c>
      <c r="O387" s="787"/>
      <c r="P387" s="787"/>
      <c r="Q387" s="786" t="s">
        <v>366</v>
      </c>
      <c r="R387" s="787"/>
      <c r="S387" s="788" t="s">
        <v>366</v>
      </c>
      <c r="T387" s="789"/>
      <c r="U387" s="514" t="str">
        <f t="shared" si="29"/>
        <v xml:space="preserve"> </v>
      </c>
      <c r="V387" t="str">
        <f t="shared" si="30"/>
        <v>-</v>
      </c>
      <c r="W387" s="411"/>
      <c r="X387" s="411"/>
      <c r="Y387" s="411"/>
    </row>
    <row r="388" spans="1:25" x14ac:dyDescent="0.25">
      <c r="A388" s="416">
        <v>11</v>
      </c>
      <c r="B388" s="443" t="s">
        <v>385</v>
      </c>
      <c r="C388" s="785" t="s">
        <v>366</v>
      </c>
      <c r="D388" s="777"/>
      <c r="E388" s="778" t="s">
        <v>366</v>
      </c>
      <c r="F388" s="779"/>
      <c r="G388" s="779"/>
      <c r="H388" s="556" t="s">
        <v>366</v>
      </c>
      <c r="I388" s="557"/>
      <c r="J388" s="557"/>
      <c r="K388" s="427" t="s">
        <v>366</v>
      </c>
      <c r="L388" s="428"/>
      <c r="M388" s="428"/>
      <c r="N388" s="786" t="s">
        <v>366</v>
      </c>
      <c r="O388" s="787"/>
      <c r="P388" s="787"/>
      <c r="Q388" s="786" t="s">
        <v>366</v>
      </c>
      <c r="R388" s="787"/>
      <c r="S388" s="788" t="s">
        <v>366</v>
      </c>
      <c r="T388" s="789"/>
      <c r="U388" s="514" t="str">
        <f t="shared" si="29"/>
        <v xml:space="preserve"> </v>
      </c>
      <c r="V388" t="str">
        <f t="shared" si="30"/>
        <v>-</v>
      </c>
      <c r="W388" s="411"/>
      <c r="X388" s="411"/>
      <c r="Y388" s="411"/>
    </row>
    <row r="389" spans="1:25" ht="15.75" thickBot="1" x14ac:dyDescent="0.3">
      <c r="A389" s="441">
        <v>11</v>
      </c>
      <c r="B389" s="451" t="s">
        <v>385</v>
      </c>
      <c r="C389" s="785" t="s">
        <v>366</v>
      </c>
      <c r="D389" s="777"/>
      <c r="E389" s="778" t="s">
        <v>366</v>
      </c>
      <c r="F389" s="779"/>
      <c r="G389" s="779"/>
      <c r="H389" s="561" t="s">
        <v>366</v>
      </c>
      <c r="I389" s="562"/>
      <c r="J389" s="562"/>
      <c r="K389" s="478" t="s">
        <v>366</v>
      </c>
      <c r="L389" s="479"/>
      <c r="M389" s="479"/>
      <c r="N389" s="790" t="s">
        <v>366</v>
      </c>
      <c r="O389" s="791"/>
      <c r="P389" s="791"/>
      <c r="Q389" s="790" t="s">
        <v>366</v>
      </c>
      <c r="R389" s="791"/>
      <c r="S389" s="792" t="s">
        <v>366</v>
      </c>
      <c r="T389" s="793"/>
      <c r="U389" s="514" t="str">
        <f t="shared" si="29"/>
        <v xml:space="preserve"> </v>
      </c>
      <c r="V389" t="str">
        <f t="shared" si="30"/>
        <v>-</v>
      </c>
      <c r="W389" s="411"/>
      <c r="X389" s="411"/>
      <c r="Y389" s="411"/>
    </row>
    <row r="390" spans="1:25" ht="15.75" thickTop="1" x14ac:dyDescent="0.25">
      <c r="A390" s="416">
        <v>12</v>
      </c>
      <c r="B390" s="459" t="s">
        <v>388</v>
      </c>
      <c r="C390" s="460">
        <v>44164</v>
      </c>
      <c r="D390" s="430"/>
      <c r="E390" s="423">
        <v>44165</v>
      </c>
      <c r="F390" s="431"/>
      <c r="G390" s="435"/>
      <c r="H390" s="448">
        <v>44166</v>
      </c>
      <c r="I390" s="448"/>
      <c r="J390" s="447"/>
      <c r="K390" s="446">
        <v>44167</v>
      </c>
      <c r="L390" s="448"/>
      <c r="M390" s="449"/>
      <c r="N390" s="446">
        <v>44168</v>
      </c>
      <c r="O390" s="448"/>
      <c r="P390" s="447"/>
      <c r="Q390" s="446">
        <v>44169</v>
      </c>
      <c r="R390" s="447"/>
      <c r="S390" s="453">
        <v>44170</v>
      </c>
      <c r="T390" s="454"/>
      <c r="U390" s="514">
        <f t="shared" si="29"/>
        <v>44167</v>
      </c>
      <c r="V390" t="str">
        <f t="shared" si="30"/>
        <v>-</v>
      </c>
      <c r="W390" s="411"/>
      <c r="X390" s="411"/>
      <c r="Y390" s="411"/>
    </row>
    <row r="391" spans="1:25" x14ac:dyDescent="0.25">
      <c r="A391" s="416">
        <v>12</v>
      </c>
      <c r="B391" s="459" t="s">
        <v>388</v>
      </c>
      <c r="C391" s="777" t="s">
        <v>366</v>
      </c>
      <c r="D391" s="777"/>
      <c r="E391" s="778" t="s">
        <v>366</v>
      </c>
      <c r="F391" s="779"/>
      <c r="G391" s="780"/>
      <c r="H391" s="560" t="s">
        <v>366</v>
      </c>
      <c r="I391" s="560"/>
      <c r="J391" s="560"/>
      <c r="K391" s="433" t="s">
        <v>366</v>
      </c>
      <c r="L391" s="434"/>
      <c r="M391" s="434"/>
      <c r="N391" s="760" t="s">
        <v>366</v>
      </c>
      <c r="O391" s="761"/>
      <c r="P391" s="761"/>
      <c r="Q391" s="760" t="s">
        <v>366</v>
      </c>
      <c r="R391" s="761"/>
      <c r="S391" s="764" t="s">
        <v>366</v>
      </c>
      <c r="T391" s="765"/>
      <c r="U391" s="514" t="str">
        <f t="shared" si="29"/>
        <v xml:space="preserve"> </v>
      </c>
      <c r="V391" t="str">
        <f t="shared" si="30"/>
        <v>-</v>
      </c>
      <c r="W391" s="411"/>
      <c r="X391" s="411"/>
      <c r="Y391" s="411"/>
    </row>
    <row r="392" spans="1:25" x14ac:dyDescent="0.25">
      <c r="A392" s="416">
        <v>12</v>
      </c>
      <c r="B392" s="459" t="s">
        <v>388</v>
      </c>
      <c r="C392" s="777" t="s">
        <v>366</v>
      </c>
      <c r="D392" s="777"/>
      <c r="E392" s="778" t="s">
        <v>366</v>
      </c>
      <c r="F392" s="779"/>
      <c r="G392" s="780"/>
      <c r="H392" s="560" t="s">
        <v>366</v>
      </c>
      <c r="I392" s="560"/>
      <c r="J392" s="560"/>
      <c r="K392" s="433" t="s">
        <v>366</v>
      </c>
      <c r="L392" s="434"/>
      <c r="M392" s="434"/>
      <c r="N392" s="760" t="s">
        <v>366</v>
      </c>
      <c r="O392" s="761"/>
      <c r="P392" s="761"/>
      <c r="Q392" s="760" t="s">
        <v>366</v>
      </c>
      <c r="R392" s="761"/>
      <c r="S392" s="764" t="s">
        <v>366</v>
      </c>
      <c r="T392" s="765"/>
      <c r="U392" s="514" t="str">
        <f t="shared" si="29"/>
        <v xml:space="preserve"> </v>
      </c>
      <c r="V392" t="str">
        <f t="shared" si="30"/>
        <v>-</v>
      </c>
      <c r="W392" s="411"/>
      <c r="X392" s="411"/>
      <c r="Y392" s="411"/>
    </row>
    <row r="393" spans="1:25" x14ac:dyDescent="0.25">
      <c r="A393" s="416">
        <v>12</v>
      </c>
      <c r="B393" s="459" t="s">
        <v>388</v>
      </c>
      <c r="C393" s="777" t="s">
        <v>366</v>
      </c>
      <c r="D393" s="777"/>
      <c r="E393" s="778" t="s">
        <v>366</v>
      </c>
      <c r="F393" s="779"/>
      <c r="G393" s="780"/>
      <c r="H393" s="560" t="s">
        <v>366</v>
      </c>
      <c r="I393" s="560"/>
      <c r="J393" s="560"/>
      <c r="K393" s="433" t="s">
        <v>366</v>
      </c>
      <c r="L393" s="434"/>
      <c r="M393" s="434"/>
      <c r="N393" s="760" t="s">
        <v>366</v>
      </c>
      <c r="O393" s="761"/>
      <c r="P393" s="761"/>
      <c r="Q393" s="760" t="s">
        <v>366</v>
      </c>
      <c r="R393" s="761"/>
      <c r="S393" s="764" t="s">
        <v>366</v>
      </c>
      <c r="T393" s="765"/>
      <c r="U393" s="514" t="str">
        <f t="shared" si="29"/>
        <v xml:space="preserve"> </v>
      </c>
      <c r="V393" t="str">
        <f t="shared" si="30"/>
        <v>-</v>
      </c>
      <c r="W393" s="411"/>
      <c r="X393" s="411"/>
      <c r="Y393" s="411"/>
    </row>
    <row r="394" spans="1:25" x14ac:dyDescent="0.25">
      <c r="A394" s="416">
        <v>12</v>
      </c>
      <c r="B394" s="459" t="s">
        <v>388</v>
      </c>
      <c r="C394" s="777" t="s">
        <v>366</v>
      </c>
      <c r="D394" s="777"/>
      <c r="E394" s="778" t="s">
        <v>366</v>
      </c>
      <c r="F394" s="779"/>
      <c r="G394" s="780"/>
      <c r="H394" s="560" t="s">
        <v>366</v>
      </c>
      <c r="I394" s="560"/>
      <c r="J394" s="560"/>
      <c r="K394" s="433" t="s">
        <v>366</v>
      </c>
      <c r="L394" s="434"/>
      <c r="M394" s="434"/>
      <c r="N394" s="760" t="s">
        <v>366</v>
      </c>
      <c r="O394" s="761"/>
      <c r="P394" s="761"/>
      <c r="Q394" s="760" t="s">
        <v>366</v>
      </c>
      <c r="R394" s="761"/>
      <c r="S394" s="764" t="s">
        <v>366</v>
      </c>
      <c r="T394" s="765"/>
      <c r="U394" s="514" t="str">
        <f t="shared" si="29"/>
        <v xml:space="preserve"> </v>
      </c>
      <c r="V394" t="str">
        <f t="shared" si="30"/>
        <v>-</v>
      </c>
      <c r="W394" s="411"/>
      <c r="X394" s="411"/>
      <c r="Y394" s="411"/>
    </row>
    <row r="395" spans="1:25" ht="15.75" thickBot="1" x14ac:dyDescent="0.3">
      <c r="A395" s="416">
        <v>12</v>
      </c>
      <c r="B395" s="459" t="s">
        <v>388</v>
      </c>
      <c r="C395" s="781" t="s">
        <v>366</v>
      </c>
      <c r="D395" s="781"/>
      <c r="E395" s="782" t="s">
        <v>366</v>
      </c>
      <c r="F395" s="783"/>
      <c r="G395" s="784"/>
      <c r="H395" s="560" t="s">
        <v>366</v>
      </c>
      <c r="I395" s="560"/>
      <c r="J395" s="560"/>
      <c r="K395" s="433" t="s">
        <v>366</v>
      </c>
      <c r="L395" s="434"/>
      <c r="M395" s="434"/>
      <c r="N395" s="760" t="s">
        <v>366</v>
      </c>
      <c r="O395" s="761"/>
      <c r="P395" s="761"/>
      <c r="Q395" s="760" t="s">
        <v>366</v>
      </c>
      <c r="R395" s="761"/>
      <c r="S395" s="764" t="s">
        <v>366</v>
      </c>
      <c r="T395" s="765"/>
      <c r="U395" s="514" t="str">
        <f t="shared" si="29"/>
        <v xml:space="preserve"> </v>
      </c>
      <c r="V395" t="str">
        <f t="shared" si="30"/>
        <v>-</v>
      </c>
      <c r="W395" s="411"/>
      <c r="X395" s="411"/>
      <c r="Y395" s="411"/>
    </row>
    <row r="396" spans="1:25" ht="15.75" thickTop="1" x14ac:dyDescent="0.25">
      <c r="A396" s="416">
        <v>12</v>
      </c>
      <c r="B396" s="443" t="s">
        <v>389</v>
      </c>
      <c r="C396" s="444">
        <v>44171</v>
      </c>
      <c r="D396" s="452"/>
      <c r="E396" s="446">
        <v>44172</v>
      </c>
      <c r="F396" s="629" t="s">
        <v>402</v>
      </c>
      <c r="G396" s="447"/>
      <c r="H396" s="423">
        <v>44173</v>
      </c>
      <c r="I396" s="431" t="s">
        <v>446</v>
      </c>
      <c r="J396" s="424"/>
      <c r="K396" s="423">
        <v>44174</v>
      </c>
      <c r="L396" s="431"/>
      <c r="M396" s="432"/>
      <c r="N396" s="423">
        <v>44175</v>
      </c>
      <c r="O396" s="431"/>
      <c r="P396" s="424"/>
      <c r="Q396" s="423">
        <v>44176</v>
      </c>
      <c r="R396" s="424"/>
      <c r="S396" s="425">
        <v>44177</v>
      </c>
      <c r="T396" s="426"/>
      <c r="U396" s="514">
        <f t="shared" si="29"/>
        <v>44174</v>
      </c>
      <c r="V396" t="str">
        <f t="shared" si="30"/>
        <v>-</v>
      </c>
      <c r="W396" s="411"/>
      <c r="X396" s="411"/>
      <c r="Y396" s="411"/>
    </row>
    <row r="397" spans="1:25" ht="27" x14ac:dyDescent="0.25">
      <c r="A397" s="416">
        <v>12</v>
      </c>
      <c r="B397" s="443" t="s">
        <v>389</v>
      </c>
      <c r="C397" s="758" t="s">
        <v>366</v>
      </c>
      <c r="D397" s="759"/>
      <c r="E397" s="433" t="s">
        <v>404</v>
      </c>
      <c r="F397" s="434" t="s">
        <v>405</v>
      </c>
      <c r="G397" s="434" t="s">
        <v>408</v>
      </c>
      <c r="H397" s="563" t="s">
        <v>366</v>
      </c>
      <c r="I397" s="635" t="s">
        <v>519</v>
      </c>
      <c r="J397" s="560"/>
      <c r="K397" s="433"/>
      <c r="L397" s="434"/>
      <c r="M397" s="434"/>
      <c r="N397" s="760" t="s">
        <v>366</v>
      </c>
      <c r="O397" s="761"/>
      <c r="P397" s="761"/>
      <c r="Q397" s="760" t="s">
        <v>366</v>
      </c>
      <c r="R397" s="761"/>
      <c r="S397" s="764" t="s">
        <v>366</v>
      </c>
      <c r="T397" s="765"/>
      <c r="U397" s="514">
        <f t="shared" si="29"/>
        <v>0</v>
      </c>
      <c r="V397" t="str">
        <f t="shared" si="30"/>
        <v>-</v>
      </c>
      <c r="W397" s="411"/>
      <c r="X397" s="411"/>
      <c r="Y397" s="411"/>
    </row>
    <row r="398" spans="1:25" ht="27" x14ac:dyDescent="0.25">
      <c r="A398" s="416">
        <v>12</v>
      </c>
      <c r="B398" s="443" t="s">
        <v>389</v>
      </c>
      <c r="C398" s="758" t="s">
        <v>366</v>
      </c>
      <c r="D398" s="759"/>
      <c r="E398" s="433" t="s">
        <v>404</v>
      </c>
      <c r="F398" s="434" t="s">
        <v>406</v>
      </c>
      <c r="G398" s="434" t="s">
        <v>408</v>
      </c>
      <c r="H398" s="563" t="s">
        <v>366</v>
      </c>
      <c r="I398" s="635" t="s">
        <v>487</v>
      </c>
      <c r="J398" s="560"/>
      <c r="K398" s="433"/>
      <c r="L398" s="434"/>
      <c r="M398" s="434"/>
      <c r="N398" s="760" t="s">
        <v>366</v>
      </c>
      <c r="O398" s="761"/>
      <c r="P398" s="761"/>
      <c r="Q398" s="760" t="s">
        <v>366</v>
      </c>
      <c r="R398" s="761"/>
      <c r="S398" s="764" t="s">
        <v>366</v>
      </c>
      <c r="T398" s="765"/>
      <c r="U398" s="514">
        <f t="shared" si="29"/>
        <v>0</v>
      </c>
      <c r="V398" t="str">
        <f t="shared" si="30"/>
        <v>-</v>
      </c>
      <c r="W398" s="411"/>
      <c r="X398" s="411"/>
      <c r="Y398" s="411"/>
    </row>
    <row r="399" spans="1:25" ht="27" x14ac:dyDescent="0.25">
      <c r="A399" s="416">
        <v>12</v>
      </c>
      <c r="B399" s="443" t="s">
        <v>389</v>
      </c>
      <c r="C399" s="758" t="s">
        <v>366</v>
      </c>
      <c r="D399" s="759"/>
      <c r="E399" s="433" t="s">
        <v>404</v>
      </c>
      <c r="F399" s="434" t="s">
        <v>407</v>
      </c>
      <c r="G399" s="434" t="s">
        <v>408</v>
      </c>
      <c r="H399" s="563" t="s">
        <v>366</v>
      </c>
      <c r="I399" s="560"/>
      <c r="J399" s="560"/>
      <c r="K399" s="433"/>
      <c r="L399" s="434"/>
      <c r="M399" s="434"/>
      <c r="N399" s="760" t="s">
        <v>366</v>
      </c>
      <c r="O399" s="761"/>
      <c r="P399" s="761"/>
      <c r="Q399" s="760" t="s">
        <v>366</v>
      </c>
      <c r="R399" s="761"/>
      <c r="S399" s="764" t="s">
        <v>366</v>
      </c>
      <c r="T399" s="765"/>
      <c r="U399" s="514">
        <f t="shared" si="29"/>
        <v>0</v>
      </c>
      <c r="V399" t="str">
        <f t="shared" si="30"/>
        <v>-</v>
      </c>
      <c r="W399" s="411"/>
      <c r="X399" s="411"/>
      <c r="Y399" s="411"/>
    </row>
    <row r="400" spans="1:25" x14ac:dyDescent="0.25">
      <c r="A400" s="416">
        <v>12</v>
      </c>
      <c r="B400" s="443" t="s">
        <v>389</v>
      </c>
      <c r="C400" s="758" t="s">
        <v>366</v>
      </c>
      <c r="D400" s="759"/>
      <c r="E400" s="433" t="s">
        <v>404</v>
      </c>
      <c r="F400" s="434" t="s">
        <v>409</v>
      </c>
      <c r="G400" s="434" t="s">
        <v>408</v>
      </c>
      <c r="H400" s="563" t="s">
        <v>366</v>
      </c>
      <c r="I400" s="560"/>
      <c r="J400" s="560"/>
      <c r="K400" s="433"/>
      <c r="L400" s="434"/>
      <c r="M400" s="434"/>
      <c r="N400" s="760" t="s">
        <v>366</v>
      </c>
      <c r="O400" s="761"/>
      <c r="P400" s="761"/>
      <c r="Q400" s="760" t="s">
        <v>366</v>
      </c>
      <c r="R400" s="761"/>
      <c r="S400" s="764" t="s">
        <v>366</v>
      </c>
      <c r="T400" s="765"/>
      <c r="U400" s="514">
        <f t="shared" si="29"/>
        <v>0</v>
      </c>
      <c r="V400" t="str">
        <f t="shared" si="30"/>
        <v>-</v>
      </c>
      <c r="W400" s="411"/>
      <c r="X400" s="411"/>
      <c r="Y400" s="411"/>
    </row>
    <row r="401" spans="1:25" ht="27.75" customHeight="1" thickBot="1" x14ac:dyDescent="0.3">
      <c r="A401" s="416">
        <v>12</v>
      </c>
      <c r="B401" s="443" t="s">
        <v>389</v>
      </c>
      <c r="C401" s="579"/>
      <c r="D401" s="580"/>
      <c r="E401" s="575"/>
      <c r="F401" s="631"/>
      <c r="G401" s="632"/>
      <c r="H401" s="563"/>
      <c r="I401" s="560"/>
      <c r="J401" s="560"/>
      <c r="K401" s="433"/>
      <c r="L401" s="434"/>
      <c r="M401" s="434"/>
      <c r="N401" s="575"/>
      <c r="O401" s="576"/>
      <c r="P401" s="576"/>
      <c r="Q401" s="575"/>
      <c r="R401" s="576"/>
      <c r="S401" s="577"/>
      <c r="T401" s="578"/>
      <c r="U401" s="514">
        <f t="shared" si="29"/>
        <v>0</v>
      </c>
      <c r="V401" t="str">
        <f t="shared" si="30"/>
        <v>-</v>
      </c>
      <c r="W401" s="411"/>
      <c r="X401" s="411"/>
      <c r="Y401" s="411"/>
    </row>
    <row r="402" spans="1:25" ht="15.75" customHeight="1" x14ac:dyDescent="0.25">
      <c r="A402" s="416">
        <v>12</v>
      </c>
      <c r="B402" s="443" t="s">
        <v>389</v>
      </c>
      <c r="C402" s="579"/>
      <c r="D402" s="580"/>
      <c r="E402" s="575"/>
      <c r="F402" s="631" t="s">
        <v>527</v>
      </c>
      <c r="G402" s="775" t="s">
        <v>532</v>
      </c>
      <c r="H402" s="560"/>
      <c r="I402" s="560"/>
      <c r="J402" s="560"/>
      <c r="K402" s="433"/>
      <c r="L402" s="434"/>
      <c r="M402" s="434"/>
      <c r="N402" s="575"/>
      <c r="O402" s="576"/>
      <c r="P402" s="576"/>
      <c r="Q402" s="575"/>
      <c r="R402" s="576"/>
      <c r="S402" s="577"/>
      <c r="T402" s="578"/>
      <c r="U402" s="514">
        <f t="shared" si="29"/>
        <v>0</v>
      </c>
      <c r="V402" t="str">
        <f t="shared" si="30"/>
        <v>-</v>
      </c>
      <c r="W402" s="411"/>
      <c r="X402" s="411"/>
      <c r="Y402" s="411"/>
    </row>
    <row r="403" spans="1:25" ht="15.75" thickBot="1" x14ac:dyDescent="0.3">
      <c r="A403" s="416">
        <v>12</v>
      </c>
      <c r="B403" s="443" t="s">
        <v>389</v>
      </c>
      <c r="C403" s="579"/>
      <c r="D403" s="580"/>
      <c r="E403" s="575"/>
      <c r="F403" s="576" t="s">
        <v>530</v>
      </c>
      <c r="G403" s="776"/>
      <c r="H403" s="560"/>
      <c r="I403" s="560"/>
      <c r="J403" s="560"/>
      <c r="K403" s="433"/>
      <c r="L403" s="434"/>
      <c r="M403" s="434"/>
      <c r="N403" s="575"/>
      <c r="O403" s="576"/>
      <c r="P403" s="576"/>
      <c r="Q403" s="575"/>
      <c r="R403" s="576"/>
      <c r="S403" s="577"/>
      <c r="T403" s="578"/>
      <c r="U403" s="514">
        <f t="shared" si="29"/>
        <v>0</v>
      </c>
      <c r="V403" t="str">
        <f t="shared" si="30"/>
        <v>-</v>
      </c>
      <c r="W403" s="411"/>
      <c r="X403" s="411"/>
      <c r="Y403" s="411"/>
    </row>
    <row r="404" spans="1:25" ht="17.25" customHeight="1" x14ac:dyDescent="0.25">
      <c r="A404" s="416">
        <v>12</v>
      </c>
      <c r="B404" s="443" t="s">
        <v>389</v>
      </c>
      <c r="C404" s="429">
        <v>44178</v>
      </c>
      <c r="D404" s="430"/>
      <c r="E404" s="423">
        <v>44179</v>
      </c>
      <c r="F404" s="431" t="s">
        <v>531</v>
      </c>
      <c r="G404" s="447"/>
      <c r="H404" s="423">
        <v>44180</v>
      </c>
      <c r="I404" s="431"/>
      <c r="J404" s="424"/>
      <c r="K404" s="423">
        <v>44181</v>
      </c>
      <c r="L404" s="431"/>
      <c r="M404" s="432"/>
      <c r="N404" s="423">
        <v>44182</v>
      </c>
      <c r="O404" s="431"/>
      <c r="P404" s="424"/>
      <c r="Q404" s="423">
        <v>44183</v>
      </c>
      <c r="R404" s="424"/>
      <c r="S404" s="425">
        <v>44184</v>
      </c>
      <c r="T404" s="426"/>
      <c r="U404" s="514">
        <f t="shared" si="29"/>
        <v>44181</v>
      </c>
      <c r="V404" t="str">
        <f t="shared" si="30"/>
        <v>-</v>
      </c>
      <c r="W404" s="411"/>
      <c r="X404" s="411"/>
      <c r="Y404" s="411"/>
    </row>
    <row r="405" spans="1:25" ht="27" x14ac:dyDescent="0.25">
      <c r="A405" s="416">
        <v>12</v>
      </c>
      <c r="B405" s="443" t="s">
        <v>389</v>
      </c>
      <c r="C405" s="758" t="s">
        <v>366</v>
      </c>
      <c r="D405" s="759"/>
      <c r="E405" s="563" t="s">
        <v>55</v>
      </c>
      <c r="F405" s="560" t="s">
        <v>533</v>
      </c>
      <c r="G405" s="560"/>
      <c r="H405" s="563" t="s">
        <v>366</v>
      </c>
      <c r="I405" s="560"/>
      <c r="J405" s="560"/>
      <c r="K405" s="433" t="s">
        <v>366</v>
      </c>
      <c r="L405" s="434"/>
      <c r="M405" s="434"/>
      <c r="N405" s="760" t="s">
        <v>366</v>
      </c>
      <c r="O405" s="761"/>
      <c r="P405" s="761"/>
      <c r="Q405" s="760" t="s">
        <v>366</v>
      </c>
      <c r="R405" s="761"/>
      <c r="S405" s="764" t="s">
        <v>366</v>
      </c>
      <c r="T405" s="765"/>
      <c r="U405" s="514" t="str">
        <f t="shared" si="29"/>
        <v xml:space="preserve"> </v>
      </c>
      <c r="V405" t="str">
        <f t="shared" si="30"/>
        <v>-</v>
      </c>
      <c r="W405" s="411"/>
      <c r="X405" s="411"/>
      <c r="Y405" s="411"/>
    </row>
    <row r="406" spans="1:25" ht="27" x14ac:dyDescent="0.25">
      <c r="A406" s="416">
        <v>12</v>
      </c>
      <c r="B406" s="443" t="s">
        <v>389</v>
      </c>
      <c r="C406" s="758" t="s">
        <v>366</v>
      </c>
      <c r="D406" s="759"/>
      <c r="E406" s="563" t="s">
        <v>57</v>
      </c>
      <c r="F406" s="560" t="s">
        <v>533</v>
      </c>
      <c r="G406" s="560"/>
      <c r="H406" s="563" t="s">
        <v>366</v>
      </c>
      <c r="I406" s="560"/>
      <c r="J406" s="560"/>
      <c r="K406" s="433" t="s">
        <v>366</v>
      </c>
      <c r="L406" s="434"/>
      <c r="M406" s="434"/>
      <c r="N406" s="760" t="s">
        <v>366</v>
      </c>
      <c r="O406" s="761"/>
      <c r="P406" s="761"/>
      <c r="Q406" s="760" t="s">
        <v>366</v>
      </c>
      <c r="R406" s="761"/>
      <c r="S406" s="764" t="s">
        <v>366</v>
      </c>
      <c r="T406" s="765"/>
      <c r="U406" s="514" t="str">
        <f t="shared" si="29"/>
        <v xml:space="preserve"> </v>
      </c>
      <c r="V406" t="str">
        <f t="shared" si="30"/>
        <v>-</v>
      </c>
      <c r="W406" s="411"/>
      <c r="X406" s="411"/>
      <c r="Y406" s="411"/>
    </row>
    <row r="407" spans="1:25" ht="27" x14ac:dyDescent="0.25">
      <c r="A407" s="416">
        <v>12</v>
      </c>
      <c r="B407" s="443" t="s">
        <v>389</v>
      </c>
      <c r="C407" s="758" t="s">
        <v>366</v>
      </c>
      <c r="D407" s="759"/>
      <c r="E407" s="563" t="s">
        <v>460</v>
      </c>
      <c r="F407" s="560" t="s">
        <v>533</v>
      </c>
      <c r="G407" s="633" t="s">
        <v>534</v>
      </c>
      <c r="H407" s="563" t="s">
        <v>366</v>
      </c>
      <c r="I407" s="560"/>
      <c r="J407" s="560"/>
      <c r="K407" s="433" t="s">
        <v>366</v>
      </c>
      <c r="L407" s="434"/>
      <c r="M407" s="434"/>
      <c r="N407" s="760" t="s">
        <v>366</v>
      </c>
      <c r="O407" s="761"/>
      <c r="P407" s="761"/>
      <c r="Q407" s="760" t="s">
        <v>366</v>
      </c>
      <c r="R407" s="761"/>
      <c r="S407" s="764" t="s">
        <v>366</v>
      </c>
      <c r="T407" s="765"/>
      <c r="U407" s="514" t="str">
        <f t="shared" si="29"/>
        <v xml:space="preserve"> </v>
      </c>
      <c r="V407" t="str">
        <f t="shared" si="30"/>
        <v>-</v>
      </c>
      <c r="W407" s="411"/>
      <c r="X407" s="411"/>
      <c r="Y407" s="411"/>
    </row>
    <row r="408" spans="1:25" ht="27" x14ac:dyDescent="0.25">
      <c r="A408" s="416">
        <v>12</v>
      </c>
      <c r="B408" s="443" t="s">
        <v>389</v>
      </c>
      <c r="C408" s="758" t="s">
        <v>366</v>
      </c>
      <c r="D408" s="759"/>
      <c r="E408" s="563" t="s">
        <v>427</v>
      </c>
      <c r="F408" s="560" t="s">
        <v>533</v>
      </c>
      <c r="G408" s="634" t="s">
        <v>450</v>
      </c>
      <c r="H408" s="563" t="s">
        <v>366</v>
      </c>
      <c r="I408" s="560"/>
      <c r="J408" s="560"/>
      <c r="K408" s="433" t="s">
        <v>366</v>
      </c>
      <c r="L408" s="434"/>
      <c r="M408" s="434"/>
      <c r="N408" s="760" t="s">
        <v>366</v>
      </c>
      <c r="O408" s="761"/>
      <c r="P408" s="761"/>
      <c r="Q408" s="760" t="s">
        <v>366</v>
      </c>
      <c r="R408" s="761"/>
      <c r="S408" s="764" t="s">
        <v>366</v>
      </c>
      <c r="T408" s="765"/>
      <c r="U408" s="514" t="str">
        <f t="shared" si="29"/>
        <v xml:space="preserve"> </v>
      </c>
      <c r="V408" t="str">
        <f t="shared" si="30"/>
        <v>-</v>
      </c>
      <c r="W408" s="411"/>
      <c r="X408" s="411"/>
      <c r="Y408" s="411"/>
    </row>
    <row r="409" spans="1:25" ht="27" x14ac:dyDescent="0.25">
      <c r="A409" s="416">
        <v>12</v>
      </c>
      <c r="B409" s="443" t="s">
        <v>389</v>
      </c>
      <c r="C409" s="758" t="s">
        <v>366</v>
      </c>
      <c r="D409" s="759"/>
      <c r="E409" s="563" t="s">
        <v>429</v>
      </c>
      <c r="F409" s="560" t="s">
        <v>533</v>
      </c>
      <c r="G409" s="560"/>
      <c r="H409" s="563" t="s">
        <v>366</v>
      </c>
      <c r="I409" s="560"/>
      <c r="J409" s="560"/>
      <c r="K409" s="433" t="s">
        <v>366</v>
      </c>
      <c r="L409" s="434"/>
      <c r="M409" s="434"/>
      <c r="N409" s="760" t="s">
        <v>366</v>
      </c>
      <c r="O409" s="761"/>
      <c r="P409" s="761"/>
      <c r="Q409" s="760" t="s">
        <v>366</v>
      </c>
      <c r="R409" s="761"/>
      <c r="S409" s="764" t="s">
        <v>366</v>
      </c>
      <c r="T409" s="765"/>
      <c r="U409" s="514" t="str">
        <f t="shared" si="29"/>
        <v xml:space="preserve"> </v>
      </c>
      <c r="V409" t="str">
        <f t="shared" si="30"/>
        <v>-</v>
      </c>
      <c r="W409" s="411"/>
      <c r="X409" s="411"/>
      <c r="Y409" s="411"/>
    </row>
    <row r="410" spans="1:25" x14ac:dyDescent="0.25">
      <c r="A410" s="416">
        <v>12</v>
      </c>
      <c r="B410" s="443" t="s">
        <v>389</v>
      </c>
      <c r="C410" s="429">
        <v>44185</v>
      </c>
      <c r="D410" s="430"/>
      <c r="E410" s="423">
        <v>44186</v>
      </c>
      <c r="F410" s="431"/>
      <c r="G410" s="450"/>
      <c r="H410" s="423">
        <v>44187</v>
      </c>
      <c r="I410" s="431"/>
      <c r="J410" s="424"/>
      <c r="K410" s="420">
        <v>44188</v>
      </c>
      <c r="L410" s="421"/>
      <c r="M410" s="422"/>
      <c r="N410" s="420">
        <v>44189</v>
      </c>
      <c r="O410" s="421"/>
      <c r="P410" s="477"/>
      <c r="Q410" s="420">
        <v>44190</v>
      </c>
      <c r="R410" s="422" t="s">
        <v>390</v>
      </c>
      <c r="S410" s="425">
        <v>44191</v>
      </c>
      <c r="T410" s="426"/>
      <c r="U410" s="514">
        <f t="shared" si="29"/>
        <v>44188</v>
      </c>
      <c r="V410" t="str">
        <f t="shared" si="30"/>
        <v>-</v>
      </c>
      <c r="W410" s="411"/>
      <c r="X410" s="411"/>
      <c r="Y410" s="411"/>
    </row>
    <row r="411" spans="1:25" x14ac:dyDescent="0.25">
      <c r="A411" s="416">
        <v>12</v>
      </c>
      <c r="B411" s="443" t="s">
        <v>389</v>
      </c>
      <c r="C411" s="758" t="s">
        <v>366</v>
      </c>
      <c r="D411" s="759"/>
      <c r="E411" s="760" t="s">
        <v>366</v>
      </c>
      <c r="F411" s="761"/>
      <c r="G411" s="761"/>
      <c r="H411" s="563" t="s">
        <v>366</v>
      </c>
      <c r="I411" s="560"/>
      <c r="J411" s="560"/>
      <c r="K411" s="427" t="s">
        <v>366</v>
      </c>
      <c r="L411" s="428"/>
      <c r="M411" s="428"/>
      <c r="N411" s="762" t="s">
        <v>366</v>
      </c>
      <c r="O411" s="763"/>
      <c r="P411" s="763"/>
      <c r="Q411" s="762" t="s">
        <v>366</v>
      </c>
      <c r="R411" s="763"/>
      <c r="S411" s="764" t="s">
        <v>366</v>
      </c>
      <c r="T411" s="765"/>
      <c r="U411" s="514" t="str">
        <f t="shared" si="29"/>
        <v xml:space="preserve"> </v>
      </c>
      <c r="V411" t="str">
        <f t="shared" si="30"/>
        <v>-</v>
      </c>
      <c r="W411" s="411"/>
      <c r="X411" s="411"/>
      <c r="Y411" s="411"/>
    </row>
    <row r="412" spans="1:25" x14ac:dyDescent="0.25">
      <c r="A412" s="416">
        <v>12</v>
      </c>
      <c r="B412" s="443" t="s">
        <v>389</v>
      </c>
      <c r="C412" s="758" t="s">
        <v>366</v>
      </c>
      <c r="D412" s="759"/>
      <c r="E412" s="760" t="s">
        <v>366</v>
      </c>
      <c r="F412" s="761"/>
      <c r="G412" s="761"/>
      <c r="H412" s="563" t="s">
        <v>366</v>
      </c>
      <c r="I412" s="560"/>
      <c r="J412" s="560"/>
      <c r="K412" s="427" t="s">
        <v>366</v>
      </c>
      <c r="L412" s="428"/>
      <c r="M412" s="428"/>
      <c r="N412" s="762" t="s">
        <v>366</v>
      </c>
      <c r="O412" s="763"/>
      <c r="P412" s="763"/>
      <c r="Q412" s="762" t="s">
        <v>366</v>
      </c>
      <c r="R412" s="763"/>
      <c r="S412" s="764" t="s">
        <v>366</v>
      </c>
      <c r="T412" s="765"/>
      <c r="U412" s="514" t="str">
        <f t="shared" si="29"/>
        <v xml:space="preserve"> </v>
      </c>
      <c r="V412" t="str">
        <f t="shared" si="30"/>
        <v>-</v>
      </c>
      <c r="W412" s="411"/>
      <c r="X412" s="411"/>
      <c r="Y412" s="411"/>
    </row>
    <row r="413" spans="1:25" x14ac:dyDescent="0.25">
      <c r="A413" s="416">
        <v>12</v>
      </c>
      <c r="B413" s="443" t="s">
        <v>389</v>
      </c>
      <c r="C413" s="758" t="s">
        <v>366</v>
      </c>
      <c r="D413" s="759"/>
      <c r="E413" s="760" t="s">
        <v>366</v>
      </c>
      <c r="F413" s="761"/>
      <c r="G413" s="761"/>
      <c r="H413" s="563" t="s">
        <v>366</v>
      </c>
      <c r="I413" s="560"/>
      <c r="J413" s="560"/>
      <c r="K413" s="427" t="s">
        <v>366</v>
      </c>
      <c r="L413" s="428"/>
      <c r="M413" s="428"/>
      <c r="N413" s="762" t="s">
        <v>366</v>
      </c>
      <c r="O413" s="763"/>
      <c r="P413" s="763"/>
      <c r="Q413" s="762" t="s">
        <v>366</v>
      </c>
      <c r="R413" s="763"/>
      <c r="S413" s="764" t="s">
        <v>366</v>
      </c>
      <c r="T413" s="765"/>
      <c r="U413" s="514" t="str">
        <f t="shared" si="29"/>
        <v xml:space="preserve"> </v>
      </c>
      <c r="V413" t="str">
        <f t="shared" si="30"/>
        <v>-</v>
      </c>
      <c r="W413" s="411"/>
      <c r="X413" s="411"/>
      <c r="Y413" s="411"/>
    </row>
    <row r="414" spans="1:25" x14ac:dyDescent="0.25">
      <c r="A414" s="416">
        <v>12</v>
      </c>
      <c r="B414" s="443" t="s">
        <v>389</v>
      </c>
      <c r="C414" s="758" t="s">
        <v>366</v>
      </c>
      <c r="D414" s="759"/>
      <c r="E414" s="760" t="s">
        <v>366</v>
      </c>
      <c r="F414" s="761"/>
      <c r="G414" s="761"/>
      <c r="H414" s="563" t="s">
        <v>366</v>
      </c>
      <c r="I414" s="560"/>
      <c r="J414" s="560"/>
      <c r="K414" s="427" t="s">
        <v>366</v>
      </c>
      <c r="L414" s="428"/>
      <c r="M414" s="428"/>
      <c r="N414" s="762" t="s">
        <v>366</v>
      </c>
      <c r="O414" s="763"/>
      <c r="P414" s="763"/>
      <c r="Q414" s="762" t="s">
        <v>366</v>
      </c>
      <c r="R414" s="763"/>
      <c r="S414" s="764" t="s">
        <v>366</v>
      </c>
      <c r="T414" s="765"/>
      <c r="U414" s="514" t="str">
        <f t="shared" si="29"/>
        <v xml:space="preserve"> </v>
      </c>
      <c r="V414" t="str">
        <f t="shared" si="30"/>
        <v>-</v>
      </c>
      <c r="W414" s="411"/>
      <c r="X414" s="411"/>
      <c r="Y414" s="411"/>
    </row>
    <row r="415" spans="1:25" x14ac:dyDescent="0.25">
      <c r="A415" s="416">
        <v>12</v>
      </c>
      <c r="B415" s="443" t="s">
        <v>389</v>
      </c>
      <c r="C415" s="758" t="s">
        <v>366</v>
      </c>
      <c r="D415" s="759"/>
      <c r="E415" s="760" t="s">
        <v>366</v>
      </c>
      <c r="F415" s="761"/>
      <c r="G415" s="761"/>
      <c r="H415" s="563" t="s">
        <v>366</v>
      </c>
      <c r="I415" s="560"/>
      <c r="J415" s="560"/>
      <c r="K415" s="427" t="s">
        <v>366</v>
      </c>
      <c r="L415" s="428"/>
      <c r="M415" s="428"/>
      <c r="N415" s="762" t="s">
        <v>366</v>
      </c>
      <c r="O415" s="763"/>
      <c r="P415" s="763"/>
      <c r="Q415" s="762" t="s">
        <v>366</v>
      </c>
      <c r="R415" s="763"/>
      <c r="S415" s="764" t="s">
        <v>366</v>
      </c>
      <c r="T415" s="765"/>
      <c r="U415" s="514" t="str">
        <f t="shared" ref="U415:U422" si="31">K415</f>
        <v xml:space="preserve"> </v>
      </c>
      <c r="V415" t="str">
        <f t="shared" ref="V415:V422" si="32">IF(L415="","-",L415)</f>
        <v>-</v>
      </c>
      <c r="W415" s="411"/>
      <c r="X415" s="411"/>
      <c r="Y415" s="411"/>
    </row>
    <row r="416" spans="1:25" x14ac:dyDescent="0.25">
      <c r="A416" s="416">
        <v>12</v>
      </c>
      <c r="B416" s="443" t="s">
        <v>389</v>
      </c>
      <c r="C416" s="429">
        <v>44192</v>
      </c>
      <c r="D416" s="430"/>
      <c r="E416" s="423">
        <v>44193</v>
      </c>
      <c r="F416" s="431"/>
      <c r="G416" s="424"/>
      <c r="H416" s="423">
        <v>44194</v>
      </c>
      <c r="I416" s="431"/>
      <c r="J416" s="424"/>
      <c r="K416" s="420">
        <v>44195</v>
      </c>
      <c r="L416" s="421"/>
      <c r="M416" s="422"/>
      <c r="N416" s="420">
        <v>44196</v>
      </c>
      <c r="O416" s="421"/>
      <c r="P416" s="477"/>
      <c r="Q416" s="466" t="s">
        <v>391</v>
      </c>
      <c r="R416" s="467"/>
      <c r="S416" s="467"/>
      <c r="T416" s="468"/>
      <c r="U416" s="514">
        <f t="shared" si="31"/>
        <v>44195</v>
      </c>
      <c r="V416" t="str">
        <f t="shared" si="32"/>
        <v>-</v>
      </c>
      <c r="W416" s="411"/>
      <c r="X416" s="411"/>
      <c r="Y416" s="411"/>
    </row>
    <row r="417" spans="1:25" x14ac:dyDescent="0.25">
      <c r="A417" s="416">
        <v>12</v>
      </c>
      <c r="B417" s="443" t="s">
        <v>389</v>
      </c>
      <c r="C417" s="758" t="s">
        <v>366</v>
      </c>
      <c r="D417" s="759"/>
      <c r="E417" s="760" t="s">
        <v>366</v>
      </c>
      <c r="F417" s="761"/>
      <c r="G417" s="761"/>
      <c r="H417" s="563" t="s">
        <v>366</v>
      </c>
      <c r="I417" s="560"/>
      <c r="J417" s="560"/>
      <c r="K417" s="427" t="s">
        <v>366</v>
      </c>
      <c r="L417" s="428"/>
      <c r="M417" s="428"/>
      <c r="N417" s="762" t="s">
        <v>366</v>
      </c>
      <c r="O417" s="763"/>
      <c r="P417" s="763"/>
      <c r="Q417" s="755" t="s">
        <v>366</v>
      </c>
      <c r="R417" s="756"/>
      <c r="S417" s="756"/>
      <c r="T417" s="757"/>
      <c r="U417" s="514" t="str">
        <f t="shared" si="31"/>
        <v xml:space="preserve"> </v>
      </c>
      <c r="V417" t="str">
        <f t="shared" si="32"/>
        <v>-</v>
      </c>
      <c r="W417" s="411"/>
      <c r="X417" s="411"/>
      <c r="Y417" s="411"/>
    </row>
    <row r="418" spans="1:25" x14ac:dyDescent="0.25">
      <c r="A418" s="416">
        <v>12</v>
      </c>
      <c r="B418" s="443" t="s">
        <v>389</v>
      </c>
      <c r="C418" s="758" t="s">
        <v>366</v>
      </c>
      <c r="D418" s="759"/>
      <c r="E418" s="760" t="s">
        <v>366</v>
      </c>
      <c r="F418" s="761"/>
      <c r="G418" s="761"/>
      <c r="H418" s="563" t="s">
        <v>366</v>
      </c>
      <c r="I418" s="560"/>
      <c r="J418" s="560"/>
      <c r="K418" s="427" t="s">
        <v>366</v>
      </c>
      <c r="L418" s="428"/>
      <c r="M418" s="428"/>
      <c r="N418" s="762" t="s">
        <v>366</v>
      </c>
      <c r="O418" s="763"/>
      <c r="P418" s="763"/>
      <c r="Q418" s="755" t="s">
        <v>366</v>
      </c>
      <c r="R418" s="756"/>
      <c r="S418" s="756"/>
      <c r="T418" s="757"/>
      <c r="U418" s="514" t="str">
        <f t="shared" si="31"/>
        <v xml:space="preserve"> </v>
      </c>
      <c r="V418" t="str">
        <f t="shared" si="32"/>
        <v>-</v>
      </c>
      <c r="W418" s="411"/>
      <c r="X418" s="411"/>
      <c r="Y418" s="411"/>
    </row>
    <row r="419" spans="1:25" x14ac:dyDescent="0.25">
      <c r="A419" s="416">
        <v>12</v>
      </c>
      <c r="B419" s="443" t="s">
        <v>389</v>
      </c>
      <c r="C419" s="758" t="s">
        <v>366</v>
      </c>
      <c r="D419" s="759"/>
      <c r="E419" s="760" t="s">
        <v>366</v>
      </c>
      <c r="F419" s="761"/>
      <c r="G419" s="761"/>
      <c r="H419" s="563" t="s">
        <v>366</v>
      </c>
      <c r="I419" s="560"/>
      <c r="J419" s="560"/>
      <c r="K419" s="427" t="s">
        <v>366</v>
      </c>
      <c r="L419" s="428"/>
      <c r="M419" s="428"/>
      <c r="N419" s="762" t="s">
        <v>366</v>
      </c>
      <c r="O419" s="763"/>
      <c r="P419" s="763"/>
      <c r="Q419" s="755" t="s">
        <v>366</v>
      </c>
      <c r="R419" s="756"/>
      <c r="S419" s="756"/>
      <c r="T419" s="757"/>
      <c r="U419" s="514" t="str">
        <f t="shared" si="31"/>
        <v xml:space="preserve"> </v>
      </c>
      <c r="V419" t="str">
        <f t="shared" si="32"/>
        <v>-</v>
      </c>
      <c r="W419" s="411"/>
      <c r="X419" s="411"/>
      <c r="Y419" s="411"/>
    </row>
    <row r="420" spans="1:25" x14ac:dyDescent="0.25">
      <c r="A420" s="416">
        <v>12</v>
      </c>
      <c r="B420" s="443" t="s">
        <v>389</v>
      </c>
      <c r="C420" s="758" t="s">
        <v>366</v>
      </c>
      <c r="D420" s="759"/>
      <c r="E420" s="760" t="s">
        <v>366</v>
      </c>
      <c r="F420" s="761"/>
      <c r="G420" s="761"/>
      <c r="H420" s="563" t="s">
        <v>366</v>
      </c>
      <c r="I420" s="560"/>
      <c r="J420" s="560"/>
      <c r="K420" s="427" t="s">
        <v>366</v>
      </c>
      <c r="L420" s="428"/>
      <c r="M420" s="428"/>
      <c r="N420" s="762" t="s">
        <v>366</v>
      </c>
      <c r="O420" s="763"/>
      <c r="P420" s="763"/>
      <c r="Q420" s="755" t="s">
        <v>366</v>
      </c>
      <c r="R420" s="756"/>
      <c r="S420" s="756"/>
      <c r="T420" s="757"/>
      <c r="U420" s="514" t="str">
        <f t="shared" si="31"/>
        <v xml:space="preserve"> </v>
      </c>
      <c r="V420" t="str">
        <f t="shared" si="32"/>
        <v>-</v>
      </c>
      <c r="W420" s="411"/>
      <c r="X420" s="411"/>
      <c r="Y420" s="411"/>
    </row>
    <row r="421" spans="1:25" ht="15.75" thickBot="1" x14ac:dyDescent="0.3">
      <c r="A421" s="441">
        <v>12</v>
      </c>
      <c r="B421" s="457" t="s">
        <v>389</v>
      </c>
      <c r="C421" s="766" t="s">
        <v>366</v>
      </c>
      <c r="D421" s="767"/>
      <c r="E421" s="768" t="s">
        <v>366</v>
      </c>
      <c r="F421" s="769"/>
      <c r="G421" s="769"/>
      <c r="H421" s="564" t="s">
        <v>366</v>
      </c>
      <c r="I421" s="565"/>
      <c r="J421" s="565"/>
      <c r="K421" s="478" t="s">
        <v>366</v>
      </c>
      <c r="L421" s="479"/>
      <c r="M421" s="479"/>
      <c r="N421" s="770" t="s">
        <v>366</v>
      </c>
      <c r="O421" s="771"/>
      <c r="P421" s="771"/>
      <c r="Q421" s="772" t="s">
        <v>366</v>
      </c>
      <c r="R421" s="773"/>
      <c r="S421" s="773"/>
      <c r="T421" s="774"/>
      <c r="U421" s="514" t="str">
        <f t="shared" si="31"/>
        <v xml:space="preserve"> </v>
      </c>
      <c r="V421" t="str">
        <f t="shared" si="32"/>
        <v>-</v>
      </c>
      <c r="W421" s="441"/>
      <c r="X421" s="441"/>
      <c r="Y421" s="441"/>
    </row>
    <row r="422" spans="1:25" ht="15.75" thickTop="1" x14ac:dyDescent="0.25">
      <c r="A422" s="411"/>
      <c r="B422" s="411"/>
      <c r="C422" s="411"/>
      <c r="D422" s="411"/>
      <c r="E422" s="411"/>
      <c r="F422" s="411"/>
      <c r="G422" s="411"/>
      <c r="H422" s="411"/>
      <c r="I422" s="411"/>
      <c r="J422" s="411"/>
      <c r="K422" s="411"/>
      <c r="L422" s="411"/>
      <c r="M422" s="411"/>
      <c r="N422" s="411"/>
      <c r="O422" s="411"/>
      <c r="P422" s="411"/>
      <c r="Q422" s="469"/>
      <c r="R422" s="469"/>
      <c r="S422" s="470" t="s">
        <v>392</v>
      </c>
      <c r="T422" s="411"/>
      <c r="U422" s="514">
        <f t="shared" si="31"/>
        <v>0</v>
      </c>
      <c r="V422" t="str">
        <f t="shared" si="32"/>
        <v>-</v>
      </c>
      <c r="W422" s="411"/>
      <c r="X422" s="411"/>
      <c r="Y422" s="411"/>
    </row>
  </sheetData>
  <autoFilter ref="A2:Y422" xr:uid="{D6461BC6-3543-455C-874D-5B90029938E3}">
    <filterColumn colId="0">
      <filters blank="1">
        <filter val="11"/>
        <filter val="12"/>
      </filters>
    </filterColumn>
    <filterColumn colId="1">
      <filters blank="1">
        <filter val="Dec"/>
        <filter val="Nov"/>
        <filter val="Nov/Dec"/>
        <filter val="Oct"/>
      </filters>
    </filterColumn>
    <filterColumn colId="2" showButton="0"/>
    <filterColumn colId="4" showButton="0"/>
    <filterColumn colId="5" showButton="0"/>
    <filterColumn colId="7" showButton="0"/>
    <filterColumn colId="8" showButton="0"/>
    <filterColumn colId="10" showButton="0"/>
    <filterColumn colId="11" showButton="0"/>
    <filterColumn colId="13" showButton="0"/>
    <filterColumn colId="14" showButton="0"/>
    <filterColumn colId="16" showButton="0"/>
    <filterColumn colId="18" showButton="0"/>
  </autoFilter>
  <mergeCells count="1343">
    <mergeCell ref="E318:G318"/>
    <mergeCell ref="E319:G319"/>
    <mergeCell ref="E320:G320"/>
    <mergeCell ref="N156:P156"/>
    <mergeCell ref="N157:P157"/>
    <mergeCell ref="N158:P158"/>
    <mergeCell ref="N159:P159"/>
    <mergeCell ref="N160:P160"/>
    <mergeCell ref="N161:P161"/>
    <mergeCell ref="N162:P162"/>
    <mergeCell ref="N163:P163"/>
    <mergeCell ref="N164:P164"/>
    <mergeCell ref="C4:D4"/>
    <mergeCell ref="E4:G4"/>
    <mergeCell ref="H4:J4"/>
    <mergeCell ref="N4:P4"/>
    <mergeCell ref="Q4:R4"/>
    <mergeCell ref="C11:D11"/>
    <mergeCell ref="E11:G11"/>
    <mergeCell ref="N11:P11"/>
    <mergeCell ref="Q11:R11"/>
    <mergeCell ref="C18:D18"/>
    <mergeCell ref="E18:G18"/>
    <mergeCell ref="N18:P18"/>
    <mergeCell ref="Q18:R18"/>
    <mergeCell ref="C25:D25"/>
    <mergeCell ref="E25:G25"/>
    <mergeCell ref="N25:P25"/>
    <mergeCell ref="Q25:R25"/>
    <mergeCell ref="C40:D40"/>
    <mergeCell ref="E40:G40"/>
    <mergeCell ref="N40:P40"/>
    <mergeCell ref="S4:T4"/>
    <mergeCell ref="C1:D1"/>
    <mergeCell ref="H1:P1"/>
    <mergeCell ref="S1:T1"/>
    <mergeCell ref="C2:D2"/>
    <mergeCell ref="E2:G2"/>
    <mergeCell ref="H2:J2"/>
    <mergeCell ref="K2:M2"/>
    <mergeCell ref="N2:P2"/>
    <mergeCell ref="Q2:R2"/>
    <mergeCell ref="S2:T2"/>
    <mergeCell ref="C7:D7"/>
    <mergeCell ref="E7:G7"/>
    <mergeCell ref="H7:J7"/>
    <mergeCell ref="N7:P7"/>
    <mergeCell ref="Q7:R7"/>
    <mergeCell ref="S7:T7"/>
    <mergeCell ref="C6:D6"/>
    <mergeCell ref="E6:G6"/>
    <mergeCell ref="H6:J6"/>
    <mergeCell ref="N6:P6"/>
    <mergeCell ref="Q6:R6"/>
    <mergeCell ref="S6:T6"/>
    <mergeCell ref="C5:D5"/>
    <mergeCell ref="E5:G5"/>
    <mergeCell ref="H5:J5"/>
    <mergeCell ref="N5:P5"/>
    <mergeCell ref="Q5:R5"/>
    <mergeCell ref="S5:T5"/>
    <mergeCell ref="S11:T11"/>
    <mergeCell ref="C10:D10"/>
    <mergeCell ref="E10:G10"/>
    <mergeCell ref="N10:P10"/>
    <mergeCell ref="Q10:R10"/>
    <mergeCell ref="S10:T10"/>
    <mergeCell ref="C8:D8"/>
    <mergeCell ref="E8:G8"/>
    <mergeCell ref="H8:J8"/>
    <mergeCell ref="N8:P8"/>
    <mergeCell ref="Q8:R8"/>
    <mergeCell ref="S8:T8"/>
    <mergeCell ref="C14:D14"/>
    <mergeCell ref="E14:G14"/>
    <mergeCell ref="N14:P14"/>
    <mergeCell ref="Q14:R14"/>
    <mergeCell ref="S14:T14"/>
    <mergeCell ref="C13:D13"/>
    <mergeCell ref="E13:G13"/>
    <mergeCell ref="N13:P13"/>
    <mergeCell ref="Q13:R13"/>
    <mergeCell ref="S13:T13"/>
    <mergeCell ref="C12:D12"/>
    <mergeCell ref="E12:G12"/>
    <mergeCell ref="N12:P12"/>
    <mergeCell ref="Q12:R12"/>
    <mergeCell ref="S12:T12"/>
    <mergeCell ref="S18:T18"/>
    <mergeCell ref="C17:D17"/>
    <mergeCell ref="E17:G17"/>
    <mergeCell ref="N17:P17"/>
    <mergeCell ref="Q17:R17"/>
    <mergeCell ref="S17:T17"/>
    <mergeCell ref="C16:D16"/>
    <mergeCell ref="E16:G16"/>
    <mergeCell ref="N16:P16"/>
    <mergeCell ref="Q16:R16"/>
    <mergeCell ref="S16:T16"/>
    <mergeCell ref="C22:D22"/>
    <mergeCell ref="E22:G22"/>
    <mergeCell ref="N22:P22"/>
    <mergeCell ref="Q22:R22"/>
    <mergeCell ref="S22:T22"/>
    <mergeCell ref="C20:D20"/>
    <mergeCell ref="E20:G20"/>
    <mergeCell ref="N20:P20"/>
    <mergeCell ref="Q20:R20"/>
    <mergeCell ref="S20:T20"/>
    <mergeCell ref="C19:D19"/>
    <mergeCell ref="E19:G19"/>
    <mergeCell ref="N19:P19"/>
    <mergeCell ref="Q19:R19"/>
    <mergeCell ref="S19:T19"/>
    <mergeCell ref="S25:T25"/>
    <mergeCell ref="C24:D24"/>
    <mergeCell ref="E24:G24"/>
    <mergeCell ref="N24:P24"/>
    <mergeCell ref="Q24:R24"/>
    <mergeCell ref="S24:T24"/>
    <mergeCell ref="C23:D23"/>
    <mergeCell ref="E23:G23"/>
    <mergeCell ref="N23:P23"/>
    <mergeCell ref="Q23:R23"/>
    <mergeCell ref="S23:T23"/>
    <mergeCell ref="C29:D29"/>
    <mergeCell ref="E29:G29"/>
    <mergeCell ref="N29:P29"/>
    <mergeCell ref="Q29:R29"/>
    <mergeCell ref="S29:T29"/>
    <mergeCell ref="C28:D28"/>
    <mergeCell ref="E28:G28"/>
    <mergeCell ref="N28:P28"/>
    <mergeCell ref="Q28:R28"/>
    <mergeCell ref="S28:T28"/>
    <mergeCell ref="C26:D26"/>
    <mergeCell ref="E26:G26"/>
    <mergeCell ref="N26:P26"/>
    <mergeCell ref="Q26:R26"/>
    <mergeCell ref="S26:T26"/>
    <mergeCell ref="Q40:R40"/>
    <mergeCell ref="S40:T40"/>
    <mergeCell ref="C39:D39"/>
    <mergeCell ref="E39:G39"/>
    <mergeCell ref="N39:P39"/>
    <mergeCell ref="Q39:R39"/>
    <mergeCell ref="S39:T39"/>
    <mergeCell ref="C30:D30"/>
    <mergeCell ref="E30:G30"/>
    <mergeCell ref="N30:P30"/>
    <mergeCell ref="Q30:R30"/>
    <mergeCell ref="S30:T30"/>
    <mergeCell ref="C44:D44"/>
    <mergeCell ref="E44:G44"/>
    <mergeCell ref="N44:P44"/>
    <mergeCell ref="Q44:R44"/>
    <mergeCell ref="S44:T44"/>
    <mergeCell ref="C43:D43"/>
    <mergeCell ref="E43:G43"/>
    <mergeCell ref="N43:P43"/>
    <mergeCell ref="Q43:R43"/>
    <mergeCell ref="S43:T43"/>
    <mergeCell ref="C42:D42"/>
    <mergeCell ref="E42:G42"/>
    <mergeCell ref="N42:P42"/>
    <mergeCell ref="Q42:R42"/>
    <mergeCell ref="S42:T42"/>
    <mergeCell ref="C48:D48"/>
    <mergeCell ref="E48:G48"/>
    <mergeCell ref="N48:P48"/>
    <mergeCell ref="Q48:R48"/>
    <mergeCell ref="S48:T48"/>
    <mergeCell ref="C46:D46"/>
    <mergeCell ref="E46:G46"/>
    <mergeCell ref="N46:P46"/>
    <mergeCell ref="Q46:R46"/>
    <mergeCell ref="S46:T46"/>
    <mergeCell ref="C45:D45"/>
    <mergeCell ref="E45:G45"/>
    <mergeCell ref="N45:P45"/>
    <mergeCell ref="Q45:R45"/>
    <mergeCell ref="S45:T45"/>
    <mergeCell ref="C54:D54"/>
    <mergeCell ref="E54:G54"/>
    <mergeCell ref="N54:P54"/>
    <mergeCell ref="Q54:R54"/>
    <mergeCell ref="S54:T54"/>
    <mergeCell ref="C53:D53"/>
    <mergeCell ref="E53:G53"/>
    <mergeCell ref="N53:P53"/>
    <mergeCell ref="Q53:R53"/>
    <mergeCell ref="S53:T53"/>
    <mergeCell ref="C51:D51"/>
    <mergeCell ref="E51:G51"/>
    <mergeCell ref="N51:P51"/>
    <mergeCell ref="Q51:R51"/>
    <mergeCell ref="S51:T51"/>
    <mergeCell ref="C62:D62"/>
    <mergeCell ref="E62:G62"/>
    <mergeCell ref="N62:P62"/>
    <mergeCell ref="Q62:R62"/>
    <mergeCell ref="S62:T62"/>
    <mergeCell ref="C61:D61"/>
    <mergeCell ref="E61:G61"/>
    <mergeCell ref="N61:P61"/>
    <mergeCell ref="Q61:R61"/>
    <mergeCell ref="S61:T61"/>
    <mergeCell ref="C59:D59"/>
    <mergeCell ref="E59:G59"/>
    <mergeCell ref="N59:P59"/>
    <mergeCell ref="Q59:R59"/>
    <mergeCell ref="S59:T59"/>
    <mergeCell ref="C65:D65"/>
    <mergeCell ref="E65:G65"/>
    <mergeCell ref="N65:P65"/>
    <mergeCell ref="Q65:R65"/>
    <mergeCell ref="S65:T65"/>
    <mergeCell ref="C64:D64"/>
    <mergeCell ref="E64:G64"/>
    <mergeCell ref="N64:P64"/>
    <mergeCell ref="Q64:R64"/>
    <mergeCell ref="S64:T64"/>
    <mergeCell ref="C63:D63"/>
    <mergeCell ref="E63:G63"/>
    <mergeCell ref="N63:P63"/>
    <mergeCell ref="Q63:R63"/>
    <mergeCell ref="S63:T63"/>
    <mergeCell ref="C69:D69"/>
    <mergeCell ref="E69:G69"/>
    <mergeCell ref="N69:P69"/>
    <mergeCell ref="Q69:R69"/>
    <mergeCell ref="S69:T69"/>
    <mergeCell ref="C68:D68"/>
    <mergeCell ref="E68:G68"/>
    <mergeCell ref="N68:P68"/>
    <mergeCell ref="Q68:R68"/>
    <mergeCell ref="S68:T68"/>
    <mergeCell ref="C67:D67"/>
    <mergeCell ref="E67:G67"/>
    <mergeCell ref="N67:P67"/>
    <mergeCell ref="Q67:R67"/>
    <mergeCell ref="S67:T67"/>
    <mergeCell ref="C73:D73"/>
    <mergeCell ref="E73:G73"/>
    <mergeCell ref="N73:P73"/>
    <mergeCell ref="Q73:R73"/>
    <mergeCell ref="S73:T73"/>
    <mergeCell ref="C71:D71"/>
    <mergeCell ref="E71:G71"/>
    <mergeCell ref="N71:P71"/>
    <mergeCell ref="Q71:R71"/>
    <mergeCell ref="S71:T71"/>
    <mergeCell ref="C70:D70"/>
    <mergeCell ref="E70:G70"/>
    <mergeCell ref="N70:P70"/>
    <mergeCell ref="Q70:R70"/>
    <mergeCell ref="S70:T70"/>
    <mergeCell ref="C77:D77"/>
    <mergeCell ref="E77:G77"/>
    <mergeCell ref="N77:P77"/>
    <mergeCell ref="Q77:R77"/>
    <mergeCell ref="S77:T77"/>
    <mergeCell ref="C76:D76"/>
    <mergeCell ref="E76:G76"/>
    <mergeCell ref="N76:P76"/>
    <mergeCell ref="Q76:R76"/>
    <mergeCell ref="S76:T76"/>
    <mergeCell ref="C75:D75"/>
    <mergeCell ref="E75:G75"/>
    <mergeCell ref="N75:P75"/>
    <mergeCell ref="Q75:R75"/>
    <mergeCell ref="S75:T75"/>
    <mergeCell ref="E74:G74"/>
    <mergeCell ref="C81:D81"/>
    <mergeCell ref="E81:G81"/>
    <mergeCell ref="N81:P81"/>
    <mergeCell ref="Q81:R81"/>
    <mergeCell ref="S81:T81"/>
    <mergeCell ref="C80:D80"/>
    <mergeCell ref="E80:G80"/>
    <mergeCell ref="N80:P80"/>
    <mergeCell ref="Q80:R80"/>
    <mergeCell ref="S80:T80"/>
    <mergeCell ref="C78:D78"/>
    <mergeCell ref="E78:G78"/>
    <mergeCell ref="N78:P78"/>
    <mergeCell ref="Q78:R78"/>
    <mergeCell ref="S78:T78"/>
    <mergeCell ref="C87:D87"/>
    <mergeCell ref="E87:G87"/>
    <mergeCell ref="N87:P87"/>
    <mergeCell ref="Q87:R87"/>
    <mergeCell ref="S87:T87"/>
    <mergeCell ref="C83:D83"/>
    <mergeCell ref="E83:G83"/>
    <mergeCell ref="N83:P83"/>
    <mergeCell ref="Q83:R83"/>
    <mergeCell ref="S83:T83"/>
    <mergeCell ref="C82:D82"/>
    <mergeCell ref="E82:G82"/>
    <mergeCell ref="N82:P82"/>
    <mergeCell ref="Q82:R82"/>
    <mergeCell ref="S82:T82"/>
    <mergeCell ref="O79:P79"/>
    <mergeCell ref="E84:G84"/>
    <mergeCell ref="C99:D99"/>
    <mergeCell ref="E99:G99"/>
    <mergeCell ref="N99:P99"/>
    <mergeCell ref="Q99:R99"/>
    <mergeCell ref="S99:T99"/>
    <mergeCell ref="C98:D98"/>
    <mergeCell ref="E98:G98"/>
    <mergeCell ref="N98:P98"/>
    <mergeCell ref="Q98:R98"/>
    <mergeCell ref="S98:T98"/>
    <mergeCell ref="C97:D97"/>
    <mergeCell ref="E97:G97"/>
    <mergeCell ref="N97:P97"/>
    <mergeCell ref="Q97:R97"/>
    <mergeCell ref="S97:T97"/>
    <mergeCell ref="C110:D110"/>
    <mergeCell ref="E110:G110"/>
    <mergeCell ref="N110:P110"/>
    <mergeCell ref="Q110:R110"/>
    <mergeCell ref="S110:T110"/>
    <mergeCell ref="C101:D101"/>
    <mergeCell ref="E101:G101"/>
    <mergeCell ref="N101:P101"/>
    <mergeCell ref="Q101:R101"/>
    <mergeCell ref="S101:T101"/>
    <mergeCell ref="C100:D100"/>
    <mergeCell ref="E100:G100"/>
    <mergeCell ref="N100:P100"/>
    <mergeCell ref="Q100:R100"/>
    <mergeCell ref="S100:T100"/>
    <mergeCell ref="C113:D113"/>
    <mergeCell ref="E113:G113"/>
    <mergeCell ref="N113:P113"/>
    <mergeCell ref="Q113:R113"/>
    <mergeCell ref="S113:T113"/>
    <mergeCell ref="C112:D112"/>
    <mergeCell ref="E112:G112"/>
    <mergeCell ref="N112:P112"/>
    <mergeCell ref="Q112:R112"/>
    <mergeCell ref="S112:T112"/>
    <mergeCell ref="C111:D111"/>
    <mergeCell ref="E111:G111"/>
    <mergeCell ref="N111:P111"/>
    <mergeCell ref="Q111:R111"/>
    <mergeCell ref="S111:T111"/>
    <mergeCell ref="C126:D126"/>
    <mergeCell ref="E126:G126"/>
    <mergeCell ref="N126:P126"/>
    <mergeCell ref="Q126:R126"/>
    <mergeCell ref="S126:T126"/>
    <mergeCell ref="C125:D125"/>
    <mergeCell ref="E125:G125"/>
    <mergeCell ref="N125:P125"/>
    <mergeCell ref="Q125:R125"/>
    <mergeCell ref="S125:T125"/>
    <mergeCell ref="C114:D114"/>
    <mergeCell ref="E114:G114"/>
    <mergeCell ref="N114:P114"/>
    <mergeCell ref="Q114:R114"/>
    <mergeCell ref="S114:T114"/>
    <mergeCell ref="C129:D129"/>
    <mergeCell ref="E129:G129"/>
    <mergeCell ref="N129:P129"/>
    <mergeCell ref="Q129:R129"/>
    <mergeCell ref="S129:T129"/>
    <mergeCell ref="C128:D128"/>
    <mergeCell ref="E128:G128"/>
    <mergeCell ref="N128:P128"/>
    <mergeCell ref="Q128:R128"/>
    <mergeCell ref="S128:T128"/>
    <mergeCell ref="C127:D127"/>
    <mergeCell ref="E127:G127"/>
    <mergeCell ref="N127:P127"/>
    <mergeCell ref="Q127:R127"/>
    <mergeCell ref="S127:T127"/>
    <mergeCell ref="C133:D133"/>
    <mergeCell ref="E133:G133"/>
    <mergeCell ref="N133:P133"/>
    <mergeCell ref="Q133:R133"/>
    <mergeCell ref="S133:T133"/>
    <mergeCell ref="C132:D132"/>
    <mergeCell ref="E132:G132"/>
    <mergeCell ref="N132:P132"/>
    <mergeCell ref="Q132:R132"/>
    <mergeCell ref="S132:T132"/>
    <mergeCell ref="C131:D131"/>
    <mergeCell ref="E131:G131"/>
    <mergeCell ref="N131:P131"/>
    <mergeCell ref="Q131:R131"/>
    <mergeCell ref="S131:T131"/>
    <mergeCell ref="C137:D137"/>
    <mergeCell ref="E137:G137"/>
    <mergeCell ref="N137:P137"/>
    <mergeCell ref="Q137:R137"/>
    <mergeCell ref="S137:T137"/>
    <mergeCell ref="C135:D135"/>
    <mergeCell ref="E135:G135"/>
    <mergeCell ref="N135:P135"/>
    <mergeCell ref="Q135:R135"/>
    <mergeCell ref="S135:T135"/>
    <mergeCell ref="C134:D134"/>
    <mergeCell ref="E134:G134"/>
    <mergeCell ref="N134:P134"/>
    <mergeCell ref="Q134:R134"/>
    <mergeCell ref="S134:T134"/>
    <mergeCell ref="C140:D140"/>
    <mergeCell ref="E140:G140"/>
    <mergeCell ref="N140:P140"/>
    <mergeCell ref="Q140:R140"/>
    <mergeCell ref="S140:T140"/>
    <mergeCell ref="C139:D139"/>
    <mergeCell ref="E139:G139"/>
    <mergeCell ref="N139:P139"/>
    <mergeCell ref="Q139:R139"/>
    <mergeCell ref="S139:T139"/>
    <mergeCell ref="C138:D138"/>
    <mergeCell ref="E138:G138"/>
    <mergeCell ref="N138:P138"/>
    <mergeCell ref="Q138:R138"/>
    <mergeCell ref="S138:T138"/>
    <mergeCell ref="C144:D144"/>
    <mergeCell ref="E144:G144"/>
    <mergeCell ref="N144:P144"/>
    <mergeCell ref="Q144:R144"/>
    <mergeCell ref="S144:T144"/>
    <mergeCell ref="C143:D143"/>
    <mergeCell ref="E143:G143"/>
    <mergeCell ref="N143:P143"/>
    <mergeCell ref="Q143:R143"/>
    <mergeCell ref="S143:T143"/>
    <mergeCell ref="C141:D141"/>
    <mergeCell ref="E141:G141"/>
    <mergeCell ref="N141:P141"/>
    <mergeCell ref="Q141:R141"/>
    <mergeCell ref="S141:T141"/>
    <mergeCell ref="C147:D147"/>
    <mergeCell ref="E147:G147"/>
    <mergeCell ref="N147:P147"/>
    <mergeCell ref="Q147:R147"/>
    <mergeCell ref="S147:T147"/>
    <mergeCell ref="C146:D146"/>
    <mergeCell ref="E146:G146"/>
    <mergeCell ref="N146:P146"/>
    <mergeCell ref="Q146:R146"/>
    <mergeCell ref="S146:T146"/>
    <mergeCell ref="C145:D145"/>
    <mergeCell ref="E145:G145"/>
    <mergeCell ref="N145:P145"/>
    <mergeCell ref="Q145:R145"/>
    <mergeCell ref="S145:T145"/>
    <mergeCell ref="C151:D151"/>
    <mergeCell ref="E151:G151"/>
    <mergeCell ref="N151:P151"/>
    <mergeCell ref="Q151:R151"/>
    <mergeCell ref="S151:T151"/>
    <mergeCell ref="C150:D150"/>
    <mergeCell ref="E150:G150"/>
    <mergeCell ref="N150:P150"/>
    <mergeCell ref="Q150:R150"/>
    <mergeCell ref="S150:T150"/>
    <mergeCell ref="C149:D149"/>
    <mergeCell ref="E149:G149"/>
    <mergeCell ref="N149:P149"/>
    <mergeCell ref="Q149:R149"/>
    <mergeCell ref="S149:T149"/>
    <mergeCell ref="C155:D155"/>
    <mergeCell ref="E155:G155"/>
    <mergeCell ref="N155:P155"/>
    <mergeCell ref="Q155:R155"/>
    <mergeCell ref="S155:T155"/>
    <mergeCell ref="C153:D153"/>
    <mergeCell ref="E153:G153"/>
    <mergeCell ref="N153:P153"/>
    <mergeCell ref="Q153:R153"/>
    <mergeCell ref="S153:T153"/>
    <mergeCell ref="C152:D152"/>
    <mergeCell ref="E152:G152"/>
    <mergeCell ref="N152:P152"/>
    <mergeCell ref="Q152:R152"/>
    <mergeCell ref="S152:T152"/>
    <mergeCell ref="C167:D167"/>
    <mergeCell ref="E167:G167"/>
    <mergeCell ref="N167:P167"/>
    <mergeCell ref="Q167:R167"/>
    <mergeCell ref="S167:T167"/>
    <mergeCell ref="C166:D166"/>
    <mergeCell ref="E166:G166"/>
    <mergeCell ref="N166:P166"/>
    <mergeCell ref="Q166:R166"/>
    <mergeCell ref="S166:T166"/>
    <mergeCell ref="C165:D165"/>
    <mergeCell ref="E165:G165"/>
    <mergeCell ref="N165:P165"/>
    <mergeCell ref="Q165:R165"/>
    <mergeCell ref="S165:T165"/>
    <mergeCell ref="C171:D171"/>
    <mergeCell ref="E171:G171"/>
    <mergeCell ref="N171:P171"/>
    <mergeCell ref="Q171:R171"/>
    <mergeCell ref="S171:T171"/>
    <mergeCell ref="C170:D170"/>
    <mergeCell ref="E170:G170"/>
    <mergeCell ref="N170:P170"/>
    <mergeCell ref="Q170:R170"/>
    <mergeCell ref="S170:T170"/>
    <mergeCell ref="C168:D168"/>
    <mergeCell ref="E168:G168"/>
    <mergeCell ref="N168:P168"/>
    <mergeCell ref="Q168:R168"/>
    <mergeCell ref="S168:T168"/>
    <mergeCell ref="C174:D174"/>
    <mergeCell ref="E174:G174"/>
    <mergeCell ref="N174:P174"/>
    <mergeCell ref="Q174:R174"/>
    <mergeCell ref="S174:T174"/>
    <mergeCell ref="C173:D173"/>
    <mergeCell ref="E173:G173"/>
    <mergeCell ref="N173:P173"/>
    <mergeCell ref="Q173:R173"/>
    <mergeCell ref="S173:T173"/>
    <mergeCell ref="C172:D172"/>
    <mergeCell ref="E172:G172"/>
    <mergeCell ref="N172:P172"/>
    <mergeCell ref="Q172:R172"/>
    <mergeCell ref="S172:T172"/>
    <mergeCell ref="C186:D186"/>
    <mergeCell ref="E186:G186"/>
    <mergeCell ref="N186:P186"/>
    <mergeCell ref="Q186:R186"/>
    <mergeCell ref="S186:T186"/>
    <mergeCell ref="C185:D185"/>
    <mergeCell ref="E185:G185"/>
    <mergeCell ref="N185:P185"/>
    <mergeCell ref="Q185:R185"/>
    <mergeCell ref="S185:T185"/>
    <mergeCell ref="C184:D184"/>
    <mergeCell ref="E184:G184"/>
    <mergeCell ref="N184:P184"/>
    <mergeCell ref="Q184:R184"/>
    <mergeCell ref="S184:T184"/>
    <mergeCell ref="C190:D190"/>
    <mergeCell ref="E190:G190"/>
    <mergeCell ref="N190:P190"/>
    <mergeCell ref="Q190:R190"/>
    <mergeCell ref="S190:T190"/>
    <mergeCell ref="C188:D188"/>
    <mergeCell ref="E188:G188"/>
    <mergeCell ref="N188:P188"/>
    <mergeCell ref="Q188:R188"/>
    <mergeCell ref="S188:T188"/>
    <mergeCell ref="C187:D187"/>
    <mergeCell ref="E187:G187"/>
    <mergeCell ref="N187:P187"/>
    <mergeCell ref="Q187:R187"/>
    <mergeCell ref="S187:T187"/>
    <mergeCell ref="C202:D202"/>
    <mergeCell ref="E202:G202"/>
    <mergeCell ref="N202:P202"/>
    <mergeCell ref="Q202:R202"/>
    <mergeCell ref="S202:T202"/>
    <mergeCell ref="C201:D201"/>
    <mergeCell ref="E201:G201"/>
    <mergeCell ref="N201:P201"/>
    <mergeCell ref="Q201:R201"/>
    <mergeCell ref="S201:T201"/>
    <mergeCell ref="C200:D200"/>
    <mergeCell ref="E200:G200"/>
    <mergeCell ref="N200:P200"/>
    <mergeCell ref="Q200:R200"/>
    <mergeCell ref="S200:T200"/>
    <mergeCell ref="C206:D206"/>
    <mergeCell ref="E206:G206"/>
    <mergeCell ref="N206:P206"/>
    <mergeCell ref="Q206:R206"/>
    <mergeCell ref="S206:T206"/>
    <mergeCell ref="C205:D205"/>
    <mergeCell ref="E205:G205"/>
    <mergeCell ref="N205:P205"/>
    <mergeCell ref="Q205:R205"/>
    <mergeCell ref="S205:T205"/>
    <mergeCell ref="C203:D203"/>
    <mergeCell ref="E203:G203"/>
    <mergeCell ref="N203:P203"/>
    <mergeCell ref="Q203:R203"/>
    <mergeCell ref="S203:T203"/>
    <mergeCell ref="C209:D209"/>
    <mergeCell ref="E209:G209"/>
    <mergeCell ref="N209:P209"/>
    <mergeCell ref="Q209:R209"/>
    <mergeCell ref="S209:T209"/>
    <mergeCell ref="C208:D208"/>
    <mergeCell ref="E208:G208"/>
    <mergeCell ref="N208:P208"/>
    <mergeCell ref="Q208:R208"/>
    <mergeCell ref="S208:T208"/>
    <mergeCell ref="C207:D207"/>
    <mergeCell ref="E207:G207"/>
    <mergeCell ref="N207:P207"/>
    <mergeCell ref="Q207:R207"/>
    <mergeCell ref="S207:T207"/>
    <mergeCell ref="C213:D213"/>
    <mergeCell ref="E213:G213"/>
    <mergeCell ref="N213:P213"/>
    <mergeCell ref="Q213:R213"/>
    <mergeCell ref="S213:T213"/>
    <mergeCell ref="C212:D212"/>
    <mergeCell ref="E212:G212"/>
    <mergeCell ref="N212:P212"/>
    <mergeCell ref="Q212:R212"/>
    <mergeCell ref="S212:T212"/>
    <mergeCell ref="C211:D211"/>
    <mergeCell ref="E211:G211"/>
    <mergeCell ref="N211:P211"/>
    <mergeCell ref="Q211:R211"/>
    <mergeCell ref="S211:T211"/>
    <mergeCell ref="C220:D220"/>
    <mergeCell ref="E220:G220"/>
    <mergeCell ref="N220:P220"/>
    <mergeCell ref="Q220:R220"/>
    <mergeCell ref="S220:T220"/>
    <mergeCell ref="C218:D218"/>
    <mergeCell ref="E218:G218"/>
    <mergeCell ref="N218:P218"/>
    <mergeCell ref="Q218:R218"/>
    <mergeCell ref="S218:T218"/>
    <mergeCell ref="C214:D214"/>
    <mergeCell ref="E214:G214"/>
    <mergeCell ref="N214:P214"/>
    <mergeCell ref="Q214:R214"/>
    <mergeCell ref="S214:T214"/>
    <mergeCell ref="C223:D223"/>
    <mergeCell ref="E223:G223"/>
    <mergeCell ref="N223:P223"/>
    <mergeCell ref="Q223:R223"/>
    <mergeCell ref="S223:T223"/>
    <mergeCell ref="C222:D222"/>
    <mergeCell ref="E222:G222"/>
    <mergeCell ref="N222:P222"/>
    <mergeCell ref="Q222:R222"/>
    <mergeCell ref="S222:T222"/>
    <mergeCell ref="C221:D221"/>
    <mergeCell ref="E221:G221"/>
    <mergeCell ref="N221:P221"/>
    <mergeCell ref="Q221:R221"/>
    <mergeCell ref="S221:T221"/>
    <mergeCell ref="C227:D227"/>
    <mergeCell ref="E227:G227"/>
    <mergeCell ref="N227:P227"/>
    <mergeCell ref="Q227:R227"/>
    <mergeCell ref="S227:T227"/>
    <mergeCell ref="C226:D226"/>
    <mergeCell ref="E226:G226"/>
    <mergeCell ref="N226:P226"/>
    <mergeCell ref="Q226:R226"/>
    <mergeCell ref="S226:T226"/>
    <mergeCell ref="C224:D224"/>
    <mergeCell ref="E224:G224"/>
    <mergeCell ref="N224:P224"/>
    <mergeCell ref="Q224:R224"/>
    <mergeCell ref="S224:T224"/>
    <mergeCell ref="C230:D230"/>
    <mergeCell ref="E230:G230"/>
    <mergeCell ref="N230:P230"/>
    <mergeCell ref="Q230:R230"/>
    <mergeCell ref="S230:T230"/>
    <mergeCell ref="C229:D229"/>
    <mergeCell ref="E229:G229"/>
    <mergeCell ref="N229:P229"/>
    <mergeCell ref="Q229:R229"/>
    <mergeCell ref="S229:T229"/>
    <mergeCell ref="C228:D228"/>
    <mergeCell ref="E228:G228"/>
    <mergeCell ref="N228:P228"/>
    <mergeCell ref="Q228:R228"/>
    <mergeCell ref="S228:T228"/>
    <mergeCell ref="C234:D234"/>
    <mergeCell ref="E234:G234"/>
    <mergeCell ref="N234:P234"/>
    <mergeCell ref="Q234:R234"/>
    <mergeCell ref="S234:T234"/>
    <mergeCell ref="C233:D233"/>
    <mergeCell ref="E233:G233"/>
    <mergeCell ref="N233:P233"/>
    <mergeCell ref="Q233:R233"/>
    <mergeCell ref="S233:T233"/>
    <mergeCell ref="C232:D232"/>
    <mergeCell ref="E232:G232"/>
    <mergeCell ref="N232:P232"/>
    <mergeCell ref="Q232:R232"/>
    <mergeCell ref="S232:T232"/>
    <mergeCell ref="C238:D238"/>
    <mergeCell ref="E238:G238"/>
    <mergeCell ref="N238:P238"/>
    <mergeCell ref="Q238:R238"/>
    <mergeCell ref="S238:T238"/>
    <mergeCell ref="C236:D236"/>
    <mergeCell ref="E236:G236"/>
    <mergeCell ref="N236:P236"/>
    <mergeCell ref="Q236:R236"/>
    <mergeCell ref="S236:T236"/>
    <mergeCell ref="C235:D235"/>
    <mergeCell ref="E235:G235"/>
    <mergeCell ref="N235:P235"/>
    <mergeCell ref="Q235:R235"/>
    <mergeCell ref="S235:T235"/>
    <mergeCell ref="C241:D241"/>
    <mergeCell ref="E241:G241"/>
    <mergeCell ref="N241:P241"/>
    <mergeCell ref="Q241:R241"/>
    <mergeCell ref="S241:T241"/>
    <mergeCell ref="C240:D240"/>
    <mergeCell ref="E240:G240"/>
    <mergeCell ref="N240:P240"/>
    <mergeCell ref="Q240:R240"/>
    <mergeCell ref="S240:T240"/>
    <mergeCell ref="C239:D239"/>
    <mergeCell ref="E239:G239"/>
    <mergeCell ref="N239:P239"/>
    <mergeCell ref="Q239:R239"/>
    <mergeCell ref="S239:T239"/>
    <mergeCell ref="C245:D245"/>
    <mergeCell ref="E245:G245"/>
    <mergeCell ref="N245:P245"/>
    <mergeCell ref="Q245:R245"/>
    <mergeCell ref="S245:T245"/>
    <mergeCell ref="C244:D244"/>
    <mergeCell ref="E244:G244"/>
    <mergeCell ref="N244:P244"/>
    <mergeCell ref="Q244:R244"/>
    <mergeCell ref="S244:T244"/>
    <mergeCell ref="C242:D242"/>
    <mergeCell ref="E242:G242"/>
    <mergeCell ref="N242:P242"/>
    <mergeCell ref="Q242:R242"/>
    <mergeCell ref="S242:T242"/>
    <mergeCell ref="C248:D248"/>
    <mergeCell ref="E248:G248"/>
    <mergeCell ref="N248:P248"/>
    <mergeCell ref="Q248:R248"/>
    <mergeCell ref="S248:T248"/>
    <mergeCell ref="C247:D247"/>
    <mergeCell ref="E247:G247"/>
    <mergeCell ref="N247:P247"/>
    <mergeCell ref="Q247:R247"/>
    <mergeCell ref="S247:T247"/>
    <mergeCell ref="C246:D246"/>
    <mergeCell ref="E246:G246"/>
    <mergeCell ref="N246:P246"/>
    <mergeCell ref="Q246:R246"/>
    <mergeCell ref="S246:T246"/>
    <mergeCell ref="C252:D252"/>
    <mergeCell ref="E252:G252"/>
    <mergeCell ref="N252:P252"/>
    <mergeCell ref="Q252:R252"/>
    <mergeCell ref="S252:T252"/>
    <mergeCell ref="C251:D251"/>
    <mergeCell ref="E251:G251"/>
    <mergeCell ref="N251:P251"/>
    <mergeCell ref="Q251:R251"/>
    <mergeCell ref="S251:T251"/>
    <mergeCell ref="C250:D250"/>
    <mergeCell ref="E250:G250"/>
    <mergeCell ref="N250:P250"/>
    <mergeCell ref="Q250:R250"/>
    <mergeCell ref="S250:T250"/>
    <mergeCell ref="C264:D264"/>
    <mergeCell ref="E264:G264"/>
    <mergeCell ref="N264:P264"/>
    <mergeCell ref="Q264:R264"/>
    <mergeCell ref="S264:T264"/>
    <mergeCell ref="C254:D254"/>
    <mergeCell ref="E254:G254"/>
    <mergeCell ref="N254:P254"/>
    <mergeCell ref="Q254:R254"/>
    <mergeCell ref="S254:T254"/>
    <mergeCell ref="C253:D253"/>
    <mergeCell ref="E253:G253"/>
    <mergeCell ref="N253:P253"/>
    <mergeCell ref="Q253:R253"/>
    <mergeCell ref="S253:T253"/>
    <mergeCell ref="C267:D267"/>
    <mergeCell ref="E267:G267"/>
    <mergeCell ref="N267:P267"/>
    <mergeCell ref="Q267:R267"/>
    <mergeCell ref="S267:T267"/>
    <mergeCell ref="C266:D266"/>
    <mergeCell ref="E266:G266"/>
    <mergeCell ref="N266:P266"/>
    <mergeCell ref="Q266:R266"/>
    <mergeCell ref="S266:T266"/>
    <mergeCell ref="C265:D265"/>
    <mergeCell ref="E265:G265"/>
    <mergeCell ref="N265:P265"/>
    <mergeCell ref="Q265:R265"/>
    <mergeCell ref="S265:T265"/>
    <mergeCell ref="C271:D271"/>
    <mergeCell ref="E271:G271"/>
    <mergeCell ref="N271:P271"/>
    <mergeCell ref="Q271:R271"/>
    <mergeCell ref="S271:T271"/>
    <mergeCell ref="C270:D270"/>
    <mergeCell ref="E270:G270"/>
    <mergeCell ref="N270:P270"/>
    <mergeCell ref="Q270:R270"/>
    <mergeCell ref="S270:T270"/>
    <mergeCell ref="C268:D268"/>
    <mergeCell ref="E268:G268"/>
    <mergeCell ref="N268:P268"/>
    <mergeCell ref="Q268:R268"/>
    <mergeCell ref="S268:T268"/>
    <mergeCell ref="C274:D274"/>
    <mergeCell ref="E274:G274"/>
    <mergeCell ref="N274:P274"/>
    <mergeCell ref="Q274:R274"/>
    <mergeCell ref="S274:T274"/>
    <mergeCell ref="C273:D273"/>
    <mergeCell ref="E273:G273"/>
    <mergeCell ref="N273:P273"/>
    <mergeCell ref="Q273:R273"/>
    <mergeCell ref="S273:T273"/>
    <mergeCell ref="C272:D272"/>
    <mergeCell ref="E272:G272"/>
    <mergeCell ref="N272:P272"/>
    <mergeCell ref="Q272:R272"/>
    <mergeCell ref="S272:T272"/>
    <mergeCell ref="C278:D278"/>
    <mergeCell ref="E278:G278"/>
    <mergeCell ref="N278:P278"/>
    <mergeCell ref="Q278:R278"/>
    <mergeCell ref="S278:T278"/>
    <mergeCell ref="C277:D277"/>
    <mergeCell ref="E277:G277"/>
    <mergeCell ref="N277:P277"/>
    <mergeCell ref="Q277:R277"/>
    <mergeCell ref="S277:T277"/>
    <mergeCell ref="C276:D276"/>
    <mergeCell ref="E276:G276"/>
    <mergeCell ref="N276:P276"/>
    <mergeCell ref="Q276:R276"/>
    <mergeCell ref="S276:T276"/>
    <mergeCell ref="C282:D282"/>
    <mergeCell ref="E282:G282"/>
    <mergeCell ref="N282:P282"/>
    <mergeCell ref="Q282:R282"/>
    <mergeCell ref="S282:T282"/>
    <mergeCell ref="C280:D280"/>
    <mergeCell ref="E280:G280"/>
    <mergeCell ref="N280:P280"/>
    <mergeCell ref="Q280:R280"/>
    <mergeCell ref="S280:T280"/>
    <mergeCell ref="C279:D279"/>
    <mergeCell ref="E279:G279"/>
    <mergeCell ref="N279:P279"/>
    <mergeCell ref="Q279:R279"/>
    <mergeCell ref="S279:T279"/>
    <mergeCell ref="C285:D285"/>
    <mergeCell ref="E285:G285"/>
    <mergeCell ref="N285:P285"/>
    <mergeCell ref="Q285:R285"/>
    <mergeCell ref="S285:T285"/>
    <mergeCell ref="C284:D284"/>
    <mergeCell ref="E284:G284"/>
    <mergeCell ref="N284:P284"/>
    <mergeCell ref="Q284:R284"/>
    <mergeCell ref="S284:T284"/>
    <mergeCell ref="C283:D283"/>
    <mergeCell ref="E283:G283"/>
    <mergeCell ref="N283:P283"/>
    <mergeCell ref="Q283:R283"/>
    <mergeCell ref="S283:T283"/>
    <mergeCell ref="C289:D289"/>
    <mergeCell ref="E289:G289"/>
    <mergeCell ref="N289:P289"/>
    <mergeCell ref="Q289:R289"/>
    <mergeCell ref="S289:T289"/>
    <mergeCell ref="C288:D288"/>
    <mergeCell ref="E288:G288"/>
    <mergeCell ref="N288:P288"/>
    <mergeCell ref="Q288:R288"/>
    <mergeCell ref="S288:T288"/>
    <mergeCell ref="C286:D286"/>
    <mergeCell ref="E286:G286"/>
    <mergeCell ref="N286:P286"/>
    <mergeCell ref="Q286:R286"/>
    <mergeCell ref="S286:T286"/>
    <mergeCell ref="C292:D292"/>
    <mergeCell ref="E292:G292"/>
    <mergeCell ref="N292:P292"/>
    <mergeCell ref="Q292:R292"/>
    <mergeCell ref="S292:T292"/>
    <mergeCell ref="C291:D291"/>
    <mergeCell ref="E291:G291"/>
    <mergeCell ref="N291:P291"/>
    <mergeCell ref="Q291:R291"/>
    <mergeCell ref="S291:T291"/>
    <mergeCell ref="C290:D290"/>
    <mergeCell ref="E290:G290"/>
    <mergeCell ref="N290:P290"/>
    <mergeCell ref="Q290:R290"/>
    <mergeCell ref="S290:T290"/>
    <mergeCell ref="C296:D296"/>
    <mergeCell ref="E296:G296"/>
    <mergeCell ref="N296:P296"/>
    <mergeCell ref="Q296:R296"/>
    <mergeCell ref="S296:T296"/>
    <mergeCell ref="C295:D295"/>
    <mergeCell ref="E295:G295"/>
    <mergeCell ref="N295:P295"/>
    <mergeCell ref="Q295:R295"/>
    <mergeCell ref="S295:T295"/>
    <mergeCell ref="C294:D294"/>
    <mergeCell ref="E294:G294"/>
    <mergeCell ref="N294:P294"/>
    <mergeCell ref="Q294:R294"/>
    <mergeCell ref="S294:T294"/>
    <mergeCell ref="C300:D300"/>
    <mergeCell ref="E300:G300"/>
    <mergeCell ref="N300:P300"/>
    <mergeCell ref="Q300:R300"/>
    <mergeCell ref="S300:T300"/>
    <mergeCell ref="C298:D298"/>
    <mergeCell ref="E298:G298"/>
    <mergeCell ref="N298:P298"/>
    <mergeCell ref="Q298:R298"/>
    <mergeCell ref="S298:T298"/>
    <mergeCell ref="C297:D297"/>
    <mergeCell ref="E297:G297"/>
    <mergeCell ref="N297:P297"/>
    <mergeCell ref="Q297:R297"/>
    <mergeCell ref="S297:T297"/>
    <mergeCell ref="C303:D303"/>
    <mergeCell ref="E303:G303"/>
    <mergeCell ref="N303:P303"/>
    <mergeCell ref="Q303:R303"/>
    <mergeCell ref="S303:T303"/>
    <mergeCell ref="C302:D302"/>
    <mergeCell ref="E302:G302"/>
    <mergeCell ref="N302:P302"/>
    <mergeCell ref="Q302:R302"/>
    <mergeCell ref="S302:T302"/>
    <mergeCell ref="C301:D301"/>
    <mergeCell ref="E301:G301"/>
    <mergeCell ref="N301:P301"/>
    <mergeCell ref="Q301:R301"/>
    <mergeCell ref="S301:T301"/>
    <mergeCell ref="C310:D310"/>
    <mergeCell ref="E310:G310"/>
    <mergeCell ref="N310:P310"/>
    <mergeCell ref="Q310:R310"/>
    <mergeCell ref="S310:T310"/>
    <mergeCell ref="C309:D309"/>
    <mergeCell ref="E309:G309"/>
    <mergeCell ref="N309:P309"/>
    <mergeCell ref="Q309:R309"/>
    <mergeCell ref="S309:T309"/>
    <mergeCell ref="C307:D307"/>
    <mergeCell ref="E307:G307"/>
    <mergeCell ref="N307:P307"/>
    <mergeCell ref="Q307:R307"/>
    <mergeCell ref="S307:T307"/>
    <mergeCell ref="C313:D313"/>
    <mergeCell ref="E313:G313"/>
    <mergeCell ref="N313:P313"/>
    <mergeCell ref="Q313:R313"/>
    <mergeCell ref="S313:T313"/>
    <mergeCell ref="C312:D312"/>
    <mergeCell ref="E312:G312"/>
    <mergeCell ref="N312:P312"/>
    <mergeCell ref="Q312:R312"/>
    <mergeCell ref="S312:T312"/>
    <mergeCell ref="C311:D311"/>
    <mergeCell ref="E311:G311"/>
    <mergeCell ref="N311:P311"/>
    <mergeCell ref="Q311:R311"/>
    <mergeCell ref="S311:T311"/>
    <mergeCell ref="C325:D325"/>
    <mergeCell ref="E325:G325"/>
    <mergeCell ref="N325:P325"/>
    <mergeCell ref="Q325:R325"/>
    <mergeCell ref="S325:T325"/>
    <mergeCell ref="C324:D324"/>
    <mergeCell ref="E324:G324"/>
    <mergeCell ref="N324:P324"/>
    <mergeCell ref="Q324:R324"/>
    <mergeCell ref="S324:T324"/>
    <mergeCell ref="C323:D323"/>
    <mergeCell ref="E323:G323"/>
    <mergeCell ref="N323:P323"/>
    <mergeCell ref="Q323:R323"/>
    <mergeCell ref="S323:T323"/>
    <mergeCell ref="E316:G316"/>
    <mergeCell ref="E317:G317"/>
    <mergeCell ref="C329:D329"/>
    <mergeCell ref="E329:G329"/>
    <mergeCell ref="N329:P329"/>
    <mergeCell ref="Q329:R329"/>
    <mergeCell ref="S329:T329"/>
    <mergeCell ref="C327:D327"/>
    <mergeCell ref="E327:G327"/>
    <mergeCell ref="N327:P327"/>
    <mergeCell ref="Q327:R327"/>
    <mergeCell ref="S327:T327"/>
    <mergeCell ref="C326:D326"/>
    <mergeCell ref="E326:G326"/>
    <mergeCell ref="N326:P326"/>
    <mergeCell ref="Q326:R326"/>
    <mergeCell ref="S326:T326"/>
    <mergeCell ref="C332:D332"/>
    <mergeCell ref="E332:G332"/>
    <mergeCell ref="N332:P332"/>
    <mergeCell ref="Q332:R332"/>
    <mergeCell ref="S332:T332"/>
    <mergeCell ref="C331:D331"/>
    <mergeCell ref="E331:G331"/>
    <mergeCell ref="N331:P331"/>
    <mergeCell ref="Q331:R331"/>
    <mergeCell ref="S331:T331"/>
    <mergeCell ref="C330:D330"/>
    <mergeCell ref="E330:G330"/>
    <mergeCell ref="N330:P330"/>
    <mergeCell ref="Q330:R330"/>
    <mergeCell ref="S330:T330"/>
    <mergeCell ref="C336:D336"/>
    <mergeCell ref="E336:G336"/>
    <mergeCell ref="N336:P336"/>
    <mergeCell ref="Q336:R336"/>
    <mergeCell ref="S336:T336"/>
    <mergeCell ref="C335:D335"/>
    <mergeCell ref="E335:G335"/>
    <mergeCell ref="N335:P335"/>
    <mergeCell ref="Q335:R335"/>
    <mergeCell ref="S335:T335"/>
    <mergeCell ref="C333:D333"/>
    <mergeCell ref="E333:G333"/>
    <mergeCell ref="N333:P333"/>
    <mergeCell ref="Q333:R333"/>
    <mergeCell ref="S333:T333"/>
    <mergeCell ref="C339:D339"/>
    <mergeCell ref="E339:G339"/>
    <mergeCell ref="N339:P339"/>
    <mergeCell ref="Q339:R339"/>
    <mergeCell ref="S339:T339"/>
    <mergeCell ref="C338:D338"/>
    <mergeCell ref="E338:G338"/>
    <mergeCell ref="N338:P338"/>
    <mergeCell ref="Q338:R338"/>
    <mergeCell ref="S338:T338"/>
    <mergeCell ref="C337:D337"/>
    <mergeCell ref="E337:G337"/>
    <mergeCell ref="N337:P337"/>
    <mergeCell ref="Q337:R337"/>
    <mergeCell ref="S337:T337"/>
    <mergeCell ref="C343:D343"/>
    <mergeCell ref="E343:G343"/>
    <mergeCell ref="N343:P343"/>
    <mergeCell ref="Q343:R343"/>
    <mergeCell ref="S343:T343"/>
    <mergeCell ref="C342:D342"/>
    <mergeCell ref="E342:G342"/>
    <mergeCell ref="N342:P342"/>
    <mergeCell ref="Q342:R342"/>
    <mergeCell ref="S342:T342"/>
    <mergeCell ref="C341:D341"/>
    <mergeCell ref="E341:G341"/>
    <mergeCell ref="N341:P341"/>
    <mergeCell ref="Q341:R341"/>
    <mergeCell ref="S341:T341"/>
    <mergeCell ref="C347:D347"/>
    <mergeCell ref="N347:P347"/>
    <mergeCell ref="Q347:R347"/>
    <mergeCell ref="S347:T347"/>
    <mergeCell ref="C345:D345"/>
    <mergeCell ref="E345:G345"/>
    <mergeCell ref="N345:P345"/>
    <mergeCell ref="Q345:R345"/>
    <mergeCell ref="S345:T345"/>
    <mergeCell ref="C344:D344"/>
    <mergeCell ref="E344:G344"/>
    <mergeCell ref="N344:P344"/>
    <mergeCell ref="Q344:R344"/>
    <mergeCell ref="S344:T344"/>
    <mergeCell ref="C350:D350"/>
    <mergeCell ref="E350:G350"/>
    <mergeCell ref="N350:P350"/>
    <mergeCell ref="Q350:R350"/>
    <mergeCell ref="S350:T350"/>
    <mergeCell ref="C349:D349"/>
    <mergeCell ref="E349:G349"/>
    <mergeCell ref="N349:P349"/>
    <mergeCell ref="Q349:R349"/>
    <mergeCell ref="S349:T349"/>
    <mergeCell ref="C348:D348"/>
    <mergeCell ref="E348:G348"/>
    <mergeCell ref="N348:P348"/>
    <mergeCell ref="Q348:R348"/>
    <mergeCell ref="S348:T348"/>
    <mergeCell ref="C354:D354"/>
    <mergeCell ref="E354:G354"/>
    <mergeCell ref="N354:P354"/>
    <mergeCell ref="Q354:R354"/>
    <mergeCell ref="S354:T354"/>
    <mergeCell ref="C353:D353"/>
    <mergeCell ref="E353:G353"/>
    <mergeCell ref="N353:P353"/>
    <mergeCell ref="Q353:R353"/>
    <mergeCell ref="S353:T353"/>
    <mergeCell ref="C351:D351"/>
    <mergeCell ref="E351:G351"/>
    <mergeCell ref="N351:P351"/>
    <mergeCell ref="Q351:R351"/>
    <mergeCell ref="S351:T351"/>
    <mergeCell ref="C357:D357"/>
    <mergeCell ref="E357:G357"/>
    <mergeCell ref="N357:P357"/>
    <mergeCell ref="Q357:R357"/>
    <mergeCell ref="S357:T357"/>
    <mergeCell ref="C356:D356"/>
    <mergeCell ref="E356:G356"/>
    <mergeCell ref="N356:P356"/>
    <mergeCell ref="Q356:R356"/>
    <mergeCell ref="S356:T356"/>
    <mergeCell ref="C355:D355"/>
    <mergeCell ref="E355:G355"/>
    <mergeCell ref="N355:P355"/>
    <mergeCell ref="Q355:R355"/>
    <mergeCell ref="S355:T355"/>
    <mergeCell ref="C361:D361"/>
    <mergeCell ref="E361:G361"/>
    <mergeCell ref="N361:P361"/>
    <mergeCell ref="Q361:R361"/>
    <mergeCell ref="S361:T361"/>
    <mergeCell ref="C360:D360"/>
    <mergeCell ref="E360:G360"/>
    <mergeCell ref="N360:P360"/>
    <mergeCell ref="Q360:R360"/>
    <mergeCell ref="S360:T360"/>
    <mergeCell ref="C359:D359"/>
    <mergeCell ref="E359:G359"/>
    <mergeCell ref="N359:P359"/>
    <mergeCell ref="Q359:R359"/>
    <mergeCell ref="S359:T359"/>
    <mergeCell ref="C365:D365"/>
    <mergeCell ref="E365:G365"/>
    <mergeCell ref="N365:P365"/>
    <mergeCell ref="Q365:R365"/>
    <mergeCell ref="S365:T365"/>
    <mergeCell ref="C363:D363"/>
    <mergeCell ref="E363:G363"/>
    <mergeCell ref="N363:P363"/>
    <mergeCell ref="Q363:R363"/>
    <mergeCell ref="S363:T363"/>
    <mergeCell ref="C362:D362"/>
    <mergeCell ref="E362:G362"/>
    <mergeCell ref="N362:P362"/>
    <mergeCell ref="Q362:R362"/>
    <mergeCell ref="S362:T362"/>
    <mergeCell ref="C368:D368"/>
    <mergeCell ref="E368:G368"/>
    <mergeCell ref="N368:P368"/>
    <mergeCell ref="Q368:R368"/>
    <mergeCell ref="S368:T368"/>
    <mergeCell ref="C367:D367"/>
    <mergeCell ref="E367:G367"/>
    <mergeCell ref="N367:P367"/>
    <mergeCell ref="Q367:R367"/>
    <mergeCell ref="S367:T367"/>
    <mergeCell ref="C366:D366"/>
    <mergeCell ref="E366:G366"/>
    <mergeCell ref="N366:P366"/>
    <mergeCell ref="Q366:R366"/>
    <mergeCell ref="S366:T366"/>
    <mergeCell ref="C380:D380"/>
    <mergeCell ref="E380:G380"/>
    <mergeCell ref="N380:P380"/>
    <mergeCell ref="Q380:R380"/>
    <mergeCell ref="S380:T380"/>
    <mergeCell ref="C379:D379"/>
    <mergeCell ref="E379:G379"/>
    <mergeCell ref="N379:P379"/>
    <mergeCell ref="Q379:R379"/>
    <mergeCell ref="S379:T379"/>
    <mergeCell ref="C369:D369"/>
    <mergeCell ref="E369:G369"/>
    <mergeCell ref="N369:P369"/>
    <mergeCell ref="Q369:R369"/>
    <mergeCell ref="S369:T369"/>
    <mergeCell ref="C383:D383"/>
    <mergeCell ref="E383:G383"/>
    <mergeCell ref="N383:P383"/>
    <mergeCell ref="Q383:R383"/>
    <mergeCell ref="S383:T383"/>
    <mergeCell ref="C382:D382"/>
    <mergeCell ref="E382:G382"/>
    <mergeCell ref="N382:P382"/>
    <mergeCell ref="Q382:R382"/>
    <mergeCell ref="S382:T382"/>
    <mergeCell ref="C381:D381"/>
    <mergeCell ref="E381:G381"/>
    <mergeCell ref="N381:P381"/>
    <mergeCell ref="Q381:R381"/>
    <mergeCell ref="S381:T381"/>
    <mergeCell ref="C387:D387"/>
    <mergeCell ref="E387:G387"/>
    <mergeCell ref="N387:P387"/>
    <mergeCell ref="Q387:R387"/>
    <mergeCell ref="S387:T387"/>
    <mergeCell ref="C386:D386"/>
    <mergeCell ref="E386:G386"/>
    <mergeCell ref="N386:P386"/>
    <mergeCell ref="Q386:R386"/>
    <mergeCell ref="S386:T386"/>
    <mergeCell ref="C385:D385"/>
    <mergeCell ref="E385:G385"/>
    <mergeCell ref="N385:P385"/>
    <mergeCell ref="Q385:R385"/>
    <mergeCell ref="S385:T385"/>
    <mergeCell ref="C391:D391"/>
    <mergeCell ref="E391:G391"/>
    <mergeCell ref="N391:P391"/>
    <mergeCell ref="Q391:R391"/>
    <mergeCell ref="S391:T391"/>
    <mergeCell ref="C389:D389"/>
    <mergeCell ref="E389:G389"/>
    <mergeCell ref="N389:P389"/>
    <mergeCell ref="Q389:R389"/>
    <mergeCell ref="S389:T389"/>
    <mergeCell ref="C388:D388"/>
    <mergeCell ref="E388:G388"/>
    <mergeCell ref="N388:P388"/>
    <mergeCell ref="Q388:R388"/>
    <mergeCell ref="S388:T388"/>
    <mergeCell ref="C394:D394"/>
    <mergeCell ref="E394:G394"/>
    <mergeCell ref="N394:P394"/>
    <mergeCell ref="Q394:R394"/>
    <mergeCell ref="S394:T394"/>
    <mergeCell ref="C393:D393"/>
    <mergeCell ref="E393:G393"/>
    <mergeCell ref="N393:P393"/>
    <mergeCell ref="Q393:R393"/>
    <mergeCell ref="S393:T393"/>
    <mergeCell ref="C392:D392"/>
    <mergeCell ref="E392:G392"/>
    <mergeCell ref="N392:P392"/>
    <mergeCell ref="Q392:R392"/>
    <mergeCell ref="S392:T392"/>
    <mergeCell ref="C398:D398"/>
    <mergeCell ref="N398:P398"/>
    <mergeCell ref="Q398:R398"/>
    <mergeCell ref="S398:T398"/>
    <mergeCell ref="C397:D397"/>
    <mergeCell ref="N397:P397"/>
    <mergeCell ref="Q397:R397"/>
    <mergeCell ref="S397:T397"/>
    <mergeCell ref="C395:D395"/>
    <mergeCell ref="E395:G395"/>
    <mergeCell ref="N395:P395"/>
    <mergeCell ref="Q395:R395"/>
    <mergeCell ref="S395:T395"/>
    <mergeCell ref="C400:D400"/>
    <mergeCell ref="N400:P400"/>
    <mergeCell ref="Q400:R400"/>
    <mergeCell ref="S400:T400"/>
    <mergeCell ref="C399:D399"/>
    <mergeCell ref="N399:P399"/>
    <mergeCell ref="Q399:R399"/>
    <mergeCell ref="S399:T399"/>
    <mergeCell ref="C407:D407"/>
    <mergeCell ref="N407:P407"/>
    <mergeCell ref="Q407:R407"/>
    <mergeCell ref="S407:T407"/>
    <mergeCell ref="C406:D406"/>
    <mergeCell ref="N406:P406"/>
    <mergeCell ref="Q406:R406"/>
    <mergeCell ref="S406:T406"/>
    <mergeCell ref="C405:D405"/>
    <mergeCell ref="N405:P405"/>
    <mergeCell ref="Q405:R405"/>
    <mergeCell ref="S405:T405"/>
    <mergeCell ref="G402:G403"/>
    <mergeCell ref="C408:D408"/>
    <mergeCell ref="N408:P408"/>
    <mergeCell ref="Q408:R408"/>
    <mergeCell ref="S408:T408"/>
    <mergeCell ref="N412:P412"/>
    <mergeCell ref="Q412:R412"/>
    <mergeCell ref="S412:T412"/>
    <mergeCell ref="C421:D421"/>
    <mergeCell ref="E421:G421"/>
    <mergeCell ref="N421:P421"/>
    <mergeCell ref="Q421:R421"/>
    <mergeCell ref="S421:T421"/>
    <mergeCell ref="C420:D420"/>
    <mergeCell ref="E420:G420"/>
    <mergeCell ref="N420:P420"/>
    <mergeCell ref="Q420:R420"/>
    <mergeCell ref="S420:T420"/>
    <mergeCell ref="C419:D419"/>
    <mergeCell ref="E419:G419"/>
    <mergeCell ref="N419:P419"/>
    <mergeCell ref="Q419:R419"/>
    <mergeCell ref="S419:T419"/>
    <mergeCell ref="C411:D411"/>
    <mergeCell ref="E411:G411"/>
    <mergeCell ref="N411:P411"/>
    <mergeCell ref="Q411:R411"/>
    <mergeCell ref="S411:T411"/>
    <mergeCell ref="C414:D414"/>
    <mergeCell ref="E414:G414"/>
    <mergeCell ref="C418:D418"/>
    <mergeCell ref="E418:G418"/>
    <mergeCell ref="N418:P418"/>
    <mergeCell ref="Q418:R418"/>
    <mergeCell ref="S418:T418"/>
    <mergeCell ref="C417:D417"/>
    <mergeCell ref="E417:G417"/>
    <mergeCell ref="N417:P417"/>
    <mergeCell ref="Q417:R417"/>
    <mergeCell ref="S417:T417"/>
    <mergeCell ref="C415:D415"/>
    <mergeCell ref="E415:G415"/>
    <mergeCell ref="N415:P415"/>
    <mergeCell ref="Q415:R415"/>
    <mergeCell ref="S415:T415"/>
    <mergeCell ref="C409:D409"/>
    <mergeCell ref="N409:P409"/>
    <mergeCell ref="Q409:R409"/>
    <mergeCell ref="S409:T409"/>
    <mergeCell ref="N414:P414"/>
    <mergeCell ref="Q414:R414"/>
    <mergeCell ref="S414:T414"/>
    <mergeCell ref="C413:D413"/>
    <mergeCell ref="E413:G413"/>
    <mergeCell ref="N413:P413"/>
    <mergeCell ref="Q413:R413"/>
    <mergeCell ref="S413:T413"/>
    <mergeCell ref="C412:D412"/>
    <mergeCell ref="E412:G412"/>
  </mergeCells>
  <hyperlinks>
    <hyperlink ref="C1:D1" r:id="rId1" tooltip="December 2019 Calendar" display="◄ December" xr:uid="{619291BC-64E1-4CDC-8790-F1CC0BF52DB4}"/>
    <hyperlink ref="S1:T1" r:id="rId2" tooltip="February 2020 Calendar" display="February ►" xr:uid="{CAB260DC-57D1-4F36-8916-07609ED581A2}"/>
    <hyperlink ref="S422" r:id="rId3" display="https://www.wincalendar.com/PDF-Calendar" xr:uid="{88A1F3B6-4768-4247-9A17-F0BB598DBF9C}"/>
  </hyperlinks>
  <pageMargins left="0.7" right="0.7" top="0.75" bottom="0.75" header="0.3" footer="0.3"/>
  <pageSetup orientation="portrait"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76F09-CAE3-4C3D-A101-A8B83E07F7AF}">
  <dimension ref="A1:G72"/>
  <sheetViews>
    <sheetView workbookViewId="0">
      <selection activeCell="L29" sqref="L29"/>
    </sheetView>
  </sheetViews>
  <sheetFormatPr defaultRowHeight="15" x14ac:dyDescent="0.25"/>
  <cols>
    <col min="1" max="4" width="9.140625" style="12"/>
    <col min="5" max="5" width="24.42578125" style="12" customWidth="1"/>
    <col min="6" max="7" width="9.140625" style="12"/>
  </cols>
  <sheetData>
    <row r="1" spans="1:7" x14ac:dyDescent="0.25">
      <c r="A1" s="263"/>
      <c r="B1" s="264"/>
      <c r="C1" s="265"/>
      <c r="D1" s="266"/>
      <c r="E1" s="267"/>
      <c r="F1" s="268"/>
      <c r="G1" s="268"/>
    </row>
    <row r="2" spans="1:7" x14ac:dyDescent="0.25">
      <c r="A2" s="263"/>
      <c r="B2" s="264"/>
      <c r="C2" s="265"/>
      <c r="D2" s="266"/>
      <c r="E2" s="271"/>
      <c r="F2" s="272"/>
      <c r="G2" s="273" t="s">
        <v>30</v>
      </c>
    </row>
    <row r="3" spans="1:7" ht="24.75" thickBot="1" x14ac:dyDescent="0.3">
      <c r="A3" s="276" t="s">
        <v>17</v>
      </c>
      <c r="B3" s="275" t="s">
        <v>18</v>
      </c>
      <c r="C3" s="275" t="s">
        <v>19</v>
      </c>
      <c r="D3" s="277" t="s">
        <v>20</v>
      </c>
      <c r="E3" s="278" t="s">
        <v>21</v>
      </c>
      <c r="F3" s="279" t="s">
        <v>22</v>
      </c>
      <c r="G3" s="280" t="s">
        <v>23</v>
      </c>
    </row>
    <row r="4" spans="1:7" x14ac:dyDescent="0.25">
      <c r="A4" s="286" t="s">
        <v>46</v>
      </c>
      <c r="B4" s="284"/>
      <c r="C4" s="284" t="s">
        <v>66</v>
      </c>
      <c r="D4" s="287" t="s">
        <v>60</v>
      </c>
      <c r="E4" s="288" t="s">
        <v>31</v>
      </c>
      <c r="F4" s="289">
        <v>15</v>
      </c>
      <c r="G4" s="290">
        <v>15</v>
      </c>
    </row>
    <row r="5" spans="1:7" x14ac:dyDescent="0.25">
      <c r="A5" s="286" t="s">
        <v>46</v>
      </c>
      <c r="B5" s="284"/>
      <c r="C5" s="284" t="s">
        <v>66</v>
      </c>
      <c r="D5" s="287" t="s">
        <v>60</v>
      </c>
      <c r="E5" s="288" t="s">
        <v>39</v>
      </c>
      <c r="F5" s="289">
        <v>5</v>
      </c>
      <c r="G5" s="290">
        <v>5</v>
      </c>
    </row>
    <row r="6" spans="1:7" x14ac:dyDescent="0.25">
      <c r="A6" s="286" t="s">
        <v>46</v>
      </c>
      <c r="B6" s="284"/>
      <c r="C6" s="284" t="s">
        <v>66</v>
      </c>
      <c r="D6" s="287" t="s">
        <v>60</v>
      </c>
      <c r="E6" s="288" t="s">
        <v>32</v>
      </c>
      <c r="F6" s="289">
        <v>1</v>
      </c>
      <c r="G6" s="290">
        <v>1</v>
      </c>
    </row>
    <row r="7" spans="1:7" x14ac:dyDescent="0.25">
      <c r="A7" s="286" t="s">
        <v>46</v>
      </c>
      <c r="B7" s="284"/>
      <c r="C7" s="284" t="s">
        <v>66</v>
      </c>
      <c r="D7" s="287" t="s">
        <v>60</v>
      </c>
      <c r="E7" s="288" t="s">
        <v>33</v>
      </c>
      <c r="F7" s="289">
        <v>1</v>
      </c>
      <c r="G7" s="290">
        <v>1</v>
      </c>
    </row>
    <row r="8" spans="1:7" x14ac:dyDescent="0.25">
      <c r="A8" s="286" t="s">
        <v>46</v>
      </c>
      <c r="B8" s="284"/>
      <c r="C8" s="284" t="s">
        <v>66</v>
      </c>
      <c r="D8" s="287" t="s">
        <v>60</v>
      </c>
      <c r="E8" s="288" t="s">
        <v>34</v>
      </c>
      <c r="F8" s="289">
        <v>1</v>
      </c>
      <c r="G8" s="290">
        <v>1</v>
      </c>
    </row>
    <row r="9" spans="1:7" x14ac:dyDescent="0.25">
      <c r="A9" s="286" t="s">
        <v>46</v>
      </c>
      <c r="B9" s="284"/>
      <c r="C9" s="284" t="s">
        <v>66</v>
      </c>
      <c r="D9" s="287" t="s">
        <v>60</v>
      </c>
      <c r="E9" s="288" t="s">
        <v>35</v>
      </c>
      <c r="F9" s="289">
        <v>1</v>
      </c>
      <c r="G9" s="290">
        <v>1</v>
      </c>
    </row>
    <row r="10" spans="1:7" x14ac:dyDescent="0.25">
      <c r="A10" s="286" t="s">
        <v>46</v>
      </c>
      <c r="B10" s="284"/>
      <c r="C10" s="284" t="s">
        <v>66</v>
      </c>
      <c r="D10" s="287" t="s">
        <v>60</v>
      </c>
      <c r="E10" s="288" t="s">
        <v>36</v>
      </c>
      <c r="F10" s="289">
        <v>1</v>
      </c>
      <c r="G10" s="290">
        <v>1</v>
      </c>
    </row>
    <row r="11" spans="1:7" x14ac:dyDescent="0.25">
      <c r="A11" s="286" t="s">
        <v>46</v>
      </c>
      <c r="B11" s="284"/>
      <c r="C11" s="284" t="s">
        <v>66</v>
      </c>
      <c r="D11" s="287" t="s">
        <v>60</v>
      </c>
      <c r="E11" s="288" t="s">
        <v>145</v>
      </c>
      <c r="F11" s="289">
        <v>15</v>
      </c>
      <c r="G11" s="290">
        <v>15</v>
      </c>
    </row>
    <row r="12" spans="1:7" x14ac:dyDescent="0.25">
      <c r="A12" s="286" t="s">
        <v>46</v>
      </c>
      <c r="B12" s="284"/>
      <c r="C12" s="284" t="s">
        <v>66</v>
      </c>
      <c r="D12" s="287" t="s">
        <v>60</v>
      </c>
      <c r="E12" s="288" t="s">
        <v>38</v>
      </c>
      <c r="F12" s="289">
        <v>5</v>
      </c>
      <c r="G12" s="290">
        <v>9</v>
      </c>
    </row>
    <row r="13" spans="1:7" x14ac:dyDescent="0.25">
      <c r="A13" s="286" t="s">
        <v>46</v>
      </c>
      <c r="B13" s="284"/>
      <c r="C13" s="284" t="s">
        <v>66</v>
      </c>
      <c r="D13" s="287" t="s">
        <v>60</v>
      </c>
      <c r="E13" s="288" t="s">
        <v>80</v>
      </c>
      <c r="F13" s="289">
        <v>18</v>
      </c>
      <c r="G13" s="290">
        <v>18</v>
      </c>
    </row>
    <row r="14" spans="1:7" x14ac:dyDescent="0.25">
      <c r="A14" s="286" t="s">
        <v>47</v>
      </c>
      <c r="B14" s="284"/>
      <c r="C14" s="284" t="s">
        <v>66</v>
      </c>
      <c r="D14" s="287" t="s">
        <v>60</v>
      </c>
      <c r="E14" s="288" t="s">
        <v>31</v>
      </c>
      <c r="F14" s="289">
        <v>5</v>
      </c>
      <c r="G14" s="290">
        <v>5</v>
      </c>
    </row>
    <row r="15" spans="1:7" x14ac:dyDescent="0.25">
      <c r="A15" s="286" t="s">
        <v>47</v>
      </c>
      <c r="B15" s="284"/>
      <c r="C15" s="284" t="s">
        <v>66</v>
      </c>
      <c r="D15" s="287" t="s">
        <v>60</v>
      </c>
      <c r="E15" s="288" t="s">
        <v>39</v>
      </c>
      <c r="F15" s="289">
        <v>5</v>
      </c>
      <c r="G15" s="290">
        <v>5</v>
      </c>
    </row>
    <row r="16" spans="1:7" x14ac:dyDescent="0.25">
      <c r="A16" s="286" t="s">
        <v>47</v>
      </c>
      <c r="B16" s="284"/>
      <c r="C16" s="284" t="s">
        <v>66</v>
      </c>
      <c r="D16" s="287" t="s">
        <v>60</v>
      </c>
      <c r="E16" s="288" t="s">
        <v>145</v>
      </c>
      <c r="F16" s="289">
        <v>5</v>
      </c>
      <c r="G16" s="290">
        <v>5</v>
      </c>
    </row>
    <row r="17" spans="1:7" x14ac:dyDescent="0.25">
      <c r="A17" s="286" t="s">
        <v>47</v>
      </c>
      <c r="B17" s="284"/>
      <c r="C17" s="284" t="s">
        <v>66</v>
      </c>
      <c r="D17" s="287" t="s">
        <v>60</v>
      </c>
      <c r="E17" s="288" t="s">
        <v>38</v>
      </c>
      <c r="F17" s="289">
        <v>0</v>
      </c>
      <c r="G17" s="290">
        <v>3</v>
      </c>
    </row>
    <row r="18" spans="1:7" x14ac:dyDescent="0.25">
      <c r="A18" s="286" t="s">
        <v>47</v>
      </c>
      <c r="B18" s="284"/>
      <c r="C18" s="284" t="s">
        <v>66</v>
      </c>
      <c r="D18" s="287" t="s">
        <v>60</v>
      </c>
      <c r="E18" s="288" t="s">
        <v>80</v>
      </c>
      <c r="F18" s="289">
        <v>6</v>
      </c>
      <c r="G18" s="290">
        <v>6</v>
      </c>
    </row>
    <row r="19" spans="1:7" x14ac:dyDescent="0.25">
      <c r="A19" s="286" t="s">
        <v>49</v>
      </c>
      <c r="B19" s="284"/>
      <c r="C19" s="284" t="s">
        <v>66</v>
      </c>
      <c r="D19" s="287" t="s">
        <v>60</v>
      </c>
      <c r="E19" s="288" t="s">
        <v>31</v>
      </c>
      <c r="F19" s="289">
        <v>5</v>
      </c>
      <c r="G19" s="290">
        <v>5</v>
      </c>
    </row>
    <row r="20" spans="1:7" x14ac:dyDescent="0.25">
      <c r="A20" s="286" t="s">
        <v>49</v>
      </c>
      <c r="B20" s="284"/>
      <c r="C20" s="284" t="s">
        <v>66</v>
      </c>
      <c r="D20" s="287" t="s">
        <v>60</v>
      </c>
      <c r="E20" s="288" t="s">
        <v>145</v>
      </c>
      <c r="F20" s="289">
        <v>5</v>
      </c>
      <c r="G20" s="290">
        <v>5</v>
      </c>
    </row>
    <row r="21" spans="1:7" x14ac:dyDescent="0.25">
      <c r="A21" s="286" t="s">
        <v>49</v>
      </c>
      <c r="B21" s="284"/>
      <c r="C21" s="284" t="s">
        <v>66</v>
      </c>
      <c r="D21" s="287" t="s">
        <v>60</v>
      </c>
      <c r="E21" s="288" t="s">
        <v>38</v>
      </c>
      <c r="F21" s="289">
        <v>5</v>
      </c>
      <c r="G21" s="290">
        <v>5</v>
      </c>
    </row>
    <row r="22" spans="1:7" x14ac:dyDescent="0.25">
      <c r="A22" s="286" t="s">
        <v>49</v>
      </c>
      <c r="B22" s="284"/>
      <c r="C22" s="284" t="s">
        <v>66</v>
      </c>
      <c r="D22" s="287" t="s">
        <v>60</v>
      </c>
      <c r="E22" s="288" t="s">
        <v>80</v>
      </c>
      <c r="F22" s="289">
        <v>6</v>
      </c>
      <c r="G22" s="290">
        <v>6</v>
      </c>
    </row>
    <row r="23" spans="1:7" x14ac:dyDescent="0.25">
      <c r="A23" s="286" t="s">
        <v>52</v>
      </c>
      <c r="B23" s="284"/>
      <c r="C23" s="284" t="s">
        <v>66</v>
      </c>
      <c r="D23" s="287" t="s">
        <v>60</v>
      </c>
      <c r="E23" s="288" t="s">
        <v>31</v>
      </c>
      <c r="F23" s="289">
        <v>5</v>
      </c>
      <c r="G23" s="290">
        <v>5</v>
      </c>
    </row>
    <row r="24" spans="1:7" x14ac:dyDescent="0.25">
      <c r="A24" s="286" t="s">
        <v>52</v>
      </c>
      <c r="B24" s="284"/>
      <c r="C24" s="284" t="s">
        <v>66</v>
      </c>
      <c r="D24" s="287" t="s">
        <v>60</v>
      </c>
      <c r="E24" s="288" t="s">
        <v>145</v>
      </c>
      <c r="F24" s="289">
        <v>5</v>
      </c>
      <c r="G24" s="290">
        <v>5</v>
      </c>
    </row>
    <row r="25" spans="1:7" x14ac:dyDescent="0.25">
      <c r="A25" s="286" t="s">
        <v>52</v>
      </c>
      <c r="B25" s="284"/>
      <c r="C25" s="284" t="s">
        <v>66</v>
      </c>
      <c r="D25" s="287" t="s">
        <v>60</v>
      </c>
      <c r="E25" s="288" t="s">
        <v>38</v>
      </c>
      <c r="F25" s="289">
        <v>0</v>
      </c>
      <c r="G25" s="290">
        <v>3</v>
      </c>
    </row>
    <row r="26" spans="1:7" x14ac:dyDescent="0.25">
      <c r="A26" s="286" t="s">
        <v>52</v>
      </c>
      <c r="B26" s="284"/>
      <c r="C26" s="284" t="s">
        <v>66</v>
      </c>
      <c r="D26" s="287" t="s">
        <v>60</v>
      </c>
      <c r="E26" s="288" t="s">
        <v>80</v>
      </c>
      <c r="F26" s="289">
        <v>6</v>
      </c>
      <c r="G26" s="290">
        <v>6</v>
      </c>
    </row>
    <row r="27" spans="1:7" x14ac:dyDescent="0.25">
      <c r="A27" s="286" t="s">
        <v>53</v>
      </c>
      <c r="B27" s="284"/>
      <c r="C27" s="284" t="s">
        <v>66</v>
      </c>
      <c r="D27" s="287" t="s">
        <v>60</v>
      </c>
      <c r="E27" s="288" t="s">
        <v>31</v>
      </c>
      <c r="F27" s="289">
        <v>5</v>
      </c>
      <c r="G27" s="290">
        <v>5</v>
      </c>
    </row>
    <row r="28" spans="1:7" x14ac:dyDescent="0.25">
      <c r="A28" s="286" t="s">
        <v>53</v>
      </c>
      <c r="B28" s="284"/>
      <c r="C28" s="284" t="s">
        <v>66</v>
      </c>
      <c r="D28" s="287" t="s">
        <v>60</v>
      </c>
      <c r="E28" s="288" t="s">
        <v>145</v>
      </c>
      <c r="F28" s="289">
        <v>5</v>
      </c>
      <c r="G28" s="290">
        <v>5</v>
      </c>
    </row>
    <row r="29" spans="1:7" x14ac:dyDescent="0.25">
      <c r="A29" s="286" t="s">
        <v>53</v>
      </c>
      <c r="B29" s="284"/>
      <c r="C29" s="284" t="s">
        <v>66</v>
      </c>
      <c r="D29" s="287" t="s">
        <v>60</v>
      </c>
      <c r="E29" s="288" t="s">
        <v>38</v>
      </c>
      <c r="F29" s="289">
        <v>0</v>
      </c>
      <c r="G29" s="290">
        <v>3</v>
      </c>
    </row>
    <row r="30" spans="1:7" x14ac:dyDescent="0.25">
      <c r="A30" s="286" t="s">
        <v>53</v>
      </c>
      <c r="B30" s="284"/>
      <c r="C30" s="284" t="s">
        <v>66</v>
      </c>
      <c r="D30" s="287" t="s">
        <v>60</v>
      </c>
      <c r="E30" s="288" t="s">
        <v>80</v>
      </c>
      <c r="F30" s="289">
        <v>6</v>
      </c>
      <c r="G30" s="290">
        <v>6</v>
      </c>
    </row>
    <row r="31" spans="1:7" x14ac:dyDescent="0.25">
      <c r="A31" s="286" t="s">
        <v>54</v>
      </c>
      <c r="B31" s="284"/>
      <c r="C31" s="284" t="s">
        <v>66</v>
      </c>
      <c r="D31" s="287" t="s">
        <v>60</v>
      </c>
      <c r="E31" s="288" t="s">
        <v>31</v>
      </c>
      <c r="F31" s="289">
        <v>5</v>
      </c>
      <c r="G31" s="290">
        <v>5</v>
      </c>
    </row>
    <row r="32" spans="1:7" x14ac:dyDescent="0.25">
      <c r="A32" s="286" t="s">
        <v>54</v>
      </c>
      <c r="B32" s="284"/>
      <c r="C32" s="284" t="s">
        <v>66</v>
      </c>
      <c r="D32" s="287" t="s">
        <v>60</v>
      </c>
      <c r="E32" s="288" t="s">
        <v>32</v>
      </c>
      <c r="F32" s="289">
        <v>1</v>
      </c>
      <c r="G32" s="290">
        <v>1</v>
      </c>
    </row>
    <row r="33" spans="1:7" x14ac:dyDescent="0.25">
      <c r="A33" s="286" t="s">
        <v>54</v>
      </c>
      <c r="B33" s="284"/>
      <c r="C33" s="284" t="s">
        <v>66</v>
      </c>
      <c r="D33" s="287" t="s">
        <v>60</v>
      </c>
      <c r="E33" s="288" t="s">
        <v>33</v>
      </c>
      <c r="F33" s="289">
        <v>1</v>
      </c>
      <c r="G33" s="290">
        <v>1</v>
      </c>
    </row>
    <row r="34" spans="1:7" x14ac:dyDescent="0.25">
      <c r="A34" s="286" t="s">
        <v>54</v>
      </c>
      <c r="B34" s="284"/>
      <c r="C34" s="284" t="s">
        <v>66</v>
      </c>
      <c r="D34" s="287" t="s">
        <v>60</v>
      </c>
      <c r="E34" s="288" t="s">
        <v>34</v>
      </c>
      <c r="F34" s="289">
        <v>1</v>
      </c>
      <c r="G34" s="290">
        <v>1</v>
      </c>
    </row>
    <row r="35" spans="1:7" x14ac:dyDescent="0.25">
      <c r="A35" s="286" t="s">
        <v>54</v>
      </c>
      <c r="B35" s="284"/>
      <c r="C35" s="284" t="s">
        <v>66</v>
      </c>
      <c r="D35" s="287" t="s">
        <v>60</v>
      </c>
      <c r="E35" s="288" t="s">
        <v>35</v>
      </c>
      <c r="F35" s="289">
        <v>1</v>
      </c>
      <c r="G35" s="290">
        <v>1</v>
      </c>
    </row>
    <row r="36" spans="1:7" x14ac:dyDescent="0.25">
      <c r="A36" s="286" t="s">
        <v>54</v>
      </c>
      <c r="B36" s="284"/>
      <c r="C36" s="284" t="s">
        <v>66</v>
      </c>
      <c r="D36" s="287" t="s">
        <v>60</v>
      </c>
      <c r="E36" s="288" t="s">
        <v>36</v>
      </c>
      <c r="F36" s="289">
        <v>1</v>
      </c>
      <c r="G36" s="290">
        <v>1</v>
      </c>
    </row>
    <row r="37" spans="1:7" x14ac:dyDescent="0.25">
      <c r="A37" s="286" t="s">
        <v>54</v>
      </c>
      <c r="B37" s="284"/>
      <c r="C37" s="284" t="s">
        <v>66</v>
      </c>
      <c r="D37" s="287" t="s">
        <v>60</v>
      </c>
      <c r="E37" s="288" t="s">
        <v>145</v>
      </c>
      <c r="F37" s="289">
        <v>5</v>
      </c>
      <c r="G37" s="290">
        <v>5</v>
      </c>
    </row>
    <row r="38" spans="1:7" x14ac:dyDescent="0.25">
      <c r="A38" s="286" t="s">
        <v>54</v>
      </c>
      <c r="B38" s="284"/>
      <c r="C38" s="284" t="s">
        <v>66</v>
      </c>
      <c r="D38" s="287" t="s">
        <v>60</v>
      </c>
      <c r="E38" s="288" t="s">
        <v>38</v>
      </c>
      <c r="F38" s="289">
        <v>5</v>
      </c>
      <c r="G38" s="290">
        <v>5</v>
      </c>
    </row>
    <row r="39" spans="1:7" x14ac:dyDescent="0.25">
      <c r="A39" s="286" t="s">
        <v>54</v>
      </c>
      <c r="B39" s="284"/>
      <c r="C39" s="284" t="s">
        <v>66</v>
      </c>
      <c r="D39" s="287" t="s">
        <v>60</v>
      </c>
      <c r="E39" s="288" t="s">
        <v>80</v>
      </c>
      <c r="F39" s="289">
        <v>6</v>
      </c>
      <c r="G39" s="290">
        <v>6</v>
      </c>
    </row>
    <row r="40" spans="1:7" x14ac:dyDescent="0.25">
      <c r="A40" s="286" t="s">
        <v>55</v>
      </c>
      <c r="B40" s="284"/>
      <c r="C40" s="284" t="s">
        <v>66</v>
      </c>
      <c r="D40" s="287" t="s">
        <v>60</v>
      </c>
      <c r="E40" s="288" t="s">
        <v>31</v>
      </c>
      <c r="F40" s="289">
        <v>5</v>
      </c>
      <c r="G40" s="290">
        <v>6</v>
      </c>
    </row>
    <row r="41" spans="1:7" x14ac:dyDescent="0.25">
      <c r="A41" s="286" t="s">
        <v>55</v>
      </c>
      <c r="B41" s="284"/>
      <c r="C41" s="284" t="s">
        <v>66</v>
      </c>
      <c r="D41" s="287" t="s">
        <v>60</v>
      </c>
      <c r="E41" s="288" t="s">
        <v>39</v>
      </c>
      <c r="F41" s="289">
        <v>4</v>
      </c>
      <c r="G41" s="290">
        <v>6</v>
      </c>
    </row>
    <row r="42" spans="1:7" x14ac:dyDescent="0.25">
      <c r="A42" s="286" t="s">
        <v>55</v>
      </c>
      <c r="B42" s="284"/>
      <c r="C42" s="284" t="s">
        <v>66</v>
      </c>
      <c r="D42" s="287" t="s">
        <v>60</v>
      </c>
      <c r="E42" s="288" t="s">
        <v>32</v>
      </c>
      <c r="F42" s="289">
        <v>1</v>
      </c>
      <c r="G42" s="290">
        <v>0</v>
      </c>
    </row>
    <row r="43" spans="1:7" x14ac:dyDescent="0.25">
      <c r="A43" s="286" t="s">
        <v>55</v>
      </c>
      <c r="B43" s="284"/>
      <c r="C43" s="284" t="s">
        <v>66</v>
      </c>
      <c r="D43" s="287" t="s">
        <v>60</v>
      </c>
      <c r="E43" s="288" t="s">
        <v>33</v>
      </c>
      <c r="F43" s="289">
        <v>1</v>
      </c>
      <c r="G43" s="290">
        <v>0</v>
      </c>
    </row>
    <row r="44" spans="1:7" x14ac:dyDescent="0.25">
      <c r="A44" s="286" t="s">
        <v>55</v>
      </c>
      <c r="B44" s="284"/>
      <c r="C44" s="284" t="s">
        <v>66</v>
      </c>
      <c r="D44" s="287" t="s">
        <v>60</v>
      </c>
      <c r="E44" s="288" t="s">
        <v>34</v>
      </c>
      <c r="F44" s="289">
        <v>1</v>
      </c>
      <c r="G44" s="290">
        <v>0</v>
      </c>
    </row>
    <row r="45" spans="1:7" x14ac:dyDescent="0.25">
      <c r="A45" s="286" t="s">
        <v>55</v>
      </c>
      <c r="B45" s="284"/>
      <c r="C45" s="284" t="s">
        <v>66</v>
      </c>
      <c r="D45" s="287" t="s">
        <v>60</v>
      </c>
      <c r="E45" s="288" t="s">
        <v>35</v>
      </c>
      <c r="F45" s="289">
        <v>1</v>
      </c>
      <c r="G45" s="290">
        <v>0</v>
      </c>
    </row>
    <row r="46" spans="1:7" x14ac:dyDescent="0.25">
      <c r="A46" s="286" t="s">
        <v>55</v>
      </c>
      <c r="B46" s="284"/>
      <c r="C46" s="284" t="s">
        <v>66</v>
      </c>
      <c r="D46" s="287" t="s">
        <v>60</v>
      </c>
      <c r="E46" s="288" t="s">
        <v>36</v>
      </c>
      <c r="F46" s="289">
        <v>1</v>
      </c>
      <c r="G46" s="290">
        <v>0</v>
      </c>
    </row>
    <row r="47" spans="1:7" x14ac:dyDescent="0.25">
      <c r="A47" s="286" t="s">
        <v>55</v>
      </c>
      <c r="B47" s="284"/>
      <c r="C47" s="284" t="s">
        <v>66</v>
      </c>
      <c r="D47" s="287" t="s">
        <v>60</v>
      </c>
      <c r="E47" s="288" t="s">
        <v>145</v>
      </c>
      <c r="F47" s="289">
        <v>5</v>
      </c>
      <c r="G47" s="290">
        <v>6</v>
      </c>
    </row>
    <row r="48" spans="1:7" x14ac:dyDescent="0.25">
      <c r="A48" s="286" t="s">
        <v>55</v>
      </c>
      <c r="B48" s="284"/>
      <c r="C48" s="284" t="s">
        <v>66</v>
      </c>
      <c r="D48" s="287" t="s">
        <v>60</v>
      </c>
      <c r="E48" s="288" t="s">
        <v>38</v>
      </c>
      <c r="F48" s="289">
        <v>0</v>
      </c>
      <c r="G48" s="290">
        <v>6</v>
      </c>
    </row>
    <row r="49" spans="1:7" x14ac:dyDescent="0.25">
      <c r="A49" s="286" t="s">
        <v>55</v>
      </c>
      <c r="B49" s="284"/>
      <c r="C49" s="284" t="s">
        <v>66</v>
      </c>
      <c r="D49" s="287" t="s">
        <v>60</v>
      </c>
      <c r="E49" s="288" t="s">
        <v>80</v>
      </c>
      <c r="F49" s="289">
        <v>6</v>
      </c>
      <c r="G49" s="290">
        <v>6</v>
      </c>
    </row>
    <row r="50" spans="1:7" x14ac:dyDescent="0.25">
      <c r="A50" s="286" t="s">
        <v>56</v>
      </c>
      <c r="B50" s="284"/>
      <c r="C50" s="284" t="s">
        <v>66</v>
      </c>
      <c r="D50" s="287" t="s">
        <v>60</v>
      </c>
      <c r="E50" s="288" t="s">
        <v>31</v>
      </c>
      <c r="F50" s="289">
        <v>10</v>
      </c>
      <c r="G50" s="290">
        <v>18</v>
      </c>
    </row>
    <row r="51" spans="1:7" x14ac:dyDescent="0.25">
      <c r="A51" s="286" t="s">
        <v>56</v>
      </c>
      <c r="B51" s="284"/>
      <c r="C51" s="284" t="s">
        <v>66</v>
      </c>
      <c r="D51" s="287" t="s">
        <v>60</v>
      </c>
      <c r="E51" s="288" t="s">
        <v>39</v>
      </c>
      <c r="F51" s="289">
        <v>5</v>
      </c>
      <c r="G51" s="290">
        <v>5</v>
      </c>
    </row>
    <row r="52" spans="1:7" x14ac:dyDescent="0.25">
      <c r="A52" s="286" t="s">
        <v>56</v>
      </c>
      <c r="B52" s="284"/>
      <c r="C52" s="284" t="s">
        <v>66</v>
      </c>
      <c r="D52" s="287" t="s">
        <v>60</v>
      </c>
      <c r="E52" s="288" t="s">
        <v>32</v>
      </c>
      <c r="F52" s="289">
        <v>2</v>
      </c>
      <c r="G52" s="290">
        <v>0</v>
      </c>
    </row>
    <row r="53" spans="1:7" x14ac:dyDescent="0.25">
      <c r="A53" s="286" t="s">
        <v>56</v>
      </c>
      <c r="B53" s="284"/>
      <c r="C53" s="284" t="s">
        <v>66</v>
      </c>
      <c r="D53" s="287" t="s">
        <v>60</v>
      </c>
      <c r="E53" s="288" t="s">
        <v>33</v>
      </c>
      <c r="F53" s="289">
        <v>2</v>
      </c>
      <c r="G53" s="290">
        <v>0</v>
      </c>
    </row>
    <row r="54" spans="1:7" x14ac:dyDescent="0.25">
      <c r="A54" s="286" t="s">
        <v>56</v>
      </c>
      <c r="B54" s="284"/>
      <c r="C54" s="284" t="s">
        <v>66</v>
      </c>
      <c r="D54" s="287" t="s">
        <v>60</v>
      </c>
      <c r="E54" s="288" t="s">
        <v>34</v>
      </c>
      <c r="F54" s="289">
        <v>2</v>
      </c>
      <c r="G54" s="290">
        <v>0</v>
      </c>
    </row>
    <row r="55" spans="1:7" x14ac:dyDescent="0.25">
      <c r="A55" s="286" t="s">
        <v>56</v>
      </c>
      <c r="B55" s="284"/>
      <c r="C55" s="284" t="s">
        <v>66</v>
      </c>
      <c r="D55" s="287" t="s">
        <v>60</v>
      </c>
      <c r="E55" s="288" t="s">
        <v>35</v>
      </c>
      <c r="F55" s="289">
        <v>2</v>
      </c>
      <c r="G55" s="290">
        <v>0</v>
      </c>
    </row>
    <row r="56" spans="1:7" x14ac:dyDescent="0.25">
      <c r="A56" s="286" t="s">
        <v>56</v>
      </c>
      <c r="B56" s="284"/>
      <c r="C56" s="284" t="s">
        <v>66</v>
      </c>
      <c r="D56" s="287" t="s">
        <v>60</v>
      </c>
      <c r="E56" s="288" t="s">
        <v>36</v>
      </c>
      <c r="F56" s="289">
        <v>2</v>
      </c>
      <c r="G56" s="290">
        <v>0</v>
      </c>
    </row>
    <row r="57" spans="1:7" x14ac:dyDescent="0.25">
      <c r="A57" s="286" t="s">
        <v>56</v>
      </c>
      <c r="B57" s="284"/>
      <c r="C57" s="284" t="s">
        <v>66</v>
      </c>
      <c r="D57" s="287" t="s">
        <v>60</v>
      </c>
      <c r="E57" s="288" t="s">
        <v>145</v>
      </c>
      <c r="F57" s="289">
        <v>10</v>
      </c>
      <c r="G57" s="290">
        <v>18</v>
      </c>
    </row>
    <row r="58" spans="1:7" x14ac:dyDescent="0.25">
      <c r="A58" s="286" t="s">
        <v>56</v>
      </c>
      <c r="B58" s="284"/>
      <c r="C58" s="284" t="s">
        <v>66</v>
      </c>
      <c r="D58" s="287" t="s">
        <v>60</v>
      </c>
      <c r="E58" s="288" t="s">
        <v>38</v>
      </c>
      <c r="F58" s="289">
        <v>5</v>
      </c>
      <c r="G58" s="290">
        <v>5</v>
      </c>
    </row>
    <row r="59" spans="1:7" x14ac:dyDescent="0.25">
      <c r="A59" s="286" t="s">
        <v>56</v>
      </c>
      <c r="B59" s="284"/>
      <c r="C59" s="284" t="s">
        <v>66</v>
      </c>
      <c r="D59" s="287" t="s">
        <v>60</v>
      </c>
      <c r="E59" s="288" t="s">
        <v>80</v>
      </c>
      <c r="F59" s="289">
        <v>18</v>
      </c>
      <c r="G59" s="290">
        <v>18</v>
      </c>
    </row>
    <row r="60" spans="1:7" x14ac:dyDescent="0.25">
      <c r="A60" s="286" t="s">
        <v>57</v>
      </c>
      <c r="B60" s="284"/>
      <c r="C60" s="284" t="s">
        <v>66</v>
      </c>
      <c r="D60" s="287" t="s">
        <v>60</v>
      </c>
      <c r="E60" s="288" t="s">
        <v>31</v>
      </c>
      <c r="F60" s="289">
        <v>5</v>
      </c>
      <c r="G60" s="290">
        <v>6</v>
      </c>
    </row>
    <row r="61" spans="1:7" x14ac:dyDescent="0.25">
      <c r="A61" s="286" t="s">
        <v>57</v>
      </c>
      <c r="B61" s="284"/>
      <c r="C61" s="284" t="s">
        <v>66</v>
      </c>
      <c r="D61" s="287" t="s">
        <v>60</v>
      </c>
      <c r="E61" s="288" t="s">
        <v>145</v>
      </c>
      <c r="F61" s="289">
        <v>5</v>
      </c>
      <c r="G61" s="290">
        <v>6</v>
      </c>
    </row>
    <row r="62" spans="1:7" x14ac:dyDescent="0.25">
      <c r="A62" s="286" t="s">
        <v>57</v>
      </c>
      <c r="B62" s="284"/>
      <c r="C62" s="284" t="s">
        <v>66</v>
      </c>
      <c r="D62" s="287" t="s">
        <v>60</v>
      </c>
      <c r="E62" s="288" t="s">
        <v>80</v>
      </c>
      <c r="F62" s="289">
        <v>6</v>
      </c>
      <c r="G62" s="290">
        <v>6</v>
      </c>
    </row>
    <row r="63" spans="1:7" x14ac:dyDescent="0.25">
      <c r="A63" s="286" t="s">
        <v>490</v>
      </c>
      <c r="B63" s="284"/>
      <c r="C63" s="284" t="s">
        <v>66</v>
      </c>
      <c r="D63" s="287" t="s">
        <v>60</v>
      </c>
      <c r="E63" s="288" t="s">
        <v>496</v>
      </c>
      <c r="F63" s="289">
        <v>0</v>
      </c>
      <c r="G63" s="290">
        <v>1</v>
      </c>
    </row>
    <row r="64" spans="1:7" x14ac:dyDescent="0.25">
      <c r="A64" s="286" t="s">
        <v>460</v>
      </c>
      <c r="B64" s="284"/>
      <c r="C64" s="284" t="s">
        <v>66</v>
      </c>
      <c r="D64" s="287" t="s">
        <v>60</v>
      </c>
      <c r="E64" s="288" t="s">
        <v>31</v>
      </c>
      <c r="F64" s="289">
        <v>5</v>
      </c>
      <c r="G64" s="290">
        <v>6</v>
      </c>
    </row>
    <row r="65" spans="1:7" x14ac:dyDescent="0.25">
      <c r="A65" s="286" t="s">
        <v>460</v>
      </c>
      <c r="B65" s="284"/>
      <c r="C65" s="284" t="s">
        <v>66</v>
      </c>
      <c r="D65" s="287" t="s">
        <v>60</v>
      </c>
      <c r="E65" s="288" t="s">
        <v>145</v>
      </c>
      <c r="F65" s="289">
        <v>5</v>
      </c>
      <c r="G65" s="290">
        <v>6</v>
      </c>
    </row>
    <row r="66" spans="1:7" x14ac:dyDescent="0.25">
      <c r="A66" s="286" t="s">
        <v>460</v>
      </c>
      <c r="B66" s="284"/>
      <c r="C66" s="284" t="s">
        <v>66</v>
      </c>
      <c r="D66" s="287" t="s">
        <v>60</v>
      </c>
      <c r="E66" s="288" t="s">
        <v>80</v>
      </c>
      <c r="F66" s="289">
        <v>6</v>
      </c>
      <c r="G66" s="290">
        <v>6</v>
      </c>
    </row>
    <row r="67" spans="1:7" x14ac:dyDescent="0.25">
      <c r="A67" s="286" t="s">
        <v>427</v>
      </c>
      <c r="B67" s="284"/>
      <c r="C67" s="284" t="s">
        <v>66</v>
      </c>
      <c r="D67" s="287" t="s">
        <v>60</v>
      </c>
      <c r="E67" s="288" t="s">
        <v>31</v>
      </c>
      <c r="F67" s="289">
        <v>5</v>
      </c>
      <c r="G67" s="290">
        <v>6</v>
      </c>
    </row>
    <row r="68" spans="1:7" x14ac:dyDescent="0.25">
      <c r="A68" s="286" t="s">
        <v>427</v>
      </c>
      <c r="B68" s="284"/>
      <c r="C68" s="284" t="s">
        <v>66</v>
      </c>
      <c r="D68" s="287" t="s">
        <v>60</v>
      </c>
      <c r="E68" s="288" t="s">
        <v>145</v>
      </c>
      <c r="F68" s="289">
        <v>5</v>
      </c>
      <c r="G68" s="290">
        <v>6</v>
      </c>
    </row>
    <row r="69" spans="1:7" x14ac:dyDescent="0.25">
      <c r="A69" s="286" t="s">
        <v>427</v>
      </c>
      <c r="B69" s="284"/>
      <c r="C69" s="284" t="s">
        <v>66</v>
      </c>
      <c r="D69" s="287" t="s">
        <v>60</v>
      </c>
      <c r="E69" s="288" t="s">
        <v>80</v>
      </c>
      <c r="F69" s="289">
        <v>6</v>
      </c>
      <c r="G69" s="290">
        <v>6</v>
      </c>
    </row>
    <row r="70" spans="1:7" x14ac:dyDescent="0.25">
      <c r="A70" s="286" t="s">
        <v>429</v>
      </c>
      <c r="B70" s="284"/>
      <c r="C70" s="284" t="s">
        <v>66</v>
      </c>
      <c r="D70" s="287" t="s">
        <v>60</v>
      </c>
      <c r="E70" s="288" t="s">
        <v>31</v>
      </c>
      <c r="F70" s="289">
        <v>5</v>
      </c>
      <c r="G70" s="290">
        <v>6</v>
      </c>
    </row>
    <row r="71" spans="1:7" x14ac:dyDescent="0.25">
      <c r="A71" s="286" t="s">
        <v>429</v>
      </c>
      <c r="B71" s="284"/>
      <c r="C71" s="284" t="s">
        <v>66</v>
      </c>
      <c r="D71" s="287" t="s">
        <v>60</v>
      </c>
      <c r="E71" s="288" t="s">
        <v>145</v>
      </c>
      <c r="F71" s="289">
        <v>5</v>
      </c>
      <c r="G71" s="290">
        <v>6</v>
      </c>
    </row>
    <row r="72" spans="1:7" x14ac:dyDescent="0.25">
      <c r="A72" s="286" t="s">
        <v>429</v>
      </c>
      <c r="B72" s="284"/>
      <c r="C72" s="284" t="s">
        <v>66</v>
      </c>
      <c r="D72" s="287" t="s">
        <v>60</v>
      </c>
      <c r="E72" s="288" t="s">
        <v>80</v>
      </c>
      <c r="F72" s="289">
        <v>6</v>
      </c>
      <c r="G72" s="290">
        <v>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2020</vt:lpstr>
      <vt:lpstr>Kits Test Codes</vt:lpstr>
      <vt:lpstr>Scheduling_Tool</vt:lpstr>
      <vt:lpstr>QC Tracking</vt:lpstr>
      <vt:lpstr>Summary</vt:lpstr>
      <vt:lpstr>Sheet2</vt:lpstr>
      <vt:lpstr>Sheet3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Stuart, Raymond</dc:creator>
  <cp:lastModifiedBy>Musson, Curtis</cp:lastModifiedBy>
  <dcterms:created xsi:type="dcterms:W3CDTF">2017-02-16T17:52:38Z</dcterms:created>
  <dcterms:modified xsi:type="dcterms:W3CDTF">2020-12-27T21:52:30Z</dcterms:modified>
</cp:coreProperties>
</file>