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1\21FLWQA\"/>
    </mc:Choice>
  </mc:AlternateContent>
  <xr:revisionPtr revIDLastSave="0" documentId="13_ncr:1_{AA20F35B-5B85-4BE0-ACB0-9FF0984643B8}" xr6:coauthVersionLast="45" xr6:coauthVersionMax="45" xr10:uidLastSave="{00000000-0000-0000-0000-000000000000}"/>
  <bookViews>
    <workbookView xWindow="28680" yWindow="210" windowWidth="29040" windowHeight="15990" tabRatio="430" activeTab="3" xr2:uid="{C8657B1B-7848-41AC-9A67-86FB836E9E38}"/>
  </bookViews>
  <sheets>
    <sheet name="2021" sheetId="1" r:id="rId1"/>
    <sheet name="Do Not Move" sheetId="2" state="hidden" r:id="rId2"/>
    <sheet name="QC Tracking" sheetId="8" r:id="rId3"/>
    <sheet name="SchedulingTool" sheetId="10" r:id="rId4"/>
    <sheet name="Summary" sheetId="4" r:id="rId5"/>
    <sheet name="New_Stations" sheetId="11" r:id="rId6"/>
  </sheets>
  <definedNames>
    <definedName name="_xlnm._FilterDatabase" localSheetId="0" hidden="1">'2021'!$A$3:$CF$133</definedName>
    <definedName name="_xlnm._FilterDatabase" localSheetId="5" hidden="1">New_Stations!$A$1:$K$7</definedName>
    <definedName name="_xlnm._FilterDatabase" localSheetId="2" hidden="1">'QC Tracking'!$A$28:$I$41</definedName>
    <definedName name="_xlnm._FilterDatabase" localSheetId="3" hidden="1">SchedulingTool!$A$22:$L$48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C6" i="1" l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BV6" i="1"/>
  <c r="BW6" i="1" s="1"/>
  <c r="BX6" i="1"/>
  <c r="BY6" i="1"/>
  <c r="BZ6" i="1"/>
  <c r="BV7" i="1"/>
  <c r="BW7" i="1" s="1"/>
  <c r="BX7" i="1"/>
  <c r="BY7" i="1"/>
  <c r="BZ7" i="1"/>
  <c r="BV8" i="1"/>
  <c r="BW8" i="1" s="1"/>
  <c r="BX8" i="1"/>
  <c r="BY8" i="1"/>
  <c r="BZ8" i="1"/>
  <c r="BV9" i="1"/>
  <c r="BW9" i="1" s="1"/>
  <c r="BX9" i="1"/>
  <c r="BY9" i="1"/>
  <c r="BZ9" i="1"/>
  <c r="BV10" i="1"/>
  <c r="BW10" i="1" s="1"/>
  <c r="BX10" i="1"/>
  <c r="BY10" i="1"/>
  <c r="BZ10" i="1"/>
  <c r="BV11" i="1"/>
  <c r="BW11" i="1" s="1"/>
  <c r="BX11" i="1"/>
  <c r="BY11" i="1"/>
  <c r="BZ11" i="1"/>
  <c r="BV12" i="1"/>
  <c r="BW12" i="1" s="1"/>
  <c r="BX12" i="1"/>
  <c r="BY12" i="1"/>
  <c r="BZ12" i="1"/>
  <c r="BV13" i="1"/>
  <c r="BW13" i="1" s="1"/>
  <c r="BX13" i="1"/>
  <c r="BY13" i="1"/>
  <c r="BZ13" i="1"/>
  <c r="BV14" i="1"/>
  <c r="BW14" i="1" s="1"/>
  <c r="BX14" i="1"/>
  <c r="BY14" i="1"/>
  <c r="BZ14" i="1"/>
  <c r="BV15" i="1"/>
  <c r="BW15" i="1" s="1"/>
  <c r="BX15" i="1"/>
  <c r="BY15" i="1"/>
  <c r="BZ15" i="1"/>
  <c r="BV16" i="1"/>
  <c r="BW16" i="1" s="1"/>
  <c r="BX16" i="1"/>
  <c r="BY16" i="1"/>
  <c r="BZ16" i="1"/>
  <c r="BV17" i="1"/>
  <c r="BW17" i="1" s="1"/>
  <c r="BX17" i="1"/>
  <c r="BY17" i="1"/>
  <c r="BZ17" i="1"/>
  <c r="BV18" i="1"/>
  <c r="BW18" i="1" s="1"/>
  <c r="BX18" i="1"/>
  <c r="BY18" i="1"/>
  <c r="BZ18" i="1"/>
  <c r="BV19" i="1"/>
  <c r="BW19" i="1"/>
  <c r="BX19" i="1"/>
  <c r="BY19" i="1"/>
  <c r="BZ19" i="1"/>
  <c r="BV20" i="1"/>
  <c r="BW20" i="1"/>
  <c r="BX20" i="1"/>
  <c r="BY20" i="1"/>
  <c r="BZ20" i="1"/>
  <c r="BV21" i="1"/>
  <c r="BW21" i="1" s="1"/>
  <c r="BX21" i="1"/>
  <c r="BY21" i="1"/>
  <c r="BZ21" i="1"/>
  <c r="BV22" i="1"/>
  <c r="BW22" i="1" s="1"/>
  <c r="BX22" i="1"/>
  <c r="BY22" i="1"/>
  <c r="BZ22" i="1"/>
  <c r="BV23" i="1"/>
  <c r="BW23" i="1" s="1"/>
  <c r="BX23" i="1"/>
  <c r="BY23" i="1"/>
  <c r="BZ23" i="1"/>
  <c r="BV24" i="1"/>
  <c r="BW24" i="1" s="1"/>
  <c r="BX24" i="1"/>
  <c r="BY24" i="1"/>
  <c r="BZ24" i="1"/>
  <c r="BV25" i="1"/>
  <c r="BW25" i="1" s="1"/>
  <c r="BX25" i="1"/>
  <c r="BY25" i="1"/>
  <c r="BZ25" i="1"/>
  <c r="BV26" i="1"/>
  <c r="BW26" i="1"/>
  <c r="BX26" i="1"/>
  <c r="BY26" i="1"/>
  <c r="BZ26" i="1"/>
  <c r="BV27" i="1"/>
  <c r="BW27" i="1" s="1"/>
  <c r="BX27" i="1"/>
  <c r="BY27" i="1"/>
  <c r="BZ27" i="1"/>
  <c r="BV28" i="1"/>
  <c r="BW28" i="1" s="1"/>
  <c r="BX28" i="1"/>
  <c r="BY28" i="1"/>
  <c r="BZ28" i="1"/>
  <c r="BV29" i="1"/>
  <c r="BW29" i="1" s="1"/>
  <c r="BX29" i="1"/>
  <c r="BY29" i="1"/>
  <c r="BZ29" i="1"/>
  <c r="BV30" i="1"/>
  <c r="BW30" i="1" s="1"/>
  <c r="BX30" i="1"/>
  <c r="BY30" i="1"/>
  <c r="BZ30" i="1"/>
  <c r="BV31" i="1"/>
  <c r="BW31" i="1" s="1"/>
  <c r="BX31" i="1"/>
  <c r="BY31" i="1"/>
  <c r="BZ31" i="1"/>
  <c r="BV32" i="1"/>
  <c r="BW32" i="1" s="1"/>
  <c r="BX32" i="1"/>
  <c r="BY32" i="1"/>
  <c r="BZ32" i="1"/>
  <c r="BV33" i="1"/>
  <c r="BW33" i="1" s="1"/>
  <c r="BX33" i="1"/>
  <c r="BY33" i="1"/>
  <c r="BZ33" i="1"/>
  <c r="BV34" i="1"/>
  <c r="BW34" i="1" s="1"/>
  <c r="BX34" i="1"/>
  <c r="BY34" i="1"/>
  <c r="BZ34" i="1"/>
  <c r="BV35" i="1"/>
  <c r="BW35" i="1" s="1"/>
  <c r="BX35" i="1"/>
  <c r="BY35" i="1"/>
  <c r="BZ35" i="1"/>
  <c r="BV36" i="1"/>
  <c r="BW36" i="1" s="1"/>
  <c r="BX36" i="1"/>
  <c r="BY36" i="1"/>
  <c r="BZ36" i="1"/>
  <c r="BV37" i="1"/>
  <c r="BW37" i="1" s="1"/>
  <c r="BX37" i="1"/>
  <c r="BY37" i="1"/>
  <c r="BZ37" i="1"/>
  <c r="BV38" i="1"/>
  <c r="BW38" i="1" s="1"/>
  <c r="BX38" i="1"/>
  <c r="BY38" i="1"/>
  <c r="BZ38" i="1"/>
  <c r="BV39" i="1"/>
  <c r="BW39" i="1" s="1"/>
  <c r="BX39" i="1"/>
  <c r="BY39" i="1"/>
  <c r="BZ39" i="1"/>
  <c r="BV40" i="1"/>
  <c r="BW40" i="1" s="1"/>
  <c r="BX40" i="1"/>
  <c r="BY40" i="1"/>
  <c r="BZ40" i="1"/>
  <c r="BV41" i="1"/>
  <c r="BW41" i="1" s="1"/>
  <c r="BX41" i="1"/>
  <c r="BY41" i="1"/>
  <c r="BZ41" i="1"/>
  <c r="BV42" i="1"/>
  <c r="BW42" i="1" s="1"/>
  <c r="BX42" i="1"/>
  <c r="BY42" i="1"/>
  <c r="BZ42" i="1"/>
  <c r="BV43" i="1"/>
  <c r="BW43" i="1" s="1"/>
  <c r="BX43" i="1"/>
  <c r="BY43" i="1"/>
  <c r="BZ43" i="1"/>
  <c r="BV44" i="1"/>
  <c r="BW44" i="1" s="1"/>
  <c r="BX44" i="1"/>
  <c r="BY44" i="1"/>
  <c r="BZ44" i="1"/>
  <c r="BV45" i="1"/>
  <c r="BW45" i="1" s="1"/>
  <c r="BX45" i="1"/>
  <c r="BY45" i="1"/>
  <c r="BZ45" i="1"/>
  <c r="BV46" i="1"/>
  <c r="BW46" i="1" s="1"/>
  <c r="BX46" i="1"/>
  <c r="BY46" i="1"/>
  <c r="BZ46" i="1"/>
  <c r="BV47" i="1"/>
  <c r="BW47" i="1" s="1"/>
  <c r="BX47" i="1"/>
  <c r="BY47" i="1"/>
  <c r="BZ47" i="1"/>
  <c r="BV48" i="1"/>
  <c r="BW48" i="1" s="1"/>
  <c r="BX48" i="1"/>
  <c r="BY48" i="1"/>
  <c r="BZ48" i="1"/>
  <c r="BV49" i="1"/>
  <c r="BW49" i="1" s="1"/>
  <c r="BX49" i="1"/>
  <c r="BY49" i="1"/>
  <c r="BZ49" i="1"/>
  <c r="BV50" i="1"/>
  <c r="BW50" i="1" s="1"/>
  <c r="BX50" i="1"/>
  <c r="BY50" i="1"/>
  <c r="BZ50" i="1"/>
  <c r="BV51" i="1"/>
  <c r="BW51" i="1" s="1"/>
  <c r="BX51" i="1"/>
  <c r="BY51" i="1"/>
  <c r="BZ51" i="1"/>
  <c r="BV52" i="1"/>
  <c r="BW52" i="1"/>
  <c r="BX52" i="1"/>
  <c r="BY52" i="1"/>
  <c r="BZ52" i="1"/>
  <c r="BV53" i="1"/>
  <c r="BW53" i="1"/>
  <c r="BX53" i="1"/>
  <c r="BY53" i="1"/>
  <c r="BZ53" i="1"/>
  <c r="BV54" i="1"/>
  <c r="BW54" i="1" s="1"/>
  <c r="BX54" i="1"/>
  <c r="BY54" i="1"/>
  <c r="BZ54" i="1"/>
  <c r="BV55" i="1"/>
  <c r="BW55" i="1" s="1"/>
  <c r="BX55" i="1"/>
  <c r="BY55" i="1"/>
  <c r="BZ55" i="1"/>
  <c r="BV56" i="1"/>
  <c r="BW56" i="1" s="1"/>
  <c r="BX56" i="1"/>
  <c r="BY56" i="1"/>
  <c r="BZ56" i="1"/>
  <c r="BV57" i="1"/>
  <c r="BW57" i="1" s="1"/>
  <c r="BX57" i="1"/>
  <c r="BY57" i="1"/>
  <c r="BZ57" i="1"/>
  <c r="BV58" i="1"/>
  <c r="BW58" i="1" s="1"/>
  <c r="BX58" i="1"/>
  <c r="BY58" i="1"/>
  <c r="BZ58" i="1"/>
  <c r="BV59" i="1"/>
  <c r="BW59" i="1" s="1"/>
  <c r="BX59" i="1"/>
  <c r="BY59" i="1"/>
  <c r="BZ59" i="1"/>
  <c r="BV60" i="1"/>
  <c r="BW60" i="1" s="1"/>
  <c r="BX60" i="1"/>
  <c r="BY60" i="1"/>
  <c r="BZ60" i="1"/>
  <c r="BV61" i="1"/>
  <c r="BW61" i="1" s="1"/>
  <c r="BX61" i="1"/>
  <c r="BY61" i="1"/>
  <c r="BZ61" i="1"/>
  <c r="BV62" i="1"/>
  <c r="BW62" i="1" s="1"/>
  <c r="BX62" i="1"/>
  <c r="BY62" i="1"/>
  <c r="BZ62" i="1"/>
  <c r="BV63" i="1"/>
  <c r="BW63" i="1" s="1"/>
  <c r="BX63" i="1"/>
  <c r="BY63" i="1"/>
  <c r="BZ63" i="1"/>
  <c r="BV64" i="1"/>
  <c r="BW64" i="1" s="1"/>
  <c r="BX64" i="1"/>
  <c r="BY64" i="1"/>
  <c r="BZ64" i="1"/>
  <c r="BV65" i="1"/>
  <c r="BW65" i="1" s="1"/>
  <c r="BX65" i="1"/>
  <c r="BY65" i="1"/>
  <c r="BZ65" i="1"/>
  <c r="BV66" i="1"/>
  <c r="BW66" i="1" s="1"/>
  <c r="BX66" i="1"/>
  <c r="BY66" i="1"/>
  <c r="BZ66" i="1"/>
  <c r="BV67" i="1"/>
  <c r="BW67" i="1" s="1"/>
  <c r="BX67" i="1"/>
  <c r="BY67" i="1"/>
  <c r="BZ67" i="1"/>
  <c r="BV68" i="1"/>
  <c r="BW68" i="1" s="1"/>
  <c r="BX68" i="1"/>
  <c r="BY68" i="1"/>
  <c r="BZ68" i="1"/>
  <c r="BV69" i="1"/>
  <c r="BW69" i="1" s="1"/>
  <c r="BX69" i="1"/>
  <c r="BY69" i="1"/>
  <c r="BZ69" i="1"/>
  <c r="BV70" i="1"/>
  <c r="BW70" i="1" s="1"/>
  <c r="BX70" i="1"/>
  <c r="BY70" i="1"/>
  <c r="BZ70" i="1"/>
  <c r="BV71" i="1"/>
  <c r="BW71" i="1" s="1"/>
  <c r="BX71" i="1"/>
  <c r="BY71" i="1"/>
  <c r="BZ71" i="1"/>
  <c r="BV72" i="1"/>
  <c r="BW72" i="1" s="1"/>
  <c r="BX72" i="1"/>
  <c r="BY72" i="1"/>
  <c r="BZ72" i="1"/>
  <c r="BV73" i="1"/>
  <c r="BW73" i="1" s="1"/>
  <c r="BX73" i="1"/>
  <c r="BY73" i="1"/>
  <c r="BZ73" i="1"/>
  <c r="BV74" i="1"/>
  <c r="BW74" i="1" s="1"/>
  <c r="BX74" i="1"/>
  <c r="BY74" i="1"/>
  <c r="BZ74" i="1"/>
  <c r="BV75" i="1"/>
  <c r="BW75" i="1" s="1"/>
  <c r="BX75" i="1"/>
  <c r="BY75" i="1"/>
  <c r="BZ75" i="1"/>
  <c r="BV76" i="1"/>
  <c r="BW76" i="1" s="1"/>
  <c r="BX76" i="1"/>
  <c r="BY76" i="1"/>
  <c r="BZ76" i="1"/>
  <c r="BV77" i="1"/>
  <c r="BW77" i="1" s="1"/>
  <c r="BX77" i="1"/>
  <c r="BY77" i="1"/>
  <c r="BZ77" i="1"/>
  <c r="BV78" i="1"/>
  <c r="BW78" i="1" s="1"/>
  <c r="BX78" i="1"/>
  <c r="BY78" i="1"/>
  <c r="BZ78" i="1"/>
  <c r="BV79" i="1"/>
  <c r="BW79" i="1" s="1"/>
  <c r="BX79" i="1"/>
  <c r="BY79" i="1"/>
  <c r="BZ79" i="1"/>
  <c r="BV80" i="1"/>
  <c r="BW80" i="1" s="1"/>
  <c r="BX80" i="1"/>
  <c r="BY80" i="1"/>
  <c r="BZ80" i="1"/>
  <c r="BV81" i="1"/>
  <c r="BW81" i="1" s="1"/>
  <c r="BX81" i="1"/>
  <c r="BY81" i="1"/>
  <c r="BZ81" i="1"/>
  <c r="BV82" i="1"/>
  <c r="BW82" i="1" s="1"/>
  <c r="BX82" i="1"/>
  <c r="BY82" i="1"/>
  <c r="BZ82" i="1"/>
  <c r="BV83" i="1"/>
  <c r="BW83" i="1" s="1"/>
  <c r="BX83" i="1"/>
  <c r="BY83" i="1"/>
  <c r="BZ83" i="1"/>
  <c r="BV84" i="1"/>
  <c r="BW84" i="1" s="1"/>
  <c r="BX84" i="1"/>
  <c r="BY84" i="1"/>
  <c r="BZ84" i="1"/>
  <c r="BV85" i="1"/>
  <c r="BW85" i="1" s="1"/>
  <c r="BX85" i="1"/>
  <c r="BY85" i="1"/>
  <c r="BZ85" i="1"/>
  <c r="BV86" i="1"/>
  <c r="BW86" i="1" s="1"/>
  <c r="BX86" i="1"/>
  <c r="BY86" i="1"/>
  <c r="BZ86" i="1"/>
  <c r="BV87" i="1"/>
  <c r="BW87" i="1" s="1"/>
  <c r="BX87" i="1"/>
  <c r="BY87" i="1"/>
  <c r="BZ87" i="1"/>
  <c r="BV88" i="1"/>
  <c r="BW88" i="1" s="1"/>
  <c r="BX88" i="1"/>
  <c r="BY88" i="1"/>
  <c r="BZ88" i="1"/>
  <c r="BV89" i="1"/>
  <c r="BW89" i="1" s="1"/>
  <c r="BX89" i="1"/>
  <c r="BY89" i="1"/>
  <c r="BZ89" i="1"/>
  <c r="BV90" i="1"/>
  <c r="BW90" i="1" s="1"/>
  <c r="BX90" i="1"/>
  <c r="BY90" i="1"/>
  <c r="BZ90" i="1"/>
  <c r="BV91" i="1"/>
  <c r="BW91" i="1" s="1"/>
  <c r="BX91" i="1"/>
  <c r="BY91" i="1"/>
  <c r="BZ91" i="1"/>
  <c r="BV92" i="1"/>
  <c r="BW92" i="1" s="1"/>
  <c r="BX92" i="1"/>
  <c r="BY92" i="1"/>
  <c r="BZ92" i="1"/>
  <c r="BV93" i="1"/>
  <c r="BW93" i="1" s="1"/>
  <c r="BX93" i="1"/>
  <c r="BY93" i="1"/>
  <c r="BZ93" i="1"/>
  <c r="BV94" i="1"/>
  <c r="BW94" i="1" s="1"/>
  <c r="BX94" i="1"/>
  <c r="BY94" i="1"/>
  <c r="BZ94" i="1"/>
  <c r="BV95" i="1"/>
  <c r="BW95" i="1" s="1"/>
  <c r="BX95" i="1"/>
  <c r="BY95" i="1"/>
  <c r="BZ95" i="1"/>
  <c r="BV96" i="1"/>
  <c r="BW96" i="1" s="1"/>
  <c r="BX96" i="1"/>
  <c r="BY96" i="1"/>
  <c r="BZ96" i="1"/>
  <c r="BV97" i="1"/>
  <c r="BW97" i="1" s="1"/>
  <c r="BX97" i="1"/>
  <c r="BY97" i="1"/>
  <c r="BZ97" i="1"/>
  <c r="BV98" i="1"/>
  <c r="BW98" i="1" s="1"/>
  <c r="BX98" i="1"/>
  <c r="BY98" i="1"/>
  <c r="BZ98" i="1"/>
  <c r="BV99" i="1"/>
  <c r="BW99" i="1" s="1"/>
  <c r="BX99" i="1"/>
  <c r="BY99" i="1"/>
  <c r="BZ99" i="1"/>
  <c r="BV100" i="1"/>
  <c r="BW100" i="1" s="1"/>
  <c r="BX100" i="1"/>
  <c r="BY100" i="1"/>
  <c r="BZ100" i="1"/>
  <c r="BV101" i="1"/>
  <c r="BW101" i="1" s="1"/>
  <c r="BX101" i="1"/>
  <c r="BY101" i="1"/>
  <c r="BZ101" i="1"/>
  <c r="BV102" i="1"/>
  <c r="BW102" i="1" s="1"/>
  <c r="BX102" i="1"/>
  <c r="BY102" i="1"/>
  <c r="BZ102" i="1"/>
  <c r="BV103" i="1"/>
  <c r="BW103" i="1" s="1"/>
  <c r="BX103" i="1"/>
  <c r="BY103" i="1"/>
  <c r="BZ103" i="1"/>
  <c r="BV104" i="1"/>
  <c r="BW104" i="1" s="1"/>
  <c r="BX104" i="1"/>
  <c r="BY104" i="1"/>
  <c r="BZ104" i="1"/>
  <c r="BV105" i="1"/>
  <c r="BW105" i="1" s="1"/>
  <c r="BX105" i="1"/>
  <c r="BY105" i="1"/>
  <c r="BZ105" i="1"/>
  <c r="BV106" i="1"/>
  <c r="BW106" i="1" s="1"/>
  <c r="BX106" i="1"/>
  <c r="BY106" i="1"/>
  <c r="BZ106" i="1"/>
  <c r="BV107" i="1"/>
  <c r="BW107" i="1" s="1"/>
  <c r="BX107" i="1"/>
  <c r="BY107" i="1"/>
  <c r="BZ107" i="1"/>
  <c r="BV108" i="1"/>
  <c r="BW108" i="1" s="1"/>
  <c r="BX108" i="1"/>
  <c r="BY108" i="1"/>
  <c r="BZ108" i="1"/>
  <c r="BV109" i="1"/>
  <c r="BW109" i="1" s="1"/>
  <c r="BX109" i="1"/>
  <c r="BY109" i="1"/>
  <c r="BZ109" i="1"/>
  <c r="BV110" i="1"/>
  <c r="BW110" i="1" s="1"/>
  <c r="BX110" i="1"/>
  <c r="BY110" i="1"/>
  <c r="BZ110" i="1"/>
  <c r="BV111" i="1"/>
  <c r="BW111" i="1" s="1"/>
  <c r="BX111" i="1"/>
  <c r="BY111" i="1"/>
  <c r="BZ111" i="1"/>
  <c r="BV112" i="1"/>
  <c r="BW112" i="1" s="1"/>
  <c r="BX112" i="1"/>
  <c r="BY112" i="1"/>
  <c r="BZ112" i="1"/>
  <c r="BV113" i="1"/>
  <c r="BW113" i="1" s="1"/>
  <c r="BX113" i="1"/>
  <c r="BY113" i="1"/>
  <c r="BZ113" i="1"/>
  <c r="BV114" i="1"/>
  <c r="BW114" i="1" s="1"/>
  <c r="BX114" i="1"/>
  <c r="BY114" i="1"/>
  <c r="BZ114" i="1"/>
  <c r="BV115" i="1"/>
  <c r="BW115" i="1" s="1"/>
  <c r="BX115" i="1"/>
  <c r="BY115" i="1"/>
  <c r="BZ115" i="1"/>
  <c r="BV116" i="1"/>
  <c r="BW116" i="1" s="1"/>
  <c r="BX116" i="1"/>
  <c r="BY116" i="1"/>
  <c r="BZ116" i="1"/>
  <c r="BV117" i="1"/>
  <c r="BW117" i="1" s="1"/>
  <c r="BX117" i="1"/>
  <c r="BY117" i="1"/>
  <c r="BZ117" i="1"/>
  <c r="BV118" i="1"/>
  <c r="BW118" i="1" s="1"/>
  <c r="BX118" i="1"/>
  <c r="BY118" i="1"/>
  <c r="BZ118" i="1"/>
  <c r="BV119" i="1"/>
  <c r="BW119" i="1" s="1"/>
  <c r="BX119" i="1"/>
  <c r="BY119" i="1"/>
  <c r="BZ119" i="1"/>
  <c r="BV120" i="1"/>
  <c r="BW120" i="1" s="1"/>
  <c r="BX120" i="1"/>
  <c r="BY120" i="1"/>
  <c r="BZ120" i="1"/>
  <c r="BV121" i="1"/>
  <c r="BW121" i="1" s="1"/>
  <c r="BX121" i="1"/>
  <c r="BY121" i="1"/>
  <c r="BZ121" i="1"/>
  <c r="BV122" i="1"/>
  <c r="BW122" i="1" s="1"/>
  <c r="BX122" i="1"/>
  <c r="BY122" i="1"/>
  <c r="BZ122" i="1"/>
  <c r="BV123" i="1"/>
  <c r="BW123" i="1" s="1"/>
  <c r="BX123" i="1"/>
  <c r="BY123" i="1"/>
  <c r="BZ123" i="1"/>
  <c r="BV124" i="1"/>
  <c r="BW124" i="1" s="1"/>
  <c r="BX124" i="1"/>
  <c r="BY124" i="1"/>
  <c r="BZ124" i="1"/>
  <c r="BV125" i="1"/>
  <c r="BW125" i="1" s="1"/>
  <c r="BX125" i="1"/>
  <c r="BY125" i="1"/>
  <c r="BZ125" i="1"/>
  <c r="BV126" i="1"/>
  <c r="BW126" i="1" s="1"/>
  <c r="BX126" i="1"/>
  <c r="BY126" i="1"/>
  <c r="BZ126" i="1"/>
  <c r="BV127" i="1"/>
  <c r="BW127" i="1" s="1"/>
  <c r="BX127" i="1"/>
  <c r="BY127" i="1"/>
  <c r="BZ127" i="1"/>
  <c r="BV128" i="1"/>
  <c r="BW128" i="1" s="1"/>
  <c r="BX128" i="1"/>
  <c r="BY128" i="1"/>
  <c r="BZ128" i="1"/>
  <c r="BV129" i="1"/>
  <c r="BW129" i="1" s="1"/>
  <c r="BX129" i="1"/>
  <c r="BY129" i="1"/>
  <c r="BZ129" i="1"/>
  <c r="BV130" i="1"/>
  <c r="BW130" i="1" s="1"/>
  <c r="BX130" i="1"/>
  <c r="BY130" i="1"/>
  <c r="BZ130" i="1"/>
  <c r="BV131" i="1"/>
  <c r="BW131" i="1" s="1"/>
  <c r="BX131" i="1"/>
  <c r="BY131" i="1"/>
  <c r="BZ131" i="1"/>
  <c r="BV132" i="1"/>
  <c r="BW132" i="1" s="1"/>
  <c r="BX132" i="1"/>
  <c r="BY132" i="1"/>
  <c r="BZ132" i="1"/>
  <c r="BV133" i="1"/>
  <c r="BW133" i="1" s="1"/>
  <c r="BX133" i="1"/>
  <c r="BY133" i="1"/>
  <c r="BZ133" i="1"/>
  <c r="F37" i="8" l="1"/>
  <c r="E37" i="8"/>
  <c r="C37" i="8"/>
  <c r="D37" i="8"/>
  <c r="C40" i="8"/>
  <c r="D40" i="8"/>
  <c r="E40" i="8"/>
  <c r="F40" i="8"/>
  <c r="AU27" i="10" l="1"/>
  <c r="BY5" i="1" l="1"/>
  <c r="BZ5" i="1"/>
  <c r="BZ4" i="1"/>
  <c r="BY4" i="1"/>
  <c r="B38" i="8" l="1"/>
  <c r="F38" i="8" l="1"/>
  <c r="C38" i="8"/>
  <c r="D38" i="8"/>
  <c r="E38" i="8"/>
  <c r="G38" i="8" l="1"/>
  <c r="F38" i="10"/>
  <c r="G38" i="10"/>
  <c r="J38" i="10"/>
  <c r="K38" i="10"/>
  <c r="F39" i="10"/>
  <c r="G39" i="10"/>
  <c r="J39" i="10"/>
  <c r="K39" i="10"/>
  <c r="F40" i="10"/>
  <c r="G40" i="10"/>
  <c r="J40" i="10"/>
  <c r="K40" i="10"/>
  <c r="F41" i="10"/>
  <c r="G41" i="10"/>
  <c r="H41" i="10"/>
  <c r="J41" i="10"/>
  <c r="K41" i="10"/>
  <c r="F42" i="10"/>
  <c r="G42" i="10"/>
  <c r="H42" i="10"/>
  <c r="J42" i="10"/>
  <c r="K42" i="10"/>
  <c r="F43" i="10"/>
  <c r="J43" i="10"/>
  <c r="K43" i="10"/>
  <c r="F44" i="10"/>
  <c r="J44" i="10"/>
  <c r="K44" i="10"/>
  <c r="F45" i="10"/>
  <c r="I45" i="10" s="1"/>
  <c r="J45" i="10"/>
  <c r="K45" i="10"/>
  <c r="F46" i="10"/>
  <c r="J46" i="10"/>
  <c r="K46" i="10"/>
  <c r="F47" i="10"/>
  <c r="I47" i="10" s="1"/>
  <c r="J47" i="10"/>
  <c r="K47" i="10"/>
  <c r="F48" i="10"/>
  <c r="J48" i="10"/>
  <c r="K48" i="10"/>
  <c r="I38" i="10" l="1"/>
  <c r="I41" i="10"/>
  <c r="I40" i="10"/>
  <c r="I42" i="10"/>
  <c r="I48" i="10"/>
  <c r="I46" i="10"/>
  <c r="I44" i="10"/>
  <c r="I39" i="10"/>
  <c r="I43" i="10"/>
  <c r="H34" i="8" l="1"/>
  <c r="H32" i="8"/>
  <c r="B29" i="8" l="1"/>
  <c r="C29" i="8" s="1"/>
  <c r="B30" i="8"/>
  <c r="B31" i="8"/>
  <c r="B32" i="8"/>
  <c r="B33" i="8"/>
  <c r="B34" i="8"/>
  <c r="B35" i="8"/>
  <c r="B36" i="8"/>
  <c r="B39" i="8"/>
  <c r="B41" i="8"/>
  <c r="C35" i="8" l="1"/>
  <c r="D35" i="8"/>
  <c r="E35" i="8"/>
  <c r="F35" i="8"/>
  <c r="F39" i="8"/>
  <c r="E39" i="8"/>
  <c r="C39" i="8"/>
  <c r="D39" i="8"/>
  <c r="E36" i="8"/>
  <c r="C36" i="8"/>
  <c r="F36" i="8"/>
  <c r="D36" i="8"/>
  <c r="D34" i="8"/>
  <c r="C34" i="8"/>
  <c r="E34" i="8"/>
  <c r="F34" i="8"/>
  <c r="C33" i="8"/>
  <c r="D33" i="8"/>
  <c r="E33" i="8"/>
  <c r="F33" i="8"/>
  <c r="D32" i="8"/>
  <c r="F32" i="8"/>
  <c r="E32" i="8"/>
  <c r="C32" i="8"/>
  <c r="F31" i="8"/>
  <c r="C31" i="8"/>
  <c r="D31" i="8"/>
  <c r="E31" i="8"/>
  <c r="D30" i="8"/>
  <c r="F30" i="8"/>
  <c r="E30" i="8"/>
  <c r="C30" i="8"/>
  <c r="F41" i="8"/>
  <c r="C41" i="8"/>
  <c r="D41" i="8"/>
  <c r="E41" i="8"/>
  <c r="F29" i="8"/>
  <c r="E29" i="8"/>
  <c r="D29" i="8"/>
  <c r="F37" i="10"/>
  <c r="G37" i="10"/>
  <c r="K23" i="10"/>
  <c r="G23" i="10"/>
  <c r="F24" i="10"/>
  <c r="G24" i="10"/>
  <c r="F25" i="10"/>
  <c r="G25" i="10"/>
  <c r="J26" i="10"/>
  <c r="G26" i="10"/>
  <c r="F31" i="10"/>
  <c r="G31" i="10"/>
  <c r="F32" i="10"/>
  <c r="G32" i="10"/>
  <c r="F33" i="10"/>
  <c r="G33" i="10"/>
  <c r="K34" i="10"/>
  <c r="G34" i="10"/>
  <c r="F35" i="10"/>
  <c r="G35" i="10"/>
  <c r="F29" i="10"/>
  <c r="G29" i="10"/>
  <c r="K30" i="10"/>
  <c r="G30" i="10"/>
  <c r="F27" i="10"/>
  <c r="G27" i="10"/>
  <c r="F28" i="10"/>
  <c r="G28" i="10"/>
  <c r="J36" i="10"/>
  <c r="G36" i="10"/>
  <c r="G41" i="8" l="1"/>
  <c r="G35" i="8"/>
  <c r="G39" i="8"/>
  <c r="G36" i="8"/>
  <c r="G29" i="8"/>
  <c r="G34" i="8"/>
  <c r="G30" i="8"/>
  <c r="G31" i="8"/>
  <c r="G33" i="8"/>
  <c r="G32" i="8"/>
  <c r="K31" i="10"/>
  <c r="J31" i="10"/>
  <c r="K27" i="10"/>
  <c r="J27" i="10"/>
  <c r="I31" i="10"/>
  <c r="K24" i="10"/>
  <c r="I27" i="10"/>
  <c r="K35" i="10"/>
  <c r="J35" i="10"/>
  <c r="F34" i="10"/>
  <c r="I34" i="10" s="1"/>
  <c r="J24" i="10"/>
  <c r="I35" i="10"/>
  <c r="F36" i="10"/>
  <c r="I36" i="10" s="1"/>
  <c r="K29" i="10"/>
  <c r="K25" i="10"/>
  <c r="J34" i="10"/>
  <c r="I33" i="10"/>
  <c r="K32" i="10"/>
  <c r="J25" i="10"/>
  <c r="K28" i="10"/>
  <c r="J32" i="10"/>
  <c r="I24" i="10"/>
  <c r="I37" i="10"/>
  <c r="J28" i="10"/>
  <c r="J29" i="10"/>
  <c r="I25" i="10"/>
  <c r="I32" i="10"/>
  <c r="J23" i="10"/>
  <c r="I28" i="10"/>
  <c r="K33" i="10"/>
  <c r="J30" i="10"/>
  <c r="I29" i="10"/>
  <c r="F23" i="10"/>
  <c r="I23" i="10" s="1"/>
  <c r="J33" i="10"/>
  <c r="K37" i="10"/>
  <c r="K36" i="10"/>
  <c r="F30" i="10"/>
  <c r="I30" i="10" s="1"/>
  <c r="F26" i="10"/>
  <c r="I26" i="10" s="1"/>
  <c r="J37" i="10"/>
  <c r="K26" i="10"/>
  <c r="BX4" i="1" l="1"/>
  <c r="BX5" i="1"/>
  <c r="CC4" i="1" l="1"/>
  <c r="CD4" i="1"/>
  <c r="CE4" i="1"/>
  <c r="CF4" i="1"/>
  <c r="CC5" i="1"/>
  <c r="CD5" i="1"/>
  <c r="CE5" i="1"/>
  <c r="CF5" i="1"/>
  <c r="H15" i="4" l="1"/>
  <c r="BV4" i="1"/>
  <c r="BV5" i="1"/>
  <c r="BW5" i="1" s="1"/>
  <c r="G15" i="4"/>
  <c r="F15" i="4"/>
  <c r="E15" i="4"/>
  <c r="D15" i="4"/>
  <c r="H16" i="4"/>
  <c r="G16" i="4"/>
  <c r="F16" i="4"/>
  <c r="E16" i="4"/>
  <c r="D16" i="4"/>
  <c r="H17" i="4"/>
  <c r="G17" i="4"/>
  <c r="E17" i="4"/>
  <c r="F17" i="4"/>
  <c r="D17" i="4"/>
  <c r="H38" i="8" l="1"/>
  <c r="H26" i="10"/>
  <c r="H39" i="10"/>
  <c r="H40" i="10"/>
  <c r="H39" i="8"/>
  <c r="H36" i="8"/>
  <c r="H37" i="8"/>
  <c r="H40" i="8"/>
  <c r="H41" i="8"/>
  <c r="H35" i="8"/>
  <c r="BW4" i="1"/>
  <c r="H38" i="10" s="1"/>
  <c r="H31" i="8"/>
  <c r="H30" i="8"/>
  <c r="H29" i="8"/>
  <c r="H33" i="8"/>
  <c r="H31" i="10"/>
  <c r="H32" i="10"/>
  <c r="H34" i="10"/>
  <c r="H37" i="10"/>
  <c r="H35" i="10"/>
  <c r="H24" i="10"/>
  <c r="H25" i="10"/>
  <c r="H29" i="10"/>
  <c r="H30" i="10"/>
  <c r="H33" i="10"/>
  <c r="H28" i="10"/>
  <c r="H27" i="10"/>
  <c r="H36" i="10"/>
  <c r="C15" i="4"/>
  <c r="C17" i="4"/>
  <c r="C16" i="4"/>
  <c r="H23" i="10" l="1"/>
  <c r="C10" i="4"/>
  <c r="D10" i="4"/>
  <c r="E10" i="4"/>
  <c r="F10" i="4"/>
  <c r="G10" i="4"/>
  <c r="H10" i="4"/>
  <c r="C11" i="4"/>
  <c r="D11" i="4"/>
  <c r="E11" i="4"/>
  <c r="F11" i="4"/>
  <c r="G11" i="4"/>
  <c r="H11" i="4"/>
  <c r="L10" i="4" l="1"/>
  <c r="K10" i="4"/>
  <c r="L11" i="4"/>
  <c r="J10" i="4"/>
  <c r="I10" i="4"/>
  <c r="I11" i="4"/>
  <c r="M10" i="4"/>
  <c r="J11" i="4"/>
  <c r="M11" i="4"/>
  <c r="K11" i="4"/>
  <c r="C3" i="4" l="1"/>
  <c r="N14" i="4" l="1"/>
  <c r="N28" i="4" s="1"/>
  <c r="H31" i="4"/>
  <c r="G31" i="4"/>
  <c r="F31" i="4"/>
  <c r="E31" i="4"/>
  <c r="D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6" i="4"/>
  <c r="G26" i="4"/>
  <c r="F26" i="4"/>
  <c r="E26" i="4"/>
  <c r="D26" i="4"/>
  <c r="C26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9" i="4"/>
  <c r="G19" i="4"/>
  <c r="F19" i="4"/>
  <c r="E19" i="4"/>
  <c r="D19" i="4"/>
  <c r="C19" i="4"/>
  <c r="H13" i="4"/>
  <c r="G13" i="4"/>
  <c r="F13" i="4"/>
  <c r="E13" i="4"/>
  <c r="D13" i="4"/>
  <c r="C13" i="4"/>
  <c r="H12" i="4"/>
  <c r="G12" i="4"/>
  <c r="F12" i="4"/>
  <c r="E12" i="4"/>
  <c r="D12" i="4"/>
  <c r="C12" i="4"/>
  <c r="H9" i="4"/>
  <c r="G9" i="4"/>
  <c r="F9" i="4"/>
  <c r="E9" i="4"/>
  <c r="D9" i="4"/>
  <c r="C9" i="4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F6" i="4"/>
  <c r="E6" i="4"/>
  <c r="D6" i="4"/>
  <c r="C6" i="4"/>
  <c r="H5" i="4"/>
  <c r="G5" i="4"/>
  <c r="F5" i="4"/>
  <c r="E5" i="4"/>
  <c r="D5" i="4"/>
  <c r="C5" i="4"/>
  <c r="H4" i="4"/>
  <c r="G4" i="4"/>
  <c r="F4" i="4"/>
  <c r="E4" i="4"/>
  <c r="D4" i="4"/>
  <c r="C4" i="4"/>
  <c r="D3" i="4"/>
  <c r="O2" i="4" l="1"/>
  <c r="O8" i="4"/>
  <c r="O16" i="4"/>
  <c r="O24" i="4"/>
  <c r="O3" i="4"/>
  <c r="O19" i="4"/>
  <c r="O20" i="4"/>
  <c r="O13" i="4"/>
  <c r="O14" i="4"/>
  <c r="O15" i="4"/>
  <c r="O9" i="4"/>
  <c r="O17" i="4"/>
  <c r="O11" i="4"/>
  <c r="O4" i="4"/>
  <c r="O5" i="4"/>
  <c r="O21" i="4"/>
  <c r="O22" i="4"/>
  <c r="O7" i="4"/>
  <c r="O10" i="4"/>
  <c r="O18" i="4"/>
  <c r="O12" i="4"/>
  <c r="O6" i="4"/>
  <c r="O23" i="4"/>
  <c r="L30" i="4"/>
  <c r="M5" i="4"/>
  <c r="M9" i="4"/>
  <c r="M16" i="4"/>
  <c r="M21" i="4"/>
  <c r="M22" i="4"/>
  <c r="K28" i="4"/>
  <c r="M6" i="4"/>
  <c r="K17" i="4"/>
  <c r="M27" i="4"/>
  <c r="C25" i="4"/>
  <c r="L20" i="4"/>
  <c r="K29" i="4"/>
  <c r="J17" i="4"/>
  <c r="J22" i="4"/>
  <c r="D25" i="4"/>
  <c r="J27" i="4"/>
  <c r="J31" i="4"/>
  <c r="I22" i="4"/>
  <c r="J12" i="4"/>
  <c r="L6" i="4"/>
  <c r="L12" i="4"/>
  <c r="L17" i="4"/>
  <c r="M17" i="4"/>
  <c r="J6" i="4"/>
  <c r="I27" i="4"/>
  <c r="M30" i="4"/>
  <c r="H18" i="4"/>
  <c r="F25" i="4"/>
  <c r="I6" i="4"/>
  <c r="I12" i="4"/>
  <c r="K30" i="4"/>
  <c r="M4" i="4"/>
  <c r="I5" i="4"/>
  <c r="K6" i="4"/>
  <c r="M8" i="4"/>
  <c r="I9" i="4"/>
  <c r="K12" i="4"/>
  <c r="M15" i="4"/>
  <c r="I16" i="4"/>
  <c r="M20" i="4"/>
  <c r="I21" i="4"/>
  <c r="K22" i="4"/>
  <c r="M24" i="4"/>
  <c r="K27" i="4"/>
  <c r="M29" i="4"/>
  <c r="I30" i="4"/>
  <c r="K31" i="4"/>
  <c r="J9" i="4"/>
  <c r="J16" i="4"/>
  <c r="J21" i="4"/>
  <c r="L27" i="4"/>
  <c r="L31" i="4"/>
  <c r="M26" i="4"/>
  <c r="M12" i="4"/>
  <c r="L26" i="4"/>
  <c r="L21" i="4"/>
  <c r="J30" i="4"/>
  <c r="I4" i="4"/>
  <c r="K5" i="4"/>
  <c r="I8" i="4"/>
  <c r="K9" i="4"/>
  <c r="M13" i="4"/>
  <c r="I15" i="4"/>
  <c r="K16" i="4"/>
  <c r="M19" i="4"/>
  <c r="M23" i="4"/>
  <c r="K26" i="4"/>
  <c r="M28" i="4"/>
  <c r="I29" i="4"/>
  <c r="L5" i="4"/>
  <c r="J20" i="4"/>
  <c r="J24" i="4"/>
  <c r="J29" i="4"/>
  <c r="D2" i="4"/>
  <c r="K4" i="4"/>
  <c r="K8" i="4"/>
  <c r="K15" i="4"/>
  <c r="K20" i="4"/>
  <c r="K24" i="4"/>
  <c r="I28" i="4"/>
  <c r="J8" i="4"/>
  <c r="L8" i="4"/>
  <c r="L15" i="4"/>
  <c r="F18" i="4"/>
  <c r="J4" i="4"/>
  <c r="L4" i="4"/>
  <c r="K13" i="4"/>
  <c r="K19" i="4"/>
  <c r="L28" i="4"/>
  <c r="E25" i="4"/>
  <c r="I31" i="4"/>
  <c r="K7" i="4"/>
  <c r="K23" i="4"/>
  <c r="H25" i="4"/>
  <c r="H14" i="4"/>
  <c r="L19" i="4"/>
  <c r="L22" i="4"/>
  <c r="G25" i="4"/>
  <c r="G18" i="4"/>
  <c r="J5" i="4"/>
  <c r="J28" i="4"/>
  <c r="E18" i="4"/>
  <c r="I13" i="4"/>
  <c r="M31" i="4"/>
  <c r="C18" i="4"/>
  <c r="L23" i="4"/>
  <c r="D18" i="4"/>
  <c r="I20" i="4"/>
  <c r="J23" i="4"/>
  <c r="I7" i="4"/>
  <c r="J13" i="4"/>
  <c r="J19" i="4"/>
  <c r="E14" i="4"/>
  <c r="K21" i="4"/>
  <c r="L13" i="4"/>
  <c r="J7" i="4"/>
  <c r="L9" i="4"/>
  <c r="C14" i="4"/>
  <c r="L16" i="4"/>
  <c r="I17" i="4"/>
  <c r="L24" i="4"/>
  <c r="L29" i="4"/>
  <c r="D14" i="4"/>
  <c r="L7" i="4"/>
  <c r="I23" i="4"/>
  <c r="M7" i="4"/>
  <c r="F14" i="4"/>
  <c r="J15" i="4"/>
  <c r="I26" i="4"/>
  <c r="G14" i="4"/>
  <c r="J26" i="4"/>
  <c r="I24" i="4"/>
  <c r="I19" i="4"/>
  <c r="P30" i="4" l="1"/>
  <c r="P29" i="4"/>
  <c r="P27" i="4"/>
  <c r="P26" i="4"/>
  <c r="P28" i="4"/>
  <c r="P25" i="4"/>
  <c r="M25" i="4"/>
  <c r="L18" i="4"/>
  <c r="I18" i="4"/>
  <c r="K18" i="4"/>
  <c r="L14" i="4"/>
  <c r="M14" i="4"/>
  <c r="J18" i="4"/>
  <c r="M18" i="4"/>
  <c r="I14" i="4"/>
  <c r="L25" i="4"/>
  <c r="K25" i="4"/>
  <c r="I25" i="4"/>
  <c r="J14" i="4"/>
  <c r="J25" i="4"/>
  <c r="K14" i="4"/>
  <c r="H3" i="4" l="1"/>
  <c r="G3" i="4"/>
  <c r="F3" i="4"/>
  <c r="E3" i="4"/>
  <c r="I3" i="4" l="1"/>
  <c r="E2" i="4"/>
  <c r="H2" i="4"/>
  <c r="L3" i="4"/>
  <c r="G2" i="4"/>
  <c r="K3" i="4"/>
  <c r="J3" i="4"/>
  <c r="F2" i="4"/>
  <c r="K2" i="4" l="1"/>
  <c r="L2" i="4"/>
  <c r="I2" i="4"/>
  <c r="J2" i="4"/>
  <c r="M3" i="4"/>
  <c r="C2" i="4"/>
  <c r="M2" i="4" l="1"/>
  <c r="N2" i="4"/>
</calcChain>
</file>

<file path=xl/sharedStrings.xml><?xml version="1.0" encoding="utf-8"?>
<sst xmlns="http://schemas.openxmlformats.org/spreadsheetml/2006/main" count="2754" uniqueCount="491">
  <si>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</si>
  <si>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</si>
  <si>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</si>
  <si>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</si>
  <si>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</si>
  <si>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</si>
  <si>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</si>
  <si>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</si>
  <si>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</si>
  <si>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</si>
  <si>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</si>
  <si>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</si>
  <si>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</si>
  <si>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</si>
  <si>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</si>
  <si>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</si>
  <si>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</si>
  <si>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</si>
  <si>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</si>
  <si>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</si>
  <si>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</si>
  <si>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</si>
  <si>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</si>
  <si>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</si>
  <si>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</si>
  <si>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</si>
  <si>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</si>
  <si>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1 - 4</t>
  </si>
  <si>
    <t>5 - 11</t>
  </si>
  <si>
    <t>12 - 18</t>
  </si>
  <si>
    <t>19 - 25</t>
  </si>
  <si>
    <t>26 - 31</t>
  </si>
  <si>
    <t>1 - 8</t>
  </si>
  <si>
    <t>9 - 15</t>
  </si>
  <si>
    <t>16 - 22</t>
  </si>
  <si>
    <t>23 - 29</t>
  </si>
  <si>
    <t>1 - 7</t>
  </si>
  <si>
    <t>8 - 14</t>
  </si>
  <si>
    <t>15 - 21</t>
  </si>
  <si>
    <t>22 - 28</t>
  </si>
  <si>
    <t>29 - 31</t>
  </si>
  <si>
    <t>26 - 30</t>
  </si>
  <si>
    <t>1 - 2</t>
  </si>
  <si>
    <t>3 - 9</t>
  </si>
  <si>
    <t>10 - 16</t>
  </si>
  <si>
    <t>17 - 23</t>
  </si>
  <si>
    <t>24 - 31</t>
  </si>
  <si>
    <t>1 - 6</t>
  </si>
  <si>
    <t>7 - 13</t>
  </si>
  <si>
    <t>14 - 20</t>
  </si>
  <si>
    <t>21 - 27</t>
  </si>
  <si>
    <t>28 - 30</t>
  </si>
  <si>
    <t>30 - 31</t>
  </si>
  <si>
    <t>1 - 5</t>
  </si>
  <si>
    <t>6 - 12</t>
  </si>
  <si>
    <t>13 - 19</t>
  </si>
  <si>
    <t>20 - 26</t>
  </si>
  <si>
    <t>27 - 30</t>
  </si>
  <si>
    <t>1 - 3</t>
  </si>
  <si>
    <t>4 - 10</t>
  </si>
  <si>
    <t>11 - 17</t>
  </si>
  <si>
    <t>18 - 24</t>
  </si>
  <si>
    <t>25 - 31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</si>
  <si>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</si>
  <si>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</si>
  <si>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</si>
  <si>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</si>
  <si>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</si>
  <si>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</si>
  <si>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</si>
  <si>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</si>
  <si>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</si>
  <si>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</si>
  <si>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</si>
  <si>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21 - 28</t>
  </si>
  <si>
    <t>28 - 31</t>
  </si>
  <si>
    <t>NNC Season 1</t>
  </si>
  <si>
    <t>NNC Season 2</t>
  </si>
  <si>
    <t>25 - 30</t>
  </si>
  <si>
    <t>`14 - 20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</si>
  <si>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</si>
  <si>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</si>
  <si>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</si>
  <si>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</si>
  <si>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</si>
  <si>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</si>
  <si>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</si>
  <si>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</si>
  <si>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</si>
  <si>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</si>
  <si>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W-PCL-SQ-R</t>
  </si>
  <si>
    <t>W-PSNP-TQ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</si>
  <si>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</si>
  <si>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</si>
  <si>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</si>
  <si>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</si>
  <si>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</si>
  <si>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</si>
  <si>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</si>
  <si>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</si>
  <si>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</si>
  <si>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</si>
  <si>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WAS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</si>
  <si>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</si>
  <si>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</si>
  <si>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</si>
  <si>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</si>
  <si>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</si>
  <si>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</si>
  <si>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</si>
  <si>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</si>
  <si>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</si>
  <si>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</si>
  <si>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</si>
  <si>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</si>
  <si>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</si>
  <si>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</si>
  <si>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</si>
  <si>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</si>
  <si>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</si>
  <si>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</si>
  <si>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</si>
  <si>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</si>
  <si>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</si>
  <si>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</si>
  <si>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</si>
  <si>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</si>
  <si>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</si>
  <si>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</si>
  <si>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</si>
  <si>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</si>
  <si>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</si>
  <si>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</si>
  <si>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</si>
  <si>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</si>
  <si>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</si>
  <si>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</si>
  <si>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</si>
  <si>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</si>
  <si>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</si>
  <si>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</si>
  <si>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</si>
  <si>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</si>
  <si>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W-DIELDRIN</t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</si>
  <si>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</si>
  <si>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</si>
  <si>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</si>
  <si>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</si>
  <si>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</si>
  <si>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</si>
  <si>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</si>
  <si>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</si>
  <si>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W-PCL-SQ-R</t>
  </si>
  <si>
    <t>Pesticides, W-CT-CI-R</t>
  </si>
  <si>
    <t>Pesticides, W-DIELDRIN</t>
  </si>
  <si>
    <t>Nutrients, SCI Kit</t>
  </si>
  <si>
    <t>Not Required. Do not collected blanks for W-HARD.</t>
  </si>
  <si>
    <t>2021 Analyte Sample Size</t>
  </si>
  <si>
    <t># QC To Be Collected
(Quarter 1)</t>
  </si>
  <si>
    <t># QC To Be Collected
(Quarter 2)</t>
  </si>
  <si>
    <t># QC To Be Collected
(Quarter 3)</t>
  </si>
  <si>
    <t># QC To Be Collected
(Quarter 4)</t>
  </si>
  <si>
    <t># QC Blank To Be Collected
(Year)</t>
  </si>
  <si>
    <t>If the scheduled Run is canceled, delete it from the calendar below.</t>
  </si>
  <si>
    <t xml:space="preserve">August </t>
  </si>
  <si>
    <t>Week 1</t>
  </si>
  <si>
    <t>Week 2</t>
  </si>
  <si>
    <t>Week 3</t>
  </si>
  <si>
    <t>Week 4</t>
  </si>
  <si>
    <t>Week 5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</si>
  <si>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</si>
  <si>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</si>
  <si>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</si>
  <si>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</si>
  <si>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</si>
  <si>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</si>
  <si>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</si>
  <si>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24 - 30 (31)</t>
  </si>
  <si>
    <t>21 - 27 (28)</t>
  </si>
  <si>
    <t>(1) 2 - 8</t>
  </si>
  <si>
    <t xml:space="preserve">Memorial Day </t>
  </si>
  <si>
    <t>Monday  7/5</t>
  </si>
  <si>
    <t>Independence Day</t>
  </si>
  <si>
    <t>Monday 6/6</t>
  </si>
  <si>
    <t>Labor Day</t>
  </si>
  <si>
    <t>Thanksgiving</t>
  </si>
  <si>
    <t>Veterans Day</t>
  </si>
  <si>
    <t>Thursday 11/11</t>
  </si>
  <si>
    <t>Thur. 25 &amp; Fri. 26</t>
  </si>
  <si>
    <t>Winter Solstice</t>
  </si>
  <si>
    <t>Friday 12/24</t>
  </si>
  <si>
    <t>Extra Column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</si>
  <si>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</si>
  <si>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</si>
  <si>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</si>
  <si>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</si>
  <si>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</si>
  <si>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</si>
  <si>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To use this scheduling tool enter Run Name Exactly as it appears in the tracker "2021" Tab, Column "CB" beneath the week(s) in the calendar below that run is scheduled.</t>
  </si>
  <si>
    <t>Station</t>
  </si>
  <si>
    <t>n = 5, Weeks = 5, NNC Season 1 ≥ 2, NNC Season 2 ≥ 2</t>
  </si>
  <si>
    <t>n = 5, Weeks = 5</t>
  </si>
  <si>
    <t>Pictures</t>
  </si>
  <si>
    <t>n = 4; 1 Set Per Year</t>
  </si>
  <si>
    <t>-</t>
  </si>
  <si>
    <t>n = 1</t>
  </si>
  <si>
    <t>LAKE</t>
  </si>
  <si>
    <t>3F</t>
  </si>
  <si>
    <t>n = 1; Pair with Nutrients</t>
  </si>
  <si>
    <t>Group 2</t>
  </si>
  <si>
    <t>n = 1; Pair With LVI</t>
  </si>
  <si>
    <t>Group 3</t>
  </si>
  <si>
    <t>Group 1</t>
  </si>
  <si>
    <t>E. coli-DEP</t>
  </si>
  <si>
    <t>STREAM</t>
  </si>
  <si>
    <t>n = 1; Pair with SCI</t>
  </si>
  <si>
    <t>n = 1; Pair with SCI Kit</t>
  </si>
  <si>
    <t>n = 1; Pair with Nutrients or SCI Kit</t>
  </si>
  <si>
    <t>PhysChem</t>
  </si>
  <si>
    <t>n = 6; One Set Per Year</t>
  </si>
  <si>
    <t>Suwannee</t>
  </si>
  <si>
    <t>ALLIGATOR CREEK</t>
  </si>
  <si>
    <t>Choctawhatchee - St. Andrew</t>
  </si>
  <si>
    <t>Bay</t>
  </si>
  <si>
    <t>HURRICANE CREEK</t>
  </si>
  <si>
    <t>Washington</t>
  </si>
  <si>
    <t>TENMILE CREEK</t>
  </si>
  <si>
    <t>Apalachicola - Chipola</t>
  </si>
  <si>
    <t>Ochlockonee - St. Marks</t>
  </si>
  <si>
    <t>Wakulla</t>
  </si>
  <si>
    <t>Taylor</t>
  </si>
  <si>
    <t>Gadsden</t>
  </si>
  <si>
    <t>Leon</t>
  </si>
  <si>
    <t>Jackson</t>
  </si>
  <si>
    <t>Calhoun</t>
  </si>
  <si>
    <t>569</t>
  </si>
  <si>
    <t>THE DEADENINGS (HAMLIN LAKE)</t>
  </si>
  <si>
    <t>686</t>
  </si>
  <si>
    <t>New-WAS2</t>
  </si>
  <si>
    <t>Bayou George Lake</t>
  </si>
  <si>
    <t>1056A</t>
  </si>
  <si>
    <t>New-WAS5</t>
  </si>
  <si>
    <t>123</t>
  </si>
  <si>
    <t>21FLWQA G3WA0005</t>
  </si>
  <si>
    <t>MINNOW CREEK</t>
  </si>
  <si>
    <t>130</t>
  </si>
  <si>
    <t>21FLWQA G3WA0008</t>
  </si>
  <si>
    <t>SCURLOCK CREEK</t>
  </si>
  <si>
    <t>195</t>
  </si>
  <si>
    <t>21FLWQA G3WA0009</t>
  </si>
  <si>
    <t>PINE BARN CREEK</t>
  </si>
  <si>
    <t>235</t>
  </si>
  <si>
    <t>21FLWQA G3WA0011</t>
  </si>
  <si>
    <t>WILLACOOCHEE CREEK</t>
  </si>
  <si>
    <t>410</t>
  </si>
  <si>
    <t>21FLWQA G1WA0087</t>
  </si>
  <si>
    <t>LEWIS CREEK</t>
  </si>
  <si>
    <t>440</t>
  </si>
  <si>
    <t>21FLWQA G1WA0075</t>
  </si>
  <si>
    <t>540</t>
  </si>
  <si>
    <t>21FLWQA G1WA0098</t>
  </si>
  <si>
    <t>New-WAS1</t>
  </si>
  <si>
    <t>DOUBLE BRANCH</t>
  </si>
  <si>
    <t>630</t>
  </si>
  <si>
    <t>21FLWQA G1WA0091</t>
  </si>
  <si>
    <t>RICHLANDER CREEK</t>
  </si>
  <si>
    <t>680</t>
  </si>
  <si>
    <t>21FLWQA G1WA0093</t>
  </si>
  <si>
    <t>ECONFINA RIVER</t>
  </si>
  <si>
    <t>3402</t>
  </si>
  <si>
    <t>New-WAS3</t>
  </si>
  <si>
    <t>New-WAS4</t>
  </si>
  <si>
    <t>UNNAMED CREEK</t>
  </si>
  <si>
    <t>233A</t>
  </si>
  <si>
    <t>21FLWQA G3WA0013</t>
  </si>
  <si>
    <t>GILBERTS MILL CREEK</t>
  </si>
  <si>
    <t>262A</t>
  </si>
  <si>
    <t>21FLWQA G3WA0010</t>
  </si>
  <si>
    <t>CHIPOLA RIVER</t>
  </si>
  <si>
    <t>51D</t>
  </si>
  <si>
    <t>New-WAS6</t>
  </si>
  <si>
    <t>ALFORD ARM TRIBUTARY</t>
  </si>
  <si>
    <t>647M</t>
  </si>
  <si>
    <t>21FLWQA G1WA0066</t>
  </si>
  <si>
    <t>n = 1; Pair with Bioassessments</t>
  </si>
  <si>
    <t>Biology Goal</t>
  </si>
  <si>
    <t>Todays Goal</t>
  </si>
  <si>
    <t>Sample Size</t>
  </si>
  <si>
    <t>SMP Analyte Group</t>
  </si>
  <si>
    <r>
      <t># of Blanks Due 
(</t>
    </r>
    <r>
      <rPr>
        <b/>
        <sz val="10"/>
        <color theme="1"/>
        <rFont val="Calibri"/>
        <family val="2"/>
        <scheme val="minor"/>
      </rPr>
      <t xml:space="preserve"># Collected 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</rPr>
      <t>)</t>
    </r>
  </si>
  <si>
    <t>Physical Aggreges Nutrients - Fresh</t>
  </si>
  <si>
    <t>Metals - Fresh</t>
  </si>
  <si>
    <t>Metals - Hardness</t>
  </si>
  <si>
    <t>Physical Aggreges Nutrients - Marine</t>
  </si>
  <si>
    <t>Metals - Marine</t>
  </si>
  <si>
    <t>←Document QC Blank ←Samples Collected In ←These Cells</t>
  </si>
  <si>
    <t>Alligator Creek</t>
  </si>
  <si>
    <t>Little River Tribs</t>
  </si>
  <si>
    <t>SCI Chipola</t>
  </si>
  <si>
    <t>SCI Ten Mile</t>
  </si>
  <si>
    <t>LVI Bayou George</t>
  </si>
  <si>
    <t>LVI HAMLIN LAKE</t>
  </si>
  <si>
    <t>180A</t>
  </si>
  <si>
    <t>MMP</t>
  </si>
  <si>
    <t>Alford Arm RPS</t>
  </si>
  <si>
    <t>Blake</t>
  </si>
  <si>
    <t>Curtis</t>
  </si>
  <si>
    <t>Avril</t>
  </si>
  <si>
    <t>Staff 1</t>
  </si>
  <si>
    <t>Staff 2</t>
  </si>
  <si>
    <t>Note</t>
  </si>
  <si>
    <t>Date</t>
  </si>
  <si>
    <t>Monday 2/22/2021</t>
  </si>
  <si>
    <t>Monday 3/22/21</t>
  </si>
  <si>
    <t>Monday 2/8/2021</t>
  </si>
  <si>
    <t>Monday 1/25/2021</t>
  </si>
  <si>
    <t>Tuesday 1/19/2021</t>
  </si>
  <si>
    <t>Monday 4/19/2021</t>
  </si>
  <si>
    <t>Monday 5/10/2021</t>
  </si>
  <si>
    <t>Monday 5/31</t>
  </si>
  <si>
    <t>Monday 6/7/2021</t>
  </si>
  <si>
    <t>Monday 8/9/2021</t>
  </si>
  <si>
    <t>Monday 9/13/2021</t>
  </si>
  <si>
    <t>Monday 10/4/2021</t>
  </si>
  <si>
    <t>Monday 10/18/2021</t>
  </si>
  <si>
    <t>Monday 12/6/2021</t>
  </si>
  <si>
    <t>Monday 3/8/2021</t>
  </si>
  <si>
    <t>Name</t>
  </si>
  <si>
    <t>wbid</t>
  </si>
  <si>
    <t>enr</t>
  </si>
  <si>
    <t>Tempoarry Station ID</t>
  </si>
  <si>
    <t>Lat</t>
  </si>
  <si>
    <t>long</t>
  </si>
  <si>
    <t>New G#</t>
  </si>
  <si>
    <t>WA</t>
  </si>
  <si>
    <t>G2WA####</t>
  </si>
  <si>
    <t>G3WA####</t>
  </si>
  <si>
    <t>G1WA####</t>
  </si>
  <si>
    <t>← Number of QC Blanks Needed to:
← Maintain a 5% Collection Rate For The Year/Quarter
← Maintain a 5% Collection Rate, 1 Blank/20 Samples
← At leats 1 Blank Every 6 Months</t>
  </si>
  <si>
    <t>In ST 3.1?</t>
  </si>
  <si>
    <t>Yes</t>
  </si>
  <si>
    <t>QC Blank</t>
  </si>
  <si>
    <t>QC Blank - BMAP</t>
  </si>
  <si>
    <t>yes</t>
  </si>
  <si>
    <t>Evelyn</t>
  </si>
  <si>
    <t>Jesse</t>
  </si>
  <si>
    <t>Truck (Blake)</t>
  </si>
  <si>
    <t>Boat (Blake)</t>
  </si>
  <si>
    <t>RQ 1 (Curtis)</t>
  </si>
  <si>
    <t>RQ 2 (Curtis)</t>
  </si>
  <si>
    <t>QC (Curtis)</t>
  </si>
  <si>
    <t>RQ-2021-01-18-10</t>
  </si>
  <si>
    <t>RQ-2021-01-25-05</t>
  </si>
  <si>
    <t>Acids</t>
  </si>
  <si>
    <t>RQ-2021-02-08-09</t>
  </si>
  <si>
    <t>RQ-2021-02-22-04</t>
  </si>
  <si>
    <t>BMAP</t>
  </si>
  <si>
    <t>SMP</t>
  </si>
  <si>
    <t>RQ-2021-03-08-05</t>
  </si>
  <si>
    <t>RQ-2021-03-08-06</t>
  </si>
  <si>
    <t>RQ-2021-03-22-05</t>
  </si>
  <si>
    <t>RQ-2021-04-05-09</t>
  </si>
  <si>
    <t>RQ-2021-04-05-10</t>
  </si>
  <si>
    <t>RQ-2021-04-19-03</t>
  </si>
  <si>
    <t>RQ-2021-05-10-04</t>
  </si>
  <si>
    <t>RQ-2021-05-24-02</t>
  </si>
  <si>
    <t>RQ-2021-06-07-06</t>
  </si>
  <si>
    <t>RQ-2021-06-21-02</t>
  </si>
  <si>
    <t>Labels (Curtis)</t>
  </si>
  <si>
    <t>RQ#</t>
  </si>
  <si>
    <t>Add to Calendar</t>
  </si>
  <si>
    <t>Event</t>
  </si>
  <si>
    <t>RQ-2021-01-04-29</t>
  </si>
  <si>
    <t>Alligator Creek SCI</t>
  </si>
  <si>
    <t>GILBERTS MILL CREEK SCI</t>
  </si>
  <si>
    <t>DOUBLE BRANCH SCI</t>
  </si>
  <si>
    <t>RQ-2021-01-04-30</t>
  </si>
  <si>
    <t>HURRICANE CREEK SCI</t>
  </si>
  <si>
    <t>LEWIS CREEK SCI</t>
  </si>
  <si>
    <t>RICHLANDER CREEK SCI</t>
  </si>
  <si>
    <t>RQ-2021-01-11-11</t>
  </si>
  <si>
    <t>RQ-2021-01-11-12</t>
  </si>
  <si>
    <t>SCI Kit #1</t>
  </si>
  <si>
    <t>SCI Kit #2</t>
  </si>
  <si>
    <t>SCI Kit #3</t>
  </si>
  <si>
    <t>SCI Kit #4</t>
  </si>
  <si>
    <t>RQ-2021-07-19-02</t>
  </si>
  <si>
    <t>RQ-2021-07-12-02</t>
  </si>
  <si>
    <t>Need labels</t>
  </si>
  <si>
    <t>2019 Siverado</t>
  </si>
  <si>
    <t>G3 Jon Boat</t>
  </si>
  <si>
    <t>2019 Silvarado</t>
  </si>
  <si>
    <t>N/A</t>
  </si>
  <si>
    <t>Labels Needed</t>
  </si>
  <si>
    <t>Need WIN ID</t>
  </si>
  <si>
    <t>y</t>
  </si>
  <si>
    <t>sent 1/12</t>
  </si>
  <si>
    <t>2017 Silverado</t>
  </si>
  <si>
    <t>Tuesday 6/1/2021</t>
  </si>
  <si>
    <t>Monday 11/1/2021</t>
  </si>
  <si>
    <t>TA (Curtis)</t>
  </si>
  <si>
    <t>Acid</t>
  </si>
  <si>
    <t>RQ-2021-08-09-03</t>
  </si>
  <si>
    <t>Return date</t>
  </si>
  <si>
    <t>2017 Sliverado</t>
  </si>
  <si>
    <t>Alumacraft (Camo)</t>
  </si>
  <si>
    <t xml:space="preserve">TA </t>
  </si>
  <si>
    <t>RPS @ upstream of dam (0009)</t>
  </si>
  <si>
    <t>n = 6, Weeks = 6; Pair 1 with bioassessment</t>
  </si>
  <si>
    <t>RPS/P @ DS of JBS</t>
  </si>
  <si>
    <t>EDIT 
PSNPTQ, 
2,4,5-T</t>
  </si>
  <si>
    <t>TA 3/10/2021</t>
  </si>
  <si>
    <t>2019 Silverado</t>
  </si>
  <si>
    <t>G3 Joh Boat</t>
  </si>
  <si>
    <t>Missing Pesticides</t>
  </si>
  <si>
    <t>x</t>
  </si>
  <si>
    <t>Uses somewhere</t>
  </si>
  <si>
    <t>W-PCL-TQ-R</t>
  </si>
  <si>
    <t>Approved 5/5/2021</t>
  </si>
  <si>
    <t>LVI Proficency</t>
  </si>
  <si>
    <t>LVI?</t>
  </si>
  <si>
    <t>Alumcraft</t>
  </si>
  <si>
    <t>Alumacraft</t>
  </si>
  <si>
    <t>send 5/27/2021</t>
  </si>
  <si>
    <t>Monday 6/28/2021</t>
  </si>
  <si>
    <t>sampled</t>
  </si>
  <si>
    <t>Monday 7/12/2021</t>
  </si>
  <si>
    <t>Tuesday9/7/2021</t>
  </si>
  <si>
    <t>Approved 6/2/2021</t>
  </si>
  <si>
    <t>1 Kits w/ metals</t>
  </si>
  <si>
    <t>RQ-2021-09-06-12</t>
  </si>
  <si>
    <t>RQ-2021-09-13-06</t>
  </si>
  <si>
    <t>RQ-2021-08-30-12</t>
  </si>
  <si>
    <t>Approved 6/15/2021</t>
  </si>
  <si>
    <t>Blake, Caryn</t>
  </si>
  <si>
    <t>Tuesday 7/6/2021</t>
  </si>
  <si>
    <t>Approved</t>
  </si>
  <si>
    <t>Approved 7/7/2021</t>
  </si>
  <si>
    <t>21FLWQA G3WA0016</t>
  </si>
  <si>
    <t>16Ft AL</t>
  </si>
  <si>
    <t>21FLWQA G3WA0017</t>
  </si>
  <si>
    <t>Jon Boat</t>
  </si>
  <si>
    <t>Tuesday 7/20/2021</t>
  </si>
  <si>
    <t>Tuesday 7/27/2021</t>
  </si>
  <si>
    <t>Mike Eckles</t>
  </si>
  <si>
    <t>ROC Truck</t>
  </si>
  <si>
    <t>ROC Boat</t>
  </si>
  <si>
    <t>approved 7/26/2021</t>
  </si>
  <si>
    <t>RQ-2021-10-04-13</t>
  </si>
  <si>
    <t>Blake, Evelyn</t>
  </si>
  <si>
    <t>Willacoochee, Double Branch Resmple</t>
  </si>
  <si>
    <t>Sent 8/17/21</t>
  </si>
  <si>
    <t>Approved 8/17/2021</t>
  </si>
  <si>
    <t>Most likley</t>
  </si>
  <si>
    <t>Blake,</t>
  </si>
  <si>
    <t>Include carbamates preservation at 1 tube/container</t>
  </si>
  <si>
    <t>Preservative needed</t>
  </si>
  <si>
    <t>Evelyn, Caryn</t>
  </si>
  <si>
    <t>Approves 8/30/2021</t>
  </si>
  <si>
    <t>RQ-2021-10-18-06</t>
  </si>
  <si>
    <t>RPS, Pest and LVI @ Powerlines</t>
  </si>
  <si>
    <t>Mike, Evelyn</t>
  </si>
  <si>
    <t>RPS, Pesticides at Dam</t>
  </si>
  <si>
    <t xml:space="preserve">Labels? </t>
  </si>
  <si>
    <t>Evelyn, Jesse</t>
  </si>
  <si>
    <t>Evelyn &amp; Jesse</t>
  </si>
  <si>
    <t>Done, CM 9/19/2021</t>
  </si>
  <si>
    <t>Approved 9/17</t>
  </si>
  <si>
    <t>Sent 9/20/2021</t>
  </si>
  <si>
    <t>Done</t>
  </si>
  <si>
    <t>Alumacraft Boat</t>
  </si>
  <si>
    <t>Done, CM 10/6/2021</t>
  </si>
  <si>
    <t>Cancled</t>
  </si>
  <si>
    <t>0 of 1</t>
  </si>
  <si>
    <t xml:space="preserve">Alligator Creek G3WA0005
Minnow Creek G3WA0008 
SCURLOCK CREEK G3WA0009 
PINE BARN CREEK G3WA0011
GILBERTS MILL CREEK G3WA0010
</t>
  </si>
  <si>
    <t>n=1</t>
  </si>
  <si>
    <t>n =1</t>
  </si>
  <si>
    <t>RQ-2021-12-06-27</t>
  </si>
  <si>
    <t>CHIPOLA RIVER NEAR LAMB EDDY</t>
  </si>
  <si>
    <t>G2WA0024</t>
  </si>
  <si>
    <t>met</t>
  </si>
  <si>
    <t>nut</t>
  </si>
  <si>
    <t>micro</t>
  </si>
  <si>
    <t>tra</t>
  </si>
  <si>
    <t>psnptq</t>
  </si>
  <si>
    <t>no</t>
  </si>
  <si>
    <t>Approved 11/29/2021</t>
  </si>
  <si>
    <t>Removed</t>
  </si>
  <si>
    <t>RQ-2022-01-17-02</t>
  </si>
  <si>
    <t>QC Field blank</t>
  </si>
  <si>
    <t>TA Send 12/20/2021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</si>
</sst>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37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11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30"/>
      <color theme="1"/>
      <name val="Calibri"/>
      <family val="2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11"/>
      <color theme="4" tint="0.7999816888943144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78">
    <xf numFmtId="0" fontId="0" fillId="0" borderId="0" xfId="0"/>
    <xf numFmtId="0" fontId="0" fillId="0" borderId="19" xfId="0" applyBorder="1"/>
    <xf numFmtId="9" fontId="15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4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7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0" borderId="0" xfId="0" applyAlignment="1">
      <alignment vertical="top"/>
    </xf>
    <xf numFmtId="0" fontId="18" fillId="19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0" fillId="0" borderId="20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9" xfId="0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0" fillId="7" borderId="48" xfId="0" applyFill="1" applyBorder="1"/>
    <xf numFmtId="0" fontId="0" fillId="7" borderId="50" xfId="0" applyFill="1" applyBorder="1"/>
    <xf numFmtId="0" fontId="0" fillId="10" borderId="49" xfId="0" applyFill="1" applyBorder="1"/>
    <xf numFmtId="0" fontId="0" fillId="10" borderId="48" xfId="0" applyFill="1" applyBorder="1"/>
    <xf numFmtId="0" fontId="0" fillId="10" borderId="86" xfId="0" applyFill="1" applyBorder="1"/>
    <xf numFmtId="0" fontId="0" fillId="7" borderId="47" xfId="0" applyFill="1" applyBorder="1"/>
    <xf numFmtId="0" fontId="0" fillId="7" borderId="86" xfId="0" applyFill="1" applyBorder="1"/>
    <xf numFmtId="0" fontId="0" fillId="10" borderId="47" xfId="0" applyFill="1" applyBorder="1"/>
    <xf numFmtId="0" fontId="0" fillId="10" borderId="50" xfId="0" applyFill="1" applyBorder="1"/>
    <xf numFmtId="0" fontId="0" fillId="10" borderId="14" xfId="0" applyFill="1" applyBorder="1"/>
    <xf numFmtId="0" fontId="0" fillId="7" borderId="5" xfId="0" applyFill="1" applyBorder="1"/>
    <xf numFmtId="0" fontId="0" fillId="7" borderId="53" xfId="0" applyFill="1" applyBorder="1"/>
    <xf numFmtId="0" fontId="0" fillId="7" borderId="52" xfId="0" applyFill="1" applyBorder="1"/>
    <xf numFmtId="0" fontId="0" fillId="10" borderId="12" xfId="0" applyFill="1" applyBorder="1"/>
    <xf numFmtId="0" fontId="0" fillId="7" borderId="66" xfId="0" applyFill="1" applyBorder="1"/>
    <xf numFmtId="0" fontId="0" fillId="7" borderId="67" xfId="0" applyFill="1" applyBorder="1"/>
    <xf numFmtId="0" fontId="0" fillId="7" borderId="68" xfId="0" applyFill="1" applyBorder="1"/>
    <xf numFmtId="0" fontId="0" fillId="10" borderId="67" xfId="0" applyFill="1" applyBorder="1"/>
    <xf numFmtId="0" fontId="0" fillId="7" borderId="14" xfId="0" applyFill="1" applyBorder="1"/>
    <xf numFmtId="0" fontId="0" fillId="10" borderId="66" xfId="0" applyFill="1" applyBorder="1"/>
    <xf numFmtId="0" fontId="0" fillId="10" borderId="68" xfId="0" applyFill="1" applyBorder="1"/>
    <xf numFmtId="0" fontId="0" fillId="7" borderId="12" xfId="0" applyFill="1" applyBorder="1"/>
    <xf numFmtId="0" fontId="0" fillId="10" borderId="10" xfId="0" applyFill="1" applyBorder="1"/>
    <xf numFmtId="0" fontId="23" fillId="7" borderId="9" xfId="0" applyFont="1" applyFill="1" applyBorder="1"/>
    <xf numFmtId="0" fontId="23" fillId="7" borderId="66" xfId="0" applyFont="1" applyFill="1" applyBorder="1"/>
    <xf numFmtId="0" fontId="23" fillId="7" borderId="67" xfId="0" applyFont="1" applyFill="1" applyBorder="1"/>
    <xf numFmtId="0" fontId="23" fillId="10" borderId="66" xfId="0" applyFont="1" applyFill="1" applyBorder="1"/>
    <xf numFmtId="0" fontId="0" fillId="10" borderId="66" xfId="0" applyFill="1" applyBorder="1" applyAlignment="1">
      <alignment horizontal="center" vertical="top"/>
    </xf>
    <xf numFmtId="0" fontId="0" fillId="7" borderId="54" xfId="0" applyFill="1" applyBorder="1"/>
    <xf numFmtId="0" fontId="0" fillId="7" borderId="56" xfId="0" applyFill="1" applyBorder="1"/>
    <xf numFmtId="0" fontId="0" fillId="7" borderId="55" xfId="0" applyFill="1" applyBorder="1"/>
    <xf numFmtId="0" fontId="0" fillId="10" borderId="30" xfId="0" applyFill="1" applyBorder="1"/>
    <xf numFmtId="0" fontId="0" fillId="10" borderId="56" xfId="0" applyFill="1" applyBorder="1"/>
    <xf numFmtId="0" fontId="0" fillId="10" borderId="29" xfId="0" applyFill="1" applyBorder="1"/>
    <xf numFmtId="0" fontId="0" fillId="7" borderId="89" xfId="0" applyFill="1" applyBorder="1"/>
    <xf numFmtId="0" fontId="0" fillId="7" borderId="29" xfId="0" applyFill="1" applyBorder="1"/>
    <xf numFmtId="0" fontId="0" fillId="10" borderId="54" xfId="0" applyFill="1" applyBorder="1"/>
    <xf numFmtId="0" fontId="0" fillId="10" borderId="55" xfId="0" applyFill="1" applyBorder="1"/>
    <xf numFmtId="0" fontId="0" fillId="7" borderId="30" xfId="0" applyFill="1" applyBorder="1"/>
    <xf numFmtId="0" fontId="0" fillId="0" borderId="63" xfId="0" applyBorder="1" applyAlignment="1">
      <alignment vertical="top"/>
    </xf>
    <xf numFmtId="49" fontId="6" fillId="3" borderId="81" xfId="0" applyNumberFormat="1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left"/>
    </xf>
    <xf numFmtId="0" fontId="7" fillId="0" borderId="0" xfId="0" applyFont="1" applyAlignment="1">
      <alignment vertical="center"/>
    </xf>
    <xf numFmtId="0" fontId="7" fillId="21" borderId="0" xfId="0" applyFont="1" applyFill="1" applyAlignment="1">
      <alignment vertical="center"/>
    </xf>
    <xf numFmtId="49" fontId="7" fillId="20" borderId="81" xfId="0" applyNumberFormat="1" applyFont="1" applyFill="1" applyBorder="1" applyAlignment="1" applyProtection="1">
      <alignment horizontal="center" vertical="top" wrapText="1"/>
      <protection locked="0"/>
    </xf>
    <xf numFmtId="0" fontId="7" fillId="20" borderId="81" xfId="0" applyFont="1" applyFill="1" applyBorder="1" applyAlignment="1">
      <alignment horizontal="center" vertical="top" wrapText="1"/>
    </xf>
    <xf numFmtId="0" fontId="6" fillId="22" borderId="81" xfId="0" applyFont="1" applyFill="1" applyBorder="1" applyAlignment="1">
      <alignment horizontal="center" vertical="top" wrapText="1"/>
    </xf>
    <xf numFmtId="9" fontId="26" fillId="0" borderId="0" xfId="1" applyFont="1" applyFill="1" applyBorder="1" applyAlignment="1" applyProtection="1">
      <alignment horizontal="right"/>
    </xf>
    <xf numFmtId="9" fontId="14" fillId="0" borderId="63" xfId="1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2" fontId="0" fillId="0" borderId="0" xfId="0" applyNumberFormat="1" applyProtection="1">
      <protection locked="0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10" fillId="23" borderId="87" xfId="0" applyFont="1" applyFill="1" applyBorder="1" applyAlignment="1" applyProtection="1">
      <alignment vertical="center" wrapText="1"/>
    </xf>
    <xf numFmtId="0" fontId="10" fillId="23" borderId="81" xfId="0" applyFont="1" applyFill="1" applyBorder="1" applyAlignment="1" applyProtection="1">
      <alignment horizontal="center" vertical="top" wrapText="1"/>
    </xf>
    <xf numFmtId="0" fontId="14" fillId="23" borderId="59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66" xfId="0" applyFill="1" applyBorder="1" applyProtection="1"/>
    <xf numFmtId="0" fontId="0" fillId="0" borderId="88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 vertical="center"/>
    </xf>
    <xf numFmtId="0" fontId="0" fillId="0" borderId="88" xfId="0" applyFill="1" applyBorder="1" applyAlignment="1" applyProtection="1"/>
    <xf numFmtId="0" fontId="0" fillId="0" borderId="0" xfId="0" applyBorder="1" applyProtection="1"/>
    <xf numFmtId="0" fontId="0" fillId="20" borderId="66" xfId="0" applyFill="1" applyBorder="1" applyProtection="1"/>
    <xf numFmtId="0" fontId="0" fillId="20" borderId="65" xfId="0" applyFill="1" applyBorder="1" applyAlignment="1" applyProtection="1">
      <alignment horizontal="center" vertical="center"/>
    </xf>
    <xf numFmtId="1" fontId="0" fillId="20" borderId="67" xfId="0" applyNumberFormat="1" applyFill="1" applyBorder="1" applyAlignment="1" applyProtection="1">
      <alignment horizontal="center" vertical="center"/>
    </xf>
    <xf numFmtId="0" fontId="0" fillId="20" borderId="67" xfId="0" applyFill="1" applyBorder="1" applyAlignment="1" applyProtection="1">
      <alignment horizontal="center" vertical="center"/>
    </xf>
    <xf numFmtId="1" fontId="0" fillId="20" borderId="68" xfId="0" applyNumberFormat="1" applyFill="1" applyBorder="1" applyAlignment="1" applyProtection="1">
      <alignment horizontal="center"/>
    </xf>
    <xf numFmtId="0" fontId="0" fillId="20" borderId="65" xfId="0" applyFill="1" applyBorder="1" applyAlignment="1" applyProtection="1"/>
    <xf numFmtId="0" fontId="0" fillId="0" borderId="65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/>
    </xf>
    <xf numFmtId="0" fontId="0" fillId="0" borderId="65" xfId="0" applyFill="1" applyBorder="1" applyAlignment="1" applyProtection="1"/>
    <xf numFmtId="0" fontId="0" fillId="0" borderId="0" xfId="0" applyFill="1" applyProtection="1"/>
    <xf numFmtId="0" fontId="0" fillId="0" borderId="0" xfId="0" applyFill="1" applyBorder="1" applyProtection="1"/>
    <xf numFmtId="0" fontId="0" fillId="20" borderId="88" xfId="0" applyFill="1" applyBorder="1" applyAlignment="1" applyProtection="1"/>
    <xf numFmtId="0" fontId="0" fillId="20" borderId="54" xfId="0" applyFill="1" applyBorder="1" applyProtection="1"/>
    <xf numFmtId="0" fontId="0" fillId="20" borderId="97" xfId="0" applyFill="1" applyBorder="1" applyAlignment="1" applyProtection="1">
      <alignment horizontal="center" vertical="center"/>
    </xf>
    <xf numFmtId="1" fontId="0" fillId="20" borderId="55" xfId="0" applyNumberFormat="1" applyFill="1" applyBorder="1" applyAlignment="1" applyProtection="1">
      <alignment horizontal="center" vertical="center"/>
    </xf>
    <xf numFmtId="0" fontId="0" fillId="20" borderId="32" xfId="0" applyFill="1" applyBorder="1" applyAlignment="1" applyProtection="1"/>
    <xf numFmtId="0" fontId="0" fillId="0" borderId="98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10" fillId="20" borderId="62" xfId="0" applyFont="1" applyFill="1" applyBorder="1" applyAlignment="1" applyProtection="1">
      <alignment horizontal="center"/>
    </xf>
    <xf numFmtId="0" fontId="10" fillId="20" borderId="45" xfId="0" applyFont="1" applyFill="1" applyBorder="1" applyAlignment="1" applyProtection="1">
      <alignment horizontal="center"/>
    </xf>
    <xf numFmtId="0" fontId="10" fillId="20" borderId="59" xfId="0" applyFont="1" applyFill="1" applyBorder="1" applyAlignment="1" applyProtection="1">
      <alignment horizontal="center"/>
    </xf>
    <xf numFmtId="9" fontId="13" fillId="16" borderId="15" xfId="1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right"/>
      <protection locked="0"/>
    </xf>
    <xf numFmtId="0" fontId="16" fillId="13" borderId="71" xfId="0" applyFont="1" applyFill="1" applyBorder="1" applyAlignment="1" applyProtection="1">
      <alignment horizontal="center" vertical="center" wrapText="1"/>
    </xf>
    <xf numFmtId="0" fontId="15" fillId="13" borderId="72" xfId="0" applyFont="1" applyFill="1" applyBorder="1" applyAlignment="1" applyProtection="1">
      <alignment horizontal="center" vertical="center" wrapText="1"/>
    </xf>
    <xf numFmtId="0" fontId="15" fillId="13" borderId="73" xfId="0" applyFont="1" applyFill="1" applyBorder="1" applyAlignment="1" applyProtection="1">
      <alignment horizontal="center" vertical="center" wrapText="1"/>
    </xf>
    <xf numFmtId="0" fontId="15" fillId="13" borderId="60" xfId="0" applyFont="1" applyFill="1" applyBorder="1" applyAlignment="1" applyProtection="1">
      <alignment horizontal="center" vertical="center" wrapText="1"/>
    </xf>
    <xf numFmtId="0" fontId="15" fillId="13" borderId="45" xfId="0" applyFont="1" applyFill="1" applyBorder="1" applyAlignment="1" applyProtection="1">
      <alignment horizontal="center" vertical="center" wrapText="1"/>
    </xf>
    <xf numFmtId="0" fontId="15" fillId="13" borderId="61" xfId="0" applyFont="1" applyFill="1" applyBorder="1" applyAlignment="1" applyProtection="1">
      <alignment horizontal="center" vertical="center" wrapText="1"/>
    </xf>
    <xf numFmtId="0" fontId="15" fillId="13" borderId="59" xfId="0" applyFont="1" applyFill="1" applyBorder="1" applyAlignment="1" applyProtection="1">
      <alignment horizontal="center" vertical="center" wrapText="1"/>
    </xf>
    <xf numFmtId="0" fontId="15" fillId="13" borderId="74" xfId="0" applyFont="1" applyFill="1" applyBorder="1" applyAlignment="1" applyProtection="1">
      <alignment horizontal="center" vertical="center" wrapText="1"/>
    </xf>
    <xf numFmtId="0" fontId="15" fillId="13" borderId="93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4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6" fillId="0" borderId="4" xfId="0" applyNumberFormat="1" applyFont="1" applyFill="1" applyBorder="1" applyAlignment="1" applyProtection="1">
      <alignment horizontal="right" vertical="center"/>
    </xf>
    <xf numFmtId="9" fontId="26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6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6" xfId="0" applyBorder="1" applyProtection="1"/>
    <xf numFmtId="0" fontId="15" fillId="13" borderId="95" xfId="0" applyFont="1" applyFill="1" applyBorder="1" applyAlignment="1" applyProtection="1">
      <alignment horizontal="center" vertical="center" wrapText="1"/>
    </xf>
    <xf numFmtId="0" fontId="15" fillId="13" borderId="32" xfId="0" applyFont="1" applyFill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9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4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4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51" xfId="0" applyNumberFormat="1" applyFill="1" applyBorder="1" applyAlignment="1" applyProtection="1">
      <alignment horizontal="center" vertical="center"/>
    </xf>
    <xf numFmtId="1" fontId="0" fillId="18" borderId="12" xfId="0" applyNumberForma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5" fillId="13" borderId="80" xfId="0" applyFont="1" applyFill="1" applyBorder="1" applyAlignment="1" applyProtection="1">
      <alignment horizontal="center" vertical="center" wrapText="1"/>
    </xf>
    <xf numFmtId="9" fontId="20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7" fillId="8" borderId="80" xfId="0" applyNumberFormat="1" applyFont="1" applyFill="1" applyBorder="1" applyAlignment="1" applyProtection="1">
      <alignment horizontal="center" vertical="top" wrapText="1"/>
      <protection locked="0"/>
    </xf>
    <xf numFmtId="49" fontId="7" fillId="8" borderId="57" xfId="0" applyNumberFormat="1" applyFont="1" applyFill="1" applyBorder="1" applyAlignment="1" applyProtection="1">
      <alignment horizontal="center" vertical="top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0" fillId="8" borderId="57" xfId="0" applyFill="1" applyBorder="1" applyProtection="1">
      <protection locked="0"/>
    </xf>
    <xf numFmtId="164" fontId="2" fillId="0" borderId="34" xfId="0" applyNumberFormat="1" applyFont="1" applyBorder="1" applyAlignment="1" applyProtection="1">
      <alignment horizontal="center"/>
      <protection locked="0"/>
    </xf>
    <xf numFmtId="164" fontId="2" fillId="0" borderId="41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Border="1" applyAlignment="1" applyProtection="1">
      <alignment horizontal="center"/>
      <protection locked="0"/>
    </xf>
    <xf numFmtId="164" fontId="2" fillId="0" borderId="38" xfId="0" applyNumberFormat="1" applyFont="1" applyBorder="1" applyAlignment="1" applyProtection="1">
      <alignment horizontal="center"/>
      <protection locked="0"/>
    </xf>
    <xf numFmtId="164" fontId="2" fillId="0" borderId="39" xfId="0" applyNumberFormat="1" applyFont="1" applyBorder="1" applyAlignment="1" applyProtection="1">
      <alignment horizontal="center"/>
      <protection locked="0"/>
    </xf>
    <xf numFmtId="164" fontId="2" fillId="0" borderId="40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Fill="1" applyBorder="1" applyAlignment="1" applyProtection="1">
      <alignment horizontal="center"/>
      <protection locked="0"/>
    </xf>
    <xf numFmtId="164" fontId="2" fillId="7" borderId="39" xfId="0" applyNumberFormat="1" applyFont="1" applyFill="1" applyBorder="1" applyAlignment="1" applyProtection="1">
      <alignment horizontal="center"/>
      <protection locked="0"/>
    </xf>
    <xf numFmtId="164" fontId="2" fillId="7" borderId="41" xfId="0" applyNumberFormat="1" applyFont="1" applyFill="1" applyBorder="1" applyAlignment="1" applyProtection="1">
      <alignment horizontal="center"/>
      <protection locked="0"/>
    </xf>
    <xf numFmtId="164" fontId="2" fillId="7" borderId="35" xfId="0" applyNumberFormat="1" applyFont="1" applyFill="1" applyBorder="1" applyAlignment="1" applyProtection="1">
      <alignment horizontal="center"/>
      <protection locked="0"/>
    </xf>
    <xf numFmtId="164" fontId="2" fillId="7" borderId="40" xfId="0" applyNumberFormat="1" applyFont="1" applyFill="1" applyBorder="1" applyAlignment="1" applyProtection="1">
      <alignment horizontal="center"/>
      <protection locked="0"/>
    </xf>
    <xf numFmtId="164" fontId="2" fillId="0" borderId="37" xfId="0" applyNumberFormat="1" applyFont="1" applyBorder="1" applyAlignment="1" applyProtection="1">
      <alignment horizontal="center"/>
      <protection locked="0"/>
    </xf>
    <xf numFmtId="0" fontId="12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0" borderId="43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 vertical="center"/>
    </xf>
    <xf numFmtId="0" fontId="0" fillId="0" borderId="19" xfId="0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0" xfId="0" applyFill="1" applyProtection="1"/>
    <xf numFmtId="0" fontId="0" fillId="5" borderId="8" xfId="0" applyFill="1" applyBorder="1" applyProtection="1"/>
    <xf numFmtId="0" fontId="6" fillId="4" borderId="16" xfId="0" applyFont="1" applyFill="1" applyBorder="1" applyAlignment="1" applyProtection="1">
      <alignment horizontal="center" vertical="top" wrapText="1"/>
    </xf>
    <xf numFmtId="0" fontId="6" fillId="4" borderId="17" xfId="0" applyFont="1" applyFill="1" applyBorder="1" applyAlignment="1" applyProtection="1">
      <alignment horizontal="center" vertical="top" wrapText="1"/>
    </xf>
    <xf numFmtId="0" fontId="6" fillId="4" borderId="18" xfId="0" applyFont="1" applyFill="1" applyBorder="1" applyAlignment="1" applyProtection="1">
      <alignment horizontal="center" vertical="top" wrapText="1"/>
    </xf>
    <xf numFmtId="0" fontId="6" fillId="4" borderId="11" xfId="0" applyFont="1" applyFill="1" applyBorder="1" applyAlignment="1" applyProtection="1">
      <alignment horizontal="center" vertical="top" wrapText="1"/>
    </xf>
    <xf numFmtId="0" fontId="6" fillId="4" borderId="22" xfId="0" applyFont="1" applyFill="1" applyBorder="1" applyAlignment="1" applyProtection="1">
      <alignment horizontal="center" vertical="top" wrapText="1"/>
    </xf>
    <xf numFmtId="0" fontId="6" fillId="4" borderId="21" xfId="0" applyFont="1" applyFill="1" applyBorder="1" applyAlignment="1" applyProtection="1">
      <alignment horizontal="center" vertical="top" wrapText="1"/>
    </xf>
    <xf numFmtId="0" fontId="6" fillId="4" borderId="32" xfId="0" applyFont="1" applyFill="1" applyBorder="1" applyAlignment="1" applyProtection="1">
      <alignment horizontal="center" vertical="top" wrapText="1"/>
    </xf>
    <xf numFmtId="0" fontId="6" fillId="4" borderId="33" xfId="0" applyFont="1" applyFill="1" applyBorder="1" applyAlignment="1" applyProtection="1">
      <alignment horizontal="center" vertical="top" wrapText="1"/>
    </xf>
    <xf numFmtId="49" fontId="0" fillId="0" borderId="34" xfId="0" applyNumberFormat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42" xfId="0" applyFill="1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1" fillId="2" borderId="0" xfId="0" applyFont="1" applyFill="1" applyProtection="1"/>
    <xf numFmtId="0" fontId="2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Protection="1"/>
    <xf numFmtId="0" fontId="2" fillId="4" borderId="90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49" fontId="3" fillId="3" borderId="3" xfId="0" applyNumberFormat="1" applyFont="1" applyFill="1" applyBorder="1" applyProtection="1"/>
    <xf numFmtId="0" fontId="0" fillId="5" borderId="90" xfId="0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top" wrapText="1"/>
    </xf>
    <xf numFmtId="49" fontId="8" fillId="3" borderId="20" xfId="0" applyNumberFormat="1" applyFont="1" applyFill="1" applyBorder="1" applyAlignment="1" applyProtection="1">
      <alignment horizontal="center" vertical="top" wrapText="1"/>
    </xf>
    <xf numFmtId="0" fontId="6" fillId="2" borderId="21" xfId="0" applyFont="1" applyFill="1" applyBorder="1" applyAlignment="1" applyProtection="1">
      <alignment horizontal="center" vertical="top" wrapText="1"/>
    </xf>
    <xf numFmtId="0" fontId="6" fillId="11" borderId="20" xfId="0" applyFont="1" applyFill="1" applyBorder="1" applyAlignment="1" applyProtection="1">
      <alignment horizontal="center" vertical="top" wrapText="1"/>
    </xf>
    <xf numFmtId="49" fontId="11" fillId="0" borderId="34" xfId="0" applyNumberFormat="1" applyFont="1" applyBorder="1" applyAlignment="1" applyProtection="1">
      <alignment horizontal="left"/>
    </xf>
    <xf numFmtId="49" fontId="11" fillId="0" borderId="35" xfId="0" applyNumberFormat="1" applyFont="1" applyBorder="1" applyAlignment="1" applyProtection="1">
      <alignment horizontal="left"/>
    </xf>
    <xf numFmtId="0" fontId="2" fillId="0" borderId="35" xfId="0" applyFont="1" applyBorder="1" applyProtection="1"/>
    <xf numFmtId="0" fontId="2" fillId="0" borderId="36" xfId="0" applyFont="1" applyBorder="1" applyProtection="1"/>
    <xf numFmtId="49" fontId="3" fillId="0" borderId="35" xfId="0" applyNumberFormat="1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0" fontId="0" fillId="6" borderId="0" xfId="0" applyFill="1" applyAlignment="1" applyProtection="1">
      <alignment vertical="center"/>
    </xf>
    <xf numFmtId="0" fontId="4" fillId="6" borderId="0" xfId="0" applyFont="1" applyFill="1" applyAlignment="1" applyProtection="1">
      <alignment vertical="center"/>
    </xf>
    <xf numFmtId="0" fontId="0" fillId="7" borderId="6" xfId="0" applyFill="1" applyBorder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6" fillId="6" borderId="9" xfId="0" applyFont="1" applyFill="1" applyBorder="1" applyAlignment="1" applyProtection="1">
      <alignment horizontal="center"/>
    </xf>
    <xf numFmtId="0" fontId="6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/>
    </xf>
    <xf numFmtId="0" fontId="6" fillId="6" borderId="13" xfId="0" applyFont="1" applyFill="1" applyBorder="1" applyAlignment="1" applyProtection="1">
      <alignment horizontal="center"/>
    </xf>
    <xf numFmtId="0" fontId="7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right"/>
    </xf>
    <xf numFmtId="0" fontId="6" fillId="7" borderId="13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6" fillId="7" borderId="12" xfId="0" applyFont="1" applyFill="1" applyBorder="1" applyAlignment="1" applyProtection="1">
      <alignment horizontal="center"/>
    </xf>
    <xf numFmtId="0" fontId="7" fillId="7" borderId="12" xfId="0" applyFont="1" applyFill="1" applyBorder="1" applyAlignment="1" applyProtection="1">
      <alignment horizontal="center"/>
    </xf>
    <xf numFmtId="0" fontId="6" fillId="7" borderId="11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0" fontId="6" fillId="6" borderId="14" xfId="0" applyFont="1" applyFill="1" applyBorder="1" applyAlignment="1" applyProtection="1">
      <alignment horizontal="center"/>
    </xf>
    <xf numFmtId="0" fontId="6" fillId="6" borderId="11" xfId="0" applyFont="1" applyFill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/>
    </xf>
    <xf numFmtId="0" fontId="9" fillId="0" borderId="23" xfId="0" quotePrefix="1" applyFont="1" applyBorder="1" applyAlignment="1" applyProtection="1">
      <alignment horizontal="center" vertical="center" textRotation="90"/>
    </xf>
    <xf numFmtId="0" fontId="9" fillId="0" borderId="26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Border="1" applyAlignment="1" applyProtection="1">
      <alignment horizontal="center" vertical="center" textRotation="90"/>
    </xf>
    <xf numFmtId="0" fontId="10" fillId="0" borderId="25" xfId="0" quotePrefix="1" applyFont="1" applyBorder="1" applyAlignment="1" applyProtection="1">
      <alignment horizontal="center" vertical="center" textRotation="90"/>
    </xf>
    <xf numFmtId="0" fontId="10" fillId="0" borderId="27" xfId="0" applyFont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10" fillId="0" borderId="26" xfId="0" quotePrefix="1" applyFont="1" applyBorder="1" applyAlignment="1" applyProtection="1">
      <alignment horizontal="center" vertical="center" textRotation="90"/>
    </xf>
    <xf numFmtId="0" fontId="10" fillId="0" borderId="27" xfId="0" quotePrefix="1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Fill="1" applyBorder="1" applyAlignment="1" applyProtection="1">
      <alignment horizontal="center" vertical="center" textRotation="90"/>
    </xf>
    <xf numFmtId="0" fontId="9" fillId="7" borderId="29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10" fillId="7" borderId="26" xfId="0" quotePrefix="1" applyFont="1" applyFill="1" applyBorder="1" applyAlignment="1" applyProtection="1">
      <alignment horizontal="center" vertical="center" textRotation="90"/>
    </xf>
    <xf numFmtId="0" fontId="10" fillId="7" borderId="25" xfId="0" quotePrefix="1" applyFont="1" applyFill="1" applyBorder="1" applyAlignment="1" applyProtection="1">
      <alignment horizontal="center" vertical="center" textRotation="90"/>
    </xf>
    <xf numFmtId="0" fontId="10" fillId="7" borderId="30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9" fillId="7" borderId="26" xfId="0" quotePrefix="1" applyFont="1" applyFill="1" applyBorder="1" applyAlignment="1" applyProtection="1">
      <alignment horizontal="center" vertical="center" textRotation="90"/>
    </xf>
    <xf numFmtId="0" fontId="10" fillId="7" borderId="24" xfId="0" quotePrefix="1" applyFont="1" applyFill="1" applyBorder="1" applyAlignment="1" applyProtection="1">
      <alignment horizontal="center" vertical="center" textRotation="90"/>
    </xf>
    <xf numFmtId="0" fontId="10" fillId="7" borderId="27" xfId="0" quotePrefix="1" applyFont="1" applyFill="1" applyBorder="1" applyAlignment="1" applyProtection="1">
      <alignment horizontal="center" vertical="center" textRotation="90"/>
    </xf>
    <xf numFmtId="0" fontId="10" fillId="0" borderId="24" xfId="0" applyFont="1" applyBorder="1" applyAlignment="1" applyProtection="1">
      <alignment horizontal="center" vertical="center" textRotation="90"/>
    </xf>
    <xf numFmtId="0" fontId="10" fillId="0" borderId="31" xfId="0" quotePrefix="1" applyFont="1" applyBorder="1" applyAlignment="1" applyProtection="1">
      <alignment horizontal="center" vertical="center" textRotation="90"/>
    </xf>
    <xf numFmtId="0" fontId="14" fillId="24" borderId="62" xfId="0" applyFont="1" applyFill="1" applyBorder="1" applyAlignment="1" applyProtection="1">
      <alignment horizontal="center" vertical="top" wrapText="1"/>
    </xf>
    <xf numFmtId="0" fontId="14" fillId="24" borderId="45" xfId="0" applyFont="1" applyFill="1" applyBorder="1" applyAlignment="1" applyProtection="1">
      <alignment horizontal="center" vertical="top" wrapText="1"/>
    </xf>
    <xf numFmtId="0" fontId="14" fillId="24" borderId="60" xfId="0" applyFont="1" applyFill="1" applyBorder="1" applyAlignment="1" applyProtection="1">
      <alignment horizontal="center" vertical="top" wrapText="1"/>
    </xf>
    <xf numFmtId="0" fontId="2" fillId="0" borderId="35" xfId="0" applyFont="1" applyBorder="1" applyProtection="1">
      <protection locked="0"/>
    </xf>
    <xf numFmtId="1" fontId="0" fillId="20" borderId="66" xfId="0" applyNumberFormat="1" applyFill="1" applyBorder="1" applyAlignment="1" applyProtection="1">
      <alignment horizontal="center" vertical="center"/>
    </xf>
    <xf numFmtId="1" fontId="0" fillId="20" borderId="68" xfId="0" applyNumberFormat="1" applyFill="1" applyBorder="1" applyAlignment="1" applyProtection="1">
      <alignment horizontal="center" vertical="center"/>
    </xf>
    <xf numFmtId="0" fontId="32" fillId="20" borderId="56" xfId="0" applyFont="1" applyFill="1" applyBorder="1" applyAlignment="1">
      <alignment horizontal="center" vertical="top" wrapText="1"/>
    </xf>
    <xf numFmtId="0" fontId="32" fillId="20" borderId="99" xfId="0" applyFont="1" applyFill="1" applyBorder="1" applyAlignment="1">
      <alignment horizontal="center" vertical="top" wrapText="1"/>
    </xf>
    <xf numFmtId="49" fontId="32" fillId="20" borderId="99" xfId="0" applyNumberFormat="1" applyFont="1" applyFill="1" applyBorder="1" applyAlignment="1">
      <alignment horizontal="center" vertical="top" wrapText="1"/>
    </xf>
    <xf numFmtId="0" fontId="32" fillId="20" borderId="100" xfId="0" applyFont="1" applyFill="1" applyBorder="1" applyAlignment="1">
      <alignment horizontal="center" vertical="top" wrapText="1"/>
    </xf>
    <xf numFmtId="0" fontId="32" fillId="9" borderId="99" xfId="0" applyFont="1" applyFill="1" applyBorder="1" applyAlignment="1">
      <alignment horizontal="center" vertical="top" wrapText="1"/>
    </xf>
    <xf numFmtId="0" fontId="32" fillId="9" borderId="101" xfId="0" applyFont="1" applyFill="1" applyBorder="1" applyAlignment="1">
      <alignment horizontal="center" vertical="top" wrapText="1"/>
    </xf>
    <xf numFmtId="0" fontId="32" fillId="9" borderId="1" xfId="0" applyFont="1" applyFill="1" applyBorder="1" applyAlignment="1">
      <alignment horizontal="center" vertical="top" wrapText="1"/>
    </xf>
    <xf numFmtId="0" fontId="33" fillId="0" borderId="19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 wrapText="1"/>
    </xf>
    <xf numFmtId="49" fontId="33" fillId="0" borderId="19" xfId="0" applyNumberFormat="1" applyFont="1" applyBorder="1" applyAlignment="1">
      <alignment horizontal="center" vertical="center"/>
    </xf>
    <xf numFmtId="49" fontId="33" fillId="0" borderId="102" xfId="0" applyNumberFormat="1" applyFont="1" applyBorder="1" applyAlignment="1">
      <alignment horizontal="left" vertical="center"/>
    </xf>
    <xf numFmtId="0" fontId="33" fillId="0" borderId="37" xfId="0" applyFont="1" applyBorder="1" applyAlignment="1">
      <alignment horizontal="left" vertical="center"/>
    </xf>
    <xf numFmtId="0" fontId="14" fillId="25" borderId="56" xfId="0" applyFont="1" applyFill="1" applyBorder="1"/>
    <xf numFmtId="0" fontId="0" fillId="9" borderId="67" xfId="0" applyFill="1" applyBorder="1"/>
    <xf numFmtId="0" fontId="24" fillId="7" borderId="67" xfId="0" applyFont="1" applyFill="1" applyBorder="1"/>
    <xf numFmtId="49" fontId="6" fillId="3" borderId="32" xfId="0" applyNumberFormat="1" applyFont="1" applyFill="1" applyBorder="1" applyAlignment="1">
      <alignment horizontal="center" vertical="top" wrapText="1"/>
    </xf>
    <xf numFmtId="0" fontId="23" fillId="7" borderId="68" xfId="0" applyFont="1" applyFill="1" applyBorder="1"/>
    <xf numFmtId="0" fontId="23" fillId="10" borderId="12" xfId="0" applyFont="1" applyFill="1" applyBorder="1"/>
    <xf numFmtId="0" fontId="23" fillId="10" borderId="67" xfId="0" applyFont="1" applyFill="1" applyBorder="1"/>
    <xf numFmtId="0" fontId="23" fillId="10" borderId="14" xfId="0" applyFont="1" applyFill="1" applyBorder="1"/>
    <xf numFmtId="0" fontId="23" fillId="7" borderId="14" xfId="0" applyFont="1" applyFill="1" applyBorder="1"/>
    <xf numFmtId="0" fontId="23" fillId="10" borderId="68" xfId="0" applyFont="1" applyFill="1" applyBorder="1"/>
    <xf numFmtId="0" fontId="23" fillId="0" borderId="0" xfId="0" applyFont="1"/>
    <xf numFmtId="0" fontId="23" fillId="7" borderId="66" xfId="0" applyFont="1" applyFill="1" applyBorder="1" applyAlignment="1">
      <alignment horizontal="right"/>
    </xf>
    <xf numFmtId="0" fontId="0" fillId="0" borderId="67" xfId="0" applyBorder="1"/>
    <xf numFmtId="0" fontId="23" fillId="9" borderId="67" xfId="0" applyFont="1" applyFill="1" applyBorder="1"/>
    <xf numFmtId="14" fontId="0" fillId="7" borderId="48" xfId="0" applyNumberFormat="1" applyFill="1" applyBorder="1"/>
    <xf numFmtId="14" fontId="0" fillId="7" borderId="86" xfId="0" applyNumberFormat="1" applyFill="1" applyBorder="1"/>
    <xf numFmtId="14" fontId="0" fillId="10" borderId="48" xfId="0" applyNumberFormat="1" applyFill="1" applyBorder="1"/>
    <xf numFmtId="0" fontId="34" fillId="7" borderId="67" xfId="0" applyFont="1" applyFill="1" applyBorder="1"/>
    <xf numFmtId="0" fontId="24" fillId="10" borderId="12" xfId="0" applyFont="1" applyFill="1" applyBorder="1"/>
    <xf numFmtId="0" fontId="24" fillId="7" borderId="14" xfId="0" applyFont="1" applyFill="1" applyBorder="1"/>
    <xf numFmtId="0" fontId="24" fillId="10" borderId="67" xfId="0" applyFont="1" applyFill="1" applyBorder="1"/>
    <xf numFmtId="0" fontId="0" fillId="25" borderId="67" xfId="0" applyFill="1" applyBorder="1"/>
    <xf numFmtId="14" fontId="0" fillId="10" borderId="14" xfId="0" applyNumberFormat="1" applyFill="1" applyBorder="1"/>
    <xf numFmtId="14" fontId="0" fillId="7" borderId="51" xfId="0" applyNumberFormat="1" applyFill="1" applyBorder="1"/>
    <xf numFmtId="14" fontId="0" fillId="10" borderId="50" xfId="0" applyNumberFormat="1" applyFill="1" applyBorder="1"/>
    <xf numFmtId="14" fontId="0" fillId="10" borderId="86" xfId="0" applyNumberFormat="1" applyFill="1" applyBorder="1"/>
    <xf numFmtId="0" fontId="23" fillId="0" borderId="0" xfId="0" applyFont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0" fillId="12" borderId="53" xfId="0" applyFill="1" applyBorder="1" applyAlignment="1" applyProtection="1">
      <alignment horizontal="center" vertical="center"/>
      <protection locked="0"/>
    </xf>
    <xf numFmtId="0" fontId="0" fillId="12" borderId="52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 applyProtection="1">
      <alignment horizontal="center" vertical="center"/>
      <protection locked="0"/>
    </xf>
    <xf numFmtId="0" fontId="0" fillId="12" borderId="67" xfId="0" applyFill="1" applyBorder="1" applyAlignment="1" applyProtection="1">
      <alignment horizontal="center" vertical="center"/>
      <protection locked="0"/>
    </xf>
    <xf numFmtId="0" fontId="0" fillId="12" borderId="68" xfId="0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left"/>
    </xf>
    <xf numFmtId="0" fontId="2" fillId="0" borderId="37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23" fillId="0" borderId="0" xfId="0" applyFont="1" applyAlignment="1">
      <alignment horizontal="center" vertical="center" wrapText="1"/>
    </xf>
    <xf numFmtId="0" fontId="0" fillId="0" borderId="58" xfId="0" applyBorder="1" applyAlignment="1">
      <alignment vertical="top"/>
    </xf>
    <xf numFmtId="0" fontId="0" fillId="0" borderId="103" xfId="0" applyBorder="1" applyAlignment="1">
      <alignment vertical="top"/>
    </xf>
    <xf numFmtId="0" fontId="0" fillId="26" borderId="67" xfId="0" applyFill="1" applyBorder="1"/>
    <xf numFmtId="14" fontId="0" fillId="10" borderId="12" xfId="0" applyNumberFormat="1" applyFill="1" applyBorder="1" applyAlignment="1">
      <alignment horizontal="left"/>
    </xf>
    <xf numFmtId="14" fontId="0" fillId="10" borderId="10" xfId="0" applyNumberFormat="1" applyFill="1" applyBorder="1"/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23" fillId="20" borderId="22" xfId="0" applyFont="1" applyFill="1" applyBorder="1" applyAlignment="1">
      <alignment horizontal="center"/>
    </xf>
    <xf numFmtId="0" fontId="0" fillId="20" borderId="20" xfId="0" applyFill="1" applyBorder="1" applyAlignment="1">
      <alignment horizontal="center"/>
    </xf>
    <xf numFmtId="0" fontId="23" fillId="20" borderId="20" xfId="0" applyFont="1" applyFill="1" applyBorder="1" applyAlignment="1">
      <alignment horizontal="center"/>
    </xf>
    <xf numFmtId="0" fontId="0" fillId="20" borderId="21" xfId="0" applyFill="1" applyBorder="1" applyAlignment="1">
      <alignment horizontal="center"/>
    </xf>
    <xf numFmtId="0" fontId="23" fillId="20" borderId="90" xfId="0" applyFont="1" applyFill="1" applyBorder="1" applyAlignment="1">
      <alignment horizontal="center"/>
    </xf>
    <xf numFmtId="0" fontId="0" fillId="20" borderId="67" xfId="0" applyFill="1" applyBorder="1"/>
    <xf numFmtId="0" fontId="0" fillId="20" borderId="48" xfId="0" applyFill="1" applyBorder="1"/>
    <xf numFmtId="0" fontId="0" fillId="20" borderId="50" xfId="0" applyFill="1" applyBorder="1"/>
    <xf numFmtId="0" fontId="0" fillId="20" borderId="68" xfId="0" applyFill="1" applyBorder="1"/>
    <xf numFmtId="0" fontId="23" fillId="20" borderId="67" xfId="0" applyFont="1" applyFill="1" applyBorder="1"/>
    <xf numFmtId="0" fontId="23" fillId="20" borderId="68" xfId="0" applyFont="1" applyFill="1" applyBorder="1"/>
    <xf numFmtId="0" fontId="0" fillId="20" borderId="56" xfId="0" applyFill="1" applyBorder="1"/>
    <xf numFmtId="0" fontId="14" fillId="20" borderId="56" xfId="0" applyFont="1" applyFill="1" applyBorder="1"/>
    <xf numFmtId="0" fontId="0" fillId="20" borderId="55" xfId="0" applyFill="1" applyBorder="1"/>
    <xf numFmtId="0" fontId="0" fillId="0" borderId="22" xfId="0" applyBorder="1" applyAlignment="1">
      <alignment horizontal="center"/>
    </xf>
    <xf numFmtId="0" fontId="14" fillId="20" borderId="67" xfId="0" applyFont="1" applyFill="1" applyBorder="1"/>
    <xf numFmtId="0" fontId="35" fillId="20" borderId="67" xfId="0" applyFont="1" applyFill="1" applyBorder="1"/>
    <xf numFmtId="0" fontId="0" fillId="0" borderId="0" xfId="0" applyFill="1" applyBorder="1"/>
    <xf numFmtId="0" fontId="0" fillId="0" borderId="0" xfId="0" applyBorder="1" applyAlignment="1">
      <alignment vertical="top"/>
    </xf>
    <xf numFmtId="0" fontId="23" fillId="0" borderId="58" xfId="0" applyFont="1" applyBorder="1" applyAlignment="1">
      <alignment horizontal="center" vertical="center" wrapText="1"/>
    </xf>
    <xf numFmtId="0" fontId="0" fillId="9" borderId="68" xfId="0" applyFill="1" applyBorder="1"/>
    <xf numFmtId="0" fontId="0" fillId="0" borderId="12" xfId="0" applyFill="1" applyBorder="1"/>
    <xf numFmtId="0" fontId="0" fillId="0" borderId="67" xfId="0" applyFill="1" applyBorder="1"/>
    <xf numFmtId="0" fontId="9" fillId="0" borderId="26" xfId="0" quotePrefix="1" applyFont="1" applyFill="1" applyBorder="1" applyAlignment="1" applyProtection="1">
      <alignment horizontal="center" vertical="center" textRotation="90"/>
    </xf>
    <xf numFmtId="164" fontId="2" fillId="0" borderId="41" xfId="0" applyNumberFormat="1" applyFont="1" applyFill="1" applyBorder="1" applyAlignment="1" applyProtection="1">
      <alignment horizontal="center"/>
      <protection locked="0"/>
    </xf>
    <xf numFmtId="0" fontId="7" fillId="6" borderId="104" xfId="0" applyFont="1" applyFill="1" applyBorder="1" applyAlignment="1" applyProtection="1">
      <alignment horizontal="center"/>
    </xf>
    <xf numFmtId="0" fontId="10" fillId="0" borderId="105" xfId="0" quotePrefix="1" applyFont="1" applyFill="1" applyBorder="1" applyAlignment="1" applyProtection="1">
      <alignment horizontal="center" vertical="center" textRotation="90"/>
    </xf>
    <xf numFmtId="164" fontId="2" fillId="0" borderId="106" xfId="0" applyNumberFormat="1" applyFont="1" applyFill="1" applyBorder="1" applyAlignment="1" applyProtection="1">
      <alignment horizontal="center"/>
      <protection locked="0"/>
    </xf>
    <xf numFmtId="0" fontId="9" fillId="7" borderId="107" xfId="0" quotePrefix="1" applyFont="1" applyFill="1" applyBorder="1" applyAlignment="1" applyProtection="1">
      <alignment horizontal="center" vertical="center" textRotation="90"/>
    </xf>
    <xf numFmtId="0" fontId="7" fillId="7" borderId="104" xfId="0" applyFont="1" applyFill="1" applyBorder="1" applyAlignment="1" applyProtection="1">
      <alignment horizontal="center"/>
    </xf>
    <xf numFmtId="0" fontId="10" fillId="7" borderId="108" xfId="0" quotePrefix="1" applyFont="1" applyFill="1" applyBorder="1" applyAlignment="1" applyProtection="1">
      <alignment horizontal="center" vertical="center" textRotation="90"/>
    </xf>
    <xf numFmtId="164" fontId="2" fillId="7" borderId="106" xfId="0" applyNumberFormat="1" applyFont="1" applyFill="1" applyBorder="1" applyAlignment="1" applyProtection="1">
      <alignment horizontal="center"/>
      <protection locked="0"/>
    </xf>
    <xf numFmtId="0" fontId="0" fillId="6" borderId="7" xfId="0" applyFill="1" applyBorder="1" applyAlignment="1" applyProtection="1">
      <alignment vertical="center"/>
    </xf>
    <xf numFmtId="0" fontId="9" fillId="0" borderId="107" xfId="0" quotePrefix="1" applyFont="1" applyBorder="1" applyAlignment="1" applyProtection="1">
      <alignment horizontal="center" vertical="center" textRotation="90"/>
    </xf>
    <xf numFmtId="0" fontId="0" fillId="7" borderId="109" xfId="0" applyFill="1" applyBorder="1" applyAlignment="1" applyProtection="1">
      <alignment vertical="center"/>
    </xf>
    <xf numFmtId="0" fontId="10" fillId="7" borderId="105" xfId="0" quotePrefix="1" applyFont="1" applyFill="1" applyBorder="1" applyAlignment="1" applyProtection="1">
      <alignment horizontal="center" vertical="center" textRotation="90"/>
    </xf>
    <xf numFmtId="14" fontId="0" fillId="10" borderId="48" xfId="0" applyNumberFormat="1" applyFill="1" applyBorder="1" applyAlignment="1">
      <alignment horizontal="center" vertical="center" wrapText="1"/>
    </xf>
    <xf numFmtId="0" fontId="0" fillId="10" borderId="67" xfId="0" applyFill="1" applyBorder="1" applyAlignment="1">
      <alignment horizontal="center" vertical="center" wrapText="1"/>
    </xf>
    <xf numFmtId="0" fontId="0" fillId="14" borderId="65" xfId="0" applyFill="1" applyBorder="1" applyAlignment="1" applyProtection="1">
      <alignment vertical="center"/>
    </xf>
    <xf numFmtId="0" fontId="0" fillId="14" borderId="12" xfId="0" applyFill="1" applyBorder="1" applyAlignment="1" applyProtection="1">
      <alignment horizontal="center" vertical="center"/>
      <protection locked="0"/>
    </xf>
    <xf numFmtId="0" fontId="0" fillId="14" borderId="67" xfId="0" applyFill="1" applyBorder="1" applyAlignment="1" applyProtection="1">
      <alignment horizontal="center" vertical="center"/>
      <protection locked="0"/>
    </xf>
    <xf numFmtId="0" fontId="0" fillId="14" borderId="68" xfId="0" applyFill="1" applyBorder="1" applyAlignment="1" applyProtection="1">
      <alignment horizontal="center" vertical="center"/>
      <protection locked="0"/>
    </xf>
    <xf numFmtId="0" fontId="14" fillId="20" borderId="67" xfId="0" applyFont="1" applyFill="1" applyBorder="1" applyAlignment="1">
      <alignment vertical="center"/>
    </xf>
    <xf numFmtId="0" fontId="0" fillId="20" borderId="67" xfId="0" applyFill="1" applyBorder="1" applyAlignment="1">
      <alignment vertical="center"/>
    </xf>
    <xf numFmtId="0" fontId="0" fillId="20" borderId="68" xfId="0" applyFill="1" applyBorder="1" applyAlignment="1">
      <alignment vertical="center"/>
    </xf>
    <xf numFmtId="0" fontId="0" fillId="10" borderId="12" xfId="0" applyFill="1" applyBorder="1" applyAlignment="1">
      <alignment vertical="center"/>
    </xf>
    <xf numFmtId="0" fontId="0" fillId="10" borderId="67" xfId="0" applyFill="1" applyBorder="1" applyAlignment="1">
      <alignment vertical="center"/>
    </xf>
    <xf numFmtId="0" fontId="0" fillId="10" borderId="14" xfId="0" applyFill="1" applyBorder="1" applyAlignment="1">
      <alignment vertical="center"/>
    </xf>
    <xf numFmtId="0" fontId="0" fillId="7" borderId="66" xfId="0" applyFill="1" applyBorder="1" applyAlignment="1">
      <alignment vertical="center"/>
    </xf>
    <xf numFmtId="0" fontId="0" fillId="7" borderId="67" xfId="0" applyFill="1" applyBorder="1" applyAlignment="1">
      <alignment vertical="center"/>
    </xf>
    <xf numFmtId="0" fontId="0" fillId="7" borderId="14" xfId="0" applyFill="1" applyBorder="1" applyAlignment="1">
      <alignment vertical="center"/>
    </xf>
    <xf numFmtId="0" fontId="0" fillId="10" borderId="66" xfId="0" applyFill="1" applyBorder="1" applyAlignment="1">
      <alignment vertical="center"/>
    </xf>
    <xf numFmtId="0" fontId="0" fillId="10" borderId="68" xfId="0" applyFill="1" applyBorder="1" applyAlignment="1">
      <alignment vertical="center"/>
    </xf>
    <xf numFmtId="0" fontId="0" fillId="7" borderId="68" xfId="0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0" fontId="0" fillId="10" borderId="10" xfId="0" applyFill="1" applyBorder="1" applyAlignment="1">
      <alignment vertical="center"/>
    </xf>
    <xf numFmtId="0" fontId="0" fillId="7" borderId="66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61" xfId="0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0" fillId="7" borderId="48" xfId="0" applyNumberFormat="1" applyFill="1" applyBorder="1" applyAlignment="1">
      <alignment horizontal="center" vertical="center"/>
    </xf>
    <xf numFmtId="0" fontId="0" fillId="7" borderId="67" xfId="0" applyFill="1" applyBorder="1" applyAlignment="1">
      <alignment horizontal="center" vertical="center" wrapText="1"/>
    </xf>
    <xf numFmtId="0" fontId="0" fillId="7" borderId="67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24" fillId="7" borderId="14" xfId="0" applyFont="1" applyFill="1" applyBorder="1" applyAlignment="1">
      <alignment horizontal="center" vertical="center"/>
    </xf>
    <xf numFmtId="0" fontId="0" fillId="7" borderId="56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1" borderId="0" xfId="0" applyFont="1" applyFill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0" fontId="0" fillId="10" borderId="49" xfId="0" applyFill="1" applyBorder="1" applyAlignment="1">
      <alignment horizontal="center" vertical="center"/>
    </xf>
    <xf numFmtId="0" fontId="0" fillId="10" borderId="48" xfId="0" applyFill="1" applyBorder="1" applyAlignment="1">
      <alignment horizontal="center" vertical="center"/>
    </xf>
    <xf numFmtId="14" fontId="0" fillId="10" borderId="48" xfId="0" applyNumberFormat="1" applyFill="1" applyBorder="1" applyAlignment="1">
      <alignment horizontal="center" vertical="center"/>
    </xf>
    <xf numFmtId="0" fontId="0" fillId="10" borderId="50" xfId="0" applyFill="1" applyBorder="1" applyAlignment="1">
      <alignment horizontal="center" vertical="center"/>
    </xf>
    <xf numFmtId="0" fontId="0" fillId="7" borderId="49" xfId="0" applyFill="1" applyBorder="1" applyAlignment="1">
      <alignment horizontal="center" vertical="center"/>
    </xf>
    <xf numFmtId="0" fontId="0" fillId="7" borderId="48" xfId="0" applyFill="1" applyBorder="1" applyAlignment="1">
      <alignment horizontal="center" vertical="center"/>
    </xf>
    <xf numFmtId="0" fontId="0" fillId="7" borderId="86" xfId="0" applyFill="1" applyBorder="1" applyAlignment="1">
      <alignment horizontal="center" vertical="center"/>
    </xf>
    <xf numFmtId="14" fontId="0" fillId="7" borderId="50" xfId="0" applyNumberFormat="1" applyFill="1" applyBorder="1" applyAlignment="1">
      <alignment horizontal="center" vertical="center"/>
    </xf>
    <xf numFmtId="0" fontId="0" fillId="7" borderId="68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67" xfId="0" applyFill="1" applyBorder="1" applyAlignment="1">
      <alignment horizontal="center" vertical="center"/>
    </xf>
    <xf numFmtId="0" fontId="0" fillId="10" borderId="68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9" borderId="67" xfId="0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23" fillId="7" borderId="68" xfId="0" applyFont="1" applyFill="1" applyBorder="1" applyAlignment="1">
      <alignment horizontal="center" vertical="center"/>
    </xf>
    <xf numFmtId="0" fontId="23" fillId="10" borderId="12" xfId="0" applyFont="1" applyFill="1" applyBorder="1" applyAlignment="1">
      <alignment horizontal="center" vertical="center"/>
    </xf>
    <xf numFmtId="0" fontId="23" fillId="10" borderId="67" xfId="0" applyFont="1" applyFill="1" applyBorder="1" applyAlignment="1">
      <alignment horizontal="center" vertical="center"/>
    </xf>
    <xf numFmtId="0" fontId="23" fillId="10" borderId="14" xfId="0" applyFont="1" applyFill="1" applyBorder="1" applyAlignment="1">
      <alignment horizontal="center" vertical="center"/>
    </xf>
    <xf numFmtId="0" fontId="23" fillId="10" borderId="68" xfId="0" applyFont="1" applyFill="1" applyBorder="1" applyAlignment="1">
      <alignment horizontal="center" vertical="center"/>
    </xf>
    <xf numFmtId="0" fontId="24" fillId="7" borderId="12" xfId="0" applyFont="1" applyFill="1" applyBorder="1" applyAlignment="1">
      <alignment horizontal="center" vertical="center"/>
    </xf>
    <xf numFmtId="0" fontId="23" fillId="7" borderId="67" xfId="0" applyFont="1" applyFill="1" applyBorder="1" applyAlignment="1">
      <alignment horizontal="center" vertical="center"/>
    </xf>
    <xf numFmtId="0" fontId="24" fillId="10" borderId="67" xfId="0" applyFont="1" applyFill="1" applyBorder="1" applyAlignment="1">
      <alignment horizontal="center" vertical="center"/>
    </xf>
    <xf numFmtId="0" fontId="24" fillId="10" borderId="14" xfId="0" applyFont="1" applyFill="1" applyBorder="1" applyAlignment="1">
      <alignment horizontal="center" vertical="center"/>
    </xf>
    <xf numFmtId="0" fontId="0" fillId="10" borderId="52" xfId="0" applyFill="1" applyBorder="1" applyAlignment="1">
      <alignment horizontal="center" vertical="center"/>
    </xf>
    <xf numFmtId="0" fontId="18" fillId="9" borderId="12" xfId="0" applyFont="1" applyFill="1" applyBorder="1" applyAlignment="1">
      <alignment horizontal="center" vertical="center"/>
    </xf>
    <xf numFmtId="0" fontId="0" fillId="10" borderId="57" xfId="0" applyFill="1" applyBorder="1" applyAlignment="1">
      <alignment horizontal="center" vertical="center"/>
    </xf>
    <xf numFmtId="0" fontId="0" fillId="7" borderId="55" xfId="0" applyFill="1" applyBorder="1" applyAlignment="1">
      <alignment horizontal="center" vertical="center"/>
    </xf>
    <xf numFmtId="0" fontId="0" fillId="10" borderId="30" xfId="0" applyFill="1" applyBorder="1" applyAlignment="1">
      <alignment horizontal="center" vertical="center"/>
    </xf>
    <xf numFmtId="0" fontId="14" fillId="25" borderId="56" xfId="0" applyFont="1" applyFill="1" applyBorder="1" applyAlignment="1">
      <alignment horizontal="center" vertical="center"/>
    </xf>
    <xf numFmtId="0" fontId="0" fillId="10" borderId="56" xfId="0" applyFill="1" applyBorder="1" applyAlignment="1">
      <alignment horizontal="center" vertical="center"/>
    </xf>
    <xf numFmtId="0" fontId="0" fillId="10" borderId="55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25" borderId="67" xfId="0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24" fillId="7" borderId="66" xfId="0" applyFont="1" applyFill="1" applyBorder="1" applyAlignment="1">
      <alignment horizontal="center" vertical="center"/>
    </xf>
    <xf numFmtId="14" fontId="0" fillId="0" borderId="67" xfId="0" applyNumberFormat="1" applyBorder="1" applyAlignment="1">
      <alignment horizontal="center" vertical="center"/>
    </xf>
    <xf numFmtId="0" fontId="0" fillId="7" borderId="12" xfId="0" applyFill="1" applyBorder="1" applyAlignment="1">
      <alignment horizontal="left" vertical="center" wrapText="1"/>
    </xf>
    <xf numFmtId="0" fontId="0" fillId="27" borderId="67" xfId="0" applyFill="1" applyBorder="1" applyAlignment="1">
      <alignment horizontal="center" vertical="center"/>
    </xf>
    <xf numFmtId="0" fontId="2" fillId="9" borderId="35" xfId="0" applyFont="1" applyFill="1" applyBorder="1" applyProtection="1"/>
    <xf numFmtId="0" fontId="2" fillId="0" borderId="35" xfId="0" applyFont="1" applyFill="1" applyBorder="1" applyProtection="1"/>
    <xf numFmtId="0" fontId="36" fillId="10" borderId="67" xfId="0" applyFont="1" applyFill="1" applyBorder="1" applyAlignment="1">
      <alignment horizontal="center" vertical="center"/>
    </xf>
    <xf numFmtId="14" fontId="0" fillId="0" borderId="0" xfId="0" applyNumberFormat="1"/>
    <xf numFmtId="0" fontId="6" fillId="4" borderId="1" xfId="0" applyFont="1" applyFill="1" applyBorder="1" applyAlignment="1" applyProtection="1">
      <alignment horizontal="center" vertical="center"/>
    </xf>
    <xf numFmtId="0" fontId="6" fillId="4" borderId="57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center" vertical="center"/>
    </xf>
    <xf numFmtId="0" fontId="31" fillId="24" borderId="81" xfId="0" applyFont="1" applyFill="1" applyBorder="1" applyAlignment="1">
      <alignment horizontal="left" vertical="center" wrapText="1"/>
    </xf>
    <xf numFmtId="0" fontId="21" fillId="9" borderId="4" xfId="0" applyFont="1" applyFill="1" applyBorder="1" applyAlignment="1" applyProtection="1">
      <alignment horizontal="center" vertical="center" wrapText="1"/>
    </xf>
    <xf numFmtId="0" fontId="21" fillId="9" borderId="0" xfId="0" applyFont="1" applyFill="1" applyBorder="1" applyAlignment="1" applyProtection="1">
      <alignment horizontal="center" vertical="center" wrapText="1"/>
    </xf>
    <xf numFmtId="0" fontId="21" fillId="9" borderId="57" xfId="0" applyFont="1" applyFill="1" applyBorder="1" applyAlignment="1" applyProtection="1">
      <alignment horizontal="center" vertical="center" wrapText="1"/>
    </xf>
    <xf numFmtId="0" fontId="21" fillId="9" borderId="69" xfId="0" applyFont="1" applyFill="1" applyBorder="1" applyAlignment="1" applyProtection="1">
      <alignment horizontal="center" vertical="center" wrapText="1"/>
    </xf>
    <xf numFmtId="0" fontId="21" fillId="9" borderId="33" xfId="0" applyFont="1" applyFill="1" applyBorder="1" applyAlignment="1" applyProtection="1">
      <alignment horizontal="center" vertical="center" wrapText="1"/>
    </xf>
    <xf numFmtId="0" fontId="21" fillId="9" borderId="70" xfId="0" applyFont="1" applyFill="1" applyBorder="1" applyAlignment="1" applyProtection="1">
      <alignment horizontal="center" vertical="center" wrapText="1"/>
    </xf>
    <xf numFmtId="0" fontId="18" fillId="9" borderId="60" xfId="0" applyFont="1" applyFill="1" applyBorder="1" applyAlignment="1" applyProtection="1">
      <alignment horizontal="center"/>
    </xf>
    <xf numFmtId="0" fontId="18" fillId="9" borderId="46" xfId="0" applyFont="1" applyFill="1" applyBorder="1" applyAlignment="1" applyProtection="1">
      <alignment horizontal="center"/>
    </xf>
    <xf numFmtId="0" fontId="18" fillId="20" borderId="81" xfId="0" applyFont="1" applyFill="1" applyBorder="1" applyAlignment="1" applyProtection="1">
      <alignment horizontal="center" vertical="center" wrapText="1"/>
    </xf>
    <xf numFmtId="0" fontId="29" fillId="24" borderId="81" xfId="0" applyFont="1" applyFill="1" applyBorder="1" applyAlignment="1" applyProtection="1">
      <alignment horizontal="left" vertical="center" wrapText="1"/>
    </xf>
    <xf numFmtId="0" fontId="30" fillId="24" borderId="81" xfId="0" applyFont="1" applyFill="1" applyBorder="1" applyAlignment="1" applyProtection="1">
      <alignment horizontal="left" vertical="center" wrapText="1"/>
    </xf>
    <xf numFmtId="0" fontId="18" fillId="20" borderId="87" xfId="0" applyFont="1" applyFill="1" applyBorder="1" applyAlignment="1" applyProtection="1">
      <alignment horizontal="center" vertical="center"/>
    </xf>
    <xf numFmtId="0" fontId="18" fillId="20" borderId="60" xfId="0" applyFont="1" applyFill="1" applyBorder="1" applyAlignment="1" applyProtection="1">
      <alignment horizontal="center" vertical="center"/>
    </xf>
    <xf numFmtId="0" fontId="18" fillId="20" borderId="46" xfId="0" applyFont="1" applyFill="1" applyBorder="1" applyAlignment="1" applyProtection="1">
      <alignment horizontal="center" vertical="center"/>
    </xf>
    <xf numFmtId="0" fontId="18" fillId="20" borderId="58" xfId="0" applyFont="1" applyFill="1" applyBorder="1" applyAlignment="1" applyProtection="1">
      <alignment horizontal="center" vertical="center"/>
    </xf>
    <xf numFmtId="0" fontId="18" fillId="20" borderId="64" xfId="0" applyFont="1" applyFill="1" applyBorder="1" applyAlignment="1" applyProtection="1">
      <alignment horizontal="center" vertical="center"/>
    </xf>
    <xf numFmtId="0" fontId="0" fillId="25" borderId="67" xfId="0" applyFill="1" applyBorder="1" applyAlignment="1">
      <alignment horizontal="center" vertical="center"/>
    </xf>
    <xf numFmtId="0" fontId="14" fillId="10" borderId="44" xfId="0" applyFont="1" applyFill="1" applyBorder="1" applyAlignment="1">
      <alignment horizontal="center" vertical="center"/>
    </xf>
    <xf numFmtId="0" fontId="14" fillId="10" borderId="45" xfId="0" applyFont="1" applyFill="1" applyBorder="1" applyAlignment="1">
      <alignment horizontal="center" vertical="center"/>
    </xf>
    <xf numFmtId="0" fontId="14" fillId="10" borderId="61" xfId="0" applyFont="1" applyFill="1" applyBorder="1" applyAlignment="1">
      <alignment horizontal="center" vertical="center"/>
    </xf>
    <xf numFmtId="0" fontId="14" fillId="10" borderId="59" xfId="0" applyFont="1" applyFill="1" applyBorder="1" applyAlignment="1">
      <alignment horizontal="center" vertical="center"/>
    </xf>
    <xf numFmtId="0" fontId="14" fillId="20" borderId="87" xfId="0" applyFont="1" applyFill="1" applyBorder="1" applyAlignment="1">
      <alignment horizontal="center"/>
    </xf>
    <xf numFmtId="0" fontId="14" fillId="20" borderId="60" xfId="0" applyFont="1" applyFill="1" applyBorder="1" applyAlignment="1">
      <alignment horizontal="center"/>
    </xf>
    <xf numFmtId="0" fontId="14" fillId="20" borderId="46" xfId="0" applyFont="1" applyFill="1" applyBorder="1" applyAlignment="1">
      <alignment horizontal="center"/>
    </xf>
    <xf numFmtId="0" fontId="14" fillId="10" borderId="62" xfId="0" applyFont="1" applyFill="1" applyBorder="1" applyAlignment="1">
      <alignment horizontal="center"/>
    </xf>
    <xf numFmtId="0" fontId="14" fillId="10" borderId="45" xfId="0" applyFont="1" applyFill="1" applyBorder="1" applyAlignment="1">
      <alignment horizontal="center"/>
    </xf>
    <xf numFmtId="0" fontId="14" fillId="10" borderId="61" xfId="0" applyFont="1" applyFill="1" applyBorder="1" applyAlignment="1">
      <alignment horizontal="center"/>
    </xf>
    <xf numFmtId="0" fontId="14" fillId="7" borderId="44" xfId="0" applyFont="1" applyFill="1" applyBorder="1" applyAlignment="1">
      <alignment horizontal="center"/>
    </xf>
    <xf numFmtId="0" fontId="14" fillId="7" borderId="45" xfId="0" applyFont="1" applyFill="1" applyBorder="1" applyAlignment="1">
      <alignment horizontal="center"/>
    </xf>
    <xf numFmtId="0" fontId="14" fillId="7" borderId="61" xfId="0" applyFont="1" applyFill="1" applyBorder="1" applyAlignment="1">
      <alignment horizontal="center"/>
    </xf>
    <xf numFmtId="0" fontId="14" fillId="7" borderId="59" xfId="0" applyFont="1" applyFill="1" applyBorder="1" applyAlignment="1">
      <alignment horizontal="center"/>
    </xf>
    <xf numFmtId="0" fontId="14" fillId="10" borderId="59" xfId="0" applyFont="1" applyFill="1" applyBorder="1" applyAlignment="1">
      <alignment horizontal="center"/>
    </xf>
    <xf numFmtId="0" fontId="14" fillId="10" borderId="44" xfId="0" applyFont="1" applyFill="1" applyBorder="1" applyAlignment="1">
      <alignment horizontal="center"/>
    </xf>
    <xf numFmtId="0" fontId="14" fillId="7" borderId="44" xfId="0" applyFont="1" applyFill="1" applyBorder="1" applyAlignment="1">
      <alignment horizontal="center" vertical="center"/>
    </xf>
    <xf numFmtId="0" fontId="14" fillId="7" borderId="45" xfId="0" applyFont="1" applyFill="1" applyBorder="1" applyAlignment="1">
      <alignment horizontal="center" vertical="center"/>
    </xf>
    <xf numFmtId="9" fontId="18" fillId="0" borderId="94" xfId="1" applyFont="1" applyBorder="1" applyAlignment="1" applyProtection="1">
      <alignment horizontal="center" vertical="center"/>
    </xf>
    <xf numFmtId="9" fontId="18" fillId="0" borderId="33" xfId="1" applyFont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0.34868421052631576</c:v>
                </c:pt>
                <c:pt idx="1">
                  <c:v>0.16447368421052633</c:v>
                </c:pt>
                <c:pt idx="2">
                  <c:v>0.375</c:v>
                </c:pt>
                <c:pt idx="3">
                  <c:v>9.8684210526315791E-2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Summary!$B$14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Summary!$I$14:$L$14</c:f>
              <c:numCache>
                <c:formatCode>0%</c:formatCode>
                <c:ptCount val="4"/>
                <c:pt idx="0">
                  <c:v>0.41379310344827586</c:v>
                </c:pt>
                <c:pt idx="1">
                  <c:v>0.22413793103448276</c:v>
                </c:pt>
                <c:pt idx="2">
                  <c:v>0.27586206896551724</c:v>
                </c:pt>
                <c:pt idx="3">
                  <c:v>8.6206896551724144E-2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3"/>
          <c:order val="3"/>
          <c:tx>
            <c:strRef>
              <c:f>Summary!$B$25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Summary!$I$25:$L$25</c:f>
              <c:numCache>
                <c:formatCode>0%</c:formatCode>
                <c:ptCount val="4"/>
                <c:pt idx="0">
                  <c:v>0.17647058823529413</c:v>
                </c:pt>
                <c:pt idx="1">
                  <c:v>0.17647058823529413</c:v>
                </c:pt>
                <c:pt idx="2">
                  <c:v>0.29411764705882354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Summary!$B$18</c15:sqref>
                        </c15:formulaRef>
                      </c:ext>
                    </c:extLst>
                    <c:strCache>
                      <c:ptCount val="1"/>
                      <c:pt idx="0">
                        <c:v>Molecular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3"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3"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solidFill>
                      <a:sysClr val="windowText" lastClr="000000"/>
                    </a:solidFill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  <a:sp3d>
                    <a:contourClr>
                      <a:sysClr val="windowText" lastClr="000000"/>
                    </a:contourClr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Summary!$I$18:$L$18</c15:sqref>
                        </c15:formulaRef>
                      </c:ext>
                    </c:extLst>
                    <c:numCache>
                      <c:formatCode>0%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72E-4B45-A88D-90EB29AD57CC}"/>
                  </c:ext>
                </c:extLst>
              </c15:ser>
            </c15:filteredBarSeries>
          </c:ext>
        </c:extLst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(Summary!$B$2,Summary!$B$14,Summary!$B$18,Summary!$B$25)</c15:sqref>
                  </c15:fullRef>
                </c:ext>
              </c:extLst>
              <c:f>(Summary!$B$2,Summary!$B$14,Summary!$B$25)</c:f>
              <c:strCache>
                <c:ptCount val="3"/>
                <c:pt idx="0">
                  <c:v>Water Chemistry</c:v>
                </c:pt>
                <c:pt idx="1">
                  <c:v>Microbiology</c:v>
                </c:pt>
                <c:pt idx="2">
                  <c:v>Bioassessments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(Summary!$M$2,Summary!$M$14,Summary!$M$18,Summary!$M$25)</c15:sqref>
                  </c15:fullRef>
                </c:ext>
              </c:extLst>
              <c:f>(Summary!$M$2,Summary!$M$14,Summary!$M$25)</c:f>
              <c:numCache>
                <c:formatCode>0%</c:formatCode>
                <c:ptCount val="3"/>
                <c:pt idx="0">
                  <c:v>0.98684210526315785</c:v>
                </c:pt>
                <c:pt idx="1">
                  <c:v>1</c:v>
                </c:pt>
                <c:pt idx="2">
                  <c:v>0.6470588235294118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(Summary!$B$2,Summary!$B$14,Summary!$B$18,Summary!$B$25)</c15:sqref>
                  </c15:fullRef>
                </c:ext>
              </c:extLst>
              <c:f>(Summary!$B$2,Summary!$B$14,Summary!$B$25)</c:f>
              <c:strCache>
                <c:ptCount val="3"/>
                <c:pt idx="0">
                  <c:v>Water Chemistry</c:v>
                </c:pt>
                <c:pt idx="1">
                  <c:v>Microbiology</c:v>
                </c:pt>
                <c:pt idx="2">
                  <c:v>Bioassessments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(Summary!$O$2,Summary!$O$14,Summary!$O$18,Summary!$O$25)</c15:sqref>
                  </c15:fullRef>
                </c:ext>
              </c:extLst>
              <c:f>(Summary!$O$2,Summary!$O$14,Summary!$O$25)</c:f>
              <c:numCache>
                <c:formatCode>0%</c:formatCode>
                <c:ptCount val="3"/>
                <c:pt idx="0">
                  <c:v>1</c:v>
                </c:pt>
                <c:pt idx="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(Summary!$B$3,Summary!$B$4,Summary!$B$5,Summary!$B$6,Summary!$B$7,Summary!$B$8,Summary!$B$9,Summary!$B$10,Summary!$B$11,Summary!$B$12,Summary!$B$13)</c15:sqref>
                  </c15:fullRef>
                </c:ext>
              </c:extLst>
              <c:f>(Summary!$B$3,Summary!$B$5,Summary!$B$7,Summary!$B$8,Summary!$B$9)</c:f>
              <c:strCache>
                <c:ptCount val="5"/>
                <c:pt idx="0">
                  <c:v>Nutrients</c:v>
                </c:pt>
                <c:pt idx="1">
                  <c:v>Metals</c:v>
                </c:pt>
                <c:pt idx="2">
                  <c:v>SCI Kit</c:v>
                </c:pt>
                <c:pt idx="3">
                  <c:v>Pesticides</c:v>
                </c:pt>
                <c:pt idx="4">
                  <c:v>Tracers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(Summary!$M$3,Summary!$M$4,Summary!$M$5,Summary!$M$6,Summary!$M$7,Summary!$M$8,Summary!$M$9,Summary!$M$10,Summary!$M$11,Summary!$M$12,Summary!$M$13)</c15:sqref>
                  </c15:fullRef>
                </c:ext>
              </c:extLst>
              <c:f>(Summary!$M$3,Summary!$M$5,Summary!$M$7,Summary!$M$8,Summary!$M$9)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0.6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(Summary!$B$3,Summary!$B$4,Summary!$B$5,Summary!$B$6,Summary!$B$7,Summary!$B$8,Summary!$B$9,Summary!$B$10,Summary!$B$11,Summary!$B$12,Summary!$B$13)</c15:sqref>
                  </c15:fullRef>
                </c:ext>
              </c:extLst>
              <c:f>(Summary!$B$3,Summary!$B$5,Summary!$B$7,Summary!$B$8,Summary!$B$9)</c:f>
              <c:strCache>
                <c:ptCount val="5"/>
                <c:pt idx="0">
                  <c:v>Nutrients</c:v>
                </c:pt>
                <c:pt idx="1">
                  <c:v>Metals</c:v>
                </c:pt>
                <c:pt idx="2">
                  <c:v>SCI Kit</c:v>
                </c:pt>
                <c:pt idx="3">
                  <c:v>Pesticides</c:v>
                </c:pt>
                <c:pt idx="4">
                  <c:v>Tracers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(Summary!$O$3,Summary!$O$4,Summary!$O$5,Summary!$O$6,Summary!$O$7,Summary!$O$8,Summary!$O$9,Summary!$O$10,Summary!$O$11,Summary!$O$12,Summary!$O$13)</c15:sqref>
                  </c15:fullRef>
                </c:ext>
              </c:extLst>
              <c:f>(Summary!$O$3,Summary!$O$5,Summary!$O$7,Summary!$O$8,Summary!$O$9)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(Summary!$B$15,Summary!$B$16,Summary!$B$17,Summary!$B$19,Summary!$B$20,Summary!$B$21)</c15:sqref>
                  </c15:fullRef>
                </c:ext>
              </c:extLst>
              <c:f>Summary!$B$15</c:f>
              <c:strCache>
                <c:ptCount val="1"/>
                <c:pt idx="0">
                  <c:v>E. coli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(Summary!$M$15,Summary!$M$16,Summary!$M$17,Summary!$M$19,Summary!$M$20,Summary!$M$21)</c15:sqref>
                  </c15:fullRef>
                </c:ext>
              </c:extLst>
              <c:f>Summary!$M$15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(Summary!$B$15,Summary!$B$16,Summary!$B$17,Summary!$B$19,Summary!$B$20,Summary!$B$21)</c15:sqref>
                  </c15:fullRef>
                </c:ext>
              </c:extLst>
              <c:f>Summary!$B$15</c:f>
              <c:strCache>
                <c:ptCount val="1"/>
                <c:pt idx="0">
                  <c:v>E. coli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(Summary!$O$15,Summary!$O$16,Summary!$O$17,Summary!$O$19,Summary!$O$20,Summary!$O$21)</c15:sqref>
                  </c15:fullRef>
                </c:ext>
              </c:extLst>
              <c:f>Summary!$O$15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(Summary!$B$26,Summary!$B$27,Summary!$B$29,Summary!$B$30)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(Summary!$M$26,Summary!$M$27,Summary!$M$29,Summary!$M$30)</c:f>
              <c:numCache>
                <c:formatCode>0%</c:formatCode>
                <c:ptCount val="4"/>
                <c:pt idx="0">
                  <c:v>1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(Summary!$B$26,Summary!$B$27,Summary!$B$29,Summary!$B$30)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(Summary!$P$26,Summary!$P$27,Summary!$P$29,Summary!$P$30)</c:f>
              <c:numCache>
                <c:formatCode>0%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12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12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12</xdr:row>
      <xdr:rowOff>185736</xdr:rowOff>
    </xdr:from>
    <xdr:to>
      <xdr:col>29</xdr:col>
      <xdr:colOff>295274</xdr:colOff>
      <xdr:row>30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30</xdr:row>
      <xdr:rowOff>128587</xdr:rowOff>
    </xdr:from>
    <xdr:to>
      <xdr:col>21</xdr:col>
      <xdr:colOff>342900</xdr:colOff>
      <xdr:row>45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13</xdr:row>
      <xdr:rowOff>23811</xdr:rowOff>
    </xdr:from>
    <xdr:to>
      <xdr:col>21</xdr:col>
      <xdr:colOff>390524</xdr:colOff>
      <xdr:row>30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dimension ref="A1:CF133"/>
  <sheetViews>
    <sheetView zoomScale="85" zoomScaleNormal="85" workbookViewId="0">
      <pane ySplit="3" topLeftCell="A4" activePane="bottomLeft" state="frozen"/>
      <selection pane="bottomLeft" activeCell="M118" sqref="M118:M120"/>
    </sheetView>
  </sheetViews>
  <sheetFormatPr defaultColWidth="9.140625" defaultRowHeight="15" x14ac:dyDescent="0.25"/>
  <cols>
    <col min="1" max="1" width="9.140625" style="108"/>
    <col min="2" max="2" width="17.140625" style="108" customWidth="1"/>
    <col min="3" max="3" width="47.140625" style="108" bestFit="1" customWidth="1"/>
    <col min="4" max="8" width="9.140625" style="108"/>
    <col min="9" max="9" width="9.140625" style="397"/>
    <col min="10" max="10" width="21.7109375" style="108" bestFit="1" customWidth="1"/>
    <col min="11" max="12" width="9.140625" style="108"/>
    <col min="13" max="13" width="44.85546875" style="108" customWidth="1"/>
    <col min="14" max="14" width="21.140625" style="108" bestFit="1" customWidth="1"/>
    <col min="15" max="73" width="2.28515625" style="40" customWidth="1"/>
    <col min="74" max="76" width="9.140625" style="108"/>
    <col min="77" max="78" width="9.5703125" style="108" customWidth="1"/>
    <col min="79" max="79" width="18.5703125" style="40" customWidth="1"/>
    <col min="80" max="80" width="21.140625" style="40" customWidth="1"/>
    <col min="81" max="84" width="9.140625" style="108" hidden="1" customWidth="1"/>
    <col min="85" max="16384" width="9.140625" style="40"/>
  </cols>
  <sheetData>
    <row r="1" spans="1:84" x14ac:dyDescent="0.25">
      <c r="A1" s="272" t="s">
        <v>0</v>
      </c>
      <c r="B1" s="273"/>
      <c r="C1" s="273"/>
      <c r="D1" s="273"/>
      <c r="E1" s="273"/>
      <c r="F1" s="274"/>
      <c r="G1" s="275"/>
      <c r="H1" s="276"/>
      <c r="I1" s="395"/>
      <c r="J1" s="277"/>
      <c r="K1" s="536" t="s">
        <v>287</v>
      </c>
      <c r="L1" s="537"/>
      <c r="M1" s="278"/>
      <c r="N1" s="279"/>
      <c r="O1" s="294"/>
      <c r="P1" s="294"/>
      <c r="Q1" s="294"/>
      <c r="R1" s="294"/>
      <c r="S1" s="294"/>
      <c r="T1" s="294"/>
      <c r="U1" s="295"/>
      <c r="V1" s="295" t="s">
        <v>76</v>
      </c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6"/>
      <c r="AI1" s="297"/>
      <c r="AJ1" s="297"/>
      <c r="AK1" s="297"/>
      <c r="AL1" s="297"/>
      <c r="AM1" s="297"/>
      <c r="AN1" s="297"/>
      <c r="AO1" s="297"/>
      <c r="AP1" s="297"/>
      <c r="AQ1" s="297"/>
      <c r="AR1" s="298" t="s">
        <v>77</v>
      </c>
      <c r="AS1" s="298"/>
      <c r="AT1" s="298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441"/>
      <c r="BG1" s="439"/>
      <c r="BH1" s="294"/>
      <c r="BI1" s="294"/>
      <c r="BJ1" s="294"/>
      <c r="BK1" s="295"/>
      <c r="BL1" s="295" t="s">
        <v>76</v>
      </c>
      <c r="BM1" s="295"/>
      <c r="BN1" s="294"/>
      <c r="BO1" s="294"/>
      <c r="BP1" s="294"/>
      <c r="BQ1" s="294"/>
      <c r="BR1" s="294"/>
      <c r="BS1" s="294"/>
      <c r="BT1" s="294"/>
      <c r="BU1" s="294"/>
      <c r="BV1" s="256"/>
      <c r="BW1" s="257"/>
      <c r="BX1" s="258"/>
      <c r="BY1" s="257"/>
      <c r="BZ1" s="259"/>
      <c r="CA1" s="234"/>
      <c r="CB1" s="235"/>
      <c r="CC1" s="252"/>
      <c r="CD1" s="252"/>
      <c r="CE1" s="252"/>
      <c r="CF1" s="252"/>
    </row>
    <row r="2" spans="1:84" x14ac:dyDescent="0.25">
      <c r="A2" s="272" t="s">
        <v>0</v>
      </c>
      <c r="B2" s="273"/>
      <c r="C2" s="273"/>
      <c r="D2" s="273"/>
      <c r="E2" s="273"/>
      <c r="F2" s="274"/>
      <c r="G2" s="275"/>
      <c r="H2" s="276"/>
      <c r="I2" s="395"/>
      <c r="J2" s="277"/>
      <c r="K2" s="538"/>
      <c r="L2" s="539"/>
      <c r="M2" s="280"/>
      <c r="N2" s="274"/>
      <c r="O2" s="299"/>
      <c r="P2" s="300"/>
      <c r="Q2" s="301" t="s">
        <v>1</v>
      </c>
      <c r="R2" s="301"/>
      <c r="S2" s="302"/>
      <c r="T2" s="303" t="s">
        <v>2</v>
      </c>
      <c r="U2" s="304"/>
      <c r="V2" s="305" t="s">
        <v>3</v>
      </c>
      <c r="W2" s="302"/>
      <c r="X2" s="303"/>
      <c r="Y2" s="304"/>
      <c r="Z2" s="301" t="s">
        <v>4</v>
      </c>
      <c r="AA2" s="304"/>
      <c r="AB2" s="432"/>
      <c r="AC2" s="313"/>
      <c r="AD2" s="304"/>
      <c r="AE2" s="304" t="s">
        <v>5</v>
      </c>
      <c r="AF2" s="301"/>
      <c r="AG2" s="302"/>
      <c r="AH2" s="306"/>
      <c r="AI2" s="307"/>
      <c r="AJ2" s="308" t="s">
        <v>6</v>
      </c>
      <c r="AK2" s="307"/>
      <c r="AL2" s="309"/>
      <c r="AM2" s="306"/>
      <c r="AN2" s="307"/>
      <c r="AO2" s="307" t="s">
        <v>7</v>
      </c>
      <c r="AP2" s="307"/>
      <c r="AQ2" s="436"/>
      <c r="AR2" s="310"/>
      <c r="AS2" s="307"/>
      <c r="AT2" s="307" t="s">
        <v>8</v>
      </c>
      <c r="AU2" s="310"/>
      <c r="AV2" s="309"/>
      <c r="AW2" s="311"/>
      <c r="AX2" s="307"/>
      <c r="AY2" s="307" t="s">
        <v>9</v>
      </c>
      <c r="AZ2" s="307"/>
      <c r="BA2" s="309"/>
      <c r="BB2" s="306"/>
      <c r="BC2" s="307"/>
      <c r="BD2" s="307" t="s">
        <v>10</v>
      </c>
      <c r="BE2" s="307"/>
      <c r="BF2" s="436"/>
      <c r="BG2" s="313"/>
      <c r="BH2" s="300"/>
      <c r="BI2" s="304" t="s">
        <v>11</v>
      </c>
      <c r="BJ2" s="304"/>
      <c r="BK2" s="302"/>
      <c r="BL2" s="312"/>
      <c r="BM2" s="304"/>
      <c r="BN2" s="301" t="s">
        <v>12</v>
      </c>
      <c r="BO2" s="304"/>
      <c r="BP2" s="302"/>
      <c r="BQ2" s="312"/>
      <c r="BR2" s="313"/>
      <c r="BS2" s="304" t="s">
        <v>13</v>
      </c>
      <c r="BT2" s="304"/>
      <c r="BU2" s="314"/>
      <c r="BV2" s="260"/>
      <c r="BW2" s="261"/>
      <c r="BX2" s="262"/>
      <c r="BY2" s="263"/>
      <c r="BZ2" s="261"/>
      <c r="CA2" s="236"/>
      <c r="CB2" s="237"/>
      <c r="CC2" s="253"/>
      <c r="CD2" s="253"/>
      <c r="CE2" s="253"/>
      <c r="CF2" s="253"/>
    </row>
    <row r="3" spans="1:84" ht="60.75" thickBot="1" x14ac:dyDescent="0.3">
      <c r="A3" s="281" t="s">
        <v>14</v>
      </c>
      <c r="B3" s="281" t="s">
        <v>15</v>
      </c>
      <c r="C3" s="281" t="s">
        <v>16</v>
      </c>
      <c r="D3" s="281" t="s">
        <v>17</v>
      </c>
      <c r="E3" s="281" t="s">
        <v>18</v>
      </c>
      <c r="F3" s="282" t="s">
        <v>19</v>
      </c>
      <c r="G3" s="281" t="s">
        <v>20</v>
      </c>
      <c r="H3" s="281" t="s">
        <v>21</v>
      </c>
      <c r="I3" s="283" t="s">
        <v>22</v>
      </c>
      <c r="J3" s="264" t="s">
        <v>23</v>
      </c>
      <c r="K3" s="284" t="s">
        <v>24</v>
      </c>
      <c r="L3" s="265" t="s">
        <v>25</v>
      </c>
      <c r="M3" s="264" t="s">
        <v>26</v>
      </c>
      <c r="N3" s="282" t="s">
        <v>73</v>
      </c>
      <c r="O3" s="315" t="s">
        <v>42</v>
      </c>
      <c r="P3" s="316" t="s">
        <v>43</v>
      </c>
      <c r="Q3" s="317" t="s">
        <v>44</v>
      </c>
      <c r="R3" s="318" t="s">
        <v>45</v>
      </c>
      <c r="S3" s="319" t="s">
        <v>46</v>
      </c>
      <c r="T3" s="320" t="s">
        <v>47</v>
      </c>
      <c r="U3" s="318" t="s">
        <v>48</v>
      </c>
      <c r="V3" s="321" t="s">
        <v>49</v>
      </c>
      <c r="W3" s="322" t="s">
        <v>74</v>
      </c>
      <c r="X3" s="323" t="s">
        <v>47</v>
      </c>
      <c r="Y3" s="317" t="s">
        <v>48</v>
      </c>
      <c r="Z3" s="317" t="s">
        <v>49</v>
      </c>
      <c r="AA3" s="324" t="s">
        <v>50</v>
      </c>
      <c r="AB3" s="433" t="s">
        <v>75</v>
      </c>
      <c r="AC3" s="430" t="s">
        <v>58</v>
      </c>
      <c r="AD3" s="317" t="s">
        <v>59</v>
      </c>
      <c r="AE3" s="317" t="s">
        <v>60</v>
      </c>
      <c r="AF3" s="317" t="s">
        <v>61</v>
      </c>
      <c r="AG3" s="322" t="s">
        <v>78</v>
      </c>
      <c r="AH3" s="325" t="s">
        <v>32</v>
      </c>
      <c r="AI3" s="326" t="s">
        <v>33</v>
      </c>
      <c r="AJ3" s="327" t="s">
        <v>34</v>
      </c>
      <c r="AK3" s="328" t="s">
        <v>35</v>
      </c>
      <c r="AL3" s="329" t="s">
        <v>52</v>
      </c>
      <c r="AM3" s="325" t="s">
        <v>53</v>
      </c>
      <c r="AN3" s="326" t="s">
        <v>54</v>
      </c>
      <c r="AO3" s="328" t="s">
        <v>55</v>
      </c>
      <c r="AP3" s="328" t="s">
        <v>56</v>
      </c>
      <c r="AQ3" s="437" t="s">
        <v>57</v>
      </c>
      <c r="AR3" s="435" t="s">
        <v>58</v>
      </c>
      <c r="AS3" s="331" t="s">
        <v>59</v>
      </c>
      <c r="AT3" s="332" t="s">
        <v>60</v>
      </c>
      <c r="AU3" s="328" t="s">
        <v>61</v>
      </c>
      <c r="AV3" s="329" t="s">
        <v>62</v>
      </c>
      <c r="AW3" s="330" t="s">
        <v>36</v>
      </c>
      <c r="AX3" s="328" t="s">
        <v>37</v>
      </c>
      <c r="AY3" s="327" t="s">
        <v>38</v>
      </c>
      <c r="AZ3" s="332" t="s">
        <v>39</v>
      </c>
      <c r="BA3" s="333" t="s">
        <v>40</v>
      </c>
      <c r="BB3" s="325" t="s">
        <v>27</v>
      </c>
      <c r="BC3" s="326" t="s">
        <v>28</v>
      </c>
      <c r="BD3" s="328" t="s">
        <v>29</v>
      </c>
      <c r="BE3" s="327" t="s">
        <v>30</v>
      </c>
      <c r="BF3" s="442" t="s">
        <v>41</v>
      </c>
      <c r="BG3" s="440" t="s">
        <v>42</v>
      </c>
      <c r="BH3" s="316" t="s">
        <v>43</v>
      </c>
      <c r="BI3" s="321" t="s">
        <v>44</v>
      </c>
      <c r="BJ3" s="317" t="s">
        <v>45</v>
      </c>
      <c r="BK3" s="322" t="s">
        <v>46</v>
      </c>
      <c r="BL3" s="323" t="s">
        <v>47</v>
      </c>
      <c r="BM3" s="317" t="s">
        <v>48</v>
      </c>
      <c r="BN3" s="334" t="s">
        <v>79</v>
      </c>
      <c r="BO3" s="317" t="s">
        <v>50</v>
      </c>
      <c r="BP3" s="322" t="s">
        <v>51</v>
      </c>
      <c r="BQ3" s="323" t="s">
        <v>27</v>
      </c>
      <c r="BR3" s="316" t="s">
        <v>28</v>
      </c>
      <c r="BS3" s="317" t="s">
        <v>29</v>
      </c>
      <c r="BT3" s="317" t="s">
        <v>30</v>
      </c>
      <c r="BU3" s="335" t="s">
        <v>31</v>
      </c>
      <c r="BV3" s="264" t="s">
        <v>63</v>
      </c>
      <c r="BW3" s="265" t="s">
        <v>64</v>
      </c>
      <c r="BX3" s="266" t="s">
        <v>65</v>
      </c>
      <c r="BY3" s="267" t="s">
        <v>66</v>
      </c>
      <c r="BZ3" s="265" t="s">
        <v>67</v>
      </c>
      <c r="CA3" s="39" t="s">
        <v>68</v>
      </c>
      <c r="CB3" s="39" t="s">
        <v>128</v>
      </c>
      <c r="CC3" s="254" t="s">
        <v>69</v>
      </c>
      <c r="CD3" s="254" t="s">
        <v>70</v>
      </c>
      <c r="CE3" s="254" t="s">
        <v>71</v>
      </c>
      <c r="CF3" s="254" t="s">
        <v>72</v>
      </c>
    </row>
    <row r="4" spans="1:84" x14ac:dyDescent="0.25">
      <c r="A4" s="285" t="s">
        <v>211</v>
      </c>
      <c r="B4" s="286" t="s">
        <v>222</v>
      </c>
      <c r="C4" s="287" t="s">
        <v>236</v>
      </c>
      <c r="D4" s="287" t="s">
        <v>225</v>
      </c>
      <c r="E4" s="288" t="s">
        <v>102</v>
      </c>
      <c r="F4" s="289" t="s">
        <v>237</v>
      </c>
      <c r="G4" s="287" t="s">
        <v>204</v>
      </c>
      <c r="H4" s="287" t="s">
        <v>206</v>
      </c>
      <c r="I4" s="396" t="s">
        <v>207</v>
      </c>
      <c r="J4" s="290" t="s">
        <v>80</v>
      </c>
      <c r="K4" s="291">
        <v>1</v>
      </c>
      <c r="L4" s="292">
        <v>1</v>
      </c>
      <c r="M4" s="293" t="s">
        <v>210</v>
      </c>
      <c r="N4" s="287" t="s">
        <v>440</v>
      </c>
      <c r="O4" s="238"/>
      <c r="P4" s="239"/>
      <c r="Q4" s="240"/>
      <c r="R4" s="240"/>
      <c r="S4" s="241"/>
      <c r="T4" s="242"/>
      <c r="U4" s="240"/>
      <c r="V4" s="240"/>
      <c r="W4" s="243"/>
      <c r="X4" s="242"/>
      <c r="Y4" s="240"/>
      <c r="Z4" s="240"/>
      <c r="AA4" s="244"/>
      <c r="AB4" s="434"/>
      <c r="AC4" s="431"/>
      <c r="AD4" s="240"/>
      <c r="AE4" s="240"/>
      <c r="AF4" s="240"/>
      <c r="AG4" s="243"/>
      <c r="AH4" s="245"/>
      <c r="AI4" s="246"/>
      <c r="AJ4" s="247"/>
      <c r="AK4" s="247"/>
      <c r="AL4" s="248"/>
      <c r="AM4" s="245"/>
      <c r="AN4" s="246"/>
      <c r="AO4" s="247"/>
      <c r="AP4" s="247"/>
      <c r="AQ4" s="438"/>
      <c r="AR4" s="246"/>
      <c r="AS4" s="246"/>
      <c r="AT4" s="247"/>
      <c r="AU4" s="247"/>
      <c r="AV4" s="248">
        <v>1</v>
      </c>
      <c r="AW4" s="245"/>
      <c r="AX4" s="247"/>
      <c r="AY4" s="247"/>
      <c r="AZ4" s="247"/>
      <c r="BA4" s="248"/>
      <c r="BB4" s="245"/>
      <c r="BC4" s="246"/>
      <c r="BD4" s="247"/>
      <c r="BE4" s="247"/>
      <c r="BF4" s="438"/>
      <c r="BG4" s="239"/>
      <c r="BH4" s="239"/>
      <c r="BI4" s="240"/>
      <c r="BJ4" s="240"/>
      <c r="BK4" s="243"/>
      <c r="BL4" s="242"/>
      <c r="BM4" s="240"/>
      <c r="BN4" s="240"/>
      <c r="BO4" s="240"/>
      <c r="BP4" s="243"/>
      <c r="BQ4" s="242"/>
      <c r="BR4" s="239"/>
      <c r="BS4" s="240"/>
      <c r="BT4" s="240"/>
      <c r="BU4" s="249"/>
      <c r="BV4" s="268">
        <f t="shared" ref="BV4:BV5" si="0">SUM(O4:BU4)</f>
        <v>1</v>
      </c>
      <c r="BW4" s="269">
        <f t="shared" ref="BW4:BW5" si="1">IF(J4="Pictures",(IF(SUM(O4:BU4)&gt;L4,0,L4-BV4)),L4-BV4)</f>
        <v>0</v>
      </c>
      <c r="BX4" s="270" t="str">
        <f t="shared" ref="BX4:BX5" si="2">IFERROR(IF(SEARCH("Week",M4)&gt;0,COUNT(O4:BU4),"-"),"-")</f>
        <v>-</v>
      </c>
      <c r="BY4" s="271" t="str">
        <f>IFERROR(IF(SEARCH("NNC Season 1",M4)&gt;0,COUNT(O4:AG4,BG4:BU4),"-"),"-")</f>
        <v>-</v>
      </c>
      <c r="BZ4" s="271" t="str">
        <f>IFERROR(IF(SEARCH("NNC Season 2",M4)&gt;0,COUNT(AH4:BF4),"-"),"-")</f>
        <v>-</v>
      </c>
      <c r="CA4" s="250" t="s">
        <v>204</v>
      </c>
      <c r="CB4" s="339" t="s">
        <v>301</v>
      </c>
      <c r="CC4" s="255">
        <f t="shared" ref="CC4:CC5" si="3">SUM(O4:AB4)</f>
        <v>0</v>
      </c>
      <c r="CD4" s="255">
        <f t="shared" ref="CD4:CD5" si="4">SUM(AC4:AQ4)</f>
        <v>0</v>
      </c>
      <c r="CE4" s="255">
        <f t="shared" ref="CE4:CE5" si="5">SUM(AR4:BF4)</f>
        <v>1</v>
      </c>
      <c r="CF4" s="255">
        <f t="shared" ref="CF4:CF5" si="6">SUM(BG4:BU4)</f>
        <v>0</v>
      </c>
    </row>
    <row r="5" spans="1:84" x14ac:dyDescent="0.25">
      <c r="A5" s="285" t="s">
        <v>211</v>
      </c>
      <c r="B5" s="286" t="s">
        <v>222</v>
      </c>
      <c r="C5" s="287" t="s">
        <v>236</v>
      </c>
      <c r="D5" s="287" t="s">
        <v>225</v>
      </c>
      <c r="E5" s="288" t="s">
        <v>102</v>
      </c>
      <c r="F5" s="289" t="s">
        <v>237</v>
      </c>
      <c r="G5" s="287" t="s">
        <v>204</v>
      </c>
      <c r="H5" s="287" t="s">
        <v>206</v>
      </c>
      <c r="I5" s="396" t="s">
        <v>207</v>
      </c>
      <c r="J5" s="290" t="s">
        <v>100</v>
      </c>
      <c r="K5" s="291">
        <v>1</v>
      </c>
      <c r="L5" s="292">
        <v>1</v>
      </c>
      <c r="M5" s="293" t="s">
        <v>208</v>
      </c>
      <c r="N5" s="287" t="s">
        <v>440</v>
      </c>
      <c r="O5" s="238"/>
      <c r="P5" s="239"/>
      <c r="Q5" s="240"/>
      <c r="R5" s="240"/>
      <c r="S5" s="241"/>
      <c r="T5" s="242"/>
      <c r="U5" s="240"/>
      <c r="V5" s="240"/>
      <c r="W5" s="243"/>
      <c r="X5" s="242"/>
      <c r="Y5" s="240"/>
      <c r="Z5" s="240"/>
      <c r="AA5" s="244"/>
      <c r="AB5" s="434"/>
      <c r="AC5" s="431"/>
      <c r="AD5" s="240"/>
      <c r="AE5" s="240"/>
      <c r="AF5" s="240"/>
      <c r="AG5" s="243"/>
      <c r="AH5" s="245"/>
      <c r="AI5" s="246"/>
      <c r="AJ5" s="247"/>
      <c r="AK5" s="247"/>
      <c r="AL5" s="248"/>
      <c r="AM5" s="245"/>
      <c r="AN5" s="246"/>
      <c r="AO5" s="247"/>
      <c r="AP5" s="247"/>
      <c r="AQ5" s="438"/>
      <c r="AR5" s="246"/>
      <c r="AS5" s="246"/>
      <c r="AT5" s="247"/>
      <c r="AU5" s="247"/>
      <c r="AV5" s="248">
        <v>1</v>
      </c>
      <c r="AW5" s="245"/>
      <c r="AX5" s="247"/>
      <c r="AY5" s="247"/>
      <c r="AZ5" s="247"/>
      <c r="BA5" s="248"/>
      <c r="BB5" s="245"/>
      <c r="BC5" s="246"/>
      <c r="BD5" s="247"/>
      <c r="BE5" s="247"/>
      <c r="BF5" s="438"/>
      <c r="BG5" s="239"/>
      <c r="BH5" s="239"/>
      <c r="BI5" s="240"/>
      <c r="BJ5" s="240"/>
      <c r="BK5" s="243"/>
      <c r="BL5" s="242"/>
      <c r="BM5" s="240"/>
      <c r="BN5" s="240"/>
      <c r="BO5" s="240"/>
      <c r="BP5" s="243"/>
      <c r="BQ5" s="242"/>
      <c r="BR5" s="239"/>
      <c r="BS5" s="240"/>
      <c r="BT5" s="240"/>
      <c r="BU5" s="249"/>
      <c r="BV5" s="268">
        <f t="shared" si="0"/>
        <v>1</v>
      </c>
      <c r="BW5" s="269">
        <f t="shared" si="1"/>
        <v>0</v>
      </c>
      <c r="BX5" s="270" t="str">
        <f t="shared" si="2"/>
        <v>-</v>
      </c>
      <c r="BY5" s="271" t="str">
        <f t="shared" ref="BY5" si="7">IFERROR(IF(SEARCH("NNC Season 1",M5)&gt;0,COUNT(O5:AG5,BG5:BU5),"-"),"-")</f>
        <v>-</v>
      </c>
      <c r="BZ5" s="271" t="str">
        <f t="shared" ref="BZ5" si="8">IFERROR(IF(SEARCH("NNC Season 2",M5)&gt;0,COUNT(AH5:BF5),"-"),"-")</f>
        <v>-</v>
      </c>
      <c r="CA5" s="250" t="s">
        <v>204</v>
      </c>
      <c r="CB5" s="339" t="s">
        <v>301</v>
      </c>
      <c r="CC5" s="255">
        <f t="shared" si="3"/>
        <v>0</v>
      </c>
      <c r="CD5" s="255">
        <f t="shared" si="4"/>
        <v>0</v>
      </c>
      <c r="CE5" s="255">
        <f t="shared" si="5"/>
        <v>1</v>
      </c>
      <c r="CF5" s="255">
        <f t="shared" si="6"/>
        <v>0</v>
      </c>
    </row>
    <row r="6" spans="1:84" x14ac:dyDescent="0.25">
      <c r="A6" s="285" t="s">
        <v>211</v>
      </c>
      <c r="B6" s="286" t="s">
        <v>222</v>
      </c>
      <c r="C6" s="287" t="s">
        <v>236</v>
      </c>
      <c r="D6" s="287" t="s">
        <v>225</v>
      </c>
      <c r="E6" s="288" t="s">
        <v>102</v>
      </c>
      <c r="F6" s="289" t="s">
        <v>237</v>
      </c>
      <c r="G6" s="287" t="s">
        <v>204</v>
      </c>
      <c r="H6" s="287" t="s">
        <v>206</v>
      </c>
      <c r="I6" s="396" t="s">
        <v>207</v>
      </c>
      <c r="J6" s="290" t="s">
        <v>91</v>
      </c>
      <c r="K6" s="291">
        <v>1</v>
      </c>
      <c r="L6" s="292">
        <v>1</v>
      </c>
      <c r="M6" s="293" t="s">
        <v>210</v>
      </c>
      <c r="N6" s="287" t="s">
        <v>440</v>
      </c>
      <c r="O6" s="238"/>
      <c r="P6" s="239"/>
      <c r="Q6" s="240"/>
      <c r="R6" s="240"/>
      <c r="S6" s="241"/>
      <c r="T6" s="242"/>
      <c r="U6" s="240"/>
      <c r="V6" s="240"/>
      <c r="W6" s="243"/>
      <c r="X6" s="242"/>
      <c r="Y6" s="240"/>
      <c r="Z6" s="240"/>
      <c r="AA6" s="244"/>
      <c r="AB6" s="434"/>
      <c r="AC6" s="431"/>
      <c r="AD6" s="240"/>
      <c r="AE6" s="240"/>
      <c r="AF6" s="240"/>
      <c r="AG6" s="243"/>
      <c r="AH6" s="245"/>
      <c r="AI6" s="246"/>
      <c r="AJ6" s="247"/>
      <c r="AK6" s="247"/>
      <c r="AL6" s="248"/>
      <c r="AM6" s="245"/>
      <c r="AN6" s="246"/>
      <c r="AO6" s="247"/>
      <c r="AP6" s="247"/>
      <c r="AQ6" s="438"/>
      <c r="AR6" s="246"/>
      <c r="AS6" s="246"/>
      <c r="AT6" s="247"/>
      <c r="AU6" s="247"/>
      <c r="AV6" s="248">
        <v>1</v>
      </c>
      <c r="AW6" s="245"/>
      <c r="AX6" s="247"/>
      <c r="AY6" s="247"/>
      <c r="AZ6" s="247"/>
      <c r="BA6" s="248"/>
      <c r="BB6" s="245"/>
      <c r="BC6" s="246"/>
      <c r="BD6" s="247"/>
      <c r="BE6" s="247"/>
      <c r="BF6" s="438"/>
      <c r="BG6" s="239"/>
      <c r="BH6" s="239"/>
      <c r="BI6" s="240"/>
      <c r="BJ6" s="240"/>
      <c r="BK6" s="243"/>
      <c r="BL6" s="242"/>
      <c r="BM6" s="240"/>
      <c r="BN6" s="240"/>
      <c r="BO6" s="240"/>
      <c r="BP6" s="243"/>
      <c r="BQ6" s="242"/>
      <c r="BR6" s="239"/>
      <c r="BS6" s="240"/>
      <c r="BT6" s="240"/>
      <c r="BU6" s="249"/>
      <c r="BV6" s="268">
        <f t="shared" ref="BV6:BV69" si="9">SUM(O6:BU6)</f>
        <v>1</v>
      </c>
      <c r="BW6" s="269">
        <f t="shared" ref="BW6:BW69" si="10">IF(J6="Pictures",(IF(SUM(O6:BU6)&gt;L6,0,L6-BV6)),L6-BV6)</f>
        <v>0</v>
      </c>
      <c r="BX6" s="270" t="str">
        <f t="shared" ref="BX6:BX69" si="11">IFERROR(IF(SEARCH("Week",M6)&gt;0,COUNT(O6:BU6),"-"),"-")</f>
        <v>-</v>
      </c>
      <c r="BY6" s="271" t="str">
        <f t="shared" ref="BY6:BY69" si="12">IFERROR(IF(SEARCH("NNC Season 1",M6)&gt;0,COUNT(O6:AG6,BG6:BU6),"-"),"-")</f>
        <v>-</v>
      </c>
      <c r="BZ6" s="271" t="str">
        <f t="shared" ref="BZ6:BZ69" si="13">IFERROR(IF(SEARCH("NNC Season 2",M6)&gt;0,COUNT(AH6:BF6),"-"),"-")</f>
        <v>-</v>
      </c>
      <c r="CA6" s="250" t="s">
        <v>204</v>
      </c>
      <c r="CB6" s="339" t="s">
        <v>301</v>
      </c>
      <c r="CC6" s="255">
        <f t="shared" ref="CC6:CC69" si="14">SUM(O6:AB6)</f>
        <v>0</v>
      </c>
      <c r="CD6" s="255">
        <f t="shared" ref="CD6:CD69" si="15">SUM(AC6:AQ6)</f>
        <v>0</v>
      </c>
      <c r="CE6" s="255">
        <f t="shared" ref="CE6:CE69" si="16">SUM(AR6:BF6)</f>
        <v>1</v>
      </c>
      <c r="CF6" s="255">
        <f t="shared" ref="CF6:CF69" si="17">SUM(BG6:BU6)</f>
        <v>0</v>
      </c>
    </row>
    <row r="7" spans="1:84" x14ac:dyDescent="0.25">
      <c r="A7" s="285" t="s">
        <v>211</v>
      </c>
      <c r="B7" s="286" t="s">
        <v>222</v>
      </c>
      <c r="C7" s="287" t="s">
        <v>236</v>
      </c>
      <c r="D7" s="287" t="s">
        <v>225</v>
      </c>
      <c r="E7" s="288" t="s">
        <v>102</v>
      </c>
      <c r="F7" s="289" t="s">
        <v>237</v>
      </c>
      <c r="G7" s="287" t="s">
        <v>204</v>
      </c>
      <c r="H7" s="287" t="s">
        <v>206</v>
      </c>
      <c r="I7" s="396" t="s">
        <v>207</v>
      </c>
      <c r="J7" s="290" t="s">
        <v>116</v>
      </c>
      <c r="K7" s="291">
        <v>1</v>
      </c>
      <c r="L7" s="292">
        <v>1</v>
      </c>
      <c r="M7" s="293" t="s">
        <v>210</v>
      </c>
      <c r="N7" s="287" t="s">
        <v>440</v>
      </c>
      <c r="O7" s="238"/>
      <c r="P7" s="239"/>
      <c r="Q7" s="240"/>
      <c r="R7" s="240"/>
      <c r="S7" s="241"/>
      <c r="T7" s="242"/>
      <c r="U7" s="240"/>
      <c r="V7" s="240"/>
      <c r="W7" s="243"/>
      <c r="X7" s="242"/>
      <c r="Y7" s="240"/>
      <c r="Z7" s="240"/>
      <c r="AA7" s="244"/>
      <c r="AB7" s="434"/>
      <c r="AC7" s="431"/>
      <c r="AD7" s="240"/>
      <c r="AE7" s="240"/>
      <c r="AF7" s="240"/>
      <c r="AG7" s="243"/>
      <c r="AH7" s="245"/>
      <c r="AI7" s="246"/>
      <c r="AJ7" s="247"/>
      <c r="AK7" s="247"/>
      <c r="AL7" s="248"/>
      <c r="AM7" s="245"/>
      <c r="AN7" s="246"/>
      <c r="AO7" s="247"/>
      <c r="AP7" s="247"/>
      <c r="AQ7" s="438"/>
      <c r="AR7" s="246"/>
      <c r="AS7" s="246"/>
      <c r="AT7" s="247"/>
      <c r="AU7" s="247"/>
      <c r="AV7" s="248">
        <v>1</v>
      </c>
      <c r="AW7" s="245"/>
      <c r="AX7" s="247"/>
      <c r="AY7" s="247"/>
      <c r="AZ7" s="247"/>
      <c r="BA7" s="248"/>
      <c r="BB7" s="245"/>
      <c r="BC7" s="246"/>
      <c r="BD7" s="247"/>
      <c r="BE7" s="247"/>
      <c r="BF7" s="438"/>
      <c r="BG7" s="239"/>
      <c r="BH7" s="239"/>
      <c r="BI7" s="240"/>
      <c r="BJ7" s="240"/>
      <c r="BK7" s="243"/>
      <c r="BL7" s="242"/>
      <c r="BM7" s="240"/>
      <c r="BN7" s="240"/>
      <c r="BO7" s="240"/>
      <c r="BP7" s="243"/>
      <c r="BQ7" s="242"/>
      <c r="BR7" s="239"/>
      <c r="BS7" s="240"/>
      <c r="BT7" s="240"/>
      <c r="BU7" s="249"/>
      <c r="BV7" s="268">
        <f t="shared" si="9"/>
        <v>1</v>
      </c>
      <c r="BW7" s="269">
        <f t="shared" si="10"/>
        <v>0</v>
      </c>
      <c r="BX7" s="270" t="str">
        <f t="shared" si="11"/>
        <v>-</v>
      </c>
      <c r="BY7" s="271" t="str">
        <f t="shared" si="12"/>
        <v>-</v>
      </c>
      <c r="BZ7" s="271" t="str">
        <f t="shared" si="13"/>
        <v>-</v>
      </c>
      <c r="CA7" s="250" t="s">
        <v>204</v>
      </c>
      <c r="CB7" s="339" t="s">
        <v>301</v>
      </c>
      <c r="CC7" s="255">
        <f t="shared" si="14"/>
        <v>0</v>
      </c>
      <c r="CD7" s="255">
        <f t="shared" si="15"/>
        <v>0</v>
      </c>
      <c r="CE7" s="255">
        <f t="shared" si="16"/>
        <v>1</v>
      </c>
      <c r="CF7" s="255">
        <f t="shared" si="17"/>
        <v>0</v>
      </c>
    </row>
    <row r="8" spans="1:84" x14ac:dyDescent="0.25">
      <c r="A8" s="285" t="s">
        <v>211</v>
      </c>
      <c r="B8" s="286" t="s">
        <v>222</v>
      </c>
      <c r="C8" s="287" t="s">
        <v>236</v>
      </c>
      <c r="D8" s="287" t="s">
        <v>225</v>
      </c>
      <c r="E8" s="288" t="s">
        <v>102</v>
      </c>
      <c r="F8" s="289" t="s">
        <v>237</v>
      </c>
      <c r="G8" s="287" t="s">
        <v>204</v>
      </c>
      <c r="H8" s="287" t="s">
        <v>206</v>
      </c>
      <c r="I8" s="396" t="s">
        <v>207</v>
      </c>
      <c r="J8" s="290" t="s">
        <v>82</v>
      </c>
      <c r="K8" s="291">
        <v>1</v>
      </c>
      <c r="L8" s="292">
        <v>1</v>
      </c>
      <c r="M8" s="293" t="s">
        <v>210</v>
      </c>
      <c r="N8" s="287" t="s">
        <v>440</v>
      </c>
      <c r="O8" s="238"/>
      <c r="P8" s="239"/>
      <c r="Q8" s="240"/>
      <c r="R8" s="240"/>
      <c r="S8" s="241"/>
      <c r="T8" s="242"/>
      <c r="U8" s="240"/>
      <c r="V8" s="240"/>
      <c r="W8" s="243"/>
      <c r="X8" s="242"/>
      <c r="Y8" s="240"/>
      <c r="Z8" s="240"/>
      <c r="AA8" s="244"/>
      <c r="AB8" s="434"/>
      <c r="AC8" s="431"/>
      <c r="AD8" s="240"/>
      <c r="AE8" s="240"/>
      <c r="AF8" s="240"/>
      <c r="AG8" s="243"/>
      <c r="AH8" s="245"/>
      <c r="AI8" s="246"/>
      <c r="AJ8" s="247"/>
      <c r="AK8" s="247"/>
      <c r="AL8" s="248"/>
      <c r="AM8" s="245"/>
      <c r="AN8" s="246"/>
      <c r="AO8" s="247"/>
      <c r="AP8" s="247"/>
      <c r="AQ8" s="438"/>
      <c r="AR8" s="246"/>
      <c r="AS8" s="246"/>
      <c r="AT8" s="247"/>
      <c r="AU8" s="247"/>
      <c r="AV8" s="248">
        <v>1</v>
      </c>
      <c r="AW8" s="245"/>
      <c r="AX8" s="247"/>
      <c r="AY8" s="247"/>
      <c r="AZ8" s="247"/>
      <c r="BA8" s="248"/>
      <c r="BB8" s="245"/>
      <c r="BC8" s="246"/>
      <c r="BD8" s="247"/>
      <c r="BE8" s="247"/>
      <c r="BF8" s="438"/>
      <c r="BG8" s="239"/>
      <c r="BH8" s="239"/>
      <c r="BI8" s="240"/>
      <c r="BJ8" s="240"/>
      <c r="BK8" s="243"/>
      <c r="BL8" s="242"/>
      <c r="BM8" s="240"/>
      <c r="BN8" s="240"/>
      <c r="BO8" s="240"/>
      <c r="BP8" s="243"/>
      <c r="BQ8" s="242"/>
      <c r="BR8" s="239"/>
      <c r="BS8" s="240"/>
      <c r="BT8" s="240"/>
      <c r="BU8" s="249"/>
      <c r="BV8" s="268">
        <f t="shared" si="9"/>
        <v>1</v>
      </c>
      <c r="BW8" s="269">
        <f t="shared" si="10"/>
        <v>0</v>
      </c>
      <c r="BX8" s="270" t="str">
        <f t="shared" si="11"/>
        <v>-</v>
      </c>
      <c r="BY8" s="271" t="str">
        <f t="shared" si="12"/>
        <v>-</v>
      </c>
      <c r="BZ8" s="271" t="str">
        <f t="shared" si="13"/>
        <v>-</v>
      </c>
      <c r="CA8" s="250" t="s">
        <v>204</v>
      </c>
      <c r="CB8" s="339" t="s">
        <v>301</v>
      </c>
      <c r="CC8" s="255">
        <f t="shared" si="14"/>
        <v>0</v>
      </c>
      <c r="CD8" s="255">
        <f t="shared" si="15"/>
        <v>0</v>
      </c>
      <c r="CE8" s="255">
        <f t="shared" si="16"/>
        <v>1</v>
      </c>
      <c r="CF8" s="255">
        <f t="shared" si="17"/>
        <v>0</v>
      </c>
    </row>
    <row r="9" spans="1:84" x14ac:dyDescent="0.25">
      <c r="A9" s="285" t="s">
        <v>211</v>
      </c>
      <c r="B9" s="286" t="s">
        <v>222</v>
      </c>
      <c r="C9" s="287" t="s">
        <v>236</v>
      </c>
      <c r="D9" s="287" t="s">
        <v>225</v>
      </c>
      <c r="E9" s="288" t="s">
        <v>102</v>
      </c>
      <c r="F9" s="289" t="s">
        <v>237</v>
      </c>
      <c r="G9" s="287" t="s">
        <v>204</v>
      </c>
      <c r="H9" s="287" t="s">
        <v>206</v>
      </c>
      <c r="I9" s="396" t="s">
        <v>207</v>
      </c>
      <c r="J9" s="290" t="s">
        <v>202</v>
      </c>
      <c r="K9" s="291">
        <v>4</v>
      </c>
      <c r="L9" s="292">
        <v>4</v>
      </c>
      <c r="M9" s="293" t="s">
        <v>203</v>
      </c>
      <c r="N9" s="287" t="s">
        <v>440</v>
      </c>
      <c r="O9" s="238"/>
      <c r="P9" s="239"/>
      <c r="Q9" s="240"/>
      <c r="R9" s="240"/>
      <c r="S9" s="241"/>
      <c r="T9" s="242"/>
      <c r="U9" s="240"/>
      <c r="V9" s="240"/>
      <c r="W9" s="243"/>
      <c r="X9" s="242"/>
      <c r="Y9" s="240"/>
      <c r="Z9" s="240"/>
      <c r="AA9" s="244"/>
      <c r="AB9" s="434"/>
      <c r="AC9" s="431"/>
      <c r="AD9" s="240"/>
      <c r="AE9" s="240"/>
      <c r="AF9" s="240"/>
      <c r="AG9" s="243"/>
      <c r="AH9" s="245"/>
      <c r="AI9" s="246"/>
      <c r="AJ9" s="247"/>
      <c r="AK9" s="247"/>
      <c r="AL9" s="248"/>
      <c r="AM9" s="245"/>
      <c r="AN9" s="246"/>
      <c r="AO9" s="247"/>
      <c r="AP9" s="247"/>
      <c r="AQ9" s="438"/>
      <c r="AR9" s="246"/>
      <c r="AS9" s="246"/>
      <c r="AT9" s="247"/>
      <c r="AU9" s="247"/>
      <c r="AV9" s="248">
        <v>4</v>
      </c>
      <c r="AW9" s="245"/>
      <c r="AX9" s="247"/>
      <c r="AY9" s="247"/>
      <c r="AZ9" s="247"/>
      <c r="BA9" s="248"/>
      <c r="BB9" s="245"/>
      <c r="BC9" s="246"/>
      <c r="BD9" s="247"/>
      <c r="BE9" s="247"/>
      <c r="BF9" s="438"/>
      <c r="BG9" s="239"/>
      <c r="BH9" s="239"/>
      <c r="BI9" s="240"/>
      <c r="BJ9" s="240"/>
      <c r="BK9" s="243"/>
      <c r="BL9" s="242"/>
      <c r="BM9" s="240"/>
      <c r="BN9" s="240"/>
      <c r="BO9" s="240"/>
      <c r="BP9" s="243"/>
      <c r="BQ9" s="242"/>
      <c r="BR9" s="239"/>
      <c r="BS9" s="240"/>
      <c r="BT9" s="240"/>
      <c r="BU9" s="249"/>
      <c r="BV9" s="268">
        <f t="shared" si="9"/>
        <v>4</v>
      </c>
      <c r="BW9" s="269">
        <f t="shared" si="10"/>
        <v>0</v>
      </c>
      <c r="BX9" s="270" t="str">
        <f t="shared" si="11"/>
        <v>-</v>
      </c>
      <c r="BY9" s="271" t="str">
        <f t="shared" si="12"/>
        <v>-</v>
      </c>
      <c r="BZ9" s="271" t="str">
        <f t="shared" si="13"/>
        <v>-</v>
      </c>
      <c r="CA9" s="250" t="s">
        <v>204</v>
      </c>
      <c r="CB9" s="339" t="s">
        <v>301</v>
      </c>
      <c r="CC9" s="255">
        <f t="shared" si="14"/>
        <v>0</v>
      </c>
      <c r="CD9" s="255">
        <f t="shared" si="15"/>
        <v>0</v>
      </c>
      <c r="CE9" s="255">
        <f t="shared" si="16"/>
        <v>4</v>
      </c>
      <c r="CF9" s="255">
        <f t="shared" si="17"/>
        <v>0</v>
      </c>
    </row>
    <row r="10" spans="1:84" x14ac:dyDescent="0.25">
      <c r="A10" s="285" t="s">
        <v>211</v>
      </c>
      <c r="B10" s="286" t="s">
        <v>222</v>
      </c>
      <c r="C10" s="287" t="s">
        <v>239</v>
      </c>
      <c r="D10" s="287" t="s">
        <v>223</v>
      </c>
      <c r="E10" s="288" t="s">
        <v>102</v>
      </c>
      <c r="F10" s="289" t="s">
        <v>240</v>
      </c>
      <c r="G10" s="287" t="s">
        <v>204</v>
      </c>
      <c r="H10" s="287" t="s">
        <v>206</v>
      </c>
      <c r="I10" s="396">
        <v>1</v>
      </c>
      <c r="J10" s="290" t="s">
        <v>80</v>
      </c>
      <c r="K10" s="291">
        <v>1</v>
      </c>
      <c r="L10" s="292">
        <v>1</v>
      </c>
      <c r="M10" s="293" t="s">
        <v>210</v>
      </c>
      <c r="N10" s="287" t="s">
        <v>438</v>
      </c>
      <c r="O10" s="238"/>
      <c r="P10" s="239"/>
      <c r="Q10" s="240"/>
      <c r="R10" s="240"/>
      <c r="S10" s="241"/>
      <c r="T10" s="242"/>
      <c r="U10" s="240"/>
      <c r="V10" s="240"/>
      <c r="W10" s="243"/>
      <c r="X10" s="242"/>
      <c r="Y10" s="240"/>
      <c r="Z10" s="240"/>
      <c r="AA10" s="244"/>
      <c r="AB10" s="434"/>
      <c r="AC10" s="431"/>
      <c r="AD10" s="240"/>
      <c r="AE10" s="240"/>
      <c r="AF10" s="240"/>
      <c r="AG10" s="243"/>
      <c r="AH10" s="245"/>
      <c r="AI10" s="246"/>
      <c r="AJ10" s="247"/>
      <c r="AK10" s="247"/>
      <c r="AL10" s="248"/>
      <c r="AM10" s="245"/>
      <c r="AN10" s="246"/>
      <c r="AO10" s="247"/>
      <c r="AP10" s="247"/>
      <c r="AQ10" s="438"/>
      <c r="AR10" s="246"/>
      <c r="AS10" s="246"/>
      <c r="AT10" s="247">
        <v>1</v>
      </c>
      <c r="AU10" s="247"/>
      <c r="AV10" s="248"/>
      <c r="AW10" s="245"/>
      <c r="AX10" s="247"/>
      <c r="AY10" s="247"/>
      <c r="AZ10" s="247"/>
      <c r="BA10" s="248"/>
      <c r="BB10" s="245"/>
      <c r="BC10" s="246"/>
      <c r="BD10" s="247"/>
      <c r="BE10" s="247"/>
      <c r="BF10" s="438"/>
      <c r="BG10" s="239"/>
      <c r="BH10" s="239"/>
      <c r="BI10" s="240"/>
      <c r="BJ10" s="240"/>
      <c r="BK10" s="243"/>
      <c r="BL10" s="242"/>
      <c r="BM10" s="240"/>
      <c r="BN10" s="240"/>
      <c r="BO10" s="240"/>
      <c r="BP10" s="243"/>
      <c r="BQ10" s="242"/>
      <c r="BR10" s="239"/>
      <c r="BS10" s="240"/>
      <c r="BT10" s="240"/>
      <c r="BU10" s="249"/>
      <c r="BV10" s="268">
        <f t="shared" si="9"/>
        <v>1</v>
      </c>
      <c r="BW10" s="269">
        <f t="shared" si="10"/>
        <v>0</v>
      </c>
      <c r="BX10" s="270" t="str">
        <f t="shared" si="11"/>
        <v>-</v>
      </c>
      <c r="BY10" s="271" t="str">
        <f t="shared" si="12"/>
        <v>-</v>
      </c>
      <c r="BZ10" s="271" t="str">
        <f t="shared" si="13"/>
        <v>-</v>
      </c>
      <c r="CA10" s="250" t="s">
        <v>204</v>
      </c>
      <c r="CB10" s="339" t="s">
        <v>300</v>
      </c>
      <c r="CC10" s="255">
        <f t="shared" si="14"/>
        <v>0</v>
      </c>
      <c r="CD10" s="255">
        <f t="shared" si="15"/>
        <v>0</v>
      </c>
      <c r="CE10" s="255">
        <f t="shared" si="16"/>
        <v>1</v>
      </c>
      <c r="CF10" s="255">
        <f t="shared" si="17"/>
        <v>0</v>
      </c>
    </row>
    <row r="11" spans="1:84" x14ac:dyDescent="0.25">
      <c r="A11" s="285" t="s">
        <v>211</v>
      </c>
      <c r="B11" s="286" t="s">
        <v>222</v>
      </c>
      <c r="C11" s="287" t="s">
        <v>239</v>
      </c>
      <c r="D11" s="287" t="s">
        <v>223</v>
      </c>
      <c r="E11" s="288" t="s">
        <v>102</v>
      </c>
      <c r="F11" s="289" t="s">
        <v>240</v>
      </c>
      <c r="G11" s="287" t="s">
        <v>204</v>
      </c>
      <c r="H11" s="287" t="s">
        <v>206</v>
      </c>
      <c r="I11" s="396">
        <v>1</v>
      </c>
      <c r="J11" s="290" t="s">
        <v>100</v>
      </c>
      <c r="K11" s="291">
        <v>1</v>
      </c>
      <c r="L11" s="292">
        <v>1</v>
      </c>
      <c r="M11" s="293" t="s">
        <v>208</v>
      </c>
      <c r="N11" s="287" t="s">
        <v>438</v>
      </c>
      <c r="O11" s="238"/>
      <c r="P11" s="239"/>
      <c r="Q11" s="240"/>
      <c r="R11" s="240"/>
      <c r="S11" s="241"/>
      <c r="T11" s="242"/>
      <c r="U11" s="240"/>
      <c r="V11" s="240"/>
      <c r="W11" s="243"/>
      <c r="X11" s="242"/>
      <c r="Y11" s="240"/>
      <c r="Z11" s="240"/>
      <c r="AA11" s="244"/>
      <c r="AB11" s="434"/>
      <c r="AC11" s="431"/>
      <c r="AD11" s="240"/>
      <c r="AE11" s="240"/>
      <c r="AF11" s="240"/>
      <c r="AG11" s="243"/>
      <c r="AH11" s="245"/>
      <c r="AI11" s="246"/>
      <c r="AJ11" s="247"/>
      <c r="AK11" s="247"/>
      <c r="AL11" s="248"/>
      <c r="AM11" s="245"/>
      <c r="AN11" s="246"/>
      <c r="AO11" s="247"/>
      <c r="AP11" s="247"/>
      <c r="AQ11" s="438"/>
      <c r="AR11" s="246"/>
      <c r="AS11" s="246"/>
      <c r="AT11" s="247">
        <v>1</v>
      </c>
      <c r="AU11" s="247"/>
      <c r="AV11" s="248"/>
      <c r="AW11" s="245"/>
      <c r="AX11" s="247"/>
      <c r="AY11" s="247"/>
      <c r="AZ11" s="247"/>
      <c r="BA11" s="248"/>
      <c r="BB11" s="245"/>
      <c r="BC11" s="246"/>
      <c r="BD11" s="247"/>
      <c r="BE11" s="247"/>
      <c r="BF11" s="438"/>
      <c r="BG11" s="239"/>
      <c r="BH11" s="239"/>
      <c r="BI11" s="240"/>
      <c r="BJ11" s="240"/>
      <c r="BK11" s="243"/>
      <c r="BL11" s="242"/>
      <c r="BM11" s="240"/>
      <c r="BN11" s="240"/>
      <c r="BO11" s="240"/>
      <c r="BP11" s="243"/>
      <c r="BQ11" s="242"/>
      <c r="BR11" s="239"/>
      <c r="BS11" s="240"/>
      <c r="BT11" s="240"/>
      <c r="BU11" s="249"/>
      <c r="BV11" s="268">
        <f t="shared" si="9"/>
        <v>1</v>
      </c>
      <c r="BW11" s="269">
        <f t="shared" si="10"/>
        <v>0</v>
      </c>
      <c r="BX11" s="270" t="str">
        <f t="shared" si="11"/>
        <v>-</v>
      </c>
      <c r="BY11" s="271" t="str">
        <f t="shared" si="12"/>
        <v>-</v>
      </c>
      <c r="BZ11" s="271" t="str">
        <f t="shared" si="13"/>
        <v>-</v>
      </c>
      <c r="CA11" s="250" t="s">
        <v>204</v>
      </c>
      <c r="CB11" s="339" t="s">
        <v>300</v>
      </c>
      <c r="CC11" s="255">
        <f t="shared" si="14"/>
        <v>0</v>
      </c>
      <c r="CD11" s="255">
        <f t="shared" si="15"/>
        <v>0</v>
      </c>
      <c r="CE11" s="255">
        <f t="shared" si="16"/>
        <v>1</v>
      </c>
      <c r="CF11" s="255">
        <f t="shared" si="17"/>
        <v>0</v>
      </c>
    </row>
    <row r="12" spans="1:84" x14ac:dyDescent="0.25">
      <c r="A12" s="285" t="s">
        <v>211</v>
      </c>
      <c r="B12" s="286" t="s">
        <v>222</v>
      </c>
      <c r="C12" s="287" t="s">
        <v>239</v>
      </c>
      <c r="D12" s="287" t="s">
        <v>223</v>
      </c>
      <c r="E12" s="288" t="s">
        <v>102</v>
      </c>
      <c r="F12" s="289" t="s">
        <v>240</v>
      </c>
      <c r="G12" s="287" t="s">
        <v>204</v>
      </c>
      <c r="H12" s="287" t="s">
        <v>206</v>
      </c>
      <c r="I12" s="396">
        <v>1</v>
      </c>
      <c r="J12" s="290" t="s">
        <v>116</v>
      </c>
      <c r="K12" s="291">
        <v>1</v>
      </c>
      <c r="L12" s="292">
        <v>1</v>
      </c>
      <c r="M12" s="293" t="s">
        <v>210</v>
      </c>
      <c r="N12" s="287" t="s">
        <v>438</v>
      </c>
      <c r="O12" s="238"/>
      <c r="P12" s="239"/>
      <c r="Q12" s="240"/>
      <c r="R12" s="240"/>
      <c r="S12" s="241"/>
      <c r="T12" s="242"/>
      <c r="U12" s="240"/>
      <c r="V12" s="240"/>
      <c r="W12" s="243"/>
      <c r="X12" s="242"/>
      <c r="Y12" s="240"/>
      <c r="Z12" s="240"/>
      <c r="AA12" s="244"/>
      <c r="AB12" s="434"/>
      <c r="AC12" s="431"/>
      <c r="AD12" s="240"/>
      <c r="AE12" s="240"/>
      <c r="AF12" s="240"/>
      <c r="AG12" s="243"/>
      <c r="AH12" s="245"/>
      <c r="AI12" s="246"/>
      <c r="AJ12" s="247"/>
      <c r="AK12" s="247"/>
      <c r="AL12" s="248"/>
      <c r="AM12" s="245"/>
      <c r="AN12" s="246"/>
      <c r="AO12" s="247"/>
      <c r="AP12" s="247"/>
      <c r="AQ12" s="438"/>
      <c r="AR12" s="246"/>
      <c r="AS12" s="246"/>
      <c r="AT12" s="247">
        <v>1</v>
      </c>
      <c r="AU12" s="247"/>
      <c r="AV12" s="248"/>
      <c r="AW12" s="245"/>
      <c r="AX12" s="247"/>
      <c r="AY12" s="247"/>
      <c r="AZ12" s="247"/>
      <c r="BA12" s="248"/>
      <c r="BB12" s="245"/>
      <c r="BC12" s="246"/>
      <c r="BD12" s="247"/>
      <c r="BE12" s="247"/>
      <c r="BF12" s="438"/>
      <c r="BG12" s="239"/>
      <c r="BH12" s="239"/>
      <c r="BI12" s="240"/>
      <c r="BJ12" s="240"/>
      <c r="BK12" s="243"/>
      <c r="BL12" s="242"/>
      <c r="BM12" s="240"/>
      <c r="BN12" s="240"/>
      <c r="BO12" s="240"/>
      <c r="BP12" s="243"/>
      <c r="BQ12" s="242"/>
      <c r="BR12" s="239"/>
      <c r="BS12" s="240"/>
      <c r="BT12" s="240"/>
      <c r="BU12" s="249"/>
      <c r="BV12" s="268">
        <f t="shared" si="9"/>
        <v>1</v>
      </c>
      <c r="BW12" s="269">
        <f t="shared" si="10"/>
        <v>0</v>
      </c>
      <c r="BX12" s="270" t="str">
        <f t="shared" si="11"/>
        <v>-</v>
      </c>
      <c r="BY12" s="271" t="str">
        <f t="shared" si="12"/>
        <v>-</v>
      </c>
      <c r="BZ12" s="271" t="str">
        <f t="shared" si="13"/>
        <v>-</v>
      </c>
      <c r="CA12" s="250" t="s">
        <v>204</v>
      </c>
      <c r="CB12" s="339" t="s">
        <v>300</v>
      </c>
      <c r="CC12" s="255">
        <f t="shared" si="14"/>
        <v>0</v>
      </c>
      <c r="CD12" s="255">
        <f t="shared" si="15"/>
        <v>0</v>
      </c>
      <c r="CE12" s="255">
        <f t="shared" si="16"/>
        <v>1</v>
      </c>
      <c r="CF12" s="255">
        <f t="shared" si="17"/>
        <v>0</v>
      </c>
    </row>
    <row r="13" spans="1:84" x14ac:dyDescent="0.25">
      <c r="A13" s="285" t="s">
        <v>211</v>
      </c>
      <c r="B13" s="286" t="s">
        <v>222</v>
      </c>
      <c r="C13" s="287" t="s">
        <v>239</v>
      </c>
      <c r="D13" s="287" t="s">
        <v>223</v>
      </c>
      <c r="E13" s="288" t="s">
        <v>102</v>
      </c>
      <c r="F13" s="289" t="s">
        <v>240</v>
      </c>
      <c r="G13" s="287" t="s">
        <v>204</v>
      </c>
      <c r="H13" s="287" t="s">
        <v>206</v>
      </c>
      <c r="I13" s="396">
        <v>1</v>
      </c>
      <c r="J13" s="290" t="s">
        <v>91</v>
      </c>
      <c r="K13" s="291">
        <v>1</v>
      </c>
      <c r="L13" s="292">
        <v>1</v>
      </c>
      <c r="M13" s="293" t="s">
        <v>210</v>
      </c>
      <c r="N13" s="287" t="s">
        <v>438</v>
      </c>
      <c r="O13" s="238"/>
      <c r="P13" s="239"/>
      <c r="Q13" s="240"/>
      <c r="R13" s="240"/>
      <c r="S13" s="241"/>
      <c r="T13" s="242"/>
      <c r="U13" s="240"/>
      <c r="V13" s="240"/>
      <c r="W13" s="243"/>
      <c r="X13" s="242"/>
      <c r="Y13" s="240"/>
      <c r="Z13" s="240"/>
      <c r="AA13" s="244"/>
      <c r="AB13" s="434"/>
      <c r="AC13" s="431"/>
      <c r="AD13" s="240"/>
      <c r="AE13" s="240"/>
      <c r="AF13" s="240"/>
      <c r="AG13" s="243"/>
      <c r="AH13" s="245"/>
      <c r="AI13" s="246"/>
      <c r="AJ13" s="247"/>
      <c r="AK13" s="247"/>
      <c r="AL13" s="248"/>
      <c r="AM13" s="245"/>
      <c r="AN13" s="246"/>
      <c r="AO13" s="247"/>
      <c r="AP13" s="247"/>
      <c r="AQ13" s="438"/>
      <c r="AR13" s="246"/>
      <c r="AS13" s="246"/>
      <c r="AT13" s="247">
        <v>1</v>
      </c>
      <c r="AU13" s="247"/>
      <c r="AV13" s="248"/>
      <c r="AW13" s="245"/>
      <c r="AX13" s="247"/>
      <c r="AY13" s="247"/>
      <c r="AZ13" s="247"/>
      <c r="BA13" s="248"/>
      <c r="BB13" s="245"/>
      <c r="BC13" s="246"/>
      <c r="BD13" s="247"/>
      <c r="BE13" s="247"/>
      <c r="BF13" s="438"/>
      <c r="BG13" s="239"/>
      <c r="BH13" s="239"/>
      <c r="BI13" s="240"/>
      <c r="BJ13" s="240"/>
      <c r="BK13" s="243"/>
      <c r="BL13" s="242"/>
      <c r="BM13" s="240"/>
      <c r="BN13" s="240"/>
      <c r="BO13" s="240"/>
      <c r="BP13" s="243"/>
      <c r="BQ13" s="242"/>
      <c r="BR13" s="239"/>
      <c r="BS13" s="240"/>
      <c r="BT13" s="240"/>
      <c r="BU13" s="249"/>
      <c r="BV13" s="268">
        <f t="shared" si="9"/>
        <v>1</v>
      </c>
      <c r="BW13" s="269">
        <f t="shared" si="10"/>
        <v>0</v>
      </c>
      <c r="BX13" s="270" t="str">
        <f t="shared" si="11"/>
        <v>-</v>
      </c>
      <c r="BY13" s="271" t="str">
        <f t="shared" si="12"/>
        <v>-</v>
      </c>
      <c r="BZ13" s="271" t="str">
        <f t="shared" si="13"/>
        <v>-</v>
      </c>
      <c r="CA13" s="250" t="s">
        <v>204</v>
      </c>
      <c r="CB13" s="339" t="s">
        <v>300</v>
      </c>
      <c r="CC13" s="255">
        <f t="shared" si="14"/>
        <v>0</v>
      </c>
      <c r="CD13" s="255">
        <f t="shared" si="15"/>
        <v>0</v>
      </c>
      <c r="CE13" s="255">
        <f t="shared" si="16"/>
        <v>1</v>
      </c>
      <c r="CF13" s="255">
        <f t="shared" si="17"/>
        <v>0</v>
      </c>
    </row>
    <row r="14" spans="1:84" x14ac:dyDescent="0.25">
      <c r="A14" s="285" t="s">
        <v>211</v>
      </c>
      <c r="B14" s="286" t="s">
        <v>222</v>
      </c>
      <c r="C14" s="287" t="s">
        <v>239</v>
      </c>
      <c r="D14" s="287" t="s">
        <v>223</v>
      </c>
      <c r="E14" s="288" t="s">
        <v>102</v>
      </c>
      <c r="F14" s="289" t="s">
        <v>240</v>
      </c>
      <c r="G14" s="287" t="s">
        <v>204</v>
      </c>
      <c r="H14" s="287" t="s">
        <v>206</v>
      </c>
      <c r="I14" s="396">
        <v>1</v>
      </c>
      <c r="J14" s="290" t="s">
        <v>82</v>
      </c>
      <c r="K14" s="291">
        <v>1</v>
      </c>
      <c r="L14" s="292">
        <v>1</v>
      </c>
      <c r="M14" s="293" t="s">
        <v>210</v>
      </c>
      <c r="N14" s="287" t="s">
        <v>438</v>
      </c>
      <c r="O14" s="238"/>
      <c r="P14" s="239"/>
      <c r="Q14" s="240"/>
      <c r="R14" s="240"/>
      <c r="S14" s="241"/>
      <c r="T14" s="242"/>
      <c r="U14" s="240"/>
      <c r="V14" s="240"/>
      <c r="W14" s="243"/>
      <c r="X14" s="242"/>
      <c r="Y14" s="240"/>
      <c r="Z14" s="240"/>
      <c r="AA14" s="244"/>
      <c r="AB14" s="434"/>
      <c r="AC14" s="431"/>
      <c r="AD14" s="240"/>
      <c r="AE14" s="240"/>
      <c r="AF14" s="240"/>
      <c r="AG14" s="243"/>
      <c r="AH14" s="245"/>
      <c r="AI14" s="246"/>
      <c r="AJ14" s="247"/>
      <c r="AK14" s="247"/>
      <c r="AL14" s="248"/>
      <c r="AM14" s="245"/>
      <c r="AN14" s="246"/>
      <c r="AO14" s="247"/>
      <c r="AP14" s="247"/>
      <c r="AQ14" s="438"/>
      <c r="AR14" s="246"/>
      <c r="AS14" s="246"/>
      <c r="AT14" s="247">
        <v>1</v>
      </c>
      <c r="AU14" s="247"/>
      <c r="AV14" s="248"/>
      <c r="AW14" s="245"/>
      <c r="AX14" s="247"/>
      <c r="AY14" s="247"/>
      <c r="AZ14" s="247"/>
      <c r="BA14" s="248"/>
      <c r="BB14" s="245"/>
      <c r="BC14" s="246"/>
      <c r="BD14" s="247"/>
      <c r="BE14" s="247"/>
      <c r="BF14" s="438"/>
      <c r="BG14" s="239"/>
      <c r="BH14" s="239"/>
      <c r="BI14" s="240"/>
      <c r="BJ14" s="240"/>
      <c r="BK14" s="243"/>
      <c r="BL14" s="242"/>
      <c r="BM14" s="240"/>
      <c r="BN14" s="240"/>
      <c r="BO14" s="240"/>
      <c r="BP14" s="243"/>
      <c r="BQ14" s="242"/>
      <c r="BR14" s="239"/>
      <c r="BS14" s="240"/>
      <c r="BT14" s="240"/>
      <c r="BU14" s="249"/>
      <c r="BV14" s="268">
        <f t="shared" si="9"/>
        <v>1</v>
      </c>
      <c r="BW14" s="269">
        <f t="shared" si="10"/>
        <v>0</v>
      </c>
      <c r="BX14" s="270" t="str">
        <f t="shared" si="11"/>
        <v>-</v>
      </c>
      <c r="BY14" s="271" t="str">
        <f t="shared" si="12"/>
        <v>-</v>
      </c>
      <c r="BZ14" s="271" t="str">
        <f t="shared" si="13"/>
        <v>-</v>
      </c>
      <c r="CA14" s="250" t="s">
        <v>204</v>
      </c>
      <c r="CB14" s="339" t="s">
        <v>300</v>
      </c>
      <c r="CC14" s="255">
        <f t="shared" si="14"/>
        <v>0</v>
      </c>
      <c r="CD14" s="255">
        <f t="shared" si="15"/>
        <v>0</v>
      </c>
      <c r="CE14" s="255">
        <f t="shared" si="16"/>
        <v>1</v>
      </c>
      <c r="CF14" s="255">
        <f t="shared" si="17"/>
        <v>0</v>
      </c>
    </row>
    <row r="15" spans="1:84" x14ac:dyDescent="0.25">
      <c r="A15" s="285" t="s">
        <v>211</v>
      </c>
      <c r="B15" s="286" t="s">
        <v>222</v>
      </c>
      <c r="C15" s="287" t="s">
        <v>239</v>
      </c>
      <c r="D15" s="287" t="s">
        <v>223</v>
      </c>
      <c r="E15" s="288" t="s">
        <v>102</v>
      </c>
      <c r="F15" s="289" t="s">
        <v>240</v>
      </c>
      <c r="G15" s="287" t="s">
        <v>204</v>
      </c>
      <c r="H15" s="287" t="s">
        <v>206</v>
      </c>
      <c r="I15" s="396">
        <v>1</v>
      </c>
      <c r="J15" s="290" t="s">
        <v>202</v>
      </c>
      <c r="K15" s="291">
        <v>4</v>
      </c>
      <c r="L15" s="292">
        <v>4</v>
      </c>
      <c r="M15" s="293" t="s">
        <v>203</v>
      </c>
      <c r="N15" s="287" t="s">
        <v>438</v>
      </c>
      <c r="O15" s="238"/>
      <c r="P15" s="239"/>
      <c r="Q15" s="240"/>
      <c r="R15" s="240"/>
      <c r="S15" s="241"/>
      <c r="T15" s="242"/>
      <c r="U15" s="240"/>
      <c r="V15" s="240"/>
      <c r="W15" s="243"/>
      <c r="X15" s="242"/>
      <c r="Y15" s="240"/>
      <c r="Z15" s="240"/>
      <c r="AA15" s="244"/>
      <c r="AB15" s="434"/>
      <c r="AC15" s="431"/>
      <c r="AD15" s="240"/>
      <c r="AE15" s="240"/>
      <c r="AF15" s="240"/>
      <c r="AG15" s="243"/>
      <c r="AH15" s="245"/>
      <c r="AI15" s="246"/>
      <c r="AJ15" s="247"/>
      <c r="AK15" s="247"/>
      <c r="AL15" s="248"/>
      <c r="AM15" s="245"/>
      <c r="AN15" s="246"/>
      <c r="AO15" s="247"/>
      <c r="AP15" s="247"/>
      <c r="AQ15" s="438"/>
      <c r="AR15" s="246"/>
      <c r="AS15" s="246"/>
      <c r="AT15" s="247">
        <v>4</v>
      </c>
      <c r="AU15" s="247"/>
      <c r="AV15" s="248"/>
      <c r="AW15" s="245"/>
      <c r="AX15" s="247"/>
      <c r="AY15" s="247"/>
      <c r="AZ15" s="247"/>
      <c r="BA15" s="248"/>
      <c r="BB15" s="245"/>
      <c r="BC15" s="246"/>
      <c r="BD15" s="247"/>
      <c r="BE15" s="247"/>
      <c r="BF15" s="438"/>
      <c r="BG15" s="239"/>
      <c r="BH15" s="239"/>
      <c r="BI15" s="240"/>
      <c r="BJ15" s="240"/>
      <c r="BK15" s="243"/>
      <c r="BL15" s="242"/>
      <c r="BM15" s="240"/>
      <c r="BN15" s="240"/>
      <c r="BO15" s="240"/>
      <c r="BP15" s="243"/>
      <c r="BQ15" s="242"/>
      <c r="BR15" s="239"/>
      <c r="BS15" s="240"/>
      <c r="BT15" s="240"/>
      <c r="BU15" s="249"/>
      <c r="BV15" s="268">
        <f t="shared" si="9"/>
        <v>4</v>
      </c>
      <c r="BW15" s="269">
        <f t="shared" si="10"/>
        <v>0</v>
      </c>
      <c r="BX15" s="270" t="str">
        <f t="shared" si="11"/>
        <v>-</v>
      </c>
      <c r="BY15" s="271" t="str">
        <f t="shared" si="12"/>
        <v>-</v>
      </c>
      <c r="BZ15" s="271" t="str">
        <f t="shared" si="13"/>
        <v>-</v>
      </c>
      <c r="CA15" s="250" t="s">
        <v>204</v>
      </c>
      <c r="CB15" s="339" t="s">
        <v>300</v>
      </c>
      <c r="CC15" s="255">
        <f t="shared" si="14"/>
        <v>0</v>
      </c>
      <c r="CD15" s="255">
        <f t="shared" si="15"/>
        <v>0</v>
      </c>
      <c r="CE15" s="255">
        <f t="shared" si="16"/>
        <v>4</v>
      </c>
      <c r="CF15" s="255">
        <f t="shared" si="17"/>
        <v>0</v>
      </c>
    </row>
    <row r="16" spans="1:84" x14ac:dyDescent="0.25">
      <c r="A16" s="285" t="s">
        <v>211</v>
      </c>
      <c r="B16" s="286" t="s">
        <v>222</v>
      </c>
      <c r="C16" s="287" t="s">
        <v>221</v>
      </c>
      <c r="D16" s="287" t="s">
        <v>225</v>
      </c>
      <c r="E16" s="288" t="s">
        <v>102</v>
      </c>
      <c r="F16" s="289" t="s">
        <v>242</v>
      </c>
      <c r="G16" s="287" t="s">
        <v>204</v>
      </c>
      <c r="H16" s="287" t="s">
        <v>214</v>
      </c>
      <c r="I16" s="396" t="s">
        <v>207</v>
      </c>
      <c r="J16" s="290" t="s">
        <v>80</v>
      </c>
      <c r="K16" s="291">
        <v>5</v>
      </c>
      <c r="L16" s="292">
        <v>6</v>
      </c>
      <c r="M16" s="293" t="s">
        <v>200</v>
      </c>
      <c r="N16" s="532" t="s">
        <v>243</v>
      </c>
      <c r="O16" s="238"/>
      <c r="P16" s="239"/>
      <c r="Q16" s="240"/>
      <c r="R16" s="240"/>
      <c r="S16" s="241">
        <v>1</v>
      </c>
      <c r="T16" s="242"/>
      <c r="U16" s="240">
        <v>1</v>
      </c>
      <c r="V16" s="240"/>
      <c r="W16" s="243">
        <v>1</v>
      </c>
      <c r="X16" s="242"/>
      <c r="Y16" s="240"/>
      <c r="Z16" s="240"/>
      <c r="AA16" s="244"/>
      <c r="AB16" s="434"/>
      <c r="AC16" s="431"/>
      <c r="AD16" s="240"/>
      <c r="AE16" s="240"/>
      <c r="AF16" s="240"/>
      <c r="AG16" s="243"/>
      <c r="AH16" s="245"/>
      <c r="AI16" s="246">
        <v>1</v>
      </c>
      <c r="AJ16" s="247"/>
      <c r="AK16" s="247"/>
      <c r="AL16" s="248"/>
      <c r="AM16" s="245"/>
      <c r="AN16" s="246"/>
      <c r="AO16" s="247"/>
      <c r="AP16" s="247"/>
      <c r="AQ16" s="438">
        <v>1</v>
      </c>
      <c r="AR16" s="246"/>
      <c r="AS16" s="246"/>
      <c r="AT16" s="247"/>
      <c r="AU16" s="247"/>
      <c r="AV16" s="248"/>
      <c r="AW16" s="245"/>
      <c r="AX16" s="247"/>
      <c r="AY16" s="247"/>
      <c r="AZ16" s="247"/>
      <c r="BA16" s="248"/>
      <c r="BB16" s="245"/>
      <c r="BC16" s="246"/>
      <c r="BD16" s="247"/>
      <c r="BE16" s="247"/>
      <c r="BF16" s="438"/>
      <c r="BG16" s="239"/>
      <c r="BH16" s="239"/>
      <c r="BI16" s="240"/>
      <c r="BJ16" s="240"/>
      <c r="BK16" s="243"/>
      <c r="BL16" s="242">
        <v>1</v>
      </c>
      <c r="BM16" s="240"/>
      <c r="BN16" s="240"/>
      <c r="BO16" s="240"/>
      <c r="BP16" s="243"/>
      <c r="BQ16" s="242"/>
      <c r="BR16" s="239"/>
      <c r="BS16" s="240"/>
      <c r="BT16" s="240"/>
      <c r="BU16" s="249"/>
      <c r="BV16" s="268">
        <f t="shared" si="9"/>
        <v>6</v>
      </c>
      <c r="BW16" s="269">
        <f t="shared" si="10"/>
        <v>0</v>
      </c>
      <c r="BX16" s="270">
        <f t="shared" si="11"/>
        <v>6</v>
      </c>
      <c r="BY16" s="271">
        <f t="shared" si="12"/>
        <v>4</v>
      </c>
      <c r="BZ16" s="271">
        <f t="shared" si="13"/>
        <v>2</v>
      </c>
      <c r="CA16" s="250" t="s">
        <v>204</v>
      </c>
      <c r="CB16" s="251" t="s">
        <v>296</v>
      </c>
      <c r="CC16" s="255">
        <f t="shared" si="14"/>
        <v>3</v>
      </c>
      <c r="CD16" s="255">
        <f t="shared" si="15"/>
        <v>2</v>
      </c>
      <c r="CE16" s="255">
        <f t="shared" si="16"/>
        <v>0</v>
      </c>
      <c r="CF16" s="255">
        <f t="shared" si="17"/>
        <v>1</v>
      </c>
    </row>
    <row r="17" spans="1:84" x14ac:dyDescent="0.25">
      <c r="A17" s="285" t="s">
        <v>211</v>
      </c>
      <c r="B17" s="286" t="s">
        <v>222</v>
      </c>
      <c r="C17" s="287" t="s">
        <v>221</v>
      </c>
      <c r="D17" s="287" t="s">
        <v>225</v>
      </c>
      <c r="E17" s="288" t="s">
        <v>102</v>
      </c>
      <c r="F17" s="289" t="s">
        <v>242</v>
      </c>
      <c r="G17" s="287" t="s">
        <v>204</v>
      </c>
      <c r="H17" s="287" t="s">
        <v>214</v>
      </c>
      <c r="I17" s="396" t="s">
        <v>207</v>
      </c>
      <c r="J17" s="290" t="s">
        <v>82</v>
      </c>
      <c r="K17" s="291">
        <v>5</v>
      </c>
      <c r="L17" s="292">
        <v>6</v>
      </c>
      <c r="M17" s="293" t="s">
        <v>201</v>
      </c>
      <c r="N17" s="287" t="s">
        <v>243</v>
      </c>
      <c r="O17" s="238"/>
      <c r="P17" s="239"/>
      <c r="Q17" s="240"/>
      <c r="R17" s="240"/>
      <c r="S17" s="241">
        <v>1</v>
      </c>
      <c r="T17" s="242"/>
      <c r="U17" s="240">
        <v>1</v>
      </c>
      <c r="V17" s="240"/>
      <c r="W17" s="243">
        <v>1</v>
      </c>
      <c r="X17" s="242"/>
      <c r="Y17" s="240"/>
      <c r="Z17" s="240"/>
      <c r="AA17" s="244"/>
      <c r="AB17" s="434"/>
      <c r="AC17" s="431"/>
      <c r="AD17" s="240"/>
      <c r="AE17" s="240"/>
      <c r="AF17" s="240"/>
      <c r="AG17" s="243"/>
      <c r="AH17" s="245"/>
      <c r="AI17" s="246">
        <v>1</v>
      </c>
      <c r="AJ17" s="247"/>
      <c r="AK17" s="247"/>
      <c r="AL17" s="248"/>
      <c r="AM17" s="245"/>
      <c r="AN17" s="246"/>
      <c r="AO17" s="247"/>
      <c r="AP17" s="247"/>
      <c r="AQ17" s="438">
        <v>1</v>
      </c>
      <c r="AR17" s="246"/>
      <c r="AS17" s="246"/>
      <c r="AT17" s="247"/>
      <c r="AU17" s="247"/>
      <c r="AV17" s="248"/>
      <c r="AW17" s="245"/>
      <c r="AX17" s="247"/>
      <c r="AY17" s="247"/>
      <c r="AZ17" s="247"/>
      <c r="BA17" s="248"/>
      <c r="BB17" s="245"/>
      <c r="BC17" s="246"/>
      <c r="BD17" s="247"/>
      <c r="BE17" s="247"/>
      <c r="BF17" s="438"/>
      <c r="BG17" s="239"/>
      <c r="BH17" s="239"/>
      <c r="BI17" s="240"/>
      <c r="BJ17" s="240"/>
      <c r="BK17" s="243"/>
      <c r="BL17" s="242">
        <v>1</v>
      </c>
      <c r="BM17" s="240"/>
      <c r="BN17" s="240"/>
      <c r="BO17" s="240"/>
      <c r="BP17" s="243"/>
      <c r="BQ17" s="242"/>
      <c r="BR17" s="239"/>
      <c r="BS17" s="240"/>
      <c r="BT17" s="240"/>
      <c r="BU17" s="249"/>
      <c r="BV17" s="268">
        <f t="shared" si="9"/>
        <v>6</v>
      </c>
      <c r="BW17" s="269">
        <f t="shared" si="10"/>
        <v>0</v>
      </c>
      <c r="BX17" s="270">
        <f t="shared" si="11"/>
        <v>6</v>
      </c>
      <c r="BY17" s="271" t="str">
        <f t="shared" si="12"/>
        <v>-</v>
      </c>
      <c r="BZ17" s="271" t="str">
        <f t="shared" si="13"/>
        <v>-</v>
      </c>
      <c r="CA17" s="250" t="s">
        <v>204</v>
      </c>
      <c r="CB17" s="251" t="s">
        <v>296</v>
      </c>
      <c r="CC17" s="255">
        <f t="shared" si="14"/>
        <v>3</v>
      </c>
      <c r="CD17" s="255">
        <f t="shared" si="15"/>
        <v>2</v>
      </c>
      <c r="CE17" s="255">
        <f t="shared" si="16"/>
        <v>0</v>
      </c>
      <c r="CF17" s="255">
        <f t="shared" si="17"/>
        <v>1</v>
      </c>
    </row>
    <row r="18" spans="1:84" x14ac:dyDescent="0.25">
      <c r="A18" s="285" t="s">
        <v>211</v>
      </c>
      <c r="B18" s="286" t="s">
        <v>222</v>
      </c>
      <c r="C18" s="287" t="s">
        <v>221</v>
      </c>
      <c r="D18" s="287" t="s">
        <v>225</v>
      </c>
      <c r="E18" s="288" t="s">
        <v>102</v>
      </c>
      <c r="F18" s="289" t="s">
        <v>242</v>
      </c>
      <c r="G18" s="287" t="s">
        <v>204</v>
      </c>
      <c r="H18" s="287" t="s">
        <v>214</v>
      </c>
      <c r="I18" s="396" t="s">
        <v>207</v>
      </c>
      <c r="J18" s="290" t="s">
        <v>213</v>
      </c>
      <c r="K18" s="291">
        <v>5</v>
      </c>
      <c r="L18" s="292">
        <v>6</v>
      </c>
      <c r="M18" s="293" t="s">
        <v>201</v>
      </c>
      <c r="N18" s="287" t="s">
        <v>243</v>
      </c>
      <c r="O18" s="238"/>
      <c r="P18" s="239"/>
      <c r="Q18" s="240"/>
      <c r="R18" s="240"/>
      <c r="S18" s="241">
        <v>1</v>
      </c>
      <c r="T18" s="242"/>
      <c r="U18" s="240">
        <v>1</v>
      </c>
      <c r="V18" s="240"/>
      <c r="W18" s="243">
        <v>1</v>
      </c>
      <c r="X18" s="242"/>
      <c r="Y18" s="240"/>
      <c r="Z18" s="240"/>
      <c r="AA18" s="244"/>
      <c r="AB18" s="434"/>
      <c r="AC18" s="431"/>
      <c r="AD18" s="240"/>
      <c r="AE18" s="240"/>
      <c r="AF18" s="240"/>
      <c r="AG18" s="243"/>
      <c r="AH18" s="245"/>
      <c r="AI18" s="246">
        <v>1</v>
      </c>
      <c r="AJ18" s="247"/>
      <c r="AK18" s="247"/>
      <c r="AL18" s="248"/>
      <c r="AM18" s="245"/>
      <c r="AN18" s="246"/>
      <c r="AO18" s="247"/>
      <c r="AP18" s="247"/>
      <c r="AQ18" s="438">
        <v>1</v>
      </c>
      <c r="AR18" s="246"/>
      <c r="AS18" s="246"/>
      <c r="AT18" s="247"/>
      <c r="AU18" s="247"/>
      <c r="AV18" s="248"/>
      <c r="AW18" s="245"/>
      <c r="AX18" s="247"/>
      <c r="AY18" s="247"/>
      <c r="AZ18" s="247"/>
      <c r="BA18" s="248"/>
      <c r="BB18" s="245"/>
      <c r="BC18" s="246"/>
      <c r="BD18" s="247"/>
      <c r="BE18" s="247"/>
      <c r="BF18" s="438"/>
      <c r="BG18" s="239"/>
      <c r="BH18" s="239"/>
      <c r="BI18" s="240"/>
      <c r="BJ18" s="240"/>
      <c r="BK18" s="243"/>
      <c r="BL18" s="242">
        <v>1</v>
      </c>
      <c r="BM18" s="240"/>
      <c r="BN18" s="240"/>
      <c r="BO18" s="240"/>
      <c r="BP18" s="243"/>
      <c r="BQ18" s="242"/>
      <c r="BR18" s="239"/>
      <c r="BS18" s="240"/>
      <c r="BT18" s="240"/>
      <c r="BU18" s="249"/>
      <c r="BV18" s="268">
        <f t="shared" si="9"/>
        <v>6</v>
      </c>
      <c r="BW18" s="269">
        <f t="shared" si="10"/>
        <v>0</v>
      </c>
      <c r="BX18" s="270">
        <f t="shared" si="11"/>
        <v>6</v>
      </c>
      <c r="BY18" s="271" t="str">
        <f t="shared" si="12"/>
        <v>-</v>
      </c>
      <c r="BZ18" s="271" t="str">
        <f t="shared" si="13"/>
        <v>-</v>
      </c>
      <c r="CA18" s="250" t="s">
        <v>204</v>
      </c>
      <c r="CB18" s="251" t="s">
        <v>296</v>
      </c>
      <c r="CC18" s="255">
        <f t="shared" si="14"/>
        <v>3</v>
      </c>
      <c r="CD18" s="255">
        <f t="shared" si="15"/>
        <v>2</v>
      </c>
      <c r="CE18" s="255">
        <f t="shared" si="16"/>
        <v>0</v>
      </c>
      <c r="CF18" s="255">
        <f t="shared" si="17"/>
        <v>1</v>
      </c>
    </row>
    <row r="19" spans="1:84" x14ac:dyDescent="0.25">
      <c r="A19" s="285" t="s">
        <v>211</v>
      </c>
      <c r="B19" s="286" t="s">
        <v>222</v>
      </c>
      <c r="C19" s="287" t="s">
        <v>221</v>
      </c>
      <c r="D19" s="287" t="s">
        <v>225</v>
      </c>
      <c r="E19" s="288" t="s">
        <v>102</v>
      </c>
      <c r="F19" s="289" t="s">
        <v>242</v>
      </c>
      <c r="G19" s="287" t="s">
        <v>204</v>
      </c>
      <c r="H19" s="287" t="s">
        <v>214</v>
      </c>
      <c r="I19" s="396" t="s">
        <v>207</v>
      </c>
      <c r="J19" s="290" t="s">
        <v>87</v>
      </c>
      <c r="K19" s="291">
        <v>0</v>
      </c>
      <c r="L19" s="292">
        <v>1</v>
      </c>
      <c r="M19" s="293" t="s">
        <v>475</v>
      </c>
      <c r="N19" s="287" t="s">
        <v>243</v>
      </c>
      <c r="O19" s="238"/>
      <c r="P19" s="239"/>
      <c r="Q19" s="240"/>
      <c r="R19" s="240"/>
      <c r="S19" s="241"/>
      <c r="T19" s="242"/>
      <c r="U19" s="240"/>
      <c r="V19" s="240"/>
      <c r="W19" s="243"/>
      <c r="X19" s="242"/>
      <c r="Y19" s="240"/>
      <c r="Z19" s="240"/>
      <c r="AA19" s="244"/>
      <c r="AB19" s="434"/>
      <c r="AC19" s="431"/>
      <c r="AD19" s="240"/>
      <c r="AE19" s="240"/>
      <c r="AF19" s="240"/>
      <c r="AG19" s="243"/>
      <c r="AH19" s="245"/>
      <c r="AI19" s="246"/>
      <c r="AJ19" s="247"/>
      <c r="AK19" s="247"/>
      <c r="AL19" s="248"/>
      <c r="AM19" s="245"/>
      <c r="AN19" s="246"/>
      <c r="AO19" s="247"/>
      <c r="AP19" s="247"/>
      <c r="AQ19" s="438"/>
      <c r="AR19" s="246"/>
      <c r="AS19" s="246"/>
      <c r="AT19" s="247"/>
      <c r="AU19" s="247"/>
      <c r="AV19" s="248"/>
      <c r="AW19" s="245"/>
      <c r="AX19" s="247"/>
      <c r="AY19" s="247"/>
      <c r="AZ19" s="247"/>
      <c r="BA19" s="248"/>
      <c r="BB19" s="245"/>
      <c r="BC19" s="246"/>
      <c r="BD19" s="247"/>
      <c r="BE19" s="247"/>
      <c r="BF19" s="438"/>
      <c r="BG19" s="239"/>
      <c r="BH19" s="239"/>
      <c r="BI19" s="240"/>
      <c r="BJ19" s="240"/>
      <c r="BK19" s="243"/>
      <c r="BL19" s="242">
        <v>1</v>
      </c>
      <c r="BM19" s="240"/>
      <c r="BN19" s="240"/>
      <c r="BO19" s="240"/>
      <c r="BP19" s="243"/>
      <c r="BQ19" s="242"/>
      <c r="BR19" s="239"/>
      <c r="BS19" s="240"/>
      <c r="BT19" s="240"/>
      <c r="BU19" s="249"/>
      <c r="BV19" s="268">
        <f t="shared" si="9"/>
        <v>1</v>
      </c>
      <c r="BW19" s="269">
        <f t="shared" si="10"/>
        <v>0</v>
      </c>
      <c r="BX19" s="270" t="str">
        <f t="shared" si="11"/>
        <v>-</v>
      </c>
      <c r="BY19" s="271" t="str">
        <f t="shared" si="12"/>
        <v>-</v>
      </c>
      <c r="BZ19" s="271" t="str">
        <f t="shared" si="13"/>
        <v>-</v>
      </c>
      <c r="CA19" s="250" t="s">
        <v>204</v>
      </c>
      <c r="CB19" s="251" t="s">
        <v>373</v>
      </c>
      <c r="CC19" s="255">
        <f t="shared" si="14"/>
        <v>0</v>
      </c>
      <c r="CD19" s="255">
        <f t="shared" si="15"/>
        <v>0</v>
      </c>
      <c r="CE19" s="255">
        <f t="shared" si="16"/>
        <v>0</v>
      </c>
      <c r="CF19" s="255">
        <f t="shared" si="17"/>
        <v>1</v>
      </c>
    </row>
    <row r="20" spans="1:84" x14ac:dyDescent="0.25">
      <c r="A20" s="285" t="s">
        <v>211</v>
      </c>
      <c r="B20" s="286" t="s">
        <v>222</v>
      </c>
      <c r="C20" s="287" t="s">
        <v>221</v>
      </c>
      <c r="D20" s="287" t="s">
        <v>225</v>
      </c>
      <c r="E20" s="288" t="s">
        <v>102</v>
      </c>
      <c r="F20" s="289" t="s">
        <v>242</v>
      </c>
      <c r="G20" s="287" t="s">
        <v>204</v>
      </c>
      <c r="H20" s="287" t="s">
        <v>214</v>
      </c>
      <c r="I20" s="396" t="s">
        <v>207</v>
      </c>
      <c r="J20" s="290" t="s">
        <v>93</v>
      </c>
      <c r="K20" s="291">
        <v>1</v>
      </c>
      <c r="L20" s="292">
        <v>1</v>
      </c>
      <c r="M20" s="293" t="s">
        <v>215</v>
      </c>
      <c r="N20" s="287" t="s">
        <v>243</v>
      </c>
      <c r="O20" s="238"/>
      <c r="P20" s="239"/>
      <c r="Q20" s="240"/>
      <c r="R20" s="240"/>
      <c r="S20" s="241"/>
      <c r="T20" s="242"/>
      <c r="U20" s="240"/>
      <c r="V20" s="240"/>
      <c r="W20" s="243"/>
      <c r="X20" s="242"/>
      <c r="Y20" s="240"/>
      <c r="Z20" s="240"/>
      <c r="AA20" s="244"/>
      <c r="AB20" s="434"/>
      <c r="AC20" s="431"/>
      <c r="AD20" s="240"/>
      <c r="AE20" s="240"/>
      <c r="AF20" s="240"/>
      <c r="AG20" s="243"/>
      <c r="AH20" s="245"/>
      <c r="AI20" s="246"/>
      <c r="AJ20" s="247"/>
      <c r="AK20" s="247"/>
      <c r="AL20" s="248"/>
      <c r="AM20" s="245"/>
      <c r="AN20" s="246"/>
      <c r="AO20" s="247"/>
      <c r="AP20" s="247"/>
      <c r="AQ20" s="438"/>
      <c r="AR20" s="246"/>
      <c r="AS20" s="246"/>
      <c r="AT20" s="247"/>
      <c r="AU20" s="247"/>
      <c r="AV20" s="248"/>
      <c r="AW20" s="245"/>
      <c r="AX20" s="247"/>
      <c r="AY20" s="247"/>
      <c r="AZ20" s="247"/>
      <c r="BA20" s="248"/>
      <c r="BB20" s="245"/>
      <c r="BC20" s="246"/>
      <c r="BD20" s="247"/>
      <c r="BE20" s="247"/>
      <c r="BF20" s="438"/>
      <c r="BG20" s="239"/>
      <c r="BH20" s="239"/>
      <c r="BI20" s="240"/>
      <c r="BJ20" s="240"/>
      <c r="BK20" s="243"/>
      <c r="BL20" s="242"/>
      <c r="BM20" s="240"/>
      <c r="BN20" s="240"/>
      <c r="BO20" s="240"/>
      <c r="BP20" s="243"/>
      <c r="BQ20" s="242"/>
      <c r="BR20" s="239"/>
      <c r="BS20" s="240"/>
      <c r="BT20" s="240"/>
      <c r="BU20" s="249"/>
      <c r="BV20" s="268">
        <f t="shared" si="9"/>
        <v>0</v>
      </c>
      <c r="BW20" s="269">
        <f t="shared" si="10"/>
        <v>1</v>
      </c>
      <c r="BX20" s="270" t="str">
        <f t="shared" si="11"/>
        <v>-</v>
      </c>
      <c r="BY20" s="271" t="str">
        <f t="shared" si="12"/>
        <v>-</v>
      </c>
      <c r="BZ20" s="271" t="str">
        <f t="shared" si="13"/>
        <v>-</v>
      </c>
      <c r="CA20" s="250" t="s">
        <v>204</v>
      </c>
      <c r="CB20" s="251" t="s">
        <v>373</v>
      </c>
      <c r="CC20" s="255">
        <f t="shared" si="14"/>
        <v>0</v>
      </c>
      <c r="CD20" s="255">
        <f t="shared" si="15"/>
        <v>0</v>
      </c>
      <c r="CE20" s="255">
        <f t="shared" si="16"/>
        <v>0</v>
      </c>
      <c r="CF20" s="255">
        <f t="shared" si="17"/>
        <v>0</v>
      </c>
    </row>
    <row r="21" spans="1:84" x14ac:dyDescent="0.25">
      <c r="A21" s="285" t="s">
        <v>211</v>
      </c>
      <c r="B21" s="286" t="s">
        <v>222</v>
      </c>
      <c r="C21" s="287" t="s">
        <v>221</v>
      </c>
      <c r="D21" s="287" t="s">
        <v>225</v>
      </c>
      <c r="E21" s="288" t="s">
        <v>102</v>
      </c>
      <c r="F21" s="289" t="s">
        <v>242</v>
      </c>
      <c r="G21" s="287" t="s">
        <v>204</v>
      </c>
      <c r="H21" s="287" t="s">
        <v>214</v>
      </c>
      <c r="I21" s="396" t="s">
        <v>207</v>
      </c>
      <c r="J21" s="290" t="s">
        <v>101</v>
      </c>
      <c r="K21" s="291">
        <v>1</v>
      </c>
      <c r="L21" s="292">
        <v>1</v>
      </c>
      <c r="M21" s="293" t="s">
        <v>216</v>
      </c>
      <c r="N21" s="287" t="s">
        <v>243</v>
      </c>
      <c r="O21" s="238"/>
      <c r="P21" s="239"/>
      <c r="Q21" s="240"/>
      <c r="R21" s="240"/>
      <c r="S21" s="241"/>
      <c r="T21" s="242"/>
      <c r="U21" s="240"/>
      <c r="V21" s="240"/>
      <c r="W21" s="243"/>
      <c r="X21" s="242"/>
      <c r="Y21" s="240"/>
      <c r="Z21" s="240"/>
      <c r="AA21" s="244"/>
      <c r="AB21" s="434"/>
      <c r="AC21" s="431"/>
      <c r="AD21" s="240"/>
      <c r="AE21" s="240"/>
      <c r="AF21" s="240"/>
      <c r="AG21" s="243"/>
      <c r="AH21" s="245"/>
      <c r="AI21" s="246"/>
      <c r="AJ21" s="247"/>
      <c r="AK21" s="247"/>
      <c r="AL21" s="248"/>
      <c r="AM21" s="245"/>
      <c r="AN21" s="246"/>
      <c r="AO21" s="247"/>
      <c r="AP21" s="247"/>
      <c r="AQ21" s="438"/>
      <c r="AR21" s="246"/>
      <c r="AS21" s="246"/>
      <c r="AT21" s="247"/>
      <c r="AU21" s="247"/>
      <c r="AV21" s="248"/>
      <c r="AW21" s="245"/>
      <c r="AX21" s="247"/>
      <c r="AY21" s="247"/>
      <c r="AZ21" s="247"/>
      <c r="BA21" s="248"/>
      <c r="BB21" s="245"/>
      <c r="BC21" s="246"/>
      <c r="BD21" s="247"/>
      <c r="BE21" s="247"/>
      <c r="BF21" s="438"/>
      <c r="BG21" s="239"/>
      <c r="BH21" s="239"/>
      <c r="BI21" s="240"/>
      <c r="BJ21" s="240"/>
      <c r="BK21" s="243"/>
      <c r="BL21" s="242"/>
      <c r="BM21" s="240"/>
      <c r="BN21" s="240"/>
      <c r="BO21" s="240"/>
      <c r="BP21" s="243"/>
      <c r="BQ21" s="242"/>
      <c r="BR21" s="239"/>
      <c r="BS21" s="240"/>
      <c r="BT21" s="240"/>
      <c r="BU21" s="249"/>
      <c r="BV21" s="268">
        <f t="shared" si="9"/>
        <v>0</v>
      </c>
      <c r="BW21" s="269">
        <f t="shared" si="10"/>
        <v>1</v>
      </c>
      <c r="BX21" s="270" t="str">
        <f t="shared" si="11"/>
        <v>-</v>
      </c>
      <c r="BY21" s="271" t="str">
        <f t="shared" si="12"/>
        <v>-</v>
      </c>
      <c r="BZ21" s="271" t="str">
        <f t="shared" si="13"/>
        <v>-</v>
      </c>
      <c r="CA21" s="250" t="s">
        <v>204</v>
      </c>
      <c r="CB21" s="251" t="s">
        <v>373</v>
      </c>
      <c r="CC21" s="255">
        <f t="shared" si="14"/>
        <v>0</v>
      </c>
      <c r="CD21" s="255">
        <f t="shared" si="15"/>
        <v>0</v>
      </c>
      <c r="CE21" s="255">
        <f t="shared" si="16"/>
        <v>0</v>
      </c>
      <c r="CF21" s="255">
        <f t="shared" si="17"/>
        <v>0</v>
      </c>
    </row>
    <row r="22" spans="1:84" x14ac:dyDescent="0.25">
      <c r="A22" s="285" t="s">
        <v>211</v>
      </c>
      <c r="B22" s="286" t="s">
        <v>222</v>
      </c>
      <c r="C22" s="287" t="s">
        <v>221</v>
      </c>
      <c r="D22" s="287" t="s">
        <v>225</v>
      </c>
      <c r="E22" s="288" t="s">
        <v>102</v>
      </c>
      <c r="F22" s="289" t="s">
        <v>242</v>
      </c>
      <c r="G22" s="287" t="s">
        <v>204</v>
      </c>
      <c r="H22" s="287" t="s">
        <v>214</v>
      </c>
      <c r="I22" s="396" t="s">
        <v>207</v>
      </c>
      <c r="J22" s="290" t="s">
        <v>126</v>
      </c>
      <c r="K22" s="291">
        <v>1</v>
      </c>
      <c r="L22" s="292">
        <v>1</v>
      </c>
      <c r="M22" s="293" t="s">
        <v>217</v>
      </c>
      <c r="N22" s="287" t="s">
        <v>243</v>
      </c>
      <c r="O22" s="238"/>
      <c r="P22" s="239"/>
      <c r="Q22" s="240"/>
      <c r="R22" s="240"/>
      <c r="S22" s="241"/>
      <c r="T22" s="242"/>
      <c r="U22" s="240"/>
      <c r="V22" s="240"/>
      <c r="W22" s="243"/>
      <c r="X22" s="242"/>
      <c r="Y22" s="240"/>
      <c r="Z22" s="240"/>
      <c r="AA22" s="244"/>
      <c r="AB22" s="434"/>
      <c r="AC22" s="431"/>
      <c r="AD22" s="240"/>
      <c r="AE22" s="240"/>
      <c r="AF22" s="240"/>
      <c r="AG22" s="243"/>
      <c r="AH22" s="245"/>
      <c r="AI22" s="246"/>
      <c r="AJ22" s="247"/>
      <c r="AK22" s="247"/>
      <c r="AL22" s="248"/>
      <c r="AM22" s="245"/>
      <c r="AN22" s="246"/>
      <c r="AO22" s="247"/>
      <c r="AP22" s="247"/>
      <c r="AQ22" s="438"/>
      <c r="AR22" s="246"/>
      <c r="AS22" s="246"/>
      <c r="AT22" s="247"/>
      <c r="AU22" s="247"/>
      <c r="AV22" s="248"/>
      <c r="AW22" s="245"/>
      <c r="AX22" s="247"/>
      <c r="AY22" s="247"/>
      <c r="AZ22" s="247"/>
      <c r="BA22" s="248"/>
      <c r="BB22" s="245"/>
      <c r="BC22" s="246"/>
      <c r="BD22" s="247"/>
      <c r="BE22" s="247"/>
      <c r="BF22" s="438"/>
      <c r="BG22" s="239"/>
      <c r="BH22" s="239"/>
      <c r="BI22" s="240"/>
      <c r="BJ22" s="240"/>
      <c r="BK22" s="243"/>
      <c r="BL22" s="242"/>
      <c r="BM22" s="240"/>
      <c r="BN22" s="240"/>
      <c r="BO22" s="240"/>
      <c r="BP22" s="243"/>
      <c r="BQ22" s="242"/>
      <c r="BR22" s="239"/>
      <c r="BS22" s="240"/>
      <c r="BT22" s="240"/>
      <c r="BU22" s="249"/>
      <c r="BV22" s="268">
        <f t="shared" si="9"/>
        <v>0</v>
      </c>
      <c r="BW22" s="269">
        <f t="shared" si="10"/>
        <v>1</v>
      </c>
      <c r="BX22" s="270" t="str">
        <f t="shared" si="11"/>
        <v>-</v>
      </c>
      <c r="BY22" s="271" t="str">
        <f t="shared" si="12"/>
        <v>-</v>
      </c>
      <c r="BZ22" s="271" t="str">
        <f t="shared" si="13"/>
        <v>-</v>
      </c>
      <c r="CA22" s="250" t="s">
        <v>204</v>
      </c>
      <c r="CB22" s="251" t="s">
        <v>373</v>
      </c>
      <c r="CC22" s="255">
        <f t="shared" si="14"/>
        <v>0</v>
      </c>
      <c r="CD22" s="255">
        <f t="shared" si="15"/>
        <v>0</v>
      </c>
      <c r="CE22" s="255">
        <f t="shared" si="16"/>
        <v>0</v>
      </c>
      <c r="CF22" s="255">
        <f t="shared" si="17"/>
        <v>0</v>
      </c>
    </row>
    <row r="23" spans="1:84" x14ac:dyDescent="0.25">
      <c r="A23" s="285" t="s">
        <v>211</v>
      </c>
      <c r="B23" s="286" t="s">
        <v>222</v>
      </c>
      <c r="C23" s="287" t="s">
        <v>221</v>
      </c>
      <c r="D23" s="287" t="s">
        <v>225</v>
      </c>
      <c r="E23" s="288" t="s">
        <v>102</v>
      </c>
      <c r="F23" s="289" t="s">
        <v>242</v>
      </c>
      <c r="G23" s="287" t="s">
        <v>204</v>
      </c>
      <c r="H23" s="287" t="s">
        <v>214</v>
      </c>
      <c r="I23" s="396" t="s">
        <v>207</v>
      </c>
      <c r="J23" s="290" t="s">
        <v>125</v>
      </c>
      <c r="K23" s="291">
        <v>1</v>
      </c>
      <c r="L23" s="292">
        <v>1</v>
      </c>
      <c r="M23" s="293" t="s">
        <v>217</v>
      </c>
      <c r="N23" s="287" t="s">
        <v>243</v>
      </c>
      <c r="O23" s="238"/>
      <c r="P23" s="239"/>
      <c r="Q23" s="240"/>
      <c r="R23" s="240"/>
      <c r="S23" s="241"/>
      <c r="T23" s="242"/>
      <c r="U23" s="240"/>
      <c r="V23" s="240"/>
      <c r="W23" s="243"/>
      <c r="X23" s="242"/>
      <c r="Y23" s="240"/>
      <c r="Z23" s="240"/>
      <c r="AA23" s="244"/>
      <c r="AB23" s="434"/>
      <c r="AC23" s="431"/>
      <c r="AD23" s="240"/>
      <c r="AE23" s="240"/>
      <c r="AF23" s="240"/>
      <c r="AG23" s="243"/>
      <c r="AH23" s="245"/>
      <c r="AI23" s="246"/>
      <c r="AJ23" s="247"/>
      <c r="AK23" s="247"/>
      <c r="AL23" s="248"/>
      <c r="AM23" s="245"/>
      <c r="AN23" s="246"/>
      <c r="AO23" s="247"/>
      <c r="AP23" s="247"/>
      <c r="AQ23" s="438"/>
      <c r="AR23" s="246"/>
      <c r="AS23" s="246"/>
      <c r="AT23" s="247"/>
      <c r="AU23" s="247"/>
      <c r="AV23" s="248"/>
      <c r="AW23" s="245"/>
      <c r="AX23" s="247"/>
      <c r="AY23" s="247"/>
      <c r="AZ23" s="247"/>
      <c r="BA23" s="248"/>
      <c r="BB23" s="245"/>
      <c r="BC23" s="246"/>
      <c r="BD23" s="247"/>
      <c r="BE23" s="247"/>
      <c r="BF23" s="438"/>
      <c r="BG23" s="239"/>
      <c r="BH23" s="239"/>
      <c r="BI23" s="240"/>
      <c r="BJ23" s="240"/>
      <c r="BK23" s="243"/>
      <c r="BL23" s="242"/>
      <c r="BM23" s="240"/>
      <c r="BN23" s="240"/>
      <c r="BO23" s="240"/>
      <c r="BP23" s="243"/>
      <c r="BQ23" s="242"/>
      <c r="BR23" s="239"/>
      <c r="BS23" s="240"/>
      <c r="BT23" s="240"/>
      <c r="BU23" s="249"/>
      <c r="BV23" s="268">
        <f t="shared" si="9"/>
        <v>0</v>
      </c>
      <c r="BW23" s="269">
        <f t="shared" si="10"/>
        <v>1</v>
      </c>
      <c r="BX23" s="270" t="str">
        <f t="shared" si="11"/>
        <v>-</v>
      </c>
      <c r="BY23" s="271" t="str">
        <f t="shared" si="12"/>
        <v>-</v>
      </c>
      <c r="BZ23" s="271" t="str">
        <f t="shared" si="13"/>
        <v>-</v>
      </c>
      <c r="CA23" s="250" t="s">
        <v>204</v>
      </c>
      <c r="CB23" s="251" t="s">
        <v>373</v>
      </c>
      <c r="CC23" s="255">
        <f t="shared" si="14"/>
        <v>0</v>
      </c>
      <c r="CD23" s="255">
        <f t="shared" si="15"/>
        <v>0</v>
      </c>
      <c r="CE23" s="255">
        <f t="shared" si="16"/>
        <v>0</v>
      </c>
      <c r="CF23" s="255">
        <f t="shared" si="17"/>
        <v>0</v>
      </c>
    </row>
    <row r="24" spans="1:84" x14ac:dyDescent="0.25">
      <c r="A24" s="285" t="s">
        <v>211</v>
      </c>
      <c r="B24" s="286" t="s">
        <v>222</v>
      </c>
      <c r="C24" s="287" t="s">
        <v>221</v>
      </c>
      <c r="D24" s="287" t="s">
        <v>225</v>
      </c>
      <c r="E24" s="288" t="s">
        <v>102</v>
      </c>
      <c r="F24" s="289" t="s">
        <v>242</v>
      </c>
      <c r="G24" s="287" t="s">
        <v>204</v>
      </c>
      <c r="H24" s="287" t="s">
        <v>214</v>
      </c>
      <c r="I24" s="396" t="s">
        <v>207</v>
      </c>
      <c r="J24" s="290" t="s">
        <v>124</v>
      </c>
      <c r="K24" s="291">
        <v>1</v>
      </c>
      <c r="L24" s="292">
        <v>1</v>
      </c>
      <c r="M24" s="293" t="s">
        <v>284</v>
      </c>
      <c r="N24" s="287" t="s">
        <v>243</v>
      </c>
      <c r="O24" s="238"/>
      <c r="P24" s="239"/>
      <c r="Q24" s="240"/>
      <c r="R24" s="240"/>
      <c r="S24" s="241"/>
      <c r="T24" s="242"/>
      <c r="U24" s="240"/>
      <c r="V24" s="240"/>
      <c r="W24" s="243"/>
      <c r="X24" s="242"/>
      <c r="Y24" s="240"/>
      <c r="Z24" s="240"/>
      <c r="AA24" s="244"/>
      <c r="AB24" s="434"/>
      <c r="AC24" s="431"/>
      <c r="AD24" s="240"/>
      <c r="AE24" s="240"/>
      <c r="AF24" s="240"/>
      <c r="AG24" s="243"/>
      <c r="AH24" s="245"/>
      <c r="AI24" s="246"/>
      <c r="AJ24" s="247"/>
      <c r="AK24" s="247"/>
      <c r="AL24" s="248"/>
      <c r="AM24" s="245"/>
      <c r="AN24" s="246"/>
      <c r="AO24" s="247"/>
      <c r="AP24" s="247"/>
      <c r="AQ24" s="438"/>
      <c r="AR24" s="246"/>
      <c r="AS24" s="246"/>
      <c r="AT24" s="247"/>
      <c r="AU24" s="247"/>
      <c r="AV24" s="248"/>
      <c r="AW24" s="245"/>
      <c r="AX24" s="247"/>
      <c r="AY24" s="247"/>
      <c r="AZ24" s="247"/>
      <c r="BA24" s="248"/>
      <c r="BB24" s="245"/>
      <c r="BC24" s="246"/>
      <c r="BD24" s="247"/>
      <c r="BE24" s="247"/>
      <c r="BF24" s="438"/>
      <c r="BG24" s="239"/>
      <c r="BH24" s="239"/>
      <c r="BI24" s="240"/>
      <c r="BJ24" s="240"/>
      <c r="BK24" s="243"/>
      <c r="BL24" s="242"/>
      <c r="BM24" s="240"/>
      <c r="BN24" s="240"/>
      <c r="BO24" s="240"/>
      <c r="BP24" s="243"/>
      <c r="BQ24" s="242"/>
      <c r="BR24" s="239"/>
      <c r="BS24" s="240"/>
      <c r="BT24" s="240"/>
      <c r="BU24" s="249"/>
      <c r="BV24" s="268">
        <f t="shared" si="9"/>
        <v>0</v>
      </c>
      <c r="BW24" s="269">
        <f t="shared" si="10"/>
        <v>1</v>
      </c>
      <c r="BX24" s="270" t="str">
        <f t="shared" si="11"/>
        <v>-</v>
      </c>
      <c r="BY24" s="271" t="str">
        <f t="shared" si="12"/>
        <v>-</v>
      </c>
      <c r="BZ24" s="271" t="str">
        <f t="shared" si="13"/>
        <v>-</v>
      </c>
      <c r="CA24" s="250" t="s">
        <v>204</v>
      </c>
      <c r="CB24" s="251" t="s">
        <v>373</v>
      </c>
      <c r="CC24" s="255">
        <f t="shared" si="14"/>
        <v>0</v>
      </c>
      <c r="CD24" s="255">
        <f t="shared" si="15"/>
        <v>0</v>
      </c>
      <c r="CE24" s="255">
        <f t="shared" si="16"/>
        <v>0</v>
      </c>
      <c r="CF24" s="255">
        <f t="shared" si="17"/>
        <v>0</v>
      </c>
    </row>
    <row r="25" spans="1:84" x14ac:dyDescent="0.25">
      <c r="A25" s="285" t="s">
        <v>211</v>
      </c>
      <c r="B25" s="286" t="s">
        <v>222</v>
      </c>
      <c r="C25" s="287" t="s">
        <v>221</v>
      </c>
      <c r="D25" s="287" t="s">
        <v>225</v>
      </c>
      <c r="E25" s="288" t="s">
        <v>102</v>
      </c>
      <c r="F25" s="289" t="s">
        <v>242</v>
      </c>
      <c r="G25" s="287" t="s">
        <v>204</v>
      </c>
      <c r="H25" s="287" t="s">
        <v>214</v>
      </c>
      <c r="I25" s="396" t="s">
        <v>207</v>
      </c>
      <c r="J25" s="290" t="s">
        <v>218</v>
      </c>
      <c r="K25" s="291">
        <v>1</v>
      </c>
      <c r="L25" s="292">
        <v>1</v>
      </c>
      <c r="M25" s="293" t="s">
        <v>284</v>
      </c>
      <c r="N25" s="287" t="s">
        <v>243</v>
      </c>
      <c r="O25" s="238"/>
      <c r="P25" s="239"/>
      <c r="Q25" s="240"/>
      <c r="R25" s="240"/>
      <c r="S25" s="241"/>
      <c r="T25" s="242"/>
      <c r="U25" s="240"/>
      <c r="V25" s="240"/>
      <c r="W25" s="243"/>
      <c r="X25" s="242"/>
      <c r="Y25" s="240"/>
      <c r="Z25" s="240"/>
      <c r="AA25" s="244"/>
      <c r="AB25" s="434"/>
      <c r="AC25" s="431"/>
      <c r="AD25" s="240"/>
      <c r="AE25" s="240"/>
      <c r="AF25" s="240"/>
      <c r="AG25" s="243"/>
      <c r="AH25" s="245"/>
      <c r="AI25" s="246"/>
      <c r="AJ25" s="247"/>
      <c r="AK25" s="247"/>
      <c r="AL25" s="248"/>
      <c r="AM25" s="245"/>
      <c r="AN25" s="246"/>
      <c r="AO25" s="247"/>
      <c r="AP25" s="247"/>
      <c r="AQ25" s="438"/>
      <c r="AR25" s="246"/>
      <c r="AS25" s="246"/>
      <c r="AT25" s="247"/>
      <c r="AU25" s="247"/>
      <c r="AV25" s="248"/>
      <c r="AW25" s="245"/>
      <c r="AX25" s="247"/>
      <c r="AY25" s="247"/>
      <c r="AZ25" s="247"/>
      <c r="BA25" s="248"/>
      <c r="BB25" s="245"/>
      <c r="BC25" s="246"/>
      <c r="BD25" s="247"/>
      <c r="BE25" s="247"/>
      <c r="BF25" s="438"/>
      <c r="BG25" s="239"/>
      <c r="BH25" s="239"/>
      <c r="BI25" s="240"/>
      <c r="BJ25" s="240"/>
      <c r="BK25" s="243"/>
      <c r="BL25" s="242"/>
      <c r="BM25" s="240"/>
      <c r="BN25" s="240"/>
      <c r="BO25" s="240"/>
      <c r="BP25" s="243"/>
      <c r="BQ25" s="242"/>
      <c r="BR25" s="239"/>
      <c r="BS25" s="240"/>
      <c r="BT25" s="240"/>
      <c r="BU25" s="249"/>
      <c r="BV25" s="268">
        <f t="shared" si="9"/>
        <v>0</v>
      </c>
      <c r="BW25" s="269">
        <f t="shared" si="10"/>
        <v>1</v>
      </c>
      <c r="BX25" s="270" t="str">
        <f t="shared" si="11"/>
        <v>-</v>
      </c>
      <c r="BY25" s="271" t="str">
        <f t="shared" si="12"/>
        <v>-</v>
      </c>
      <c r="BZ25" s="271" t="str">
        <f t="shared" si="13"/>
        <v>-</v>
      </c>
      <c r="CA25" s="250" t="s">
        <v>204</v>
      </c>
      <c r="CB25" s="251" t="s">
        <v>373</v>
      </c>
      <c r="CC25" s="255">
        <f t="shared" si="14"/>
        <v>0</v>
      </c>
      <c r="CD25" s="255">
        <f t="shared" si="15"/>
        <v>0</v>
      </c>
      <c r="CE25" s="255">
        <f t="shared" si="16"/>
        <v>0</v>
      </c>
      <c r="CF25" s="255">
        <f t="shared" si="17"/>
        <v>0</v>
      </c>
    </row>
    <row r="26" spans="1:84" x14ac:dyDescent="0.25">
      <c r="A26" s="285" t="s">
        <v>211</v>
      </c>
      <c r="B26" s="286" t="s">
        <v>222</v>
      </c>
      <c r="C26" s="287" t="s">
        <v>221</v>
      </c>
      <c r="D26" s="287" t="s">
        <v>225</v>
      </c>
      <c r="E26" s="288" t="s">
        <v>102</v>
      </c>
      <c r="F26" s="289" t="s">
        <v>242</v>
      </c>
      <c r="G26" s="287" t="s">
        <v>204</v>
      </c>
      <c r="H26" s="287" t="s">
        <v>214</v>
      </c>
      <c r="I26" s="396" t="s">
        <v>207</v>
      </c>
      <c r="J26" s="290" t="s">
        <v>202</v>
      </c>
      <c r="K26" s="291">
        <v>6</v>
      </c>
      <c r="L26" s="292">
        <v>6</v>
      </c>
      <c r="M26" s="293" t="s">
        <v>219</v>
      </c>
      <c r="N26" s="287" t="s">
        <v>243</v>
      </c>
      <c r="O26" s="238"/>
      <c r="P26" s="239"/>
      <c r="Q26" s="240"/>
      <c r="R26" s="240"/>
      <c r="S26" s="241"/>
      <c r="T26" s="242"/>
      <c r="U26" s="240"/>
      <c r="V26" s="240"/>
      <c r="W26" s="243"/>
      <c r="X26" s="242"/>
      <c r="Y26" s="240"/>
      <c r="Z26" s="240"/>
      <c r="AA26" s="244"/>
      <c r="AB26" s="434"/>
      <c r="AC26" s="431"/>
      <c r="AD26" s="240"/>
      <c r="AE26" s="240"/>
      <c r="AF26" s="240"/>
      <c r="AG26" s="243"/>
      <c r="AH26" s="245"/>
      <c r="AI26" s="246">
        <v>6</v>
      </c>
      <c r="AJ26" s="247"/>
      <c r="AK26" s="247"/>
      <c r="AL26" s="248"/>
      <c r="AM26" s="245"/>
      <c r="AN26" s="246"/>
      <c r="AO26" s="247"/>
      <c r="AP26" s="247"/>
      <c r="AQ26" s="438"/>
      <c r="AR26" s="246"/>
      <c r="AS26" s="246"/>
      <c r="AT26" s="247"/>
      <c r="AU26" s="247"/>
      <c r="AV26" s="248"/>
      <c r="AW26" s="245"/>
      <c r="AX26" s="247"/>
      <c r="AY26" s="247"/>
      <c r="AZ26" s="247"/>
      <c r="BA26" s="248"/>
      <c r="BB26" s="245"/>
      <c r="BC26" s="246"/>
      <c r="BD26" s="247"/>
      <c r="BE26" s="247"/>
      <c r="BF26" s="438"/>
      <c r="BG26" s="239"/>
      <c r="BH26" s="239"/>
      <c r="BI26" s="240"/>
      <c r="BJ26" s="240"/>
      <c r="BK26" s="243"/>
      <c r="BL26" s="242"/>
      <c r="BM26" s="240"/>
      <c r="BN26" s="240"/>
      <c r="BO26" s="240"/>
      <c r="BP26" s="243"/>
      <c r="BQ26" s="242"/>
      <c r="BR26" s="239"/>
      <c r="BS26" s="240"/>
      <c r="BT26" s="240"/>
      <c r="BU26" s="249"/>
      <c r="BV26" s="268">
        <f t="shared" si="9"/>
        <v>6</v>
      </c>
      <c r="BW26" s="269">
        <f t="shared" si="10"/>
        <v>0</v>
      </c>
      <c r="BX26" s="270" t="str">
        <f t="shared" si="11"/>
        <v>-</v>
      </c>
      <c r="BY26" s="271" t="str">
        <f t="shared" si="12"/>
        <v>-</v>
      </c>
      <c r="BZ26" s="271" t="str">
        <f t="shared" si="13"/>
        <v>-</v>
      </c>
      <c r="CA26" s="250" t="s">
        <v>204</v>
      </c>
      <c r="CB26" s="251" t="s">
        <v>296</v>
      </c>
      <c r="CC26" s="255">
        <f t="shared" si="14"/>
        <v>0</v>
      </c>
      <c r="CD26" s="255">
        <f t="shared" si="15"/>
        <v>6</v>
      </c>
      <c r="CE26" s="255">
        <f t="shared" si="16"/>
        <v>0</v>
      </c>
      <c r="CF26" s="255">
        <f t="shared" si="17"/>
        <v>0</v>
      </c>
    </row>
    <row r="27" spans="1:84" x14ac:dyDescent="0.25">
      <c r="A27" s="285" t="s">
        <v>211</v>
      </c>
      <c r="B27" s="286" t="s">
        <v>222</v>
      </c>
      <c r="C27" s="287" t="s">
        <v>244</v>
      </c>
      <c r="D27" s="287" t="s">
        <v>233</v>
      </c>
      <c r="E27" s="288" t="s">
        <v>102</v>
      </c>
      <c r="F27" s="289" t="s">
        <v>245</v>
      </c>
      <c r="G27" s="287" t="s">
        <v>204</v>
      </c>
      <c r="H27" s="287" t="s">
        <v>214</v>
      </c>
      <c r="I27" s="396" t="s">
        <v>207</v>
      </c>
      <c r="J27" s="290" t="s">
        <v>80</v>
      </c>
      <c r="K27" s="291">
        <v>5</v>
      </c>
      <c r="L27" s="292">
        <v>6</v>
      </c>
      <c r="M27" s="293" t="s">
        <v>200</v>
      </c>
      <c r="N27" s="532" t="s">
        <v>246</v>
      </c>
      <c r="O27" s="238"/>
      <c r="P27" s="239"/>
      <c r="Q27" s="240"/>
      <c r="R27" s="240"/>
      <c r="S27" s="241">
        <v>1</v>
      </c>
      <c r="T27" s="242"/>
      <c r="U27" s="240">
        <v>1</v>
      </c>
      <c r="V27" s="240"/>
      <c r="W27" s="243">
        <v>1</v>
      </c>
      <c r="X27" s="242"/>
      <c r="Y27" s="240"/>
      <c r="Z27" s="240"/>
      <c r="AA27" s="244"/>
      <c r="AB27" s="434"/>
      <c r="AC27" s="431"/>
      <c r="AD27" s="240"/>
      <c r="AE27" s="240"/>
      <c r="AF27" s="240"/>
      <c r="AG27" s="243"/>
      <c r="AH27" s="245"/>
      <c r="AI27" s="246">
        <v>1</v>
      </c>
      <c r="AJ27" s="247"/>
      <c r="AK27" s="247"/>
      <c r="AL27" s="248"/>
      <c r="AM27" s="245"/>
      <c r="AN27" s="246"/>
      <c r="AO27" s="247"/>
      <c r="AP27" s="247"/>
      <c r="AQ27" s="438">
        <v>1</v>
      </c>
      <c r="AR27" s="246"/>
      <c r="AS27" s="246"/>
      <c r="AT27" s="247"/>
      <c r="AU27" s="247"/>
      <c r="AV27" s="248"/>
      <c r="AW27" s="245"/>
      <c r="AX27" s="247"/>
      <c r="AY27" s="247"/>
      <c r="AZ27" s="247"/>
      <c r="BA27" s="248"/>
      <c r="BB27" s="245"/>
      <c r="BC27" s="246"/>
      <c r="BD27" s="247"/>
      <c r="BE27" s="247"/>
      <c r="BF27" s="438"/>
      <c r="BG27" s="239"/>
      <c r="BH27" s="239"/>
      <c r="BI27" s="240"/>
      <c r="BJ27" s="240"/>
      <c r="BK27" s="243"/>
      <c r="BL27" s="242">
        <v>1</v>
      </c>
      <c r="BM27" s="240"/>
      <c r="BN27" s="240"/>
      <c r="BO27" s="240"/>
      <c r="BP27" s="243"/>
      <c r="BQ27" s="242"/>
      <c r="BR27" s="239"/>
      <c r="BS27" s="240"/>
      <c r="BT27" s="240"/>
      <c r="BU27" s="249"/>
      <c r="BV27" s="268">
        <f t="shared" si="9"/>
        <v>6</v>
      </c>
      <c r="BW27" s="269">
        <f t="shared" si="10"/>
        <v>0</v>
      </c>
      <c r="BX27" s="270">
        <f t="shared" si="11"/>
        <v>6</v>
      </c>
      <c r="BY27" s="271">
        <f t="shared" si="12"/>
        <v>4</v>
      </c>
      <c r="BZ27" s="271">
        <f t="shared" si="13"/>
        <v>2</v>
      </c>
      <c r="CA27" s="250" t="s">
        <v>204</v>
      </c>
      <c r="CB27" s="251" t="s">
        <v>296</v>
      </c>
      <c r="CC27" s="255">
        <f t="shared" si="14"/>
        <v>3</v>
      </c>
      <c r="CD27" s="255">
        <f t="shared" si="15"/>
        <v>2</v>
      </c>
      <c r="CE27" s="255">
        <f t="shared" si="16"/>
        <v>0</v>
      </c>
      <c r="CF27" s="255">
        <f t="shared" si="17"/>
        <v>1</v>
      </c>
    </row>
    <row r="28" spans="1:84" x14ac:dyDescent="0.25">
      <c r="A28" s="285" t="s">
        <v>211</v>
      </c>
      <c r="B28" s="286" t="s">
        <v>222</v>
      </c>
      <c r="C28" s="287" t="s">
        <v>244</v>
      </c>
      <c r="D28" s="287" t="s">
        <v>233</v>
      </c>
      <c r="E28" s="288" t="s">
        <v>102</v>
      </c>
      <c r="F28" s="289" t="s">
        <v>245</v>
      </c>
      <c r="G28" s="287" t="s">
        <v>204</v>
      </c>
      <c r="H28" s="287" t="s">
        <v>214</v>
      </c>
      <c r="I28" s="396" t="s">
        <v>207</v>
      </c>
      <c r="J28" s="290" t="s">
        <v>82</v>
      </c>
      <c r="K28" s="291">
        <v>5</v>
      </c>
      <c r="L28" s="292">
        <v>6</v>
      </c>
      <c r="M28" s="293" t="s">
        <v>201</v>
      </c>
      <c r="N28" s="287" t="s">
        <v>246</v>
      </c>
      <c r="O28" s="238"/>
      <c r="P28" s="239"/>
      <c r="Q28" s="240"/>
      <c r="R28" s="240"/>
      <c r="S28" s="241">
        <v>1</v>
      </c>
      <c r="T28" s="242"/>
      <c r="U28" s="240">
        <v>1</v>
      </c>
      <c r="V28" s="240"/>
      <c r="W28" s="243">
        <v>1</v>
      </c>
      <c r="X28" s="242"/>
      <c r="Y28" s="240"/>
      <c r="Z28" s="240"/>
      <c r="AA28" s="244"/>
      <c r="AB28" s="434"/>
      <c r="AC28" s="431"/>
      <c r="AD28" s="240"/>
      <c r="AE28" s="240"/>
      <c r="AF28" s="240"/>
      <c r="AG28" s="243"/>
      <c r="AH28" s="245"/>
      <c r="AI28" s="246">
        <v>1</v>
      </c>
      <c r="AJ28" s="247"/>
      <c r="AK28" s="247"/>
      <c r="AL28" s="248"/>
      <c r="AM28" s="245"/>
      <c r="AN28" s="246"/>
      <c r="AO28" s="247"/>
      <c r="AP28" s="247"/>
      <c r="AQ28" s="438">
        <v>1</v>
      </c>
      <c r="AR28" s="246"/>
      <c r="AS28" s="246"/>
      <c r="AT28" s="247"/>
      <c r="AU28" s="247"/>
      <c r="AV28" s="248"/>
      <c r="AW28" s="245"/>
      <c r="AX28" s="247"/>
      <c r="AY28" s="247"/>
      <c r="AZ28" s="247"/>
      <c r="BA28" s="248"/>
      <c r="BB28" s="245"/>
      <c r="BC28" s="246"/>
      <c r="BD28" s="247"/>
      <c r="BE28" s="247"/>
      <c r="BF28" s="438"/>
      <c r="BG28" s="239"/>
      <c r="BH28" s="239"/>
      <c r="BI28" s="240"/>
      <c r="BJ28" s="240"/>
      <c r="BK28" s="243"/>
      <c r="BL28" s="242">
        <v>1</v>
      </c>
      <c r="BM28" s="240"/>
      <c r="BN28" s="240"/>
      <c r="BO28" s="240"/>
      <c r="BP28" s="243"/>
      <c r="BQ28" s="242"/>
      <c r="BR28" s="239"/>
      <c r="BS28" s="240"/>
      <c r="BT28" s="240"/>
      <c r="BU28" s="249"/>
      <c r="BV28" s="268">
        <f t="shared" si="9"/>
        <v>6</v>
      </c>
      <c r="BW28" s="269">
        <f t="shared" si="10"/>
        <v>0</v>
      </c>
      <c r="BX28" s="270">
        <f t="shared" si="11"/>
        <v>6</v>
      </c>
      <c r="BY28" s="271" t="str">
        <f t="shared" si="12"/>
        <v>-</v>
      </c>
      <c r="BZ28" s="271" t="str">
        <f t="shared" si="13"/>
        <v>-</v>
      </c>
      <c r="CA28" s="250" t="s">
        <v>204</v>
      </c>
      <c r="CB28" s="251" t="s">
        <v>296</v>
      </c>
      <c r="CC28" s="255">
        <f t="shared" si="14"/>
        <v>3</v>
      </c>
      <c r="CD28" s="255">
        <f t="shared" si="15"/>
        <v>2</v>
      </c>
      <c r="CE28" s="255">
        <f t="shared" si="16"/>
        <v>0</v>
      </c>
      <c r="CF28" s="255">
        <f t="shared" si="17"/>
        <v>1</v>
      </c>
    </row>
    <row r="29" spans="1:84" x14ac:dyDescent="0.25">
      <c r="A29" s="285" t="s">
        <v>211</v>
      </c>
      <c r="B29" s="286" t="s">
        <v>222</v>
      </c>
      <c r="C29" s="287" t="s">
        <v>244</v>
      </c>
      <c r="D29" s="287" t="s">
        <v>233</v>
      </c>
      <c r="E29" s="288" t="s">
        <v>102</v>
      </c>
      <c r="F29" s="289" t="s">
        <v>245</v>
      </c>
      <c r="G29" s="287" t="s">
        <v>204</v>
      </c>
      <c r="H29" s="287" t="s">
        <v>214</v>
      </c>
      <c r="I29" s="396" t="s">
        <v>207</v>
      </c>
      <c r="J29" s="290" t="s">
        <v>213</v>
      </c>
      <c r="K29" s="291">
        <v>5</v>
      </c>
      <c r="L29" s="292">
        <v>6</v>
      </c>
      <c r="M29" s="293" t="s">
        <v>201</v>
      </c>
      <c r="N29" s="287" t="s">
        <v>246</v>
      </c>
      <c r="O29" s="238"/>
      <c r="P29" s="239"/>
      <c r="Q29" s="240"/>
      <c r="R29" s="240"/>
      <c r="S29" s="241">
        <v>1</v>
      </c>
      <c r="T29" s="242"/>
      <c r="U29" s="240">
        <v>1</v>
      </c>
      <c r="V29" s="240"/>
      <c r="W29" s="243">
        <v>1</v>
      </c>
      <c r="X29" s="242"/>
      <c r="Y29" s="240"/>
      <c r="Z29" s="240"/>
      <c r="AA29" s="244"/>
      <c r="AB29" s="434"/>
      <c r="AC29" s="431"/>
      <c r="AD29" s="240"/>
      <c r="AE29" s="240"/>
      <c r="AF29" s="240"/>
      <c r="AG29" s="243"/>
      <c r="AH29" s="245"/>
      <c r="AI29" s="246">
        <v>1</v>
      </c>
      <c r="AJ29" s="247"/>
      <c r="AK29" s="247"/>
      <c r="AL29" s="248"/>
      <c r="AM29" s="245"/>
      <c r="AN29" s="246"/>
      <c r="AO29" s="247"/>
      <c r="AP29" s="247"/>
      <c r="AQ29" s="438">
        <v>1</v>
      </c>
      <c r="AR29" s="246"/>
      <c r="AS29" s="246"/>
      <c r="AT29" s="247"/>
      <c r="AU29" s="247"/>
      <c r="AV29" s="248"/>
      <c r="AW29" s="245"/>
      <c r="AX29" s="247"/>
      <c r="AY29" s="247"/>
      <c r="AZ29" s="247"/>
      <c r="BA29" s="248"/>
      <c r="BB29" s="245"/>
      <c r="BC29" s="246"/>
      <c r="BD29" s="247"/>
      <c r="BE29" s="247"/>
      <c r="BF29" s="438"/>
      <c r="BG29" s="239"/>
      <c r="BH29" s="239"/>
      <c r="BI29" s="240"/>
      <c r="BJ29" s="240"/>
      <c r="BK29" s="243"/>
      <c r="BL29" s="242">
        <v>1</v>
      </c>
      <c r="BM29" s="240"/>
      <c r="BN29" s="240"/>
      <c r="BO29" s="240"/>
      <c r="BP29" s="243"/>
      <c r="BQ29" s="242"/>
      <c r="BR29" s="239"/>
      <c r="BS29" s="240"/>
      <c r="BT29" s="240"/>
      <c r="BU29" s="249"/>
      <c r="BV29" s="268">
        <f t="shared" si="9"/>
        <v>6</v>
      </c>
      <c r="BW29" s="269">
        <f t="shared" si="10"/>
        <v>0</v>
      </c>
      <c r="BX29" s="270">
        <f t="shared" si="11"/>
        <v>6</v>
      </c>
      <c r="BY29" s="271" t="str">
        <f t="shared" si="12"/>
        <v>-</v>
      </c>
      <c r="BZ29" s="271" t="str">
        <f t="shared" si="13"/>
        <v>-</v>
      </c>
      <c r="CA29" s="250" t="s">
        <v>204</v>
      </c>
      <c r="CB29" s="251" t="s">
        <v>296</v>
      </c>
      <c r="CC29" s="255">
        <f t="shared" si="14"/>
        <v>3</v>
      </c>
      <c r="CD29" s="255">
        <f t="shared" si="15"/>
        <v>2</v>
      </c>
      <c r="CE29" s="255">
        <f t="shared" si="16"/>
        <v>0</v>
      </c>
      <c r="CF29" s="255">
        <f t="shared" si="17"/>
        <v>1</v>
      </c>
    </row>
    <row r="30" spans="1:84" x14ac:dyDescent="0.25">
      <c r="A30" s="285" t="s">
        <v>211</v>
      </c>
      <c r="B30" s="286" t="s">
        <v>222</v>
      </c>
      <c r="C30" s="287" t="s">
        <v>244</v>
      </c>
      <c r="D30" s="287" t="s">
        <v>233</v>
      </c>
      <c r="E30" s="288" t="s">
        <v>102</v>
      </c>
      <c r="F30" s="289" t="s">
        <v>245</v>
      </c>
      <c r="G30" s="287" t="s">
        <v>204</v>
      </c>
      <c r="H30" s="287" t="s">
        <v>214</v>
      </c>
      <c r="I30" s="396" t="s">
        <v>207</v>
      </c>
      <c r="J30" s="290" t="s">
        <v>202</v>
      </c>
      <c r="K30" s="291">
        <v>6</v>
      </c>
      <c r="L30" s="292">
        <v>6</v>
      </c>
      <c r="M30" s="293" t="s">
        <v>219</v>
      </c>
      <c r="N30" s="287" t="s">
        <v>246</v>
      </c>
      <c r="O30" s="238"/>
      <c r="P30" s="239"/>
      <c r="Q30" s="240"/>
      <c r="R30" s="240"/>
      <c r="S30" s="241"/>
      <c r="T30" s="242"/>
      <c r="U30" s="240"/>
      <c r="V30" s="240"/>
      <c r="W30" s="243"/>
      <c r="X30" s="242"/>
      <c r="Y30" s="240"/>
      <c r="Z30" s="240"/>
      <c r="AA30" s="244"/>
      <c r="AB30" s="434"/>
      <c r="AC30" s="431"/>
      <c r="AD30" s="240"/>
      <c r="AE30" s="240"/>
      <c r="AF30" s="240"/>
      <c r="AG30" s="243"/>
      <c r="AH30" s="245"/>
      <c r="AI30" s="246">
        <v>6</v>
      </c>
      <c r="AJ30" s="247"/>
      <c r="AK30" s="247"/>
      <c r="AL30" s="248"/>
      <c r="AM30" s="245"/>
      <c r="AN30" s="246"/>
      <c r="AO30" s="247"/>
      <c r="AP30" s="247"/>
      <c r="AQ30" s="438"/>
      <c r="AR30" s="246"/>
      <c r="AS30" s="246"/>
      <c r="AT30" s="247"/>
      <c r="AU30" s="247"/>
      <c r="AV30" s="248"/>
      <c r="AW30" s="245"/>
      <c r="AX30" s="247"/>
      <c r="AY30" s="247"/>
      <c r="AZ30" s="247"/>
      <c r="BA30" s="248"/>
      <c r="BB30" s="245"/>
      <c r="BC30" s="246"/>
      <c r="BD30" s="247"/>
      <c r="BE30" s="247"/>
      <c r="BF30" s="438"/>
      <c r="BG30" s="239"/>
      <c r="BH30" s="239"/>
      <c r="BI30" s="240"/>
      <c r="BJ30" s="240"/>
      <c r="BK30" s="243"/>
      <c r="BL30" s="242"/>
      <c r="BM30" s="240"/>
      <c r="BN30" s="240"/>
      <c r="BO30" s="240"/>
      <c r="BP30" s="243"/>
      <c r="BQ30" s="242"/>
      <c r="BR30" s="239"/>
      <c r="BS30" s="240"/>
      <c r="BT30" s="240"/>
      <c r="BU30" s="249"/>
      <c r="BV30" s="268">
        <f t="shared" si="9"/>
        <v>6</v>
      </c>
      <c r="BW30" s="269">
        <f t="shared" si="10"/>
        <v>0</v>
      </c>
      <c r="BX30" s="270" t="str">
        <f t="shared" si="11"/>
        <v>-</v>
      </c>
      <c r="BY30" s="271" t="str">
        <f t="shared" si="12"/>
        <v>-</v>
      </c>
      <c r="BZ30" s="271" t="str">
        <f t="shared" si="13"/>
        <v>-</v>
      </c>
      <c r="CA30" s="250" t="s">
        <v>204</v>
      </c>
      <c r="CB30" s="251" t="s">
        <v>296</v>
      </c>
      <c r="CC30" s="255">
        <f t="shared" si="14"/>
        <v>0</v>
      </c>
      <c r="CD30" s="255">
        <f t="shared" si="15"/>
        <v>6</v>
      </c>
      <c r="CE30" s="255">
        <f t="shared" si="16"/>
        <v>0</v>
      </c>
      <c r="CF30" s="255">
        <f t="shared" si="17"/>
        <v>0</v>
      </c>
    </row>
    <row r="31" spans="1:84" x14ac:dyDescent="0.25">
      <c r="A31" s="285" t="s">
        <v>211</v>
      </c>
      <c r="B31" s="286" t="s">
        <v>222</v>
      </c>
      <c r="C31" s="287" t="s">
        <v>247</v>
      </c>
      <c r="D31" s="287" t="s">
        <v>233</v>
      </c>
      <c r="E31" s="288" t="s">
        <v>102</v>
      </c>
      <c r="F31" s="289" t="s">
        <v>248</v>
      </c>
      <c r="G31" s="287" t="s">
        <v>204</v>
      </c>
      <c r="H31" s="287" t="s">
        <v>214</v>
      </c>
      <c r="I31" s="396" t="s">
        <v>207</v>
      </c>
      <c r="J31" s="290" t="s">
        <v>80</v>
      </c>
      <c r="K31" s="291">
        <v>5</v>
      </c>
      <c r="L31" s="292">
        <v>6</v>
      </c>
      <c r="M31" s="293" t="s">
        <v>200</v>
      </c>
      <c r="N31" s="532" t="s">
        <v>249</v>
      </c>
      <c r="O31" s="238"/>
      <c r="P31" s="239"/>
      <c r="Q31" s="240"/>
      <c r="R31" s="240"/>
      <c r="S31" s="241">
        <v>1</v>
      </c>
      <c r="T31" s="242"/>
      <c r="U31" s="240">
        <v>1</v>
      </c>
      <c r="V31" s="240"/>
      <c r="W31" s="243">
        <v>1</v>
      </c>
      <c r="X31" s="242"/>
      <c r="Y31" s="240"/>
      <c r="Z31" s="240"/>
      <c r="AA31" s="244"/>
      <c r="AB31" s="434"/>
      <c r="AC31" s="431"/>
      <c r="AD31" s="240"/>
      <c r="AE31" s="240"/>
      <c r="AF31" s="240"/>
      <c r="AG31" s="243"/>
      <c r="AH31" s="245"/>
      <c r="AI31" s="246">
        <v>1</v>
      </c>
      <c r="AJ31" s="247"/>
      <c r="AK31" s="247"/>
      <c r="AL31" s="248"/>
      <c r="AM31" s="245"/>
      <c r="AN31" s="246"/>
      <c r="AO31" s="247"/>
      <c r="AP31" s="247"/>
      <c r="AQ31" s="438">
        <v>1</v>
      </c>
      <c r="AR31" s="246"/>
      <c r="AS31" s="246"/>
      <c r="AT31" s="247"/>
      <c r="AU31" s="247"/>
      <c r="AV31" s="248"/>
      <c r="AW31" s="245"/>
      <c r="AX31" s="247"/>
      <c r="AY31" s="247"/>
      <c r="AZ31" s="247"/>
      <c r="BA31" s="248"/>
      <c r="BB31" s="245"/>
      <c r="BC31" s="246"/>
      <c r="BD31" s="247"/>
      <c r="BE31" s="247"/>
      <c r="BF31" s="438"/>
      <c r="BG31" s="239"/>
      <c r="BH31" s="239"/>
      <c r="BI31" s="240"/>
      <c r="BJ31" s="240"/>
      <c r="BK31" s="243"/>
      <c r="BL31" s="242">
        <v>1</v>
      </c>
      <c r="BM31" s="240"/>
      <c r="BN31" s="240"/>
      <c r="BO31" s="240"/>
      <c r="BP31" s="243"/>
      <c r="BQ31" s="242"/>
      <c r="BR31" s="239"/>
      <c r="BS31" s="240"/>
      <c r="BT31" s="240"/>
      <c r="BU31" s="249"/>
      <c r="BV31" s="268">
        <f t="shared" si="9"/>
        <v>6</v>
      </c>
      <c r="BW31" s="269">
        <f t="shared" si="10"/>
        <v>0</v>
      </c>
      <c r="BX31" s="270">
        <f t="shared" si="11"/>
        <v>6</v>
      </c>
      <c r="BY31" s="271">
        <f t="shared" si="12"/>
        <v>4</v>
      </c>
      <c r="BZ31" s="271">
        <f t="shared" si="13"/>
        <v>2</v>
      </c>
      <c r="CA31" s="250" t="s">
        <v>204</v>
      </c>
      <c r="CB31" s="251" t="s">
        <v>296</v>
      </c>
      <c r="CC31" s="255">
        <f t="shared" si="14"/>
        <v>3</v>
      </c>
      <c r="CD31" s="255">
        <f t="shared" si="15"/>
        <v>2</v>
      </c>
      <c r="CE31" s="255">
        <f t="shared" si="16"/>
        <v>0</v>
      </c>
      <c r="CF31" s="255">
        <f t="shared" si="17"/>
        <v>1</v>
      </c>
    </row>
    <row r="32" spans="1:84" x14ac:dyDescent="0.25">
      <c r="A32" s="285" t="s">
        <v>211</v>
      </c>
      <c r="B32" s="286" t="s">
        <v>222</v>
      </c>
      <c r="C32" s="287" t="s">
        <v>247</v>
      </c>
      <c r="D32" s="287" t="s">
        <v>233</v>
      </c>
      <c r="E32" s="288" t="s">
        <v>102</v>
      </c>
      <c r="F32" s="289" t="s">
        <v>248</v>
      </c>
      <c r="G32" s="287" t="s">
        <v>204</v>
      </c>
      <c r="H32" s="287" t="s">
        <v>214</v>
      </c>
      <c r="I32" s="396" t="s">
        <v>207</v>
      </c>
      <c r="J32" s="290" t="s">
        <v>82</v>
      </c>
      <c r="K32" s="291">
        <v>5</v>
      </c>
      <c r="L32" s="292">
        <v>6</v>
      </c>
      <c r="M32" s="293" t="s">
        <v>201</v>
      </c>
      <c r="N32" s="287" t="s">
        <v>249</v>
      </c>
      <c r="O32" s="238"/>
      <c r="P32" s="239"/>
      <c r="Q32" s="240"/>
      <c r="R32" s="240"/>
      <c r="S32" s="241">
        <v>1</v>
      </c>
      <c r="T32" s="242"/>
      <c r="U32" s="240">
        <v>1</v>
      </c>
      <c r="V32" s="240"/>
      <c r="W32" s="243">
        <v>1</v>
      </c>
      <c r="X32" s="242"/>
      <c r="Y32" s="240"/>
      <c r="Z32" s="240"/>
      <c r="AA32" s="244"/>
      <c r="AB32" s="434"/>
      <c r="AC32" s="431"/>
      <c r="AD32" s="240"/>
      <c r="AE32" s="240"/>
      <c r="AF32" s="240"/>
      <c r="AG32" s="243"/>
      <c r="AH32" s="245"/>
      <c r="AI32" s="246">
        <v>1</v>
      </c>
      <c r="AJ32" s="247"/>
      <c r="AK32" s="247"/>
      <c r="AL32" s="248"/>
      <c r="AM32" s="245"/>
      <c r="AN32" s="246"/>
      <c r="AO32" s="247"/>
      <c r="AP32" s="247"/>
      <c r="AQ32" s="438">
        <v>1</v>
      </c>
      <c r="AR32" s="246"/>
      <c r="AS32" s="246"/>
      <c r="AT32" s="247"/>
      <c r="AU32" s="247"/>
      <c r="AV32" s="248"/>
      <c r="AW32" s="245"/>
      <c r="AX32" s="247"/>
      <c r="AY32" s="247"/>
      <c r="AZ32" s="247"/>
      <c r="BA32" s="248"/>
      <c r="BB32" s="245"/>
      <c r="BC32" s="246"/>
      <c r="BD32" s="247"/>
      <c r="BE32" s="247"/>
      <c r="BF32" s="438"/>
      <c r="BG32" s="239"/>
      <c r="BH32" s="239"/>
      <c r="BI32" s="240"/>
      <c r="BJ32" s="240"/>
      <c r="BK32" s="243"/>
      <c r="BL32" s="242">
        <v>1</v>
      </c>
      <c r="BM32" s="240"/>
      <c r="BN32" s="240"/>
      <c r="BO32" s="240"/>
      <c r="BP32" s="243"/>
      <c r="BQ32" s="242"/>
      <c r="BR32" s="239"/>
      <c r="BS32" s="240"/>
      <c r="BT32" s="240"/>
      <c r="BU32" s="249"/>
      <c r="BV32" s="268">
        <f t="shared" si="9"/>
        <v>6</v>
      </c>
      <c r="BW32" s="269">
        <f t="shared" si="10"/>
        <v>0</v>
      </c>
      <c r="BX32" s="270">
        <f t="shared" si="11"/>
        <v>6</v>
      </c>
      <c r="BY32" s="271" t="str">
        <f t="shared" si="12"/>
        <v>-</v>
      </c>
      <c r="BZ32" s="271" t="str">
        <f t="shared" si="13"/>
        <v>-</v>
      </c>
      <c r="CA32" s="250" t="s">
        <v>204</v>
      </c>
      <c r="CB32" s="251" t="s">
        <v>296</v>
      </c>
      <c r="CC32" s="255">
        <f t="shared" si="14"/>
        <v>3</v>
      </c>
      <c r="CD32" s="255">
        <f t="shared" si="15"/>
        <v>2</v>
      </c>
      <c r="CE32" s="255">
        <f t="shared" si="16"/>
        <v>0</v>
      </c>
      <c r="CF32" s="255">
        <f t="shared" si="17"/>
        <v>1</v>
      </c>
    </row>
    <row r="33" spans="1:84" x14ac:dyDescent="0.25">
      <c r="A33" s="285" t="s">
        <v>211</v>
      </c>
      <c r="B33" s="286" t="s">
        <v>222</v>
      </c>
      <c r="C33" s="287" t="s">
        <v>247</v>
      </c>
      <c r="D33" s="287" t="s">
        <v>233</v>
      </c>
      <c r="E33" s="288" t="s">
        <v>102</v>
      </c>
      <c r="F33" s="289" t="s">
        <v>248</v>
      </c>
      <c r="G33" s="287" t="s">
        <v>204</v>
      </c>
      <c r="H33" s="287" t="s">
        <v>214</v>
      </c>
      <c r="I33" s="396" t="s">
        <v>207</v>
      </c>
      <c r="J33" s="290" t="s">
        <v>213</v>
      </c>
      <c r="K33" s="291">
        <v>5</v>
      </c>
      <c r="L33" s="292">
        <v>6</v>
      </c>
      <c r="M33" s="293" t="s">
        <v>201</v>
      </c>
      <c r="N33" s="287" t="s">
        <v>249</v>
      </c>
      <c r="O33" s="238"/>
      <c r="P33" s="239"/>
      <c r="Q33" s="240"/>
      <c r="R33" s="240"/>
      <c r="S33" s="241">
        <v>1</v>
      </c>
      <c r="T33" s="242"/>
      <c r="U33" s="240">
        <v>1</v>
      </c>
      <c r="V33" s="240"/>
      <c r="W33" s="243">
        <v>1</v>
      </c>
      <c r="X33" s="242"/>
      <c r="Y33" s="240"/>
      <c r="Z33" s="240"/>
      <c r="AA33" s="244"/>
      <c r="AB33" s="434"/>
      <c r="AC33" s="431"/>
      <c r="AD33" s="240"/>
      <c r="AE33" s="240"/>
      <c r="AF33" s="240"/>
      <c r="AG33" s="243"/>
      <c r="AH33" s="245"/>
      <c r="AI33" s="246">
        <v>1</v>
      </c>
      <c r="AJ33" s="247"/>
      <c r="AK33" s="247"/>
      <c r="AL33" s="248"/>
      <c r="AM33" s="245"/>
      <c r="AN33" s="246"/>
      <c r="AO33" s="247"/>
      <c r="AP33" s="247"/>
      <c r="AQ33" s="438">
        <v>1</v>
      </c>
      <c r="AR33" s="246"/>
      <c r="AS33" s="246"/>
      <c r="AT33" s="247"/>
      <c r="AU33" s="247"/>
      <c r="AV33" s="248"/>
      <c r="AW33" s="245"/>
      <c r="AX33" s="247"/>
      <c r="AY33" s="247"/>
      <c r="AZ33" s="247"/>
      <c r="BA33" s="248"/>
      <c r="BB33" s="245"/>
      <c r="BC33" s="246"/>
      <c r="BD33" s="247"/>
      <c r="BE33" s="247"/>
      <c r="BF33" s="438"/>
      <c r="BG33" s="239"/>
      <c r="BH33" s="239"/>
      <c r="BI33" s="240"/>
      <c r="BJ33" s="240"/>
      <c r="BK33" s="243"/>
      <c r="BL33" s="242">
        <v>1</v>
      </c>
      <c r="BM33" s="240"/>
      <c r="BN33" s="240"/>
      <c r="BO33" s="240"/>
      <c r="BP33" s="243"/>
      <c r="BQ33" s="242"/>
      <c r="BR33" s="239"/>
      <c r="BS33" s="240"/>
      <c r="BT33" s="240"/>
      <c r="BU33" s="249"/>
      <c r="BV33" s="268">
        <f t="shared" si="9"/>
        <v>6</v>
      </c>
      <c r="BW33" s="269">
        <f t="shared" si="10"/>
        <v>0</v>
      </c>
      <c r="BX33" s="270">
        <f t="shared" si="11"/>
        <v>6</v>
      </c>
      <c r="BY33" s="271" t="str">
        <f t="shared" si="12"/>
        <v>-</v>
      </c>
      <c r="BZ33" s="271" t="str">
        <f t="shared" si="13"/>
        <v>-</v>
      </c>
      <c r="CA33" s="250" t="s">
        <v>204</v>
      </c>
      <c r="CB33" s="251" t="s">
        <v>296</v>
      </c>
      <c r="CC33" s="255">
        <f t="shared" si="14"/>
        <v>3</v>
      </c>
      <c r="CD33" s="255">
        <f t="shared" si="15"/>
        <v>2</v>
      </c>
      <c r="CE33" s="255">
        <f t="shared" si="16"/>
        <v>0</v>
      </c>
      <c r="CF33" s="255">
        <f t="shared" si="17"/>
        <v>1</v>
      </c>
    </row>
    <row r="34" spans="1:84" x14ac:dyDescent="0.25">
      <c r="A34" s="285" t="s">
        <v>211</v>
      </c>
      <c r="B34" s="286" t="s">
        <v>222</v>
      </c>
      <c r="C34" s="287" t="s">
        <v>247</v>
      </c>
      <c r="D34" s="287" t="s">
        <v>233</v>
      </c>
      <c r="E34" s="288" t="s">
        <v>102</v>
      </c>
      <c r="F34" s="289" t="s">
        <v>248</v>
      </c>
      <c r="G34" s="287" t="s">
        <v>204</v>
      </c>
      <c r="H34" s="287" t="s">
        <v>214</v>
      </c>
      <c r="I34" s="396" t="s">
        <v>207</v>
      </c>
      <c r="J34" s="290" t="s">
        <v>202</v>
      </c>
      <c r="K34" s="291">
        <v>6</v>
      </c>
      <c r="L34" s="292">
        <v>6</v>
      </c>
      <c r="M34" s="293" t="s">
        <v>219</v>
      </c>
      <c r="N34" s="287" t="s">
        <v>249</v>
      </c>
      <c r="O34" s="238"/>
      <c r="P34" s="239"/>
      <c r="Q34" s="240"/>
      <c r="R34" s="240"/>
      <c r="S34" s="241"/>
      <c r="T34" s="242"/>
      <c r="U34" s="240"/>
      <c r="V34" s="240"/>
      <c r="W34" s="243"/>
      <c r="X34" s="242"/>
      <c r="Y34" s="240"/>
      <c r="Z34" s="240"/>
      <c r="AA34" s="244"/>
      <c r="AB34" s="434"/>
      <c r="AC34" s="431"/>
      <c r="AD34" s="240"/>
      <c r="AE34" s="240"/>
      <c r="AF34" s="240"/>
      <c r="AG34" s="243"/>
      <c r="AH34" s="245"/>
      <c r="AI34" s="246">
        <v>6</v>
      </c>
      <c r="AJ34" s="247"/>
      <c r="AK34" s="247"/>
      <c r="AL34" s="248"/>
      <c r="AM34" s="245"/>
      <c r="AN34" s="246"/>
      <c r="AO34" s="247"/>
      <c r="AP34" s="247"/>
      <c r="AQ34" s="438"/>
      <c r="AR34" s="246"/>
      <c r="AS34" s="246"/>
      <c r="AT34" s="247"/>
      <c r="AU34" s="247"/>
      <c r="AV34" s="248"/>
      <c r="AW34" s="245"/>
      <c r="AX34" s="247"/>
      <c r="AY34" s="247"/>
      <c r="AZ34" s="247"/>
      <c r="BA34" s="248"/>
      <c r="BB34" s="245"/>
      <c r="BC34" s="246"/>
      <c r="BD34" s="247"/>
      <c r="BE34" s="247"/>
      <c r="BF34" s="438"/>
      <c r="BG34" s="239"/>
      <c r="BH34" s="239"/>
      <c r="BI34" s="240"/>
      <c r="BJ34" s="240"/>
      <c r="BK34" s="243"/>
      <c r="BL34" s="242"/>
      <c r="BM34" s="240"/>
      <c r="BN34" s="240"/>
      <c r="BO34" s="240"/>
      <c r="BP34" s="243"/>
      <c r="BQ34" s="242"/>
      <c r="BR34" s="239"/>
      <c r="BS34" s="240"/>
      <c r="BT34" s="240"/>
      <c r="BU34" s="249"/>
      <c r="BV34" s="268">
        <f t="shared" si="9"/>
        <v>6</v>
      </c>
      <c r="BW34" s="269">
        <f t="shared" si="10"/>
        <v>0</v>
      </c>
      <c r="BX34" s="270" t="str">
        <f t="shared" si="11"/>
        <v>-</v>
      </c>
      <c r="BY34" s="271" t="str">
        <f t="shared" si="12"/>
        <v>-</v>
      </c>
      <c r="BZ34" s="271" t="str">
        <f t="shared" si="13"/>
        <v>-</v>
      </c>
      <c r="CA34" s="250" t="s">
        <v>204</v>
      </c>
      <c r="CB34" s="251" t="s">
        <v>296</v>
      </c>
      <c r="CC34" s="255">
        <f t="shared" si="14"/>
        <v>0</v>
      </c>
      <c r="CD34" s="255">
        <f t="shared" si="15"/>
        <v>6</v>
      </c>
      <c r="CE34" s="255">
        <f t="shared" si="16"/>
        <v>0</v>
      </c>
      <c r="CF34" s="255">
        <f t="shared" si="17"/>
        <v>0</v>
      </c>
    </row>
    <row r="35" spans="1:84" x14ac:dyDescent="0.25">
      <c r="A35" s="285" t="s">
        <v>211</v>
      </c>
      <c r="B35" s="286" t="s">
        <v>222</v>
      </c>
      <c r="C35" s="287" t="s">
        <v>250</v>
      </c>
      <c r="D35" s="287" t="s">
        <v>233</v>
      </c>
      <c r="E35" s="288" t="s">
        <v>102</v>
      </c>
      <c r="F35" s="289" t="s">
        <v>251</v>
      </c>
      <c r="G35" s="287" t="s">
        <v>204</v>
      </c>
      <c r="H35" s="287" t="s">
        <v>214</v>
      </c>
      <c r="I35" s="396" t="s">
        <v>207</v>
      </c>
      <c r="J35" s="290" t="s">
        <v>80</v>
      </c>
      <c r="K35" s="291">
        <v>5</v>
      </c>
      <c r="L35" s="292">
        <v>6</v>
      </c>
      <c r="M35" s="293" t="s">
        <v>200</v>
      </c>
      <c r="N35" s="532" t="s">
        <v>252</v>
      </c>
      <c r="O35" s="238"/>
      <c r="P35" s="239"/>
      <c r="Q35" s="240"/>
      <c r="R35" s="240"/>
      <c r="S35" s="241">
        <v>1</v>
      </c>
      <c r="T35" s="242"/>
      <c r="U35" s="240">
        <v>1</v>
      </c>
      <c r="V35" s="240"/>
      <c r="W35" s="243">
        <v>1</v>
      </c>
      <c r="X35" s="242"/>
      <c r="Y35" s="240"/>
      <c r="Z35" s="240"/>
      <c r="AA35" s="244"/>
      <c r="AB35" s="434"/>
      <c r="AC35" s="431"/>
      <c r="AD35" s="240"/>
      <c r="AE35" s="240"/>
      <c r="AF35" s="240"/>
      <c r="AG35" s="243"/>
      <c r="AH35" s="245"/>
      <c r="AI35" s="246">
        <v>1</v>
      </c>
      <c r="AJ35" s="247"/>
      <c r="AK35" s="247"/>
      <c r="AL35" s="248"/>
      <c r="AM35" s="245"/>
      <c r="AN35" s="246"/>
      <c r="AO35" s="247"/>
      <c r="AP35" s="247"/>
      <c r="AQ35" s="438">
        <v>1</v>
      </c>
      <c r="AR35" s="246"/>
      <c r="AS35" s="246"/>
      <c r="AT35" s="247"/>
      <c r="AU35" s="247"/>
      <c r="AV35" s="248"/>
      <c r="AW35" s="245"/>
      <c r="AX35" s="247"/>
      <c r="AY35" s="247"/>
      <c r="AZ35" s="247"/>
      <c r="BA35" s="248"/>
      <c r="BB35" s="245"/>
      <c r="BC35" s="246"/>
      <c r="BD35" s="247"/>
      <c r="BE35" s="247"/>
      <c r="BF35" s="438"/>
      <c r="BG35" s="239"/>
      <c r="BH35" s="239"/>
      <c r="BI35" s="240"/>
      <c r="BJ35" s="240"/>
      <c r="BK35" s="243"/>
      <c r="BL35" s="242">
        <v>1</v>
      </c>
      <c r="BM35" s="240"/>
      <c r="BN35" s="240"/>
      <c r="BO35" s="240"/>
      <c r="BP35" s="243"/>
      <c r="BQ35" s="242"/>
      <c r="BR35" s="239"/>
      <c r="BS35" s="240"/>
      <c r="BT35" s="240"/>
      <c r="BU35" s="249"/>
      <c r="BV35" s="268">
        <f t="shared" si="9"/>
        <v>6</v>
      </c>
      <c r="BW35" s="269">
        <f t="shared" si="10"/>
        <v>0</v>
      </c>
      <c r="BX35" s="270">
        <f t="shared" si="11"/>
        <v>6</v>
      </c>
      <c r="BY35" s="271">
        <f t="shared" si="12"/>
        <v>4</v>
      </c>
      <c r="BZ35" s="271">
        <f t="shared" si="13"/>
        <v>2</v>
      </c>
      <c r="CA35" s="250" t="s">
        <v>204</v>
      </c>
      <c r="CB35" s="251" t="s">
        <v>296</v>
      </c>
      <c r="CC35" s="255">
        <f t="shared" si="14"/>
        <v>3</v>
      </c>
      <c r="CD35" s="255">
        <f t="shared" si="15"/>
        <v>2</v>
      </c>
      <c r="CE35" s="255">
        <f t="shared" si="16"/>
        <v>0</v>
      </c>
      <c r="CF35" s="255">
        <f t="shared" si="17"/>
        <v>1</v>
      </c>
    </row>
    <row r="36" spans="1:84" x14ac:dyDescent="0.25">
      <c r="A36" s="285" t="s">
        <v>211</v>
      </c>
      <c r="B36" s="286" t="s">
        <v>222</v>
      </c>
      <c r="C36" s="287" t="s">
        <v>250</v>
      </c>
      <c r="D36" s="287" t="s">
        <v>233</v>
      </c>
      <c r="E36" s="288" t="s">
        <v>102</v>
      </c>
      <c r="F36" s="289" t="s">
        <v>251</v>
      </c>
      <c r="G36" s="287" t="s">
        <v>204</v>
      </c>
      <c r="H36" s="287" t="s">
        <v>214</v>
      </c>
      <c r="I36" s="396" t="s">
        <v>207</v>
      </c>
      <c r="J36" s="290" t="s">
        <v>82</v>
      </c>
      <c r="K36" s="291">
        <v>5</v>
      </c>
      <c r="L36" s="292">
        <v>6</v>
      </c>
      <c r="M36" s="293" t="s">
        <v>201</v>
      </c>
      <c r="N36" s="287" t="s">
        <v>252</v>
      </c>
      <c r="O36" s="238"/>
      <c r="P36" s="239"/>
      <c r="Q36" s="240"/>
      <c r="R36" s="240"/>
      <c r="S36" s="241">
        <v>1</v>
      </c>
      <c r="T36" s="242"/>
      <c r="U36" s="240">
        <v>1</v>
      </c>
      <c r="V36" s="240"/>
      <c r="W36" s="243">
        <v>1</v>
      </c>
      <c r="X36" s="242"/>
      <c r="Y36" s="240"/>
      <c r="Z36" s="240"/>
      <c r="AA36" s="244"/>
      <c r="AB36" s="434"/>
      <c r="AC36" s="431"/>
      <c r="AD36" s="240"/>
      <c r="AE36" s="240"/>
      <c r="AF36" s="240"/>
      <c r="AG36" s="243"/>
      <c r="AH36" s="245"/>
      <c r="AI36" s="246">
        <v>1</v>
      </c>
      <c r="AJ36" s="247"/>
      <c r="AK36" s="247"/>
      <c r="AL36" s="248"/>
      <c r="AM36" s="245"/>
      <c r="AN36" s="246"/>
      <c r="AO36" s="247"/>
      <c r="AP36" s="247"/>
      <c r="AQ36" s="438">
        <v>1</v>
      </c>
      <c r="AR36" s="246"/>
      <c r="AS36" s="246"/>
      <c r="AT36" s="247"/>
      <c r="AU36" s="247"/>
      <c r="AV36" s="248"/>
      <c r="AW36" s="245"/>
      <c r="AX36" s="247"/>
      <c r="AY36" s="247"/>
      <c r="AZ36" s="247"/>
      <c r="BA36" s="248"/>
      <c r="BB36" s="245"/>
      <c r="BC36" s="246"/>
      <c r="BD36" s="247"/>
      <c r="BE36" s="247"/>
      <c r="BF36" s="438"/>
      <c r="BG36" s="239"/>
      <c r="BH36" s="239"/>
      <c r="BI36" s="240"/>
      <c r="BJ36" s="240"/>
      <c r="BK36" s="243"/>
      <c r="BL36" s="242">
        <v>1</v>
      </c>
      <c r="BM36" s="240"/>
      <c r="BN36" s="240"/>
      <c r="BO36" s="240"/>
      <c r="BP36" s="243"/>
      <c r="BQ36" s="242"/>
      <c r="BR36" s="239"/>
      <c r="BS36" s="240"/>
      <c r="BT36" s="240"/>
      <c r="BU36" s="249"/>
      <c r="BV36" s="268">
        <f t="shared" si="9"/>
        <v>6</v>
      </c>
      <c r="BW36" s="269">
        <f t="shared" si="10"/>
        <v>0</v>
      </c>
      <c r="BX36" s="270">
        <f t="shared" si="11"/>
        <v>6</v>
      </c>
      <c r="BY36" s="271" t="str">
        <f t="shared" si="12"/>
        <v>-</v>
      </c>
      <c r="BZ36" s="271" t="str">
        <f t="shared" si="13"/>
        <v>-</v>
      </c>
      <c r="CA36" s="250" t="s">
        <v>204</v>
      </c>
      <c r="CB36" s="251" t="s">
        <v>296</v>
      </c>
      <c r="CC36" s="255">
        <f t="shared" si="14"/>
        <v>3</v>
      </c>
      <c r="CD36" s="255">
        <f t="shared" si="15"/>
        <v>2</v>
      </c>
      <c r="CE36" s="255">
        <f t="shared" si="16"/>
        <v>0</v>
      </c>
      <c r="CF36" s="255">
        <f t="shared" si="17"/>
        <v>1</v>
      </c>
    </row>
    <row r="37" spans="1:84" x14ac:dyDescent="0.25">
      <c r="A37" s="285" t="s">
        <v>211</v>
      </c>
      <c r="B37" s="286" t="s">
        <v>222</v>
      </c>
      <c r="C37" s="287" t="s">
        <v>250</v>
      </c>
      <c r="D37" s="287" t="s">
        <v>233</v>
      </c>
      <c r="E37" s="288" t="s">
        <v>102</v>
      </c>
      <c r="F37" s="289" t="s">
        <v>251</v>
      </c>
      <c r="G37" s="287" t="s">
        <v>204</v>
      </c>
      <c r="H37" s="287" t="s">
        <v>214</v>
      </c>
      <c r="I37" s="396" t="s">
        <v>207</v>
      </c>
      <c r="J37" s="290" t="s">
        <v>213</v>
      </c>
      <c r="K37" s="291">
        <v>5</v>
      </c>
      <c r="L37" s="292">
        <v>6</v>
      </c>
      <c r="M37" s="293" t="s">
        <v>201</v>
      </c>
      <c r="N37" s="287" t="s">
        <v>252</v>
      </c>
      <c r="O37" s="238"/>
      <c r="P37" s="239"/>
      <c r="Q37" s="240"/>
      <c r="R37" s="240"/>
      <c r="S37" s="241">
        <v>1</v>
      </c>
      <c r="T37" s="242"/>
      <c r="U37" s="240">
        <v>1</v>
      </c>
      <c r="V37" s="240"/>
      <c r="W37" s="243">
        <v>1</v>
      </c>
      <c r="X37" s="242"/>
      <c r="Y37" s="240"/>
      <c r="Z37" s="240"/>
      <c r="AA37" s="244"/>
      <c r="AB37" s="434"/>
      <c r="AC37" s="431"/>
      <c r="AD37" s="240"/>
      <c r="AE37" s="240"/>
      <c r="AF37" s="240"/>
      <c r="AG37" s="243"/>
      <c r="AH37" s="245"/>
      <c r="AI37" s="246">
        <v>1</v>
      </c>
      <c r="AJ37" s="247"/>
      <c r="AK37" s="247"/>
      <c r="AL37" s="248"/>
      <c r="AM37" s="245"/>
      <c r="AN37" s="246"/>
      <c r="AO37" s="247"/>
      <c r="AP37" s="247"/>
      <c r="AQ37" s="438">
        <v>1</v>
      </c>
      <c r="AR37" s="246"/>
      <c r="AS37" s="246"/>
      <c r="AT37" s="247"/>
      <c r="AU37" s="247"/>
      <c r="AV37" s="248"/>
      <c r="AW37" s="245"/>
      <c r="AX37" s="247"/>
      <c r="AY37" s="247"/>
      <c r="AZ37" s="247"/>
      <c r="BA37" s="248"/>
      <c r="BB37" s="245"/>
      <c r="BC37" s="246"/>
      <c r="BD37" s="247"/>
      <c r="BE37" s="247"/>
      <c r="BF37" s="438"/>
      <c r="BG37" s="239"/>
      <c r="BH37" s="239"/>
      <c r="BI37" s="240"/>
      <c r="BJ37" s="240"/>
      <c r="BK37" s="243"/>
      <c r="BL37" s="242">
        <v>1</v>
      </c>
      <c r="BM37" s="240"/>
      <c r="BN37" s="240"/>
      <c r="BO37" s="240"/>
      <c r="BP37" s="243"/>
      <c r="BQ37" s="242"/>
      <c r="BR37" s="239"/>
      <c r="BS37" s="240"/>
      <c r="BT37" s="240"/>
      <c r="BU37" s="249"/>
      <c r="BV37" s="268">
        <f t="shared" si="9"/>
        <v>6</v>
      </c>
      <c r="BW37" s="269">
        <f t="shared" si="10"/>
        <v>0</v>
      </c>
      <c r="BX37" s="270">
        <f t="shared" si="11"/>
        <v>6</v>
      </c>
      <c r="BY37" s="271" t="str">
        <f t="shared" si="12"/>
        <v>-</v>
      </c>
      <c r="BZ37" s="271" t="str">
        <f t="shared" si="13"/>
        <v>-</v>
      </c>
      <c r="CA37" s="250" t="s">
        <v>204</v>
      </c>
      <c r="CB37" s="251" t="s">
        <v>296</v>
      </c>
      <c r="CC37" s="255">
        <f t="shared" si="14"/>
        <v>3</v>
      </c>
      <c r="CD37" s="255">
        <f t="shared" si="15"/>
        <v>2</v>
      </c>
      <c r="CE37" s="255">
        <f t="shared" si="16"/>
        <v>0</v>
      </c>
      <c r="CF37" s="255">
        <f t="shared" si="17"/>
        <v>1</v>
      </c>
    </row>
    <row r="38" spans="1:84" x14ac:dyDescent="0.25">
      <c r="A38" s="285" t="s">
        <v>211</v>
      </c>
      <c r="B38" s="286" t="s">
        <v>222</v>
      </c>
      <c r="C38" s="287" t="s">
        <v>250</v>
      </c>
      <c r="D38" s="287" t="s">
        <v>233</v>
      </c>
      <c r="E38" s="288" t="s">
        <v>102</v>
      </c>
      <c r="F38" s="289" t="s">
        <v>251</v>
      </c>
      <c r="G38" s="287" t="s">
        <v>204</v>
      </c>
      <c r="H38" s="287" t="s">
        <v>214</v>
      </c>
      <c r="I38" s="396" t="s">
        <v>207</v>
      </c>
      <c r="J38" s="290" t="s">
        <v>202</v>
      </c>
      <c r="K38" s="291">
        <v>6</v>
      </c>
      <c r="L38" s="292">
        <v>6</v>
      </c>
      <c r="M38" s="293" t="s">
        <v>219</v>
      </c>
      <c r="N38" s="287" t="s">
        <v>252</v>
      </c>
      <c r="O38" s="238"/>
      <c r="P38" s="239"/>
      <c r="Q38" s="240"/>
      <c r="R38" s="240"/>
      <c r="S38" s="241"/>
      <c r="T38" s="242"/>
      <c r="U38" s="240"/>
      <c r="V38" s="240"/>
      <c r="W38" s="243"/>
      <c r="X38" s="242"/>
      <c r="Y38" s="240"/>
      <c r="Z38" s="240"/>
      <c r="AA38" s="244"/>
      <c r="AB38" s="434"/>
      <c r="AC38" s="431"/>
      <c r="AD38" s="240"/>
      <c r="AE38" s="240"/>
      <c r="AF38" s="240"/>
      <c r="AG38" s="243"/>
      <c r="AH38" s="245"/>
      <c r="AI38" s="246">
        <v>6</v>
      </c>
      <c r="AJ38" s="247"/>
      <c r="AK38" s="247"/>
      <c r="AL38" s="248"/>
      <c r="AM38" s="245"/>
      <c r="AN38" s="246"/>
      <c r="AO38" s="247"/>
      <c r="AP38" s="247"/>
      <c r="AQ38" s="438"/>
      <c r="AR38" s="246"/>
      <c r="AS38" s="246"/>
      <c r="AT38" s="247"/>
      <c r="AU38" s="247"/>
      <c r="AV38" s="248"/>
      <c r="AW38" s="245"/>
      <c r="AX38" s="247"/>
      <c r="AY38" s="247"/>
      <c r="AZ38" s="247"/>
      <c r="BA38" s="248"/>
      <c r="BB38" s="245"/>
      <c r="BC38" s="246"/>
      <c r="BD38" s="247"/>
      <c r="BE38" s="247"/>
      <c r="BF38" s="438"/>
      <c r="BG38" s="239"/>
      <c r="BH38" s="239"/>
      <c r="BI38" s="240"/>
      <c r="BJ38" s="240"/>
      <c r="BK38" s="243"/>
      <c r="BL38" s="242"/>
      <c r="BM38" s="240"/>
      <c r="BN38" s="240"/>
      <c r="BO38" s="240"/>
      <c r="BP38" s="243"/>
      <c r="BQ38" s="242"/>
      <c r="BR38" s="239"/>
      <c r="BS38" s="240"/>
      <c r="BT38" s="240"/>
      <c r="BU38" s="249"/>
      <c r="BV38" s="268">
        <f t="shared" si="9"/>
        <v>6</v>
      </c>
      <c r="BW38" s="269">
        <f t="shared" si="10"/>
        <v>0</v>
      </c>
      <c r="BX38" s="270" t="str">
        <f t="shared" si="11"/>
        <v>-</v>
      </c>
      <c r="BY38" s="271" t="str">
        <f t="shared" si="12"/>
        <v>-</v>
      </c>
      <c r="BZ38" s="271" t="str">
        <f t="shared" si="13"/>
        <v>-</v>
      </c>
      <c r="CA38" s="250" t="s">
        <v>204</v>
      </c>
      <c r="CB38" s="251" t="s">
        <v>296</v>
      </c>
      <c r="CC38" s="255">
        <f t="shared" si="14"/>
        <v>0</v>
      </c>
      <c r="CD38" s="255">
        <f t="shared" si="15"/>
        <v>6</v>
      </c>
      <c r="CE38" s="255">
        <f t="shared" si="16"/>
        <v>0</v>
      </c>
      <c r="CF38" s="255">
        <f t="shared" si="17"/>
        <v>0</v>
      </c>
    </row>
    <row r="39" spans="1:84" x14ac:dyDescent="0.25">
      <c r="A39" s="285" t="s">
        <v>212</v>
      </c>
      <c r="B39" s="286" t="s">
        <v>228</v>
      </c>
      <c r="C39" s="287" t="s">
        <v>253</v>
      </c>
      <c r="D39" s="287" t="s">
        <v>231</v>
      </c>
      <c r="E39" s="288" t="s">
        <v>102</v>
      </c>
      <c r="F39" s="289" t="s">
        <v>254</v>
      </c>
      <c r="G39" s="287" t="s">
        <v>204</v>
      </c>
      <c r="H39" s="287" t="s">
        <v>214</v>
      </c>
      <c r="I39" s="396" t="s">
        <v>207</v>
      </c>
      <c r="J39" s="290" t="s">
        <v>80</v>
      </c>
      <c r="K39" s="291">
        <v>5</v>
      </c>
      <c r="L39" s="292">
        <v>5</v>
      </c>
      <c r="M39" s="293" t="s">
        <v>200</v>
      </c>
      <c r="N39" s="533" t="s">
        <v>255</v>
      </c>
      <c r="O39" s="238"/>
      <c r="P39" s="239"/>
      <c r="Q39" s="240"/>
      <c r="R39" s="240"/>
      <c r="S39" s="241"/>
      <c r="T39" s="242"/>
      <c r="U39" s="240"/>
      <c r="V39" s="240"/>
      <c r="W39" s="243"/>
      <c r="X39" s="242"/>
      <c r="Y39" s="240"/>
      <c r="Z39" s="240"/>
      <c r="AA39" s="244">
        <v>1</v>
      </c>
      <c r="AB39" s="434"/>
      <c r="AC39" s="431"/>
      <c r="AD39" s="240"/>
      <c r="AE39" s="240"/>
      <c r="AF39" s="240"/>
      <c r="AG39" s="243"/>
      <c r="AH39" s="245"/>
      <c r="AI39" s="246"/>
      <c r="AJ39" s="247"/>
      <c r="AK39" s="247"/>
      <c r="AL39" s="248"/>
      <c r="AM39" s="245"/>
      <c r="AN39" s="246"/>
      <c r="AO39" s="247"/>
      <c r="AP39" s="247"/>
      <c r="AQ39" s="438"/>
      <c r="AR39" s="246"/>
      <c r="AS39" s="246">
        <v>1</v>
      </c>
      <c r="AT39" s="247"/>
      <c r="AU39" s="247"/>
      <c r="AV39" s="248"/>
      <c r="AW39" s="245"/>
      <c r="AX39" s="247">
        <v>1</v>
      </c>
      <c r="AY39" s="247"/>
      <c r="AZ39" s="247"/>
      <c r="BA39" s="248">
        <v>1</v>
      </c>
      <c r="BB39" s="245"/>
      <c r="BC39" s="246">
        <v>1</v>
      </c>
      <c r="BD39" s="247"/>
      <c r="BE39" s="247"/>
      <c r="BF39" s="438"/>
      <c r="BG39" s="239"/>
      <c r="BH39" s="239"/>
      <c r="BI39" s="240"/>
      <c r="BJ39" s="240"/>
      <c r="BK39" s="243"/>
      <c r="BL39" s="242"/>
      <c r="BM39" s="240"/>
      <c r="BN39" s="240"/>
      <c r="BO39" s="240"/>
      <c r="BP39" s="243"/>
      <c r="BQ39" s="242"/>
      <c r="BR39" s="239"/>
      <c r="BS39" s="240"/>
      <c r="BT39" s="240"/>
      <c r="BU39" s="249"/>
      <c r="BV39" s="268">
        <f t="shared" si="9"/>
        <v>5</v>
      </c>
      <c r="BW39" s="269">
        <f t="shared" si="10"/>
        <v>0</v>
      </c>
      <c r="BX39" s="270">
        <f t="shared" si="11"/>
        <v>5</v>
      </c>
      <c r="BY39" s="271">
        <f t="shared" si="12"/>
        <v>1</v>
      </c>
      <c r="BZ39" s="271">
        <f t="shared" si="13"/>
        <v>4</v>
      </c>
      <c r="CA39" s="250" t="s">
        <v>471</v>
      </c>
      <c r="CB39" s="251" t="s">
        <v>297</v>
      </c>
      <c r="CC39" s="255">
        <f t="shared" si="14"/>
        <v>1</v>
      </c>
      <c r="CD39" s="255">
        <f t="shared" si="15"/>
        <v>0</v>
      </c>
      <c r="CE39" s="255">
        <f t="shared" si="16"/>
        <v>4</v>
      </c>
      <c r="CF39" s="255">
        <f t="shared" si="17"/>
        <v>0</v>
      </c>
    </row>
    <row r="40" spans="1:84" x14ac:dyDescent="0.25">
      <c r="A40" s="285" t="s">
        <v>212</v>
      </c>
      <c r="B40" s="286" t="s">
        <v>228</v>
      </c>
      <c r="C40" s="287" t="s">
        <v>253</v>
      </c>
      <c r="D40" s="287" t="s">
        <v>231</v>
      </c>
      <c r="E40" s="288" t="s">
        <v>102</v>
      </c>
      <c r="F40" s="289" t="s">
        <v>254</v>
      </c>
      <c r="G40" s="287" t="s">
        <v>204</v>
      </c>
      <c r="H40" s="287" t="s">
        <v>214</v>
      </c>
      <c r="I40" s="396" t="s">
        <v>207</v>
      </c>
      <c r="J40" s="290" t="s">
        <v>82</v>
      </c>
      <c r="K40" s="291">
        <v>5</v>
      </c>
      <c r="L40" s="292">
        <v>5</v>
      </c>
      <c r="M40" s="293" t="s">
        <v>201</v>
      </c>
      <c r="N40" s="287" t="s">
        <v>255</v>
      </c>
      <c r="O40" s="238"/>
      <c r="P40" s="239"/>
      <c r="Q40" s="240"/>
      <c r="R40" s="240"/>
      <c r="S40" s="241"/>
      <c r="T40" s="242"/>
      <c r="U40" s="240"/>
      <c r="V40" s="240"/>
      <c r="W40" s="243"/>
      <c r="X40" s="242"/>
      <c r="Y40" s="240"/>
      <c r="Z40" s="240"/>
      <c r="AA40" s="244">
        <v>1</v>
      </c>
      <c r="AB40" s="434"/>
      <c r="AC40" s="431"/>
      <c r="AD40" s="240"/>
      <c r="AE40" s="240"/>
      <c r="AF40" s="240"/>
      <c r="AG40" s="243"/>
      <c r="AH40" s="245"/>
      <c r="AI40" s="246"/>
      <c r="AJ40" s="247"/>
      <c r="AK40" s="247"/>
      <c r="AL40" s="248"/>
      <c r="AM40" s="245"/>
      <c r="AN40" s="246"/>
      <c r="AO40" s="247"/>
      <c r="AP40" s="247"/>
      <c r="AQ40" s="438"/>
      <c r="AR40" s="246"/>
      <c r="AS40" s="246">
        <v>1</v>
      </c>
      <c r="AT40" s="247"/>
      <c r="AU40" s="247"/>
      <c r="AV40" s="248"/>
      <c r="AW40" s="245"/>
      <c r="AX40" s="247">
        <v>1</v>
      </c>
      <c r="AY40" s="247"/>
      <c r="AZ40" s="247"/>
      <c r="BA40" s="248">
        <v>1</v>
      </c>
      <c r="BB40" s="245"/>
      <c r="BC40" s="246">
        <v>1</v>
      </c>
      <c r="BD40" s="247"/>
      <c r="BE40" s="247"/>
      <c r="BF40" s="438"/>
      <c r="BG40" s="239"/>
      <c r="BH40" s="239"/>
      <c r="BI40" s="240"/>
      <c r="BJ40" s="240"/>
      <c r="BK40" s="243"/>
      <c r="BL40" s="242"/>
      <c r="BM40" s="240"/>
      <c r="BN40" s="240"/>
      <c r="BO40" s="240"/>
      <c r="BP40" s="243"/>
      <c r="BQ40" s="242"/>
      <c r="BR40" s="239"/>
      <c r="BS40" s="240"/>
      <c r="BT40" s="240"/>
      <c r="BU40" s="249"/>
      <c r="BV40" s="268">
        <f t="shared" si="9"/>
        <v>5</v>
      </c>
      <c r="BW40" s="269">
        <f t="shared" si="10"/>
        <v>0</v>
      </c>
      <c r="BX40" s="270">
        <f t="shared" si="11"/>
        <v>5</v>
      </c>
      <c r="BY40" s="271" t="str">
        <f t="shared" si="12"/>
        <v>-</v>
      </c>
      <c r="BZ40" s="271" t="str">
        <f t="shared" si="13"/>
        <v>-</v>
      </c>
      <c r="CA40" s="250" t="s">
        <v>204</v>
      </c>
      <c r="CB40" s="251" t="s">
        <v>297</v>
      </c>
      <c r="CC40" s="255">
        <f t="shared" si="14"/>
        <v>1</v>
      </c>
      <c r="CD40" s="255">
        <f t="shared" si="15"/>
        <v>0</v>
      </c>
      <c r="CE40" s="255">
        <f t="shared" si="16"/>
        <v>4</v>
      </c>
      <c r="CF40" s="255">
        <f t="shared" si="17"/>
        <v>0</v>
      </c>
    </row>
    <row r="41" spans="1:84" x14ac:dyDescent="0.25">
      <c r="A41" s="285" t="s">
        <v>212</v>
      </c>
      <c r="B41" s="286" t="s">
        <v>228</v>
      </c>
      <c r="C41" s="287" t="s">
        <v>253</v>
      </c>
      <c r="D41" s="287" t="s">
        <v>231</v>
      </c>
      <c r="E41" s="288" t="s">
        <v>102</v>
      </c>
      <c r="F41" s="289" t="s">
        <v>254</v>
      </c>
      <c r="G41" s="287" t="s">
        <v>204</v>
      </c>
      <c r="H41" s="287" t="s">
        <v>214</v>
      </c>
      <c r="I41" s="396" t="s">
        <v>207</v>
      </c>
      <c r="J41" s="290" t="s">
        <v>213</v>
      </c>
      <c r="K41" s="291">
        <v>5</v>
      </c>
      <c r="L41" s="292">
        <v>5</v>
      </c>
      <c r="M41" s="293" t="s">
        <v>201</v>
      </c>
      <c r="N41" s="287" t="s">
        <v>255</v>
      </c>
      <c r="O41" s="238"/>
      <c r="P41" s="239"/>
      <c r="Q41" s="240"/>
      <c r="R41" s="240"/>
      <c r="S41" s="241"/>
      <c r="T41" s="242"/>
      <c r="U41" s="240"/>
      <c r="V41" s="240"/>
      <c r="W41" s="243"/>
      <c r="X41" s="242"/>
      <c r="Y41" s="240"/>
      <c r="Z41" s="240"/>
      <c r="AA41" s="244">
        <v>1</v>
      </c>
      <c r="AB41" s="434"/>
      <c r="AC41" s="431"/>
      <c r="AD41" s="240"/>
      <c r="AE41" s="240"/>
      <c r="AF41" s="240"/>
      <c r="AG41" s="243"/>
      <c r="AH41" s="245"/>
      <c r="AI41" s="246"/>
      <c r="AJ41" s="247"/>
      <c r="AK41" s="247"/>
      <c r="AL41" s="248"/>
      <c r="AM41" s="245"/>
      <c r="AN41" s="246"/>
      <c r="AO41" s="247"/>
      <c r="AP41" s="247"/>
      <c r="AQ41" s="438"/>
      <c r="AR41" s="246"/>
      <c r="AS41" s="246">
        <v>1</v>
      </c>
      <c r="AT41" s="247"/>
      <c r="AU41" s="247"/>
      <c r="AV41" s="248"/>
      <c r="AW41" s="245"/>
      <c r="AX41" s="247">
        <v>1</v>
      </c>
      <c r="AY41" s="247"/>
      <c r="AZ41" s="247"/>
      <c r="BA41" s="248">
        <v>1</v>
      </c>
      <c r="BB41" s="245"/>
      <c r="BC41" s="246">
        <v>1</v>
      </c>
      <c r="BD41" s="247"/>
      <c r="BE41" s="247"/>
      <c r="BF41" s="438"/>
      <c r="BG41" s="239"/>
      <c r="BH41" s="239"/>
      <c r="BI41" s="240"/>
      <c r="BJ41" s="240"/>
      <c r="BK41" s="243"/>
      <c r="BL41" s="242"/>
      <c r="BM41" s="240"/>
      <c r="BN41" s="240"/>
      <c r="BO41" s="240"/>
      <c r="BP41" s="243"/>
      <c r="BQ41" s="242"/>
      <c r="BR41" s="239"/>
      <c r="BS41" s="240"/>
      <c r="BT41" s="240"/>
      <c r="BU41" s="249"/>
      <c r="BV41" s="268">
        <f t="shared" si="9"/>
        <v>5</v>
      </c>
      <c r="BW41" s="269">
        <f t="shared" si="10"/>
        <v>0</v>
      </c>
      <c r="BX41" s="270">
        <f t="shared" si="11"/>
        <v>5</v>
      </c>
      <c r="BY41" s="271" t="str">
        <f t="shared" si="12"/>
        <v>-</v>
      </c>
      <c r="BZ41" s="271" t="str">
        <f t="shared" si="13"/>
        <v>-</v>
      </c>
      <c r="CA41" s="250" t="s">
        <v>204</v>
      </c>
      <c r="CB41" s="251" t="s">
        <v>297</v>
      </c>
      <c r="CC41" s="255">
        <f t="shared" si="14"/>
        <v>1</v>
      </c>
      <c r="CD41" s="255">
        <f t="shared" si="15"/>
        <v>0</v>
      </c>
      <c r="CE41" s="255">
        <f t="shared" si="16"/>
        <v>4</v>
      </c>
      <c r="CF41" s="255">
        <f t="shared" si="17"/>
        <v>0</v>
      </c>
    </row>
    <row r="42" spans="1:84" x14ac:dyDescent="0.25">
      <c r="A42" s="285" t="s">
        <v>212</v>
      </c>
      <c r="B42" s="286" t="s">
        <v>228</v>
      </c>
      <c r="C42" s="287" t="s">
        <v>253</v>
      </c>
      <c r="D42" s="287" t="s">
        <v>231</v>
      </c>
      <c r="E42" s="288" t="s">
        <v>102</v>
      </c>
      <c r="F42" s="289" t="s">
        <v>254</v>
      </c>
      <c r="G42" s="287" t="s">
        <v>204</v>
      </c>
      <c r="H42" s="287" t="s">
        <v>214</v>
      </c>
      <c r="I42" s="396" t="s">
        <v>207</v>
      </c>
      <c r="J42" s="290" t="s">
        <v>87</v>
      </c>
      <c r="K42" s="291">
        <v>5</v>
      </c>
      <c r="L42" s="292">
        <v>4</v>
      </c>
      <c r="M42" s="293" t="s">
        <v>201</v>
      </c>
      <c r="N42" s="287" t="s">
        <v>255</v>
      </c>
      <c r="O42" s="238"/>
      <c r="P42" s="239"/>
      <c r="Q42" s="240"/>
      <c r="R42" s="240"/>
      <c r="S42" s="241"/>
      <c r="T42" s="242"/>
      <c r="U42" s="240"/>
      <c r="V42" s="240"/>
      <c r="W42" s="243"/>
      <c r="X42" s="242"/>
      <c r="Y42" s="240"/>
      <c r="Z42" s="240"/>
      <c r="AA42" s="244" t="s">
        <v>415</v>
      </c>
      <c r="AB42" s="434"/>
      <c r="AC42" s="431"/>
      <c r="AD42" s="240"/>
      <c r="AE42" s="240"/>
      <c r="AF42" s="240"/>
      <c r="AG42" s="243"/>
      <c r="AH42" s="245"/>
      <c r="AI42" s="246"/>
      <c r="AJ42" s="247"/>
      <c r="AK42" s="247"/>
      <c r="AL42" s="248"/>
      <c r="AM42" s="245"/>
      <c r="AN42" s="246"/>
      <c r="AO42" s="247"/>
      <c r="AP42" s="247"/>
      <c r="AQ42" s="438"/>
      <c r="AR42" s="246"/>
      <c r="AS42" s="246">
        <v>1</v>
      </c>
      <c r="AT42" s="247"/>
      <c r="AU42" s="247"/>
      <c r="AV42" s="248"/>
      <c r="AW42" s="245"/>
      <c r="AX42" s="247">
        <v>1</v>
      </c>
      <c r="AY42" s="247"/>
      <c r="AZ42" s="247"/>
      <c r="BA42" s="248">
        <v>1</v>
      </c>
      <c r="BB42" s="245"/>
      <c r="BC42" s="246">
        <v>1</v>
      </c>
      <c r="BD42" s="247"/>
      <c r="BE42" s="247"/>
      <c r="BF42" s="438"/>
      <c r="BG42" s="239"/>
      <c r="BH42" s="239"/>
      <c r="BI42" s="240"/>
      <c r="BJ42" s="240"/>
      <c r="BK42" s="243"/>
      <c r="BL42" s="242"/>
      <c r="BM42" s="240"/>
      <c r="BN42" s="240"/>
      <c r="BO42" s="240"/>
      <c r="BP42" s="243"/>
      <c r="BQ42" s="242"/>
      <c r="BR42" s="239"/>
      <c r="BS42" s="240"/>
      <c r="BT42" s="240"/>
      <c r="BU42" s="249"/>
      <c r="BV42" s="268">
        <f t="shared" si="9"/>
        <v>4</v>
      </c>
      <c r="BW42" s="269">
        <f t="shared" si="10"/>
        <v>0</v>
      </c>
      <c r="BX42" s="270">
        <f t="shared" si="11"/>
        <v>4</v>
      </c>
      <c r="BY42" s="271" t="str">
        <f t="shared" si="12"/>
        <v>-</v>
      </c>
      <c r="BZ42" s="271" t="str">
        <f t="shared" si="13"/>
        <v>-</v>
      </c>
      <c r="CA42" s="250" t="s">
        <v>204</v>
      </c>
      <c r="CB42" s="251" t="s">
        <v>297</v>
      </c>
      <c r="CC42" s="255">
        <f t="shared" si="14"/>
        <v>0</v>
      </c>
      <c r="CD42" s="255">
        <f t="shared" si="15"/>
        <v>0</v>
      </c>
      <c r="CE42" s="255">
        <f t="shared" si="16"/>
        <v>4</v>
      </c>
      <c r="CF42" s="255">
        <f t="shared" si="17"/>
        <v>0</v>
      </c>
    </row>
    <row r="43" spans="1:84" x14ac:dyDescent="0.25">
      <c r="A43" s="285" t="s">
        <v>212</v>
      </c>
      <c r="B43" s="286" t="s">
        <v>228</v>
      </c>
      <c r="C43" s="287" t="s">
        <v>253</v>
      </c>
      <c r="D43" s="287" t="s">
        <v>231</v>
      </c>
      <c r="E43" s="288" t="s">
        <v>102</v>
      </c>
      <c r="F43" s="289" t="s">
        <v>254</v>
      </c>
      <c r="G43" s="287" t="s">
        <v>204</v>
      </c>
      <c r="H43" s="287" t="s">
        <v>214</v>
      </c>
      <c r="I43" s="396" t="s">
        <v>207</v>
      </c>
      <c r="J43" s="290" t="s">
        <v>202</v>
      </c>
      <c r="K43" s="291">
        <v>6</v>
      </c>
      <c r="L43" s="292">
        <v>6</v>
      </c>
      <c r="M43" s="293" t="s">
        <v>219</v>
      </c>
      <c r="N43" s="287" t="s">
        <v>255</v>
      </c>
      <c r="O43" s="238"/>
      <c r="P43" s="239"/>
      <c r="Q43" s="240"/>
      <c r="R43" s="240"/>
      <c r="S43" s="241"/>
      <c r="T43" s="242"/>
      <c r="U43" s="240"/>
      <c r="V43" s="240"/>
      <c r="W43" s="243"/>
      <c r="X43" s="242"/>
      <c r="Y43" s="240"/>
      <c r="Z43" s="240"/>
      <c r="AA43" s="244"/>
      <c r="AB43" s="434"/>
      <c r="AC43" s="431"/>
      <c r="AD43" s="240"/>
      <c r="AE43" s="240"/>
      <c r="AF43" s="240"/>
      <c r="AG43" s="243"/>
      <c r="AH43" s="245"/>
      <c r="AI43" s="246"/>
      <c r="AJ43" s="247"/>
      <c r="AK43" s="247"/>
      <c r="AL43" s="248"/>
      <c r="AM43" s="245"/>
      <c r="AN43" s="246"/>
      <c r="AO43" s="247"/>
      <c r="AP43" s="247"/>
      <c r="AQ43" s="438"/>
      <c r="AR43" s="246"/>
      <c r="AS43" s="246"/>
      <c r="AT43" s="247"/>
      <c r="AU43" s="247"/>
      <c r="AV43" s="248"/>
      <c r="AW43" s="245"/>
      <c r="AX43" s="247"/>
      <c r="AY43" s="247"/>
      <c r="AZ43" s="247"/>
      <c r="BA43" s="248"/>
      <c r="BB43" s="245"/>
      <c r="BC43" s="246"/>
      <c r="BD43" s="247"/>
      <c r="BE43" s="247"/>
      <c r="BF43" s="438"/>
      <c r="BG43" s="239"/>
      <c r="BH43" s="239"/>
      <c r="BI43" s="240"/>
      <c r="BJ43" s="240"/>
      <c r="BK43" s="243"/>
      <c r="BL43" s="242"/>
      <c r="BM43" s="240"/>
      <c r="BN43" s="240"/>
      <c r="BO43" s="240"/>
      <c r="BP43" s="243"/>
      <c r="BQ43" s="242"/>
      <c r="BR43" s="239"/>
      <c r="BS43" s="240"/>
      <c r="BT43" s="240"/>
      <c r="BU43" s="249"/>
      <c r="BV43" s="268">
        <f t="shared" si="9"/>
        <v>0</v>
      </c>
      <c r="BW43" s="269">
        <f t="shared" si="10"/>
        <v>6</v>
      </c>
      <c r="BX43" s="270" t="str">
        <f t="shared" si="11"/>
        <v>-</v>
      </c>
      <c r="BY43" s="271" t="str">
        <f t="shared" si="12"/>
        <v>-</v>
      </c>
      <c r="BZ43" s="271" t="str">
        <f t="shared" si="13"/>
        <v>-</v>
      </c>
      <c r="CA43" s="250" t="s">
        <v>204</v>
      </c>
      <c r="CB43" s="251" t="s">
        <v>297</v>
      </c>
      <c r="CC43" s="255">
        <f t="shared" si="14"/>
        <v>0</v>
      </c>
      <c r="CD43" s="255">
        <f t="shared" si="15"/>
        <v>0</v>
      </c>
      <c r="CE43" s="255">
        <f t="shared" si="16"/>
        <v>0</v>
      </c>
      <c r="CF43" s="255">
        <f t="shared" si="17"/>
        <v>0</v>
      </c>
    </row>
    <row r="44" spans="1:84" x14ac:dyDescent="0.25">
      <c r="A44" s="285" t="s">
        <v>212</v>
      </c>
      <c r="B44" s="286" t="s">
        <v>228</v>
      </c>
      <c r="C44" s="287" t="s">
        <v>256</v>
      </c>
      <c r="D44" s="287" t="s">
        <v>231</v>
      </c>
      <c r="E44" s="288" t="s">
        <v>102</v>
      </c>
      <c r="F44" s="289" t="s">
        <v>257</v>
      </c>
      <c r="G44" s="287" t="s">
        <v>204</v>
      </c>
      <c r="H44" s="287" t="s">
        <v>214</v>
      </c>
      <c r="I44" s="396" t="s">
        <v>207</v>
      </c>
      <c r="J44" s="290" t="s">
        <v>80</v>
      </c>
      <c r="K44" s="291">
        <v>5</v>
      </c>
      <c r="L44" s="292">
        <v>4</v>
      </c>
      <c r="M44" s="293" t="s">
        <v>200</v>
      </c>
      <c r="N44" s="533" t="s">
        <v>258</v>
      </c>
      <c r="O44" s="238"/>
      <c r="P44" s="239"/>
      <c r="Q44" s="240"/>
      <c r="R44" s="240"/>
      <c r="S44" s="241"/>
      <c r="T44" s="242"/>
      <c r="U44" s="240"/>
      <c r="V44" s="240"/>
      <c r="W44" s="243"/>
      <c r="X44" s="242"/>
      <c r="Y44" s="240"/>
      <c r="Z44" s="240"/>
      <c r="AA44" s="244">
        <v>1</v>
      </c>
      <c r="AB44" s="434"/>
      <c r="AC44" s="431"/>
      <c r="AD44" s="240"/>
      <c r="AE44" s="240"/>
      <c r="AF44" s="240"/>
      <c r="AG44" s="243"/>
      <c r="AH44" s="245"/>
      <c r="AI44" s="246"/>
      <c r="AJ44" s="247"/>
      <c r="AK44" s="247"/>
      <c r="AL44" s="248"/>
      <c r="AM44" s="245"/>
      <c r="AN44" s="246"/>
      <c r="AO44" s="247"/>
      <c r="AP44" s="247"/>
      <c r="AQ44" s="438"/>
      <c r="AR44" s="246"/>
      <c r="AS44" s="246">
        <v>1</v>
      </c>
      <c r="AT44" s="247"/>
      <c r="AU44" s="247"/>
      <c r="AV44" s="248"/>
      <c r="AW44" s="245"/>
      <c r="AX44" s="247">
        <v>1</v>
      </c>
      <c r="AY44" s="247"/>
      <c r="AZ44" s="247"/>
      <c r="BA44" s="248"/>
      <c r="BB44" s="245"/>
      <c r="BC44" s="246">
        <v>1</v>
      </c>
      <c r="BD44" s="247"/>
      <c r="BE44" s="247"/>
      <c r="BF44" s="438"/>
      <c r="BG44" s="239"/>
      <c r="BH44" s="239"/>
      <c r="BI44" s="240"/>
      <c r="BJ44" s="240"/>
      <c r="BK44" s="243"/>
      <c r="BL44" s="242"/>
      <c r="BM44" s="240"/>
      <c r="BN44" s="240"/>
      <c r="BO44" s="240"/>
      <c r="BP44" s="243"/>
      <c r="BQ44" s="242"/>
      <c r="BR44" s="239"/>
      <c r="BS44" s="240"/>
      <c r="BT44" s="240"/>
      <c r="BU44" s="249"/>
      <c r="BV44" s="268">
        <f t="shared" si="9"/>
        <v>4</v>
      </c>
      <c r="BW44" s="269">
        <f t="shared" si="10"/>
        <v>0</v>
      </c>
      <c r="BX44" s="270">
        <f t="shared" si="11"/>
        <v>4</v>
      </c>
      <c r="BY44" s="271">
        <f t="shared" si="12"/>
        <v>1</v>
      </c>
      <c r="BZ44" s="271">
        <f t="shared" si="13"/>
        <v>3</v>
      </c>
      <c r="CA44" s="250" t="s">
        <v>466</v>
      </c>
      <c r="CB44" s="251" t="s">
        <v>297</v>
      </c>
      <c r="CC44" s="255">
        <f t="shared" si="14"/>
        <v>1</v>
      </c>
      <c r="CD44" s="255">
        <f t="shared" si="15"/>
        <v>0</v>
      </c>
      <c r="CE44" s="255">
        <f t="shared" si="16"/>
        <v>3</v>
      </c>
      <c r="CF44" s="255">
        <f t="shared" si="17"/>
        <v>0</v>
      </c>
    </row>
    <row r="45" spans="1:84" x14ac:dyDescent="0.25">
      <c r="A45" s="285" t="s">
        <v>212</v>
      </c>
      <c r="B45" s="286" t="s">
        <v>228</v>
      </c>
      <c r="C45" s="287" t="s">
        <v>256</v>
      </c>
      <c r="D45" s="287" t="s">
        <v>231</v>
      </c>
      <c r="E45" s="288" t="s">
        <v>102</v>
      </c>
      <c r="F45" s="289" t="s">
        <v>257</v>
      </c>
      <c r="G45" s="287" t="s">
        <v>204</v>
      </c>
      <c r="H45" s="287" t="s">
        <v>214</v>
      </c>
      <c r="I45" s="396" t="s">
        <v>207</v>
      </c>
      <c r="J45" s="290" t="s">
        <v>82</v>
      </c>
      <c r="K45" s="291">
        <v>5</v>
      </c>
      <c r="L45" s="292">
        <v>4</v>
      </c>
      <c r="M45" s="293" t="s">
        <v>201</v>
      </c>
      <c r="N45" s="287" t="s">
        <v>258</v>
      </c>
      <c r="O45" s="238"/>
      <c r="P45" s="239"/>
      <c r="Q45" s="240"/>
      <c r="R45" s="240"/>
      <c r="S45" s="241"/>
      <c r="T45" s="242"/>
      <c r="U45" s="240"/>
      <c r="V45" s="240"/>
      <c r="W45" s="243"/>
      <c r="X45" s="242"/>
      <c r="Y45" s="240"/>
      <c r="Z45" s="240"/>
      <c r="AA45" s="244">
        <v>1</v>
      </c>
      <c r="AB45" s="434"/>
      <c r="AC45" s="431"/>
      <c r="AD45" s="240"/>
      <c r="AE45" s="240"/>
      <c r="AF45" s="240"/>
      <c r="AG45" s="243"/>
      <c r="AH45" s="245"/>
      <c r="AI45" s="246"/>
      <c r="AJ45" s="247"/>
      <c r="AK45" s="247"/>
      <c r="AL45" s="248"/>
      <c r="AM45" s="245"/>
      <c r="AN45" s="246"/>
      <c r="AO45" s="247"/>
      <c r="AP45" s="247"/>
      <c r="AQ45" s="438"/>
      <c r="AR45" s="246"/>
      <c r="AS45" s="246">
        <v>1</v>
      </c>
      <c r="AT45" s="247"/>
      <c r="AU45" s="247"/>
      <c r="AV45" s="248"/>
      <c r="AW45" s="245"/>
      <c r="AX45" s="247">
        <v>1</v>
      </c>
      <c r="AY45" s="247"/>
      <c r="AZ45" s="247"/>
      <c r="BA45" s="248"/>
      <c r="BB45" s="245"/>
      <c r="BC45" s="246">
        <v>1</v>
      </c>
      <c r="BD45" s="247"/>
      <c r="BE45" s="247"/>
      <c r="BF45" s="438"/>
      <c r="BG45" s="239"/>
      <c r="BH45" s="239"/>
      <c r="BI45" s="240"/>
      <c r="BJ45" s="240"/>
      <c r="BK45" s="243"/>
      <c r="BL45" s="242"/>
      <c r="BM45" s="240"/>
      <c r="BN45" s="240"/>
      <c r="BO45" s="240"/>
      <c r="BP45" s="243"/>
      <c r="BQ45" s="242"/>
      <c r="BR45" s="239"/>
      <c r="BS45" s="240"/>
      <c r="BT45" s="240"/>
      <c r="BU45" s="249"/>
      <c r="BV45" s="268">
        <f t="shared" si="9"/>
        <v>4</v>
      </c>
      <c r="BW45" s="269">
        <f t="shared" si="10"/>
        <v>0</v>
      </c>
      <c r="BX45" s="270">
        <f t="shared" si="11"/>
        <v>4</v>
      </c>
      <c r="BY45" s="271" t="str">
        <f t="shared" si="12"/>
        <v>-</v>
      </c>
      <c r="BZ45" s="271" t="str">
        <f t="shared" si="13"/>
        <v>-</v>
      </c>
      <c r="CA45" s="250" t="s">
        <v>466</v>
      </c>
      <c r="CB45" s="251" t="s">
        <v>297</v>
      </c>
      <c r="CC45" s="255">
        <f t="shared" si="14"/>
        <v>1</v>
      </c>
      <c r="CD45" s="255">
        <f t="shared" si="15"/>
        <v>0</v>
      </c>
      <c r="CE45" s="255">
        <f t="shared" si="16"/>
        <v>3</v>
      </c>
      <c r="CF45" s="255">
        <f t="shared" si="17"/>
        <v>0</v>
      </c>
    </row>
    <row r="46" spans="1:84" x14ac:dyDescent="0.25">
      <c r="A46" s="285" t="s">
        <v>212</v>
      </c>
      <c r="B46" s="286" t="s">
        <v>228</v>
      </c>
      <c r="C46" s="287" t="s">
        <v>256</v>
      </c>
      <c r="D46" s="287" t="s">
        <v>231</v>
      </c>
      <c r="E46" s="288" t="s">
        <v>102</v>
      </c>
      <c r="F46" s="289" t="s">
        <v>257</v>
      </c>
      <c r="G46" s="287" t="s">
        <v>204</v>
      </c>
      <c r="H46" s="287" t="s">
        <v>214</v>
      </c>
      <c r="I46" s="396" t="s">
        <v>207</v>
      </c>
      <c r="J46" s="290" t="s">
        <v>213</v>
      </c>
      <c r="K46" s="291">
        <v>5</v>
      </c>
      <c r="L46" s="292">
        <v>5</v>
      </c>
      <c r="M46" s="293" t="s">
        <v>408</v>
      </c>
      <c r="N46" s="287" t="s">
        <v>258</v>
      </c>
      <c r="O46" s="238"/>
      <c r="P46" s="239"/>
      <c r="Q46" s="240"/>
      <c r="R46" s="240"/>
      <c r="S46" s="241"/>
      <c r="T46" s="242"/>
      <c r="U46" s="240"/>
      <c r="V46" s="240"/>
      <c r="W46" s="243"/>
      <c r="X46" s="242"/>
      <c r="Y46" s="240"/>
      <c r="Z46" s="240"/>
      <c r="AA46" s="244">
        <v>1</v>
      </c>
      <c r="AB46" s="434"/>
      <c r="AC46" s="431"/>
      <c r="AD46" s="240">
        <v>1</v>
      </c>
      <c r="AE46" s="240"/>
      <c r="AF46" s="240"/>
      <c r="AG46" s="243"/>
      <c r="AH46" s="245"/>
      <c r="AI46" s="246"/>
      <c r="AJ46" s="247"/>
      <c r="AK46" s="247"/>
      <c r="AL46" s="248"/>
      <c r="AM46" s="245"/>
      <c r="AN46" s="246"/>
      <c r="AO46" s="247"/>
      <c r="AP46" s="247"/>
      <c r="AQ46" s="438"/>
      <c r="AR46" s="246"/>
      <c r="AS46" s="246">
        <v>1</v>
      </c>
      <c r="AT46" s="247"/>
      <c r="AU46" s="247"/>
      <c r="AV46" s="248"/>
      <c r="AW46" s="245"/>
      <c r="AX46" s="247">
        <v>1</v>
      </c>
      <c r="AY46" s="247"/>
      <c r="AZ46" s="247"/>
      <c r="BA46" s="248"/>
      <c r="BB46" s="245"/>
      <c r="BC46" s="246">
        <v>1</v>
      </c>
      <c r="BD46" s="247"/>
      <c r="BE46" s="247"/>
      <c r="BF46" s="438"/>
      <c r="BG46" s="239"/>
      <c r="BH46" s="239"/>
      <c r="BI46" s="240"/>
      <c r="BJ46" s="240"/>
      <c r="BK46" s="243"/>
      <c r="BL46" s="242"/>
      <c r="BM46" s="240"/>
      <c r="BN46" s="240"/>
      <c r="BO46" s="240"/>
      <c r="BP46" s="243"/>
      <c r="BQ46" s="242"/>
      <c r="BR46" s="239"/>
      <c r="BS46" s="240"/>
      <c r="BT46" s="240"/>
      <c r="BU46" s="249"/>
      <c r="BV46" s="268">
        <f t="shared" si="9"/>
        <v>5</v>
      </c>
      <c r="BW46" s="269">
        <f t="shared" si="10"/>
        <v>0</v>
      </c>
      <c r="BX46" s="270">
        <f t="shared" si="11"/>
        <v>5</v>
      </c>
      <c r="BY46" s="271" t="str">
        <f t="shared" si="12"/>
        <v>-</v>
      </c>
      <c r="BZ46" s="271" t="str">
        <f t="shared" si="13"/>
        <v>-</v>
      </c>
      <c r="CA46" s="250" t="s">
        <v>466</v>
      </c>
      <c r="CB46" s="251" t="s">
        <v>297</v>
      </c>
      <c r="CC46" s="255">
        <f t="shared" si="14"/>
        <v>1</v>
      </c>
      <c r="CD46" s="255">
        <f t="shared" si="15"/>
        <v>1</v>
      </c>
      <c r="CE46" s="255">
        <f t="shared" si="16"/>
        <v>3</v>
      </c>
      <c r="CF46" s="255">
        <f t="shared" si="17"/>
        <v>0</v>
      </c>
    </row>
    <row r="47" spans="1:84" x14ac:dyDescent="0.25">
      <c r="A47" s="285" t="s">
        <v>212</v>
      </c>
      <c r="B47" s="286" t="s">
        <v>228</v>
      </c>
      <c r="C47" s="287" t="s">
        <v>256</v>
      </c>
      <c r="D47" s="287" t="s">
        <v>231</v>
      </c>
      <c r="E47" s="288" t="s">
        <v>102</v>
      </c>
      <c r="F47" s="289" t="s">
        <v>257</v>
      </c>
      <c r="G47" s="287" t="s">
        <v>204</v>
      </c>
      <c r="H47" s="287" t="s">
        <v>214</v>
      </c>
      <c r="I47" s="396" t="s">
        <v>207</v>
      </c>
      <c r="J47" s="290" t="s">
        <v>116</v>
      </c>
      <c r="K47" s="291">
        <v>5</v>
      </c>
      <c r="L47" s="292">
        <v>4</v>
      </c>
      <c r="M47" s="293" t="s">
        <v>201</v>
      </c>
      <c r="N47" s="287" t="s">
        <v>258</v>
      </c>
      <c r="O47" s="238"/>
      <c r="P47" s="239"/>
      <c r="Q47" s="240"/>
      <c r="R47" s="240"/>
      <c r="S47" s="241"/>
      <c r="T47" s="242"/>
      <c r="U47" s="240"/>
      <c r="V47" s="240"/>
      <c r="W47" s="243"/>
      <c r="X47" s="242"/>
      <c r="Y47" s="240"/>
      <c r="Z47" s="240"/>
      <c r="AA47" s="244">
        <v>1</v>
      </c>
      <c r="AB47" s="434"/>
      <c r="AC47" s="431"/>
      <c r="AD47" s="240"/>
      <c r="AE47" s="240"/>
      <c r="AF47" s="240"/>
      <c r="AG47" s="243"/>
      <c r="AH47" s="245"/>
      <c r="AI47" s="246"/>
      <c r="AJ47" s="247"/>
      <c r="AK47" s="247"/>
      <c r="AL47" s="248"/>
      <c r="AM47" s="245"/>
      <c r="AN47" s="246"/>
      <c r="AO47" s="247"/>
      <c r="AP47" s="247"/>
      <c r="AQ47" s="438"/>
      <c r="AR47" s="246"/>
      <c r="AS47" s="246">
        <v>1</v>
      </c>
      <c r="AT47" s="247"/>
      <c r="AU47" s="247"/>
      <c r="AV47" s="248"/>
      <c r="AW47" s="245"/>
      <c r="AX47" s="247">
        <v>1</v>
      </c>
      <c r="AY47" s="247"/>
      <c r="AZ47" s="247"/>
      <c r="BA47" s="248"/>
      <c r="BB47" s="245"/>
      <c r="BC47" s="246">
        <v>1</v>
      </c>
      <c r="BD47" s="247"/>
      <c r="BE47" s="247"/>
      <c r="BF47" s="438"/>
      <c r="BG47" s="239"/>
      <c r="BH47" s="239"/>
      <c r="BI47" s="240"/>
      <c r="BJ47" s="240"/>
      <c r="BK47" s="243"/>
      <c r="BL47" s="242"/>
      <c r="BM47" s="240"/>
      <c r="BN47" s="240"/>
      <c r="BO47" s="240"/>
      <c r="BP47" s="243"/>
      <c r="BQ47" s="242"/>
      <c r="BR47" s="239"/>
      <c r="BS47" s="240"/>
      <c r="BT47" s="240"/>
      <c r="BU47" s="249"/>
      <c r="BV47" s="268">
        <f t="shared" si="9"/>
        <v>4</v>
      </c>
      <c r="BW47" s="269">
        <f t="shared" si="10"/>
        <v>0</v>
      </c>
      <c r="BX47" s="270">
        <f t="shared" si="11"/>
        <v>4</v>
      </c>
      <c r="BY47" s="271" t="str">
        <f t="shared" si="12"/>
        <v>-</v>
      </c>
      <c r="BZ47" s="271" t="str">
        <f t="shared" si="13"/>
        <v>-</v>
      </c>
      <c r="CA47" s="250" t="s">
        <v>466</v>
      </c>
      <c r="CB47" s="251" t="s">
        <v>297</v>
      </c>
      <c r="CC47" s="255">
        <f t="shared" si="14"/>
        <v>1</v>
      </c>
      <c r="CD47" s="255">
        <f t="shared" si="15"/>
        <v>0</v>
      </c>
      <c r="CE47" s="255">
        <f t="shared" si="16"/>
        <v>3</v>
      </c>
      <c r="CF47" s="255">
        <f t="shared" si="17"/>
        <v>0</v>
      </c>
    </row>
    <row r="48" spans="1:84" x14ac:dyDescent="0.25">
      <c r="A48" s="285" t="s">
        <v>212</v>
      </c>
      <c r="B48" s="286" t="s">
        <v>228</v>
      </c>
      <c r="C48" s="287" t="s">
        <v>256</v>
      </c>
      <c r="D48" s="287" t="s">
        <v>231</v>
      </c>
      <c r="E48" s="288" t="s">
        <v>102</v>
      </c>
      <c r="F48" s="289" t="s">
        <v>257</v>
      </c>
      <c r="G48" s="287" t="s">
        <v>204</v>
      </c>
      <c r="H48" s="287" t="s">
        <v>214</v>
      </c>
      <c r="I48" s="396" t="s">
        <v>207</v>
      </c>
      <c r="J48" s="290" t="s">
        <v>93</v>
      </c>
      <c r="K48" s="291">
        <v>1</v>
      </c>
      <c r="L48" s="292">
        <v>1</v>
      </c>
      <c r="M48" s="293" t="s">
        <v>215</v>
      </c>
      <c r="N48" s="287" t="s">
        <v>258</v>
      </c>
      <c r="O48" s="238"/>
      <c r="P48" s="239"/>
      <c r="Q48" s="240"/>
      <c r="R48" s="240"/>
      <c r="S48" s="241"/>
      <c r="T48" s="242"/>
      <c r="U48" s="240"/>
      <c r="V48" s="240"/>
      <c r="W48" s="243"/>
      <c r="X48" s="242"/>
      <c r="Y48" s="240"/>
      <c r="Z48" s="240"/>
      <c r="AA48" s="244"/>
      <c r="AB48" s="434"/>
      <c r="AC48" s="431"/>
      <c r="AD48" s="240">
        <v>1</v>
      </c>
      <c r="AE48" s="240"/>
      <c r="AF48" s="240"/>
      <c r="AG48" s="243"/>
      <c r="AH48" s="245"/>
      <c r="AI48" s="246"/>
      <c r="AJ48" s="247"/>
      <c r="AK48" s="247"/>
      <c r="AL48" s="248"/>
      <c r="AM48" s="245"/>
      <c r="AN48" s="246"/>
      <c r="AO48" s="247"/>
      <c r="AP48" s="247"/>
      <c r="AQ48" s="438"/>
      <c r="AR48" s="246"/>
      <c r="AS48" s="246"/>
      <c r="AT48" s="247"/>
      <c r="AU48" s="247"/>
      <c r="AV48" s="248"/>
      <c r="AW48" s="245"/>
      <c r="AX48" s="247"/>
      <c r="AY48" s="247"/>
      <c r="AZ48" s="247"/>
      <c r="BA48" s="248"/>
      <c r="BB48" s="245"/>
      <c r="BC48" s="246"/>
      <c r="BD48" s="247"/>
      <c r="BE48" s="247"/>
      <c r="BF48" s="438"/>
      <c r="BG48" s="239"/>
      <c r="BH48" s="239"/>
      <c r="BI48" s="240"/>
      <c r="BJ48" s="240"/>
      <c r="BK48" s="243"/>
      <c r="BL48" s="242"/>
      <c r="BM48" s="240"/>
      <c r="BN48" s="240"/>
      <c r="BO48" s="240"/>
      <c r="BP48" s="243"/>
      <c r="BQ48" s="242"/>
      <c r="BR48" s="239"/>
      <c r="BS48" s="240"/>
      <c r="BT48" s="240"/>
      <c r="BU48" s="249"/>
      <c r="BV48" s="268">
        <f t="shared" si="9"/>
        <v>1</v>
      </c>
      <c r="BW48" s="269">
        <f t="shared" si="10"/>
        <v>0</v>
      </c>
      <c r="BX48" s="270" t="str">
        <f t="shared" si="11"/>
        <v>-</v>
      </c>
      <c r="BY48" s="271" t="str">
        <f t="shared" si="12"/>
        <v>-</v>
      </c>
      <c r="BZ48" s="271" t="str">
        <f t="shared" si="13"/>
        <v>-</v>
      </c>
      <c r="CA48" s="250" t="s">
        <v>466</v>
      </c>
      <c r="CB48" s="251" t="s">
        <v>297</v>
      </c>
      <c r="CC48" s="255">
        <f t="shared" si="14"/>
        <v>0</v>
      </c>
      <c r="CD48" s="255">
        <f t="shared" si="15"/>
        <v>1</v>
      </c>
      <c r="CE48" s="255">
        <f t="shared" si="16"/>
        <v>0</v>
      </c>
      <c r="CF48" s="255">
        <f t="shared" si="17"/>
        <v>0</v>
      </c>
    </row>
    <row r="49" spans="1:84" x14ac:dyDescent="0.25">
      <c r="A49" s="285" t="s">
        <v>212</v>
      </c>
      <c r="B49" s="286" t="s">
        <v>228</v>
      </c>
      <c r="C49" s="287" t="s">
        <v>256</v>
      </c>
      <c r="D49" s="287" t="s">
        <v>231</v>
      </c>
      <c r="E49" s="288" t="s">
        <v>102</v>
      </c>
      <c r="F49" s="289" t="s">
        <v>257</v>
      </c>
      <c r="G49" s="287" t="s">
        <v>204</v>
      </c>
      <c r="H49" s="287" t="s">
        <v>214</v>
      </c>
      <c r="I49" s="396" t="s">
        <v>207</v>
      </c>
      <c r="J49" s="290" t="s">
        <v>101</v>
      </c>
      <c r="K49" s="291">
        <v>1</v>
      </c>
      <c r="L49" s="292">
        <v>1</v>
      </c>
      <c r="M49" s="293" t="s">
        <v>216</v>
      </c>
      <c r="N49" s="287" t="s">
        <v>258</v>
      </c>
      <c r="O49" s="238"/>
      <c r="P49" s="239"/>
      <c r="Q49" s="240"/>
      <c r="R49" s="240"/>
      <c r="S49" s="241"/>
      <c r="T49" s="242"/>
      <c r="U49" s="240"/>
      <c r="V49" s="240"/>
      <c r="W49" s="243"/>
      <c r="X49" s="242"/>
      <c r="Y49" s="240"/>
      <c r="Z49" s="240"/>
      <c r="AA49" s="244"/>
      <c r="AB49" s="434"/>
      <c r="AC49" s="431"/>
      <c r="AD49" s="240">
        <v>1</v>
      </c>
      <c r="AE49" s="240"/>
      <c r="AF49" s="240"/>
      <c r="AG49" s="243"/>
      <c r="AH49" s="245"/>
      <c r="AI49" s="246"/>
      <c r="AJ49" s="247"/>
      <c r="AK49" s="247"/>
      <c r="AL49" s="248"/>
      <c r="AM49" s="245"/>
      <c r="AN49" s="246"/>
      <c r="AO49" s="247"/>
      <c r="AP49" s="247"/>
      <c r="AQ49" s="438"/>
      <c r="AR49" s="246"/>
      <c r="AS49" s="246"/>
      <c r="AT49" s="247"/>
      <c r="AU49" s="247"/>
      <c r="AV49" s="248"/>
      <c r="AW49" s="245"/>
      <c r="AX49" s="247"/>
      <c r="AY49" s="247"/>
      <c r="AZ49" s="247"/>
      <c r="BA49" s="248"/>
      <c r="BB49" s="245"/>
      <c r="BC49" s="246"/>
      <c r="BD49" s="247"/>
      <c r="BE49" s="247"/>
      <c r="BF49" s="438"/>
      <c r="BG49" s="239"/>
      <c r="BH49" s="239"/>
      <c r="BI49" s="240"/>
      <c r="BJ49" s="240"/>
      <c r="BK49" s="243"/>
      <c r="BL49" s="242"/>
      <c r="BM49" s="240"/>
      <c r="BN49" s="240"/>
      <c r="BO49" s="240"/>
      <c r="BP49" s="243"/>
      <c r="BQ49" s="242"/>
      <c r="BR49" s="239"/>
      <c r="BS49" s="240"/>
      <c r="BT49" s="240"/>
      <c r="BU49" s="249"/>
      <c r="BV49" s="268">
        <f t="shared" si="9"/>
        <v>1</v>
      </c>
      <c r="BW49" s="269">
        <f t="shared" si="10"/>
        <v>0</v>
      </c>
      <c r="BX49" s="270" t="str">
        <f t="shared" si="11"/>
        <v>-</v>
      </c>
      <c r="BY49" s="271" t="str">
        <f t="shared" si="12"/>
        <v>-</v>
      </c>
      <c r="BZ49" s="271" t="str">
        <f t="shared" si="13"/>
        <v>-</v>
      </c>
      <c r="CA49" s="250" t="s">
        <v>466</v>
      </c>
      <c r="CB49" s="287" t="s">
        <v>378</v>
      </c>
      <c r="CC49" s="255">
        <f t="shared" si="14"/>
        <v>0</v>
      </c>
      <c r="CD49" s="255">
        <f t="shared" si="15"/>
        <v>1</v>
      </c>
      <c r="CE49" s="255">
        <f t="shared" si="16"/>
        <v>0</v>
      </c>
      <c r="CF49" s="255">
        <f t="shared" si="17"/>
        <v>0</v>
      </c>
    </row>
    <row r="50" spans="1:84" x14ac:dyDescent="0.25">
      <c r="A50" s="285" t="s">
        <v>212</v>
      </c>
      <c r="B50" s="286" t="s">
        <v>228</v>
      </c>
      <c r="C50" s="287" t="s">
        <v>256</v>
      </c>
      <c r="D50" s="287" t="s">
        <v>231</v>
      </c>
      <c r="E50" s="288" t="s">
        <v>102</v>
      </c>
      <c r="F50" s="289" t="s">
        <v>257</v>
      </c>
      <c r="G50" s="287" t="s">
        <v>204</v>
      </c>
      <c r="H50" s="287" t="s">
        <v>214</v>
      </c>
      <c r="I50" s="396" t="s">
        <v>207</v>
      </c>
      <c r="J50" s="290" t="s">
        <v>126</v>
      </c>
      <c r="K50" s="291">
        <v>1</v>
      </c>
      <c r="L50" s="292">
        <v>1</v>
      </c>
      <c r="M50" s="293" t="s">
        <v>217</v>
      </c>
      <c r="N50" s="287" t="s">
        <v>258</v>
      </c>
      <c r="O50" s="238"/>
      <c r="P50" s="239"/>
      <c r="Q50" s="240"/>
      <c r="R50" s="240"/>
      <c r="S50" s="241"/>
      <c r="T50" s="242"/>
      <c r="U50" s="240"/>
      <c r="V50" s="240"/>
      <c r="W50" s="243"/>
      <c r="X50" s="242"/>
      <c r="Y50" s="240"/>
      <c r="Z50" s="240"/>
      <c r="AA50" s="244"/>
      <c r="AB50" s="434"/>
      <c r="AC50" s="431"/>
      <c r="AD50" s="240">
        <v>1</v>
      </c>
      <c r="AE50" s="240"/>
      <c r="AF50" s="240"/>
      <c r="AG50" s="243"/>
      <c r="AH50" s="245"/>
      <c r="AI50" s="246"/>
      <c r="AJ50" s="247"/>
      <c r="AK50" s="247"/>
      <c r="AL50" s="248"/>
      <c r="AM50" s="245"/>
      <c r="AN50" s="246"/>
      <c r="AO50" s="247"/>
      <c r="AP50" s="247"/>
      <c r="AQ50" s="438"/>
      <c r="AR50" s="246"/>
      <c r="AS50" s="246"/>
      <c r="AT50" s="247"/>
      <c r="AU50" s="247"/>
      <c r="AV50" s="248"/>
      <c r="AW50" s="245"/>
      <c r="AX50" s="247"/>
      <c r="AY50" s="247"/>
      <c r="AZ50" s="247"/>
      <c r="BA50" s="248"/>
      <c r="BB50" s="245"/>
      <c r="BC50" s="246"/>
      <c r="BD50" s="247"/>
      <c r="BE50" s="247"/>
      <c r="BF50" s="438"/>
      <c r="BG50" s="239"/>
      <c r="BH50" s="239"/>
      <c r="BI50" s="240"/>
      <c r="BJ50" s="240"/>
      <c r="BK50" s="243"/>
      <c r="BL50" s="242"/>
      <c r="BM50" s="240"/>
      <c r="BN50" s="240"/>
      <c r="BO50" s="240"/>
      <c r="BP50" s="243"/>
      <c r="BQ50" s="242"/>
      <c r="BR50" s="239"/>
      <c r="BS50" s="240"/>
      <c r="BT50" s="240"/>
      <c r="BU50" s="249"/>
      <c r="BV50" s="268">
        <f t="shared" si="9"/>
        <v>1</v>
      </c>
      <c r="BW50" s="269">
        <f t="shared" si="10"/>
        <v>0</v>
      </c>
      <c r="BX50" s="270" t="str">
        <f t="shared" si="11"/>
        <v>-</v>
      </c>
      <c r="BY50" s="271" t="str">
        <f t="shared" si="12"/>
        <v>-</v>
      </c>
      <c r="BZ50" s="271" t="str">
        <f t="shared" si="13"/>
        <v>-</v>
      </c>
      <c r="CA50" s="250" t="s">
        <v>466</v>
      </c>
      <c r="CB50" s="287" t="s">
        <v>378</v>
      </c>
      <c r="CC50" s="255">
        <f t="shared" si="14"/>
        <v>0</v>
      </c>
      <c r="CD50" s="255">
        <f t="shared" si="15"/>
        <v>1</v>
      </c>
      <c r="CE50" s="255">
        <f t="shared" si="16"/>
        <v>0</v>
      </c>
      <c r="CF50" s="255">
        <f t="shared" si="17"/>
        <v>0</v>
      </c>
    </row>
    <row r="51" spans="1:84" x14ac:dyDescent="0.25">
      <c r="A51" s="285" t="s">
        <v>212</v>
      </c>
      <c r="B51" s="286" t="s">
        <v>228</v>
      </c>
      <c r="C51" s="287" t="s">
        <v>256</v>
      </c>
      <c r="D51" s="287" t="s">
        <v>231</v>
      </c>
      <c r="E51" s="288" t="s">
        <v>102</v>
      </c>
      <c r="F51" s="289" t="s">
        <v>257</v>
      </c>
      <c r="G51" s="287" t="s">
        <v>204</v>
      </c>
      <c r="H51" s="287" t="s">
        <v>214</v>
      </c>
      <c r="I51" s="396" t="s">
        <v>207</v>
      </c>
      <c r="J51" s="290" t="s">
        <v>125</v>
      </c>
      <c r="K51" s="291">
        <v>1</v>
      </c>
      <c r="L51" s="292">
        <v>1</v>
      </c>
      <c r="M51" s="293" t="s">
        <v>217</v>
      </c>
      <c r="N51" s="287" t="s">
        <v>258</v>
      </c>
      <c r="O51" s="238"/>
      <c r="P51" s="239"/>
      <c r="Q51" s="240"/>
      <c r="R51" s="240"/>
      <c r="S51" s="241"/>
      <c r="T51" s="242"/>
      <c r="U51" s="240"/>
      <c r="V51" s="240"/>
      <c r="W51" s="243"/>
      <c r="X51" s="242"/>
      <c r="Y51" s="240"/>
      <c r="Z51" s="240"/>
      <c r="AA51" s="244"/>
      <c r="AB51" s="434"/>
      <c r="AC51" s="431"/>
      <c r="AD51" s="240">
        <v>1</v>
      </c>
      <c r="AE51" s="240"/>
      <c r="AF51" s="240"/>
      <c r="AG51" s="243"/>
      <c r="AH51" s="245"/>
      <c r="AI51" s="246"/>
      <c r="AJ51" s="247"/>
      <c r="AK51" s="247"/>
      <c r="AL51" s="248"/>
      <c r="AM51" s="245"/>
      <c r="AN51" s="246"/>
      <c r="AO51" s="247"/>
      <c r="AP51" s="247"/>
      <c r="AQ51" s="438"/>
      <c r="AR51" s="246"/>
      <c r="AS51" s="246"/>
      <c r="AT51" s="247"/>
      <c r="AU51" s="247"/>
      <c r="AV51" s="248"/>
      <c r="AW51" s="245"/>
      <c r="AX51" s="247"/>
      <c r="AY51" s="247"/>
      <c r="AZ51" s="247"/>
      <c r="BA51" s="248"/>
      <c r="BB51" s="245"/>
      <c r="BC51" s="246"/>
      <c r="BD51" s="247"/>
      <c r="BE51" s="247"/>
      <c r="BF51" s="438"/>
      <c r="BG51" s="239"/>
      <c r="BH51" s="239"/>
      <c r="BI51" s="240"/>
      <c r="BJ51" s="240"/>
      <c r="BK51" s="243"/>
      <c r="BL51" s="242"/>
      <c r="BM51" s="240"/>
      <c r="BN51" s="240"/>
      <c r="BO51" s="240"/>
      <c r="BP51" s="243"/>
      <c r="BQ51" s="242"/>
      <c r="BR51" s="239"/>
      <c r="BS51" s="240"/>
      <c r="BT51" s="240"/>
      <c r="BU51" s="249"/>
      <c r="BV51" s="268">
        <f t="shared" si="9"/>
        <v>1</v>
      </c>
      <c r="BW51" s="269">
        <f t="shared" si="10"/>
        <v>0</v>
      </c>
      <c r="BX51" s="270" t="str">
        <f t="shared" si="11"/>
        <v>-</v>
      </c>
      <c r="BY51" s="271" t="str">
        <f t="shared" si="12"/>
        <v>-</v>
      </c>
      <c r="BZ51" s="271" t="str">
        <f t="shared" si="13"/>
        <v>-</v>
      </c>
      <c r="CA51" s="250" t="s">
        <v>466</v>
      </c>
      <c r="CB51" s="287" t="s">
        <v>378</v>
      </c>
      <c r="CC51" s="255">
        <f t="shared" si="14"/>
        <v>0</v>
      </c>
      <c r="CD51" s="255">
        <f t="shared" si="15"/>
        <v>1</v>
      </c>
      <c r="CE51" s="255">
        <f t="shared" si="16"/>
        <v>0</v>
      </c>
      <c r="CF51" s="255">
        <f t="shared" si="17"/>
        <v>0</v>
      </c>
    </row>
    <row r="52" spans="1:84" x14ac:dyDescent="0.25">
      <c r="A52" s="285" t="s">
        <v>212</v>
      </c>
      <c r="B52" s="286" t="s">
        <v>228</v>
      </c>
      <c r="C52" s="287" t="s">
        <v>256</v>
      </c>
      <c r="D52" s="287" t="s">
        <v>231</v>
      </c>
      <c r="E52" s="288" t="s">
        <v>102</v>
      </c>
      <c r="F52" s="289" t="s">
        <v>257</v>
      </c>
      <c r="G52" s="287" t="s">
        <v>204</v>
      </c>
      <c r="H52" s="287" t="s">
        <v>214</v>
      </c>
      <c r="I52" s="396" t="s">
        <v>207</v>
      </c>
      <c r="J52" s="290" t="s">
        <v>124</v>
      </c>
      <c r="K52" s="291">
        <v>1</v>
      </c>
      <c r="L52" s="292">
        <v>1</v>
      </c>
      <c r="M52" s="293" t="s">
        <v>284</v>
      </c>
      <c r="N52" s="287" t="s">
        <v>258</v>
      </c>
      <c r="O52" s="238"/>
      <c r="P52" s="239"/>
      <c r="Q52" s="240"/>
      <c r="R52" s="240"/>
      <c r="S52" s="241"/>
      <c r="T52" s="242"/>
      <c r="U52" s="240"/>
      <c r="V52" s="240"/>
      <c r="W52" s="243"/>
      <c r="X52" s="242"/>
      <c r="Y52" s="240"/>
      <c r="Z52" s="240"/>
      <c r="AA52" s="244"/>
      <c r="AB52" s="434"/>
      <c r="AC52" s="431"/>
      <c r="AD52" s="240">
        <v>1</v>
      </c>
      <c r="AE52" s="240"/>
      <c r="AF52" s="240"/>
      <c r="AG52" s="243"/>
      <c r="AH52" s="245"/>
      <c r="AI52" s="246"/>
      <c r="AJ52" s="247"/>
      <c r="AK52" s="247"/>
      <c r="AL52" s="248"/>
      <c r="AM52" s="245"/>
      <c r="AN52" s="246"/>
      <c r="AO52" s="247"/>
      <c r="AP52" s="247"/>
      <c r="AQ52" s="438"/>
      <c r="AR52" s="246"/>
      <c r="AS52" s="246"/>
      <c r="AT52" s="247"/>
      <c r="AU52" s="247"/>
      <c r="AV52" s="248"/>
      <c r="AW52" s="245"/>
      <c r="AX52" s="247"/>
      <c r="AY52" s="247"/>
      <c r="AZ52" s="247"/>
      <c r="BA52" s="248"/>
      <c r="BB52" s="245"/>
      <c r="BC52" s="246"/>
      <c r="BD52" s="247"/>
      <c r="BE52" s="247"/>
      <c r="BF52" s="438"/>
      <c r="BG52" s="239"/>
      <c r="BH52" s="239"/>
      <c r="BI52" s="240"/>
      <c r="BJ52" s="240"/>
      <c r="BK52" s="243"/>
      <c r="BL52" s="242"/>
      <c r="BM52" s="240"/>
      <c r="BN52" s="240"/>
      <c r="BO52" s="240"/>
      <c r="BP52" s="243"/>
      <c r="BQ52" s="242"/>
      <c r="BR52" s="239"/>
      <c r="BS52" s="240"/>
      <c r="BT52" s="240"/>
      <c r="BU52" s="249"/>
      <c r="BV52" s="268">
        <f t="shared" si="9"/>
        <v>1</v>
      </c>
      <c r="BW52" s="269">
        <f t="shared" si="10"/>
        <v>0</v>
      </c>
      <c r="BX52" s="270" t="str">
        <f t="shared" si="11"/>
        <v>-</v>
      </c>
      <c r="BY52" s="271" t="str">
        <f t="shared" si="12"/>
        <v>-</v>
      </c>
      <c r="BZ52" s="271" t="str">
        <f t="shared" si="13"/>
        <v>-</v>
      </c>
      <c r="CA52" s="250" t="s">
        <v>466</v>
      </c>
      <c r="CB52" s="287" t="s">
        <v>378</v>
      </c>
      <c r="CC52" s="255">
        <f t="shared" si="14"/>
        <v>0</v>
      </c>
      <c r="CD52" s="255">
        <f t="shared" si="15"/>
        <v>1</v>
      </c>
      <c r="CE52" s="255">
        <f t="shared" si="16"/>
        <v>0</v>
      </c>
      <c r="CF52" s="255">
        <f t="shared" si="17"/>
        <v>0</v>
      </c>
    </row>
    <row r="53" spans="1:84" x14ac:dyDescent="0.25">
      <c r="A53" s="285" t="s">
        <v>212</v>
      </c>
      <c r="B53" s="286" t="s">
        <v>228</v>
      </c>
      <c r="C53" s="287" t="s">
        <v>256</v>
      </c>
      <c r="D53" s="287" t="s">
        <v>231</v>
      </c>
      <c r="E53" s="288" t="s">
        <v>102</v>
      </c>
      <c r="F53" s="289" t="s">
        <v>257</v>
      </c>
      <c r="G53" s="287" t="s">
        <v>204</v>
      </c>
      <c r="H53" s="287" t="s">
        <v>214</v>
      </c>
      <c r="I53" s="396" t="s">
        <v>207</v>
      </c>
      <c r="J53" s="290" t="s">
        <v>218</v>
      </c>
      <c r="K53" s="291">
        <v>1</v>
      </c>
      <c r="L53" s="292">
        <v>1</v>
      </c>
      <c r="M53" s="293" t="s">
        <v>284</v>
      </c>
      <c r="N53" s="287" t="s">
        <v>258</v>
      </c>
      <c r="O53" s="238"/>
      <c r="P53" s="239"/>
      <c r="Q53" s="240"/>
      <c r="R53" s="240"/>
      <c r="S53" s="241"/>
      <c r="T53" s="242"/>
      <c r="U53" s="240"/>
      <c r="V53" s="240"/>
      <c r="W53" s="243"/>
      <c r="X53" s="242"/>
      <c r="Y53" s="240"/>
      <c r="Z53" s="240"/>
      <c r="AA53" s="244"/>
      <c r="AB53" s="434"/>
      <c r="AC53" s="431"/>
      <c r="AD53" s="240">
        <v>1</v>
      </c>
      <c r="AE53" s="240"/>
      <c r="AF53" s="240"/>
      <c r="AG53" s="243"/>
      <c r="AH53" s="245"/>
      <c r="AI53" s="246"/>
      <c r="AJ53" s="247"/>
      <c r="AK53" s="247"/>
      <c r="AL53" s="248"/>
      <c r="AM53" s="245"/>
      <c r="AN53" s="246"/>
      <c r="AO53" s="247"/>
      <c r="AP53" s="247"/>
      <c r="AQ53" s="438"/>
      <c r="AR53" s="246"/>
      <c r="AS53" s="246"/>
      <c r="AT53" s="247"/>
      <c r="AU53" s="247"/>
      <c r="AV53" s="248"/>
      <c r="AW53" s="245"/>
      <c r="AX53" s="247"/>
      <c r="AY53" s="247"/>
      <c r="AZ53" s="247"/>
      <c r="BA53" s="248"/>
      <c r="BB53" s="245"/>
      <c r="BC53" s="246"/>
      <c r="BD53" s="247"/>
      <c r="BE53" s="247"/>
      <c r="BF53" s="438"/>
      <c r="BG53" s="239"/>
      <c r="BH53" s="239"/>
      <c r="BI53" s="240"/>
      <c r="BJ53" s="240"/>
      <c r="BK53" s="243"/>
      <c r="BL53" s="242"/>
      <c r="BM53" s="240"/>
      <c r="BN53" s="240"/>
      <c r="BO53" s="240"/>
      <c r="BP53" s="243"/>
      <c r="BQ53" s="242"/>
      <c r="BR53" s="239"/>
      <c r="BS53" s="240"/>
      <c r="BT53" s="240"/>
      <c r="BU53" s="249"/>
      <c r="BV53" s="268">
        <f t="shared" si="9"/>
        <v>1</v>
      </c>
      <c r="BW53" s="269">
        <f t="shared" si="10"/>
        <v>0</v>
      </c>
      <c r="BX53" s="270" t="str">
        <f t="shared" si="11"/>
        <v>-</v>
      </c>
      <c r="BY53" s="271" t="str">
        <f t="shared" si="12"/>
        <v>-</v>
      </c>
      <c r="BZ53" s="271" t="str">
        <f t="shared" si="13"/>
        <v>-</v>
      </c>
      <c r="CA53" s="250" t="s">
        <v>466</v>
      </c>
      <c r="CB53" s="287" t="s">
        <v>378</v>
      </c>
      <c r="CC53" s="255">
        <f t="shared" si="14"/>
        <v>0</v>
      </c>
      <c r="CD53" s="255">
        <f t="shared" si="15"/>
        <v>1</v>
      </c>
      <c r="CE53" s="255">
        <f t="shared" si="16"/>
        <v>0</v>
      </c>
      <c r="CF53" s="255">
        <f t="shared" si="17"/>
        <v>0</v>
      </c>
    </row>
    <row r="54" spans="1:84" x14ac:dyDescent="0.25">
      <c r="A54" s="285" t="s">
        <v>212</v>
      </c>
      <c r="B54" s="286" t="s">
        <v>228</v>
      </c>
      <c r="C54" s="287" t="s">
        <v>256</v>
      </c>
      <c r="D54" s="287" t="s">
        <v>231</v>
      </c>
      <c r="E54" s="288" t="s">
        <v>102</v>
      </c>
      <c r="F54" s="289" t="s">
        <v>257</v>
      </c>
      <c r="G54" s="287" t="s">
        <v>204</v>
      </c>
      <c r="H54" s="287" t="s">
        <v>214</v>
      </c>
      <c r="I54" s="396" t="s">
        <v>207</v>
      </c>
      <c r="J54" s="290" t="s">
        <v>202</v>
      </c>
      <c r="K54" s="291">
        <v>6</v>
      </c>
      <c r="L54" s="292">
        <v>6</v>
      </c>
      <c r="M54" s="293" t="s">
        <v>219</v>
      </c>
      <c r="N54" s="287" t="s">
        <v>258</v>
      </c>
      <c r="O54" s="238"/>
      <c r="P54" s="239"/>
      <c r="Q54" s="240"/>
      <c r="R54" s="240"/>
      <c r="S54" s="241"/>
      <c r="T54" s="242"/>
      <c r="U54" s="240"/>
      <c r="V54" s="240"/>
      <c r="W54" s="243"/>
      <c r="X54" s="242"/>
      <c r="Y54" s="240"/>
      <c r="Z54" s="240"/>
      <c r="AA54" s="244"/>
      <c r="AB54" s="434"/>
      <c r="AC54" s="431"/>
      <c r="AD54" s="240"/>
      <c r="AE54" s="240"/>
      <c r="AF54" s="240"/>
      <c r="AG54" s="243"/>
      <c r="AH54" s="245"/>
      <c r="AI54" s="246"/>
      <c r="AJ54" s="247"/>
      <c r="AK54" s="247"/>
      <c r="AL54" s="248"/>
      <c r="AM54" s="245"/>
      <c r="AN54" s="246"/>
      <c r="AO54" s="247"/>
      <c r="AP54" s="247"/>
      <c r="AQ54" s="438"/>
      <c r="AR54" s="246"/>
      <c r="AS54" s="246"/>
      <c r="AT54" s="247"/>
      <c r="AU54" s="247"/>
      <c r="AV54" s="248"/>
      <c r="AW54" s="245"/>
      <c r="AX54" s="247"/>
      <c r="AY54" s="247"/>
      <c r="AZ54" s="247"/>
      <c r="BA54" s="248"/>
      <c r="BB54" s="245"/>
      <c r="BC54" s="246"/>
      <c r="BD54" s="247"/>
      <c r="BE54" s="247"/>
      <c r="BF54" s="438"/>
      <c r="BG54" s="239"/>
      <c r="BH54" s="239"/>
      <c r="BI54" s="240"/>
      <c r="BJ54" s="240"/>
      <c r="BK54" s="243"/>
      <c r="BL54" s="242"/>
      <c r="BM54" s="240"/>
      <c r="BN54" s="240"/>
      <c r="BO54" s="240"/>
      <c r="BP54" s="243"/>
      <c r="BQ54" s="242"/>
      <c r="BR54" s="239"/>
      <c r="BS54" s="240"/>
      <c r="BT54" s="240"/>
      <c r="BU54" s="249"/>
      <c r="BV54" s="268">
        <f t="shared" si="9"/>
        <v>0</v>
      </c>
      <c r="BW54" s="269">
        <f t="shared" si="10"/>
        <v>6</v>
      </c>
      <c r="BX54" s="270" t="str">
        <f t="shared" si="11"/>
        <v>-</v>
      </c>
      <c r="BY54" s="271" t="str">
        <f t="shared" si="12"/>
        <v>-</v>
      </c>
      <c r="BZ54" s="271" t="str">
        <f t="shared" si="13"/>
        <v>-</v>
      </c>
      <c r="CA54" s="250" t="s">
        <v>466</v>
      </c>
      <c r="CB54" s="251" t="s">
        <v>297</v>
      </c>
      <c r="CC54" s="255">
        <f t="shared" si="14"/>
        <v>0</v>
      </c>
      <c r="CD54" s="255">
        <f t="shared" si="15"/>
        <v>0</v>
      </c>
      <c r="CE54" s="255">
        <f t="shared" si="16"/>
        <v>0</v>
      </c>
      <c r="CF54" s="255">
        <f t="shared" si="17"/>
        <v>0</v>
      </c>
    </row>
    <row r="55" spans="1:84" x14ac:dyDescent="0.25">
      <c r="A55" s="285" t="s">
        <v>212</v>
      </c>
      <c r="B55" s="286" t="s">
        <v>228</v>
      </c>
      <c r="C55" s="287" t="s">
        <v>224</v>
      </c>
      <c r="D55" s="287" t="s">
        <v>231</v>
      </c>
      <c r="E55" s="288" t="s">
        <v>102</v>
      </c>
      <c r="F55" s="289" t="s">
        <v>259</v>
      </c>
      <c r="G55" s="287" t="s">
        <v>204</v>
      </c>
      <c r="H55" s="287" t="s">
        <v>214</v>
      </c>
      <c r="I55" s="396" t="s">
        <v>207</v>
      </c>
      <c r="J55" s="290" t="s">
        <v>80</v>
      </c>
      <c r="K55" s="291">
        <v>6</v>
      </c>
      <c r="L55" s="292">
        <v>4</v>
      </c>
      <c r="M55" s="293" t="s">
        <v>200</v>
      </c>
      <c r="N55" s="533" t="s">
        <v>260</v>
      </c>
      <c r="O55" s="238"/>
      <c r="P55" s="239"/>
      <c r="Q55" s="240"/>
      <c r="R55" s="240"/>
      <c r="S55" s="241"/>
      <c r="T55" s="242"/>
      <c r="U55" s="240"/>
      <c r="V55" s="240"/>
      <c r="W55" s="243"/>
      <c r="X55" s="242"/>
      <c r="Y55" s="240"/>
      <c r="Z55" s="240"/>
      <c r="AA55" s="244">
        <v>1</v>
      </c>
      <c r="AB55" s="434"/>
      <c r="AC55" s="431"/>
      <c r="AD55" s="240"/>
      <c r="AE55" s="240"/>
      <c r="AF55" s="240"/>
      <c r="AG55" s="243"/>
      <c r="AH55" s="245"/>
      <c r="AI55" s="246"/>
      <c r="AJ55" s="247"/>
      <c r="AK55" s="247"/>
      <c r="AL55" s="248"/>
      <c r="AM55" s="245"/>
      <c r="AN55" s="246"/>
      <c r="AO55" s="247"/>
      <c r="AP55" s="247"/>
      <c r="AQ55" s="438"/>
      <c r="AR55" s="246"/>
      <c r="AS55" s="246">
        <v>1</v>
      </c>
      <c r="AT55" s="247"/>
      <c r="AU55" s="247"/>
      <c r="AV55" s="248"/>
      <c r="AW55" s="245"/>
      <c r="AX55" s="247">
        <v>1</v>
      </c>
      <c r="AY55" s="247"/>
      <c r="AZ55" s="247"/>
      <c r="BA55" s="248"/>
      <c r="BB55" s="245"/>
      <c r="BC55" s="246">
        <v>1</v>
      </c>
      <c r="BD55" s="247"/>
      <c r="BE55" s="247"/>
      <c r="BF55" s="438"/>
      <c r="BG55" s="239"/>
      <c r="BH55" s="239"/>
      <c r="BI55" s="240"/>
      <c r="BJ55" s="240"/>
      <c r="BK55" s="243"/>
      <c r="BL55" s="242"/>
      <c r="BM55" s="240"/>
      <c r="BN55" s="240"/>
      <c r="BO55" s="240"/>
      <c r="BP55" s="243"/>
      <c r="BQ55" s="242"/>
      <c r="BR55" s="239"/>
      <c r="BS55" s="240"/>
      <c r="BT55" s="240"/>
      <c r="BU55" s="249"/>
      <c r="BV55" s="268">
        <f t="shared" si="9"/>
        <v>4</v>
      </c>
      <c r="BW55" s="269">
        <f t="shared" si="10"/>
        <v>0</v>
      </c>
      <c r="BX55" s="270">
        <f t="shared" si="11"/>
        <v>4</v>
      </c>
      <c r="BY55" s="271">
        <f t="shared" si="12"/>
        <v>1</v>
      </c>
      <c r="BZ55" s="271">
        <f t="shared" si="13"/>
        <v>3</v>
      </c>
      <c r="CA55" s="250" t="s">
        <v>466</v>
      </c>
      <c r="CB55" s="251" t="s">
        <v>297</v>
      </c>
      <c r="CC55" s="255">
        <f t="shared" si="14"/>
        <v>1</v>
      </c>
      <c r="CD55" s="255">
        <f t="shared" si="15"/>
        <v>0</v>
      </c>
      <c r="CE55" s="255">
        <f t="shared" si="16"/>
        <v>3</v>
      </c>
      <c r="CF55" s="255">
        <f t="shared" si="17"/>
        <v>0</v>
      </c>
    </row>
    <row r="56" spans="1:84" x14ac:dyDescent="0.25">
      <c r="A56" s="285" t="s">
        <v>212</v>
      </c>
      <c r="B56" s="286" t="s">
        <v>228</v>
      </c>
      <c r="C56" s="287" t="s">
        <v>224</v>
      </c>
      <c r="D56" s="287" t="s">
        <v>231</v>
      </c>
      <c r="E56" s="288" t="s">
        <v>102</v>
      </c>
      <c r="F56" s="289" t="s">
        <v>259</v>
      </c>
      <c r="G56" s="287" t="s">
        <v>204</v>
      </c>
      <c r="H56" s="287" t="s">
        <v>214</v>
      </c>
      <c r="I56" s="396" t="s">
        <v>207</v>
      </c>
      <c r="J56" s="290" t="s">
        <v>82</v>
      </c>
      <c r="K56" s="291">
        <v>6</v>
      </c>
      <c r="L56" s="292">
        <v>4</v>
      </c>
      <c r="M56" s="293" t="s">
        <v>201</v>
      </c>
      <c r="N56" s="287" t="s">
        <v>260</v>
      </c>
      <c r="O56" s="238"/>
      <c r="P56" s="239"/>
      <c r="Q56" s="240"/>
      <c r="R56" s="240"/>
      <c r="S56" s="241"/>
      <c r="T56" s="242"/>
      <c r="U56" s="240"/>
      <c r="V56" s="240"/>
      <c r="W56" s="243"/>
      <c r="X56" s="242"/>
      <c r="Y56" s="240"/>
      <c r="Z56" s="240"/>
      <c r="AA56" s="244">
        <v>1</v>
      </c>
      <c r="AB56" s="434"/>
      <c r="AC56" s="431"/>
      <c r="AD56" s="240"/>
      <c r="AE56" s="240"/>
      <c r="AF56" s="240"/>
      <c r="AG56" s="243"/>
      <c r="AH56" s="245"/>
      <c r="AI56" s="246"/>
      <c r="AJ56" s="247"/>
      <c r="AK56" s="247"/>
      <c r="AL56" s="248"/>
      <c r="AM56" s="245"/>
      <c r="AN56" s="246"/>
      <c r="AO56" s="247"/>
      <c r="AP56" s="247"/>
      <c r="AQ56" s="438"/>
      <c r="AR56" s="246"/>
      <c r="AS56" s="246">
        <v>1</v>
      </c>
      <c r="AT56" s="247"/>
      <c r="AU56" s="247"/>
      <c r="AV56" s="248"/>
      <c r="AW56" s="245"/>
      <c r="AX56" s="247">
        <v>1</v>
      </c>
      <c r="AY56" s="247"/>
      <c r="AZ56" s="247"/>
      <c r="BA56" s="248"/>
      <c r="BB56" s="245"/>
      <c r="BC56" s="246">
        <v>1</v>
      </c>
      <c r="BD56" s="247"/>
      <c r="BE56" s="247"/>
      <c r="BF56" s="438"/>
      <c r="BG56" s="239"/>
      <c r="BH56" s="239"/>
      <c r="BI56" s="240"/>
      <c r="BJ56" s="240"/>
      <c r="BK56" s="243"/>
      <c r="BL56" s="242"/>
      <c r="BM56" s="240"/>
      <c r="BN56" s="240"/>
      <c r="BO56" s="240"/>
      <c r="BP56" s="243"/>
      <c r="BQ56" s="242"/>
      <c r="BR56" s="239"/>
      <c r="BS56" s="240"/>
      <c r="BT56" s="240"/>
      <c r="BU56" s="249"/>
      <c r="BV56" s="268">
        <f t="shared" si="9"/>
        <v>4</v>
      </c>
      <c r="BW56" s="269">
        <f t="shared" si="10"/>
        <v>0</v>
      </c>
      <c r="BX56" s="270">
        <f t="shared" si="11"/>
        <v>4</v>
      </c>
      <c r="BY56" s="271" t="str">
        <f t="shared" si="12"/>
        <v>-</v>
      </c>
      <c r="BZ56" s="271" t="str">
        <f t="shared" si="13"/>
        <v>-</v>
      </c>
      <c r="CA56" s="250" t="s">
        <v>466</v>
      </c>
      <c r="CB56" s="251" t="s">
        <v>297</v>
      </c>
      <c r="CC56" s="255">
        <f t="shared" si="14"/>
        <v>1</v>
      </c>
      <c r="CD56" s="255">
        <f t="shared" si="15"/>
        <v>0</v>
      </c>
      <c r="CE56" s="255">
        <f t="shared" si="16"/>
        <v>3</v>
      </c>
      <c r="CF56" s="255">
        <f t="shared" si="17"/>
        <v>0</v>
      </c>
    </row>
    <row r="57" spans="1:84" x14ac:dyDescent="0.25">
      <c r="A57" s="285" t="s">
        <v>212</v>
      </c>
      <c r="B57" s="286" t="s">
        <v>228</v>
      </c>
      <c r="C57" s="287" t="s">
        <v>224</v>
      </c>
      <c r="D57" s="287" t="s">
        <v>231</v>
      </c>
      <c r="E57" s="288" t="s">
        <v>102</v>
      </c>
      <c r="F57" s="289" t="s">
        <v>259</v>
      </c>
      <c r="G57" s="287" t="s">
        <v>204</v>
      </c>
      <c r="H57" s="287" t="s">
        <v>214</v>
      </c>
      <c r="I57" s="396" t="s">
        <v>207</v>
      </c>
      <c r="J57" s="290" t="s">
        <v>213</v>
      </c>
      <c r="K57" s="291">
        <v>6</v>
      </c>
      <c r="L57" s="292">
        <v>4</v>
      </c>
      <c r="M57" s="293" t="s">
        <v>201</v>
      </c>
      <c r="N57" s="287" t="s">
        <v>260</v>
      </c>
      <c r="O57" s="238"/>
      <c r="P57" s="239"/>
      <c r="Q57" s="240"/>
      <c r="R57" s="240"/>
      <c r="S57" s="241"/>
      <c r="T57" s="242"/>
      <c r="U57" s="240"/>
      <c r="V57" s="240"/>
      <c r="W57" s="243"/>
      <c r="X57" s="242"/>
      <c r="Y57" s="240"/>
      <c r="Z57" s="240"/>
      <c r="AA57" s="244">
        <v>1</v>
      </c>
      <c r="AB57" s="434"/>
      <c r="AC57" s="431"/>
      <c r="AD57" s="240"/>
      <c r="AE57" s="240"/>
      <c r="AF57" s="240"/>
      <c r="AG57" s="243"/>
      <c r="AH57" s="245"/>
      <c r="AI57" s="246"/>
      <c r="AJ57" s="247"/>
      <c r="AK57" s="247"/>
      <c r="AL57" s="248"/>
      <c r="AM57" s="245"/>
      <c r="AN57" s="246"/>
      <c r="AO57" s="247"/>
      <c r="AP57" s="247"/>
      <c r="AQ57" s="438"/>
      <c r="AR57" s="246"/>
      <c r="AS57" s="246">
        <v>1</v>
      </c>
      <c r="AT57" s="247"/>
      <c r="AU57" s="247"/>
      <c r="AV57" s="248"/>
      <c r="AW57" s="245"/>
      <c r="AX57" s="247">
        <v>1</v>
      </c>
      <c r="AY57" s="247"/>
      <c r="AZ57" s="247"/>
      <c r="BA57" s="248"/>
      <c r="BB57" s="245"/>
      <c r="BC57" s="246">
        <v>1</v>
      </c>
      <c r="BD57" s="247"/>
      <c r="BE57" s="247"/>
      <c r="BF57" s="438"/>
      <c r="BG57" s="239"/>
      <c r="BH57" s="239"/>
      <c r="BI57" s="240"/>
      <c r="BJ57" s="240"/>
      <c r="BK57" s="243"/>
      <c r="BL57" s="242"/>
      <c r="BM57" s="240"/>
      <c r="BN57" s="240"/>
      <c r="BO57" s="240"/>
      <c r="BP57" s="243"/>
      <c r="BQ57" s="242"/>
      <c r="BR57" s="239"/>
      <c r="BS57" s="240"/>
      <c r="BT57" s="240"/>
      <c r="BU57" s="249"/>
      <c r="BV57" s="268">
        <f t="shared" si="9"/>
        <v>4</v>
      </c>
      <c r="BW57" s="269">
        <f t="shared" si="10"/>
        <v>0</v>
      </c>
      <c r="BX57" s="270">
        <f t="shared" si="11"/>
        <v>4</v>
      </c>
      <c r="BY57" s="271" t="str">
        <f t="shared" si="12"/>
        <v>-</v>
      </c>
      <c r="BZ57" s="271" t="str">
        <f t="shared" si="13"/>
        <v>-</v>
      </c>
      <c r="CA57" s="250" t="s">
        <v>466</v>
      </c>
      <c r="CB57" s="251" t="s">
        <v>297</v>
      </c>
      <c r="CC57" s="255">
        <f t="shared" si="14"/>
        <v>1</v>
      </c>
      <c r="CD57" s="255">
        <f t="shared" si="15"/>
        <v>0</v>
      </c>
      <c r="CE57" s="255">
        <f t="shared" si="16"/>
        <v>3</v>
      </c>
      <c r="CF57" s="255">
        <f t="shared" si="17"/>
        <v>0</v>
      </c>
    </row>
    <row r="58" spans="1:84" x14ac:dyDescent="0.25">
      <c r="A58" s="285" t="s">
        <v>212</v>
      </c>
      <c r="B58" s="286" t="s">
        <v>228</v>
      </c>
      <c r="C58" s="287" t="s">
        <v>224</v>
      </c>
      <c r="D58" s="287" t="s">
        <v>231</v>
      </c>
      <c r="E58" s="288" t="s">
        <v>102</v>
      </c>
      <c r="F58" s="289" t="s">
        <v>259</v>
      </c>
      <c r="G58" s="287" t="s">
        <v>204</v>
      </c>
      <c r="H58" s="287" t="s">
        <v>214</v>
      </c>
      <c r="I58" s="396" t="s">
        <v>207</v>
      </c>
      <c r="J58" s="290" t="s">
        <v>87</v>
      </c>
      <c r="K58" s="291">
        <v>6</v>
      </c>
      <c r="L58" s="292">
        <v>4</v>
      </c>
      <c r="M58" s="293" t="s">
        <v>408</v>
      </c>
      <c r="N58" s="287" t="s">
        <v>260</v>
      </c>
      <c r="O58" s="238"/>
      <c r="P58" s="239"/>
      <c r="Q58" s="240"/>
      <c r="R58" s="240"/>
      <c r="S58" s="241"/>
      <c r="T58" s="242"/>
      <c r="U58" s="240"/>
      <c r="V58" s="240"/>
      <c r="W58" s="243"/>
      <c r="X58" s="242"/>
      <c r="Y58" s="240"/>
      <c r="Z58" s="240"/>
      <c r="AA58" s="244">
        <v>1</v>
      </c>
      <c r="AB58" s="434"/>
      <c r="AC58" s="431"/>
      <c r="AD58" s="240"/>
      <c r="AE58" s="240"/>
      <c r="AF58" s="240"/>
      <c r="AG58" s="243"/>
      <c r="AH58" s="245"/>
      <c r="AI58" s="246"/>
      <c r="AJ58" s="247"/>
      <c r="AK58" s="247"/>
      <c r="AL58" s="248"/>
      <c r="AM58" s="245"/>
      <c r="AN58" s="246"/>
      <c r="AO58" s="247"/>
      <c r="AP58" s="247"/>
      <c r="AQ58" s="438"/>
      <c r="AR58" s="246"/>
      <c r="AS58" s="246">
        <v>1</v>
      </c>
      <c r="AT58" s="247"/>
      <c r="AU58" s="247"/>
      <c r="AV58" s="248"/>
      <c r="AW58" s="245"/>
      <c r="AX58" s="247">
        <v>1</v>
      </c>
      <c r="AY58" s="247"/>
      <c r="AZ58" s="247"/>
      <c r="BA58" s="248"/>
      <c r="BB58" s="245"/>
      <c r="BC58" s="246">
        <v>1</v>
      </c>
      <c r="BD58" s="247"/>
      <c r="BE58" s="247"/>
      <c r="BF58" s="438"/>
      <c r="BG58" s="239"/>
      <c r="BH58" s="239"/>
      <c r="BI58" s="240"/>
      <c r="BJ58" s="240"/>
      <c r="BK58" s="243"/>
      <c r="BL58" s="242"/>
      <c r="BM58" s="240"/>
      <c r="BN58" s="240"/>
      <c r="BO58" s="240"/>
      <c r="BP58" s="243"/>
      <c r="BQ58" s="242"/>
      <c r="BR58" s="239"/>
      <c r="BS58" s="240"/>
      <c r="BT58" s="240"/>
      <c r="BU58" s="249"/>
      <c r="BV58" s="268">
        <f t="shared" si="9"/>
        <v>4</v>
      </c>
      <c r="BW58" s="269">
        <f t="shared" si="10"/>
        <v>0</v>
      </c>
      <c r="BX58" s="270">
        <f t="shared" si="11"/>
        <v>4</v>
      </c>
      <c r="BY58" s="271" t="str">
        <f t="shared" si="12"/>
        <v>-</v>
      </c>
      <c r="BZ58" s="271" t="str">
        <f t="shared" si="13"/>
        <v>-</v>
      </c>
      <c r="CA58" s="250" t="s">
        <v>466</v>
      </c>
      <c r="CB58" s="251" t="s">
        <v>297</v>
      </c>
      <c r="CC58" s="255">
        <f t="shared" si="14"/>
        <v>1</v>
      </c>
      <c r="CD58" s="255">
        <f t="shared" si="15"/>
        <v>0</v>
      </c>
      <c r="CE58" s="255">
        <f t="shared" si="16"/>
        <v>3</v>
      </c>
      <c r="CF58" s="255">
        <f t="shared" si="17"/>
        <v>0</v>
      </c>
    </row>
    <row r="59" spans="1:84" x14ac:dyDescent="0.25">
      <c r="A59" s="285" t="s">
        <v>212</v>
      </c>
      <c r="B59" s="286" t="s">
        <v>228</v>
      </c>
      <c r="C59" s="287" t="s">
        <v>224</v>
      </c>
      <c r="D59" s="287" t="s">
        <v>231</v>
      </c>
      <c r="E59" s="288" t="s">
        <v>102</v>
      </c>
      <c r="F59" s="289" t="s">
        <v>259</v>
      </c>
      <c r="G59" s="287" t="s">
        <v>204</v>
      </c>
      <c r="H59" s="287" t="s">
        <v>214</v>
      </c>
      <c r="I59" s="396" t="s">
        <v>207</v>
      </c>
      <c r="J59" s="290" t="s">
        <v>101</v>
      </c>
      <c r="K59" s="291">
        <v>1</v>
      </c>
      <c r="L59" s="292">
        <v>0</v>
      </c>
      <c r="M59" s="293" t="s">
        <v>216</v>
      </c>
      <c r="N59" s="287" t="s">
        <v>260</v>
      </c>
      <c r="O59" s="238"/>
      <c r="P59" s="239"/>
      <c r="Q59" s="240"/>
      <c r="R59" s="240"/>
      <c r="S59" s="241"/>
      <c r="T59" s="242"/>
      <c r="U59" s="240"/>
      <c r="V59" s="240"/>
      <c r="W59" s="243"/>
      <c r="X59" s="242"/>
      <c r="Y59" s="240"/>
      <c r="Z59" s="240"/>
      <c r="AA59" s="244"/>
      <c r="AB59" s="434"/>
      <c r="AC59" s="431"/>
      <c r="AD59" s="240"/>
      <c r="AE59" s="240"/>
      <c r="AF59" s="240"/>
      <c r="AG59" s="243"/>
      <c r="AH59" s="245"/>
      <c r="AI59" s="246"/>
      <c r="AJ59" s="247"/>
      <c r="AK59" s="247"/>
      <c r="AL59" s="248"/>
      <c r="AM59" s="245"/>
      <c r="AN59" s="246"/>
      <c r="AO59" s="247"/>
      <c r="AP59" s="247"/>
      <c r="AQ59" s="438"/>
      <c r="AR59" s="246"/>
      <c r="AS59" s="246"/>
      <c r="AT59" s="247"/>
      <c r="AU59" s="247"/>
      <c r="AV59" s="248"/>
      <c r="AW59" s="245"/>
      <c r="AX59" s="247"/>
      <c r="AY59" s="247"/>
      <c r="AZ59" s="247"/>
      <c r="BA59" s="248"/>
      <c r="BB59" s="245"/>
      <c r="BC59" s="246"/>
      <c r="BD59" s="247"/>
      <c r="BE59" s="247"/>
      <c r="BF59" s="438"/>
      <c r="BG59" s="239"/>
      <c r="BH59" s="239"/>
      <c r="BI59" s="240"/>
      <c r="BJ59" s="240"/>
      <c r="BK59" s="243"/>
      <c r="BL59" s="242"/>
      <c r="BM59" s="240"/>
      <c r="BN59" s="240"/>
      <c r="BO59" s="240"/>
      <c r="BP59" s="243"/>
      <c r="BQ59" s="242"/>
      <c r="BR59" s="239"/>
      <c r="BS59" s="240"/>
      <c r="BT59" s="240"/>
      <c r="BU59" s="249"/>
      <c r="BV59" s="268">
        <f t="shared" si="9"/>
        <v>0</v>
      </c>
      <c r="BW59" s="269">
        <f t="shared" si="10"/>
        <v>0</v>
      </c>
      <c r="BX59" s="270" t="str">
        <f t="shared" si="11"/>
        <v>-</v>
      </c>
      <c r="BY59" s="271" t="str">
        <f t="shared" si="12"/>
        <v>-</v>
      </c>
      <c r="BZ59" s="271" t="str">
        <f t="shared" si="13"/>
        <v>-</v>
      </c>
      <c r="CA59" s="250" t="s">
        <v>204</v>
      </c>
      <c r="CB59" s="287" t="s">
        <v>377</v>
      </c>
      <c r="CC59" s="255">
        <f t="shared" si="14"/>
        <v>0</v>
      </c>
      <c r="CD59" s="255">
        <f t="shared" si="15"/>
        <v>0</v>
      </c>
      <c r="CE59" s="255">
        <f t="shared" si="16"/>
        <v>0</v>
      </c>
      <c r="CF59" s="255">
        <f t="shared" si="17"/>
        <v>0</v>
      </c>
    </row>
    <row r="60" spans="1:84" x14ac:dyDescent="0.25">
      <c r="A60" s="285" t="s">
        <v>212</v>
      </c>
      <c r="B60" s="286" t="s">
        <v>228</v>
      </c>
      <c r="C60" s="287" t="s">
        <v>224</v>
      </c>
      <c r="D60" s="287" t="s">
        <v>231</v>
      </c>
      <c r="E60" s="288" t="s">
        <v>102</v>
      </c>
      <c r="F60" s="289" t="s">
        <v>259</v>
      </c>
      <c r="G60" s="287" t="s">
        <v>204</v>
      </c>
      <c r="H60" s="287" t="s">
        <v>214</v>
      </c>
      <c r="I60" s="396" t="s">
        <v>207</v>
      </c>
      <c r="J60" s="290" t="s">
        <v>126</v>
      </c>
      <c r="K60" s="291">
        <v>1</v>
      </c>
      <c r="L60" s="292">
        <v>0</v>
      </c>
      <c r="M60" s="293" t="s">
        <v>217</v>
      </c>
      <c r="N60" s="287" t="s">
        <v>260</v>
      </c>
      <c r="O60" s="238"/>
      <c r="P60" s="239"/>
      <c r="Q60" s="240"/>
      <c r="R60" s="240"/>
      <c r="S60" s="241"/>
      <c r="T60" s="242"/>
      <c r="U60" s="240"/>
      <c r="V60" s="240"/>
      <c r="W60" s="243"/>
      <c r="X60" s="242"/>
      <c r="Y60" s="240"/>
      <c r="Z60" s="240"/>
      <c r="AA60" s="244"/>
      <c r="AB60" s="434"/>
      <c r="AC60" s="431"/>
      <c r="AD60" s="240"/>
      <c r="AE60" s="240"/>
      <c r="AF60" s="240"/>
      <c r="AG60" s="243"/>
      <c r="AH60" s="245"/>
      <c r="AI60" s="246"/>
      <c r="AJ60" s="247"/>
      <c r="AK60" s="247"/>
      <c r="AL60" s="248"/>
      <c r="AM60" s="245"/>
      <c r="AN60" s="246"/>
      <c r="AO60" s="247"/>
      <c r="AP60" s="247"/>
      <c r="AQ60" s="438"/>
      <c r="AR60" s="246"/>
      <c r="AS60" s="246"/>
      <c r="AT60" s="247"/>
      <c r="AU60" s="247"/>
      <c r="AV60" s="248"/>
      <c r="AW60" s="245"/>
      <c r="AX60" s="247"/>
      <c r="AY60" s="247"/>
      <c r="AZ60" s="247"/>
      <c r="BA60" s="248"/>
      <c r="BB60" s="245"/>
      <c r="BC60" s="246"/>
      <c r="BD60" s="247"/>
      <c r="BE60" s="247"/>
      <c r="BF60" s="438"/>
      <c r="BG60" s="239"/>
      <c r="BH60" s="239"/>
      <c r="BI60" s="240"/>
      <c r="BJ60" s="240"/>
      <c r="BK60" s="243"/>
      <c r="BL60" s="242"/>
      <c r="BM60" s="240"/>
      <c r="BN60" s="240"/>
      <c r="BO60" s="240"/>
      <c r="BP60" s="243"/>
      <c r="BQ60" s="242"/>
      <c r="BR60" s="239"/>
      <c r="BS60" s="240"/>
      <c r="BT60" s="240"/>
      <c r="BU60" s="249"/>
      <c r="BV60" s="268">
        <f t="shared" si="9"/>
        <v>0</v>
      </c>
      <c r="BW60" s="269">
        <f t="shared" si="10"/>
        <v>0</v>
      </c>
      <c r="BX60" s="270" t="str">
        <f t="shared" si="11"/>
        <v>-</v>
      </c>
      <c r="BY60" s="271" t="str">
        <f t="shared" si="12"/>
        <v>-</v>
      </c>
      <c r="BZ60" s="271" t="str">
        <f t="shared" si="13"/>
        <v>-</v>
      </c>
      <c r="CA60" s="250" t="s">
        <v>204</v>
      </c>
      <c r="CB60" s="287" t="s">
        <v>377</v>
      </c>
      <c r="CC60" s="255">
        <f t="shared" si="14"/>
        <v>0</v>
      </c>
      <c r="CD60" s="255">
        <f t="shared" si="15"/>
        <v>0</v>
      </c>
      <c r="CE60" s="255">
        <f t="shared" si="16"/>
        <v>0</v>
      </c>
      <c r="CF60" s="255">
        <f t="shared" si="17"/>
        <v>0</v>
      </c>
    </row>
    <row r="61" spans="1:84" x14ac:dyDescent="0.25">
      <c r="A61" s="285" t="s">
        <v>212</v>
      </c>
      <c r="B61" s="286" t="s">
        <v>228</v>
      </c>
      <c r="C61" s="287" t="s">
        <v>224</v>
      </c>
      <c r="D61" s="287" t="s">
        <v>231</v>
      </c>
      <c r="E61" s="288" t="s">
        <v>102</v>
      </c>
      <c r="F61" s="289" t="s">
        <v>259</v>
      </c>
      <c r="G61" s="287" t="s">
        <v>204</v>
      </c>
      <c r="H61" s="287" t="s">
        <v>214</v>
      </c>
      <c r="I61" s="396" t="s">
        <v>207</v>
      </c>
      <c r="J61" s="290" t="s">
        <v>125</v>
      </c>
      <c r="K61" s="291">
        <v>1</v>
      </c>
      <c r="L61" s="292">
        <v>0</v>
      </c>
      <c r="M61" s="293" t="s">
        <v>217</v>
      </c>
      <c r="N61" s="287" t="s">
        <v>260</v>
      </c>
      <c r="O61" s="238"/>
      <c r="P61" s="239"/>
      <c r="Q61" s="240"/>
      <c r="R61" s="240"/>
      <c r="S61" s="241"/>
      <c r="T61" s="242"/>
      <c r="U61" s="240"/>
      <c r="V61" s="240"/>
      <c r="W61" s="243"/>
      <c r="X61" s="242"/>
      <c r="Y61" s="240"/>
      <c r="Z61" s="240"/>
      <c r="AA61" s="244"/>
      <c r="AB61" s="434"/>
      <c r="AC61" s="431"/>
      <c r="AD61" s="240"/>
      <c r="AE61" s="240"/>
      <c r="AF61" s="240"/>
      <c r="AG61" s="243"/>
      <c r="AH61" s="245"/>
      <c r="AI61" s="246"/>
      <c r="AJ61" s="247"/>
      <c r="AK61" s="247"/>
      <c r="AL61" s="248"/>
      <c r="AM61" s="245"/>
      <c r="AN61" s="246"/>
      <c r="AO61" s="247"/>
      <c r="AP61" s="247"/>
      <c r="AQ61" s="438"/>
      <c r="AR61" s="246"/>
      <c r="AS61" s="246"/>
      <c r="AT61" s="247"/>
      <c r="AU61" s="247"/>
      <c r="AV61" s="248"/>
      <c r="AW61" s="245"/>
      <c r="AX61" s="247"/>
      <c r="AY61" s="247"/>
      <c r="AZ61" s="247"/>
      <c r="BA61" s="248"/>
      <c r="BB61" s="245"/>
      <c r="BC61" s="246"/>
      <c r="BD61" s="247"/>
      <c r="BE61" s="247"/>
      <c r="BF61" s="438"/>
      <c r="BG61" s="239"/>
      <c r="BH61" s="239"/>
      <c r="BI61" s="240"/>
      <c r="BJ61" s="240"/>
      <c r="BK61" s="243"/>
      <c r="BL61" s="242"/>
      <c r="BM61" s="240"/>
      <c r="BN61" s="240"/>
      <c r="BO61" s="240"/>
      <c r="BP61" s="243"/>
      <c r="BQ61" s="242"/>
      <c r="BR61" s="239"/>
      <c r="BS61" s="240"/>
      <c r="BT61" s="240"/>
      <c r="BU61" s="249"/>
      <c r="BV61" s="268">
        <f t="shared" si="9"/>
        <v>0</v>
      </c>
      <c r="BW61" s="269">
        <f t="shared" si="10"/>
        <v>0</v>
      </c>
      <c r="BX61" s="270" t="str">
        <f t="shared" si="11"/>
        <v>-</v>
      </c>
      <c r="BY61" s="271" t="str">
        <f t="shared" si="12"/>
        <v>-</v>
      </c>
      <c r="BZ61" s="271" t="str">
        <f t="shared" si="13"/>
        <v>-</v>
      </c>
      <c r="CA61" s="250" t="s">
        <v>204</v>
      </c>
      <c r="CB61" s="287" t="s">
        <v>377</v>
      </c>
      <c r="CC61" s="255">
        <f t="shared" si="14"/>
        <v>0</v>
      </c>
      <c r="CD61" s="255">
        <f t="shared" si="15"/>
        <v>0</v>
      </c>
      <c r="CE61" s="255">
        <f t="shared" si="16"/>
        <v>0</v>
      </c>
      <c r="CF61" s="255">
        <f t="shared" si="17"/>
        <v>0</v>
      </c>
    </row>
    <row r="62" spans="1:84" x14ac:dyDescent="0.25">
      <c r="A62" s="285" t="s">
        <v>212</v>
      </c>
      <c r="B62" s="286" t="s">
        <v>228</v>
      </c>
      <c r="C62" s="287" t="s">
        <v>224</v>
      </c>
      <c r="D62" s="287" t="s">
        <v>231</v>
      </c>
      <c r="E62" s="288" t="s">
        <v>102</v>
      </c>
      <c r="F62" s="289" t="s">
        <v>259</v>
      </c>
      <c r="G62" s="287" t="s">
        <v>204</v>
      </c>
      <c r="H62" s="287" t="s">
        <v>214</v>
      </c>
      <c r="I62" s="396" t="s">
        <v>207</v>
      </c>
      <c r="J62" s="290" t="s">
        <v>124</v>
      </c>
      <c r="K62" s="291">
        <v>1</v>
      </c>
      <c r="L62" s="292">
        <v>0</v>
      </c>
      <c r="M62" s="293" t="s">
        <v>284</v>
      </c>
      <c r="N62" s="287" t="s">
        <v>260</v>
      </c>
      <c r="O62" s="238"/>
      <c r="P62" s="239"/>
      <c r="Q62" s="240"/>
      <c r="R62" s="240"/>
      <c r="S62" s="241"/>
      <c r="T62" s="242"/>
      <c r="U62" s="240"/>
      <c r="V62" s="240"/>
      <c r="W62" s="243"/>
      <c r="X62" s="242"/>
      <c r="Y62" s="240"/>
      <c r="Z62" s="240"/>
      <c r="AA62" s="244"/>
      <c r="AB62" s="434"/>
      <c r="AC62" s="431"/>
      <c r="AD62" s="240"/>
      <c r="AE62" s="240"/>
      <c r="AF62" s="240"/>
      <c r="AG62" s="243"/>
      <c r="AH62" s="245"/>
      <c r="AI62" s="246"/>
      <c r="AJ62" s="247"/>
      <c r="AK62" s="247"/>
      <c r="AL62" s="248"/>
      <c r="AM62" s="245"/>
      <c r="AN62" s="246"/>
      <c r="AO62" s="247"/>
      <c r="AP62" s="247"/>
      <c r="AQ62" s="438"/>
      <c r="AR62" s="246"/>
      <c r="AS62" s="246"/>
      <c r="AT62" s="247"/>
      <c r="AU62" s="247"/>
      <c r="AV62" s="248"/>
      <c r="AW62" s="245"/>
      <c r="AX62" s="247"/>
      <c r="AY62" s="247"/>
      <c r="AZ62" s="247"/>
      <c r="BA62" s="248"/>
      <c r="BB62" s="245"/>
      <c r="BC62" s="246"/>
      <c r="BD62" s="247"/>
      <c r="BE62" s="247"/>
      <c r="BF62" s="438"/>
      <c r="BG62" s="239"/>
      <c r="BH62" s="239"/>
      <c r="BI62" s="240"/>
      <c r="BJ62" s="240"/>
      <c r="BK62" s="243"/>
      <c r="BL62" s="242"/>
      <c r="BM62" s="240"/>
      <c r="BN62" s="240"/>
      <c r="BO62" s="240"/>
      <c r="BP62" s="243"/>
      <c r="BQ62" s="242"/>
      <c r="BR62" s="239"/>
      <c r="BS62" s="240"/>
      <c r="BT62" s="240"/>
      <c r="BU62" s="249"/>
      <c r="BV62" s="268">
        <f t="shared" si="9"/>
        <v>0</v>
      </c>
      <c r="BW62" s="269">
        <f t="shared" si="10"/>
        <v>0</v>
      </c>
      <c r="BX62" s="270" t="str">
        <f t="shared" si="11"/>
        <v>-</v>
      </c>
      <c r="BY62" s="271" t="str">
        <f t="shared" si="12"/>
        <v>-</v>
      </c>
      <c r="BZ62" s="271" t="str">
        <f t="shared" si="13"/>
        <v>-</v>
      </c>
      <c r="CA62" s="250" t="s">
        <v>204</v>
      </c>
      <c r="CB62" s="287" t="s">
        <v>377</v>
      </c>
      <c r="CC62" s="255">
        <f t="shared" si="14"/>
        <v>0</v>
      </c>
      <c r="CD62" s="255">
        <f t="shared" si="15"/>
        <v>0</v>
      </c>
      <c r="CE62" s="255">
        <f t="shared" si="16"/>
        <v>0</v>
      </c>
      <c r="CF62" s="255">
        <f t="shared" si="17"/>
        <v>0</v>
      </c>
    </row>
    <row r="63" spans="1:84" x14ac:dyDescent="0.25">
      <c r="A63" s="285" t="s">
        <v>212</v>
      </c>
      <c r="B63" s="286" t="s">
        <v>228</v>
      </c>
      <c r="C63" s="287" t="s">
        <v>224</v>
      </c>
      <c r="D63" s="287" t="s">
        <v>231</v>
      </c>
      <c r="E63" s="288" t="s">
        <v>102</v>
      </c>
      <c r="F63" s="289" t="s">
        <v>259</v>
      </c>
      <c r="G63" s="287" t="s">
        <v>204</v>
      </c>
      <c r="H63" s="287" t="s">
        <v>214</v>
      </c>
      <c r="I63" s="396" t="s">
        <v>207</v>
      </c>
      <c r="J63" s="290" t="s">
        <v>218</v>
      </c>
      <c r="K63" s="291">
        <v>1</v>
      </c>
      <c r="L63" s="292">
        <v>0</v>
      </c>
      <c r="M63" s="293" t="s">
        <v>284</v>
      </c>
      <c r="N63" s="287" t="s">
        <v>260</v>
      </c>
      <c r="O63" s="238"/>
      <c r="P63" s="239"/>
      <c r="Q63" s="240"/>
      <c r="R63" s="240"/>
      <c r="S63" s="241"/>
      <c r="T63" s="242"/>
      <c r="U63" s="240"/>
      <c r="V63" s="240"/>
      <c r="W63" s="243"/>
      <c r="X63" s="242"/>
      <c r="Y63" s="240"/>
      <c r="Z63" s="240"/>
      <c r="AA63" s="244"/>
      <c r="AB63" s="434"/>
      <c r="AC63" s="431"/>
      <c r="AD63" s="240"/>
      <c r="AE63" s="240"/>
      <c r="AF63" s="240"/>
      <c r="AG63" s="243"/>
      <c r="AH63" s="245"/>
      <c r="AI63" s="246"/>
      <c r="AJ63" s="247"/>
      <c r="AK63" s="247"/>
      <c r="AL63" s="248"/>
      <c r="AM63" s="245"/>
      <c r="AN63" s="246"/>
      <c r="AO63" s="247"/>
      <c r="AP63" s="247"/>
      <c r="AQ63" s="438"/>
      <c r="AR63" s="246"/>
      <c r="AS63" s="246"/>
      <c r="AT63" s="247"/>
      <c r="AU63" s="247"/>
      <c r="AV63" s="248"/>
      <c r="AW63" s="245"/>
      <c r="AX63" s="247"/>
      <c r="AY63" s="247"/>
      <c r="AZ63" s="247"/>
      <c r="BA63" s="248"/>
      <c r="BB63" s="245"/>
      <c r="BC63" s="246"/>
      <c r="BD63" s="247"/>
      <c r="BE63" s="247"/>
      <c r="BF63" s="438"/>
      <c r="BG63" s="239"/>
      <c r="BH63" s="239"/>
      <c r="BI63" s="240"/>
      <c r="BJ63" s="240"/>
      <c r="BK63" s="243"/>
      <c r="BL63" s="242"/>
      <c r="BM63" s="240"/>
      <c r="BN63" s="240"/>
      <c r="BO63" s="240"/>
      <c r="BP63" s="243"/>
      <c r="BQ63" s="242"/>
      <c r="BR63" s="239"/>
      <c r="BS63" s="240"/>
      <c r="BT63" s="240"/>
      <c r="BU63" s="249"/>
      <c r="BV63" s="268">
        <f t="shared" si="9"/>
        <v>0</v>
      </c>
      <c r="BW63" s="269">
        <f t="shared" si="10"/>
        <v>0</v>
      </c>
      <c r="BX63" s="270" t="str">
        <f t="shared" si="11"/>
        <v>-</v>
      </c>
      <c r="BY63" s="271" t="str">
        <f t="shared" si="12"/>
        <v>-</v>
      </c>
      <c r="BZ63" s="271" t="str">
        <f t="shared" si="13"/>
        <v>-</v>
      </c>
      <c r="CA63" s="250" t="s">
        <v>204</v>
      </c>
      <c r="CB63" s="287" t="s">
        <v>377</v>
      </c>
      <c r="CC63" s="255">
        <f t="shared" si="14"/>
        <v>0</v>
      </c>
      <c r="CD63" s="255">
        <f t="shared" si="15"/>
        <v>0</v>
      </c>
      <c r="CE63" s="255">
        <f t="shared" si="16"/>
        <v>0</v>
      </c>
      <c r="CF63" s="255">
        <f t="shared" si="17"/>
        <v>0</v>
      </c>
    </row>
    <row r="64" spans="1:84" x14ac:dyDescent="0.25">
      <c r="A64" s="285" t="s">
        <v>212</v>
      </c>
      <c r="B64" s="286" t="s">
        <v>228</v>
      </c>
      <c r="C64" s="287" t="s">
        <v>224</v>
      </c>
      <c r="D64" s="287" t="s">
        <v>231</v>
      </c>
      <c r="E64" s="288" t="s">
        <v>102</v>
      </c>
      <c r="F64" s="289" t="s">
        <v>259</v>
      </c>
      <c r="G64" s="287" t="s">
        <v>204</v>
      </c>
      <c r="H64" s="287" t="s">
        <v>214</v>
      </c>
      <c r="I64" s="396" t="s">
        <v>207</v>
      </c>
      <c r="J64" s="290" t="s">
        <v>202</v>
      </c>
      <c r="K64" s="291">
        <v>6</v>
      </c>
      <c r="L64" s="292">
        <v>6</v>
      </c>
      <c r="M64" s="293" t="s">
        <v>219</v>
      </c>
      <c r="N64" s="287" t="s">
        <v>260</v>
      </c>
      <c r="O64" s="238"/>
      <c r="P64" s="239"/>
      <c r="Q64" s="240"/>
      <c r="R64" s="240"/>
      <c r="S64" s="241"/>
      <c r="T64" s="242"/>
      <c r="U64" s="240"/>
      <c r="V64" s="240"/>
      <c r="W64" s="243"/>
      <c r="X64" s="242"/>
      <c r="Y64" s="240"/>
      <c r="Z64" s="240"/>
      <c r="AA64" s="244"/>
      <c r="AB64" s="434"/>
      <c r="AC64" s="431"/>
      <c r="AD64" s="240"/>
      <c r="AE64" s="240"/>
      <c r="AF64" s="240"/>
      <c r="AG64" s="243"/>
      <c r="AH64" s="245"/>
      <c r="AI64" s="246"/>
      <c r="AJ64" s="247"/>
      <c r="AK64" s="247"/>
      <c r="AL64" s="248"/>
      <c r="AM64" s="245"/>
      <c r="AN64" s="246"/>
      <c r="AO64" s="247"/>
      <c r="AP64" s="247"/>
      <c r="AQ64" s="438"/>
      <c r="AR64" s="246"/>
      <c r="AS64" s="246"/>
      <c r="AT64" s="247"/>
      <c r="AU64" s="247"/>
      <c r="AV64" s="248"/>
      <c r="AW64" s="245"/>
      <c r="AX64" s="247"/>
      <c r="AY64" s="247"/>
      <c r="AZ64" s="247"/>
      <c r="BA64" s="248"/>
      <c r="BB64" s="245"/>
      <c r="BC64" s="246"/>
      <c r="BD64" s="247"/>
      <c r="BE64" s="247"/>
      <c r="BF64" s="438"/>
      <c r="BG64" s="239"/>
      <c r="BH64" s="239"/>
      <c r="BI64" s="240"/>
      <c r="BJ64" s="240"/>
      <c r="BK64" s="243"/>
      <c r="BL64" s="242"/>
      <c r="BM64" s="240"/>
      <c r="BN64" s="240"/>
      <c r="BO64" s="240"/>
      <c r="BP64" s="243"/>
      <c r="BQ64" s="242"/>
      <c r="BR64" s="239"/>
      <c r="BS64" s="240"/>
      <c r="BT64" s="240"/>
      <c r="BU64" s="249"/>
      <c r="BV64" s="268">
        <f t="shared" si="9"/>
        <v>0</v>
      </c>
      <c r="BW64" s="269">
        <f t="shared" si="10"/>
        <v>6</v>
      </c>
      <c r="BX64" s="270" t="str">
        <f t="shared" si="11"/>
        <v>-</v>
      </c>
      <c r="BY64" s="271" t="str">
        <f t="shared" si="12"/>
        <v>-</v>
      </c>
      <c r="BZ64" s="271" t="str">
        <f t="shared" si="13"/>
        <v>-</v>
      </c>
      <c r="CA64" s="250" t="s">
        <v>204</v>
      </c>
      <c r="CB64" s="251" t="s">
        <v>297</v>
      </c>
      <c r="CC64" s="255">
        <f t="shared" si="14"/>
        <v>0</v>
      </c>
      <c r="CD64" s="255">
        <f t="shared" si="15"/>
        <v>0</v>
      </c>
      <c r="CE64" s="255">
        <f t="shared" si="16"/>
        <v>0</v>
      </c>
      <c r="CF64" s="255">
        <f t="shared" si="17"/>
        <v>0</v>
      </c>
    </row>
    <row r="65" spans="1:84" x14ac:dyDescent="0.25">
      <c r="A65" s="285" t="s">
        <v>209</v>
      </c>
      <c r="B65" s="286" t="s">
        <v>227</v>
      </c>
      <c r="C65" s="287" t="s">
        <v>226</v>
      </c>
      <c r="D65" s="287" t="s">
        <v>234</v>
      </c>
      <c r="E65" s="288" t="s">
        <v>102</v>
      </c>
      <c r="F65" s="289" t="s">
        <v>235</v>
      </c>
      <c r="G65" s="287" t="s">
        <v>204</v>
      </c>
      <c r="H65" s="287" t="s">
        <v>214</v>
      </c>
      <c r="I65" s="396" t="s">
        <v>207</v>
      </c>
      <c r="J65" s="290" t="s">
        <v>213</v>
      </c>
      <c r="K65" s="291">
        <v>1</v>
      </c>
      <c r="L65" s="292">
        <v>0</v>
      </c>
      <c r="M65" s="293" t="s">
        <v>205</v>
      </c>
      <c r="N65" s="287" t="s">
        <v>261</v>
      </c>
      <c r="O65" s="238"/>
      <c r="P65" s="239"/>
      <c r="Q65" s="240"/>
      <c r="R65" s="240"/>
      <c r="S65" s="241"/>
      <c r="T65" s="242"/>
      <c r="U65" s="240"/>
      <c r="V65" s="240"/>
      <c r="W65" s="243"/>
      <c r="X65" s="242"/>
      <c r="Y65" s="240"/>
      <c r="Z65" s="240"/>
      <c r="AA65" s="244"/>
      <c r="AB65" s="434"/>
      <c r="AC65" s="431"/>
      <c r="AD65" s="240"/>
      <c r="AE65" s="240"/>
      <c r="AF65" s="240"/>
      <c r="AG65" s="243"/>
      <c r="AH65" s="245"/>
      <c r="AI65" s="246"/>
      <c r="AJ65" s="247"/>
      <c r="AK65" s="247"/>
      <c r="AL65" s="248"/>
      <c r="AM65" s="245"/>
      <c r="AN65" s="246"/>
      <c r="AO65" s="247"/>
      <c r="AP65" s="247"/>
      <c r="AQ65" s="438"/>
      <c r="AR65" s="246"/>
      <c r="AS65" s="246"/>
      <c r="AT65" s="247"/>
      <c r="AU65" s="247"/>
      <c r="AV65" s="248"/>
      <c r="AW65" s="245"/>
      <c r="AX65" s="247"/>
      <c r="AY65" s="247"/>
      <c r="AZ65" s="247"/>
      <c r="BA65" s="248"/>
      <c r="BB65" s="245"/>
      <c r="BC65" s="246"/>
      <c r="BD65" s="247"/>
      <c r="BE65" s="247"/>
      <c r="BF65" s="438"/>
      <c r="BG65" s="239"/>
      <c r="BH65" s="239"/>
      <c r="BI65" s="240"/>
      <c r="BJ65" s="240"/>
      <c r="BK65" s="243"/>
      <c r="BL65" s="242"/>
      <c r="BM65" s="240"/>
      <c r="BN65" s="240"/>
      <c r="BO65" s="240"/>
      <c r="BP65" s="243"/>
      <c r="BQ65" s="242"/>
      <c r="BR65" s="239"/>
      <c r="BS65" s="240"/>
      <c r="BT65" s="240"/>
      <c r="BU65" s="249"/>
      <c r="BV65" s="268">
        <f t="shared" si="9"/>
        <v>0</v>
      </c>
      <c r="BW65" s="269">
        <f t="shared" si="10"/>
        <v>0</v>
      </c>
      <c r="BX65" s="270" t="str">
        <f t="shared" si="11"/>
        <v>-</v>
      </c>
      <c r="BY65" s="271" t="str">
        <f t="shared" si="12"/>
        <v>-</v>
      </c>
      <c r="BZ65" s="271" t="str">
        <f t="shared" si="13"/>
        <v>-</v>
      </c>
      <c r="CA65" s="250" t="s">
        <v>204</v>
      </c>
      <c r="CB65" s="251" t="s">
        <v>299</v>
      </c>
      <c r="CC65" s="255">
        <f t="shared" si="14"/>
        <v>0</v>
      </c>
      <c r="CD65" s="255">
        <f t="shared" si="15"/>
        <v>0</v>
      </c>
      <c r="CE65" s="255">
        <f t="shared" si="16"/>
        <v>0</v>
      </c>
      <c r="CF65" s="255">
        <f t="shared" si="17"/>
        <v>0</v>
      </c>
    </row>
    <row r="66" spans="1:84" x14ac:dyDescent="0.25">
      <c r="A66" s="285" t="s">
        <v>209</v>
      </c>
      <c r="B66" s="286" t="s">
        <v>227</v>
      </c>
      <c r="C66" s="287" t="s">
        <v>226</v>
      </c>
      <c r="D66" s="287" t="s">
        <v>234</v>
      </c>
      <c r="E66" s="288" t="s">
        <v>102</v>
      </c>
      <c r="F66" s="289" t="s">
        <v>235</v>
      </c>
      <c r="G66" s="287" t="s">
        <v>204</v>
      </c>
      <c r="H66" s="287" t="s">
        <v>214</v>
      </c>
      <c r="I66" s="396" t="s">
        <v>207</v>
      </c>
      <c r="J66" s="290" t="s">
        <v>93</v>
      </c>
      <c r="K66" s="291">
        <v>1</v>
      </c>
      <c r="L66" s="292">
        <v>0</v>
      </c>
      <c r="M66" s="293" t="s">
        <v>215</v>
      </c>
      <c r="N66" s="287" t="s">
        <v>261</v>
      </c>
      <c r="O66" s="238"/>
      <c r="P66" s="239"/>
      <c r="Q66" s="240"/>
      <c r="R66" s="240"/>
      <c r="S66" s="241"/>
      <c r="T66" s="242"/>
      <c r="U66" s="240"/>
      <c r="V66" s="240"/>
      <c r="W66" s="243"/>
      <c r="X66" s="242"/>
      <c r="Y66" s="240"/>
      <c r="Z66" s="240"/>
      <c r="AA66" s="244"/>
      <c r="AB66" s="434"/>
      <c r="AC66" s="431"/>
      <c r="AD66" s="240"/>
      <c r="AE66" s="240"/>
      <c r="AF66" s="240"/>
      <c r="AG66" s="243"/>
      <c r="AH66" s="245"/>
      <c r="AI66" s="246"/>
      <c r="AJ66" s="247"/>
      <c r="AK66" s="247"/>
      <c r="AL66" s="248"/>
      <c r="AM66" s="245"/>
      <c r="AN66" s="246"/>
      <c r="AO66" s="247"/>
      <c r="AP66" s="247"/>
      <c r="AQ66" s="438"/>
      <c r="AR66" s="246"/>
      <c r="AS66" s="246"/>
      <c r="AT66" s="247"/>
      <c r="AU66" s="247"/>
      <c r="AV66" s="248"/>
      <c r="AW66" s="245"/>
      <c r="AX66" s="247"/>
      <c r="AY66" s="247"/>
      <c r="AZ66" s="247"/>
      <c r="BA66" s="248"/>
      <c r="BB66" s="245"/>
      <c r="BC66" s="246"/>
      <c r="BD66" s="247"/>
      <c r="BE66" s="247"/>
      <c r="BF66" s="438"/>
      <c r="BG66" s="239"/>
      <c r="BH66" s="239"/>
      <c r="BI66" s="240"/>
      <c r="BJ66" s="240"/>
      <c r="BK66" s="243"/>
      <c r="BL66" s="242"/>
      <c r="BM66" s="240"/>
      <c r="BN66" s="240"/>
      <c r="BO66" s="240"/>
      <c r="BP66" s="243"/>
      <c r="BQ66" s="242"/>
      <c r="BR66" s="239"/>
      <c r="BS66" s="240"/>
      <c r="BT66" s="240"/>
      <c r="BU66" s="249"/>
      <c r="BV66" s="268">
        <f t="shared" si="9"/>
        <v>0</v>
      </c>
      <c r="BW66" s="269">
        <f t="shared" si="10"/>
        <v>0</v>
      </c>
      <c r="BX66" s="270" t="str">
        <f t="shared" si="11"/>
        <v>-</v>
      </c>
      <c r="BY66" s="271" t="str">
        <f t="shared" si="12"/>
        <v>-</v>
      </c>
      <c r="BZ66" s="271" t="str">
        <f t="shared" si="13"/>
        <v>-</v>
      </c>
      <c r="CA66" s="250" t="s">
        <v>204</v>
      </c>
      <c r="CB66" s="251" t="s">
        <v>299</v>
      </c>
      <c r="CC66" s="255">
        <f t="shared" si="14"/>
        <v>0</v>
      </c>
      <c r="CD66" s="255">
        <f t="shared" si="15"/>
        <v>0</v>
      </c>
      <c r="CE66" s="255">
        <f t="shared" si="16"/>
        <v>0</v>
      </c>
      <c r="CF66" s="255">
        <f t="shared" si="17"/>
        <v>0</v>
      </c>
    </row>
    <row r="67" spans="1:84" x14ac:dyDescent="0.25">
      <c r="A67" s="285" t="s">
        <v>209</v>
      </c>
      <c r="B67" s="286" t="s">
        <v>227</v>
      </c>
      <c r="C67" s="287" t="s">
        <v>226</v>
      </c>
      <c r="D67" s="287" t="s">
        <v>234</v>
      </c>
      <c r="E67" s="288" t="s">
        <v>102</v>
      </c>
      <c r="F67" s="289" t="s">
        <v>235</v>
      </c>
      <c r="G67" s="287" t="s">
        <v>204</v>
      </c>
      <c r="H67" s="287" t="s">
        <v>214</v>
      </c>
      <c r="I67" s="396" t="s">
        <v>207</v>
      </c>
      <c r="J67" s="290" t="s">
        <v>101</v>
      </c>
      <c r="K67" s="291">
        <v>1</v>
      </c>
      <c r="L67" s="292">
        <v>0</v>
      </c>
      <c r="M67" s="293" t="s">
        <v>216</v>
      </c>
      <c r="N67" s="287" t="s">
        <v>261</v>
      </c>
      <c r="O67" s="238"/>
      <c r="P67" s="239"/>
      <c r="Q67" s="240"/>
      <c r="R67" s="240"/>
      <c r="S67" s="241"/>
      <c r="T67" s="242"/>
      <c r="U67" s="240"/>
      <c r="V67" s="240"/>
      <c r="W67" s="243"/>
      <c r="X67" s="242"/>
      <c r="Y67" s="240"/>
      <c r="Z67" s="240"/>
      <c r="AA67" s="244"/>
      <c r="AB67" s="434"/>
      <c r="AC67" s="431"/>
      <c r="AD67" s="240"/>
      <c r="AE67" s="240"/>
      <c r="AF67" s="240"/>
      <c r="AG67" s="243"/>
      <c r="AH67" s="245"/>
      <c r="AI67" s="246"/>
      <c r="AJ67" s="247"/>
      <c r="AK67" s="247"/>
      <c r="AL67" s="248"/>
      <c r="AM67" s="245"/>
      <c r="AN67" s="246"/>
      <c r="AO67" s="247"/>
      <c r="AP67" s="247"/>
      <c r="AQ67" s="438"/>
      <c r="AR67" s="246"/>
      <c r="AS67" s="246"/>
      <c r="AT67" s="247"/>
      <c r="AU67" s="247"/>
      <c r="AV67" s="248"/>
      <c r="AW67" s="245"/>
      <c r="AX67" s="247"/>
      <c r="AY67" s="247"/>
      <c r="AZ67" s="247"/>
      <c r="BA67" s="248"/>
      <c r="BB67" s="245"/>
      <c r="BC67" s="246"/>
      <c r="BD67" s="247"/>
      <c r="BE67" s="247"/>
      <c r="BF67" s="438"/>
      <c r="BG67" s="239"/>
      <c r="BH67" s="239"/>
      <c r="BI67" s="240"/>
      <c r="BJ67" s="240"/>
      <c r="BK67" s="243"/>
      <c r="BL67" s="242"/>
      <c r="BM67" s="240"/>
      <c r="BN67" s="240"/>
      <c r="BO67" s="240"/>
      <c r="BP67" s="243"/>
      <c r="BQ67" s="242"/>
      <c r="BR67" s="239"/>
      <c r="BS67" s="240"/>
      <c r="BT67" s="240"/>
      <c r="BU67" s="249"/>
      <c r="BV67" s="268">
        <f t="shared" si="9"/>
        <v>0</v>
      </c>
      <c r="BW67" s="269">
        <f t="shared" si="10"/>
        <v>0</v>
      </c>
      <c r="BX67" s="270" t="str">
        <f t="shared" si="11"/>
        <v>-</v>
      </c>
      <c r="BY67" s="271" t="str">
        <f t="shared" si="12"/>
        <v>-</v>
      </c>
      <c r="BZ67" s="271" t="str">
        <f t="shared" si="13"/>
        <v>-</v>
      </c>
      <c r="CA67" s="250" t="s">
        <v>204</v>
      </c>
      <c r="CB67" s="251" t="s">
        <v>299</v>
      </c>
      <c r="CC67" s="255">
        <f t="shared" si="14"/>
        <v>0</v>
      </c>
      <c r="CD67" s="255">
        <f t="shared" si="15"/>
        <v>0</v>
      </c>
      <c r="CE67" s="255">
        <f t="shared" si="16"/>
        <v>0</v>
      </c>
      <c r="CF67" s="255">
        <f t="shared" si="17"/>
        <v>0</v>
      </c>
    </row>
    <row r="68" spans="1:84" x14ac:dyDescent="0.25">
      <c r="A68" s="285" t="s">
        <v>209</v>
      </c>
      <c r="B68" s="286" t="s">
        <v>227</v>
      </c>
      <c r="C68" s="287" t="s">
        <v>226</v>
      </c>
      <c r="D68" s="287" t="s">
        <v>234</v>
      </c>
      <c r="E68" s="288" t="s">
        <v>102</v>
      </c>
      <c r="F68" s="289" t="s">
        <v>235</v>
      </c>
      <c r="G68" s="287" t="s">
        <v>204</v>
      </c>
      <c r="H68" s="287" t="s">
        <v>214</v>
      </c>
      <c r="I68" s="396" t="s">
        <v>207</v>
      </c>
      <c r="J68" s="290" t="s">
        <v>126</v>
      </c>
      <c r="K68" s="291">
        <v>1</v>
      </c>
      <c r="L68" s="292">
        <v>0</v>
      </c>
      <c r="M68" s="293" t="s">
        <v>217</v>
      </c>
      <c r="N68" s="287" t="s">
        <v>261</v>
      </c>
      <c r="O68" s="238"/>
      <c r="P68" s="239"/>
      <c r="Q68" s="240"/>
      <c r="R68" s="240"/>
      <c r="S68" s="241"/>
      <c r="T68" s="242"/>
      <c r="U68" s="240"/>
      <c r="V68" s="240"/>
      <c r="W68" s="243"/>
      <c r="X68" s="242"/>
      <c r="Y68" s="240"/>
      <c r="Z68" s="240"/>
      <c r="AA68" s="244"/>
      <c r="AB68" s="434"/>
      <c r="AC68" s="431"/>
      <c r="AD68" s="240"/>
      <c r="AE68" s="240"/>
      <c r="AF68" s="240"/>
      <c r="AG68" s="243"/>
      <c r="AH68" s="245"/>
      <c r="AI68" s="246"/>
      <c r="AJ68" s="247"/>
      <c r="AK68" s="247"/>
      <c r="AL68" s="248"/>
      <c r="AM68" s="245"/>
      <c r="AN68" s="246"/>
      <c r="AO68" s="247"/>
      <c r="AP68" s="247"/>
      <c r="AQ68" s="438"/>
      <c r="AR68" s="246"/>
      <c r="AS68" s="246"/>
      <c r="AT68" s="247"/>
      <c r="AU68" s="247"/>
      <c r="AV68" s="248"/>
      <c r="AW68" s="245"/>
      <c r="AX68" s="247"/>
      <c r="AY68" s="247"/>
      <c r="AZ68" s="247"/>
      <c r="BA68" s="248"/>
      <c r="BB68" s="245"/>
      <c r="BC68" s="246"/>
      <c r="BD68" s="247"/>
      <c r="BE68" s="247"/>
      <c r="BF68" s="438"/>
      <c r="BG68" s="239"/>
      <c r="BH68" s="239"/>
      <c r="BI68" s="240"/>
      <c r="BJ68" s="240"/>
      <c r="BK68" s="243"/>
      <c r="BL68" s="242"/>
      <c r="BM68" s="240"/>
      <c r="BN68" s="240"/>
      <c r="BO68" s="240"/>
      <c r="BP68" s="243"/>
      <c r="BQ68" s="242"/>
      <c r="BR68" s="239"/>
      <c r="BS68" s="240"/>
      <c r="BT68" s="240"/>
      <c r="BU68" s="249"/>
      <c r="BV68" s="268">
        <f t="shared" si="9"/>
        <v>0</v>
      </c>
      <c r="BW68" s="269">
        <f t="shared" si="10"/>
        <v>0</v>
      </c>
      <c r="BX68" s="270" t="str">
        <f t="shared" si="11"/>
        <v>-</v>
      </c>
      <c r="BY68" s="271" t="str">
        <f t="shared" si="12"/>
        <v>-</v>
      </c>
      <c r="BZ68" s="271" t="str">
        <f t="shared" si="13"/>
        <v>-</v>
      </c>
      <c r="CA68" s="250" t="s">
        <v>204</v>
      </c>
      <c r="CB68" s="251" t="s">
        <v>299</v>
      </c>
      <c r="CC68" s="255">
        <f t="shared" si="14"/>
        <v>0</v>
      </c>
      <c r="CD68" s="255">
        <f t="shared" si="15"/>
        <v>0</v>
      </c>
      <c r="CE68" s="255">
        <f t="shared" si="16"/>
        <v>0</v>
      </c>
      <c r="CF68" s="255">
        <f t="shared" si="17"/>
        <v>0</v>
      </c>
    </row>
    <row r="69" spans="1:84" x14ac:dyDescent="0.25">
      <c r="A69" s="285" t="s">
        <v>209</v>
      </c>
      <c r="B69" s="286" t="s">
        <v>227</v>
      </c>
      <c r="C69" s="287" t="s">
        <v>226</v>
      </c>
      <c r="D69" s="287" t="s">
        <v>234</v>
      </c>
      <c r="E69" s="288" t="s">
        <v>102</v>
      </c>
      <c r="F69" s="289" t="s">
        <v>235</v>
      </c>
      <c r="G69" s="287" t="s">
        <v>204</v>
      </c>
      <c r="H69" s="287" t="s">
        <v>214</v>
      </c>
      <c r="I69" s="396" t="s">
        <v>207</v>
      </c>
      <c r="J69" s="290" t="s">
        <v>125</v>
      </c>
      <c r="K69" s="291">
        <v>1</v>
      </c>
      <c r="L69" s="292">
        <v>0</v>
      </c>
      <c r="M69" s="293" t="s">
        <v>217</v>
      </c>
      <c r="N69" s="287" t="s">
        <v>261</v>
      </c>
      <c r="O69" s="238"/>
      <c r="P69" s="239"/>
      <c r="Q69" s="240"/>
      <c r="R69" s="240"/>
      <c r="S69" s="241"/>
      <c r="T69" s="242"/>
      <c r="U69" s="240"/>
      <c r="V69" s="240"/>
      <c r="W69" s="243"/>
      <c r="X69" s="242"/>
      <c r="Y69" s="240"/>
      <c r="Z69" s="240"/>
      <c r="AA69" s="244"/>
      <c r="AB69" s="434"/>
      <c r="AC69" s="431"/>
      <c r="AD69" s="240"/>
      <c r="AE69" s="240"/>
      <c r="AF69" s="240"/>
      <c r="AG69" s="243"/>
      <c r="AH69" s="245"/>
      <c r="AI69" s="246"/>
      <c r="AJ69" s="247"/>
      <c r="AK69" s="247"/>
      <c r="AL69" s="248"/>
      <c r="AM69" s="245"/>
      <c r="AN69" s="246"/>
      <c r="AO69" s="247"/>
      <c r="AP69" s="247"/>
      <c r="AQ69" s="438"/>
      <c r="AR69" s="246"/>
      <c r="AS69" s="246"/>
      <c r="AT69" s="247"/>
      <c r="AU69" s="247"/>
      <c r="AV69" s="248"/>
      <c r="AW69" s="245"/>
      <c r="AX69" s="247"/>
      <c r="AY69" s="247"/>
      <c r="AZ69" s="247"/>
      <c r="BA69" s="248"/>
      <c r="BB69" s="245"/>
      <c r="BC69" s="246"/>
      <c r="BD69" s="247"/>
      <c r="BE69" s="247"/>
      <c r="BF69" s="438"/>
      <c r="BG69" s="239"/>
      <c r="BH69" s="239"/>
      <c r="BI69" s="240"/>
      <c r="BJ69" s="240"/>
      <c r="BK69" s="243"/>
      <c r="BL69" s="242"/>
      <c r="BM69" s="240"/>
      <c r="BN69" s="240"/>
      <c r="BO69" s="240"/>
      <c r="BP69" s="243"/>
      <c r="BQ69" s="242"/>
      <c r="BR69" s="239"/>
      <c r="BS69" s="240"/>
      <c r="BT69" s="240"/>
      <c r="BU69" s="249"/>
      <c r="BV69" s="268">
        <f t="shared" si="9"/>
        <v>0</v>
      </c>
      <c r="BW69" s="269">
        <f t="shared" si="10"/>
        <v>0</v>
      </c>
      <c r="BX69" s="270" t="str">
        <f t="shared" si="11"/>
        <v>-</v>
      </c>
      <c r="BY69" s="271" t="str">
        <f t="shared" si="12"/>
        <v>-</v>
      </c>
      <c r="BZ69" s="271" t="str">
        <f t="shared" si="13"/>
        <v>-</v>
      </c>
      <c r="CA69" s="250" t="s">
        <v>204</v>
      </c>
      <c r="CB69" s="251" t="s">
        <v>299</v>
      </c>
      <c r="CC69" s="255">
        <f t="shared" si="14"/>
        <v>0</v>
      </c>
      <c r="CD69" s="255">
        <f t="shared" si="15"/>
        <v>0</v>
      </c>
      <c r="CE69" s="255">
        <f t="shared" si="16"/>
        <v>0</v>
      </c>
      <c r="CF69" s="255">
        <f t="shared" si="17"/>
        <v>0</v>
      </c>
    </row>
    <row r="70" spans="1:84" x14ac:dyDescent="0.25">
      <c r="A70" s="285" t="s">
        <v>209</v>
      </c>
      <c r="B70" s="286" t="s">
        <v>227</v>
      </c>
      <c r="C70" s="287" t="s">
        <v>226</v>
      </c>
      <c r="D70" s="287" t="s">
        <v>234</v>
      </c>
      <c r="E70" s="288" t="s">
        <v>102</v>
      </c>
      <c r="F70" s="289" t="s">
        <v>235</v>
      </c>
      <c r="G70" s="287" t="s">
        <v>204</v>
      </c>
      <c r="H70" s="287" t="s">
        <v>214</v>
      </c>
      <c r="I70" s="396" t="s">
        <v>207</v>
      </c>
      <c r="J70" s="290" t="s">
        <v>124</v>
      </c>
      <c r="K70" s="291">
        <v>1</v>
      </c>
      <c r="L70" s="292">
        <v>0</v>
      </c>
      <c r="M70" s="293" t="s">
        <v>284</v>
      </c>
      <c r="N70" s="287" t="s">
        <v>261</v>
      </c>
      <c r="O70" s="238"/>
      <c r="P70" s="239"/>
      <c r="Q70" s="240"/>
      <c r="R70" s="240"/>
      <c r="S70" s="241"/>
      <c r="T70" s="242"/>
      <c r="U70" s="240"/>
      <c r="V70" s="240"/>
      <c r="W70" s="243"/>
      <c r="X70" s="242"/>
      <c r="Y70" s="240"/>
      <c r="Z70" s="240"/>
      <c r="AA70" s="244"/>
      <c r="AB70" s="434"/>
      <c r="AC70" s="431"/>
      <c r="AD70" s="240"/>
      <c r="AE70" s="240"/>
      <c r="AF70" s="240"/>
      <c r="AG70" s="243"/>
      <c r="AH70" s="245"/>
      <c r="AI70" s="246"/>
      <c r="AJ70" s="247"/>
      <c r="AK70" s="247"/>
      <c r="AL70" s="248"/>
      <c r="AM70" s="245"/>
      <c r="AN70" s="246"/>
      <c r="AO70" s="247"/>
      <c r="AP70" s="247"/>
      <c r="AQ70" s="438"/>
      <c r="AR70" s="246"/>
      <c r="AS70" s="246"/>
      <c r="AT70" s="247"/>
      <c r="AU70" s="247"/>
      <c r="AV70" s="248"/>
      <c r="AW70" s="245"/>
      <c r="AX70" s="247"/>
      <c r="AY70" s="247"/>
      <c r="AZ70" s="247"/>
      <c r="BA70" s="248"/>
      <c r="BB70" s="245"/>
      <c r="BC70" s="246"/>
      <c r="BD70" s="247"/>
      <c r="BE70" s="247"/>
      <c r="BF70" s="438"/>
      <c r="BG70" s="239"/>
      <c r="BH70" s="239"/>
      <c r="BI70" s="240"/>
      <c r="BJ70" s="240"/>
      <c r="BK70" s="243"/>
      <c r="BL70" s="242"/>
      <c r="BM70" s="240"/>
      <c r="BN70" s="240"/>
      <c r="BO70" s="240"/>
      <c r="BP70" s="243"/>
      <c r="BQ70" s="242"/>
      <c r="BR70" s="239"/>
      <c r="BS70" s="240"/>
      <c r="BT70" s="240"/>
      <c r="BU70" s="249"/>
      <c r="BV70" s="268">
        <f t="shared" ref="BV70:BV133" si="18">SUM(O70:BU70)</f>
        <v>0</v>
      </c>
      <c r="BW70" s="269">
        <f t="shared" ref="BW70:BW133" si="19">IF(J70="Pictures",(IF(SUM(O70:BU70)&gt;L70,0,L70-BV70)),L70-BV70)</f>
        <v>0</v>
      </c>
      <c r="BX70" s="270" t="str">
        <f t="shared" ref="BX70:BX133" si="20">IFERROR(IF(SEARCH("Week",M70)&gt;0,COUNT(O70:BU70),"-"),"-")</f>
        <v>-</v>
      </c>
      <c r="BY70" s="271" t="str">
        <f t="shared" ref="BY70:BY133" si="21">IFERROR(IF(SEARCH("NNC Season 1",M70)&gt;0,COUNT(O70:AG70,BG70:BU70),"-"),"-")</f>
        <v>-</v>
      </c>
      <c r="BZ70" s="271" t="str">
        <f t="shared" ref="BZ70:BZ133" si="22">IFERROR(IF(SEARCH("NNC Season 2",M70)&gt;0,COUNT(AH70:BF70),"-"),"-")</f>
        <v>-</v>
      </c>
      <c r="CA70" s="250" t="s">
        <v>204</v>
      </c>
      <c r="CB70" s="251" t="s">
        <v>299</v>
      </c>
      <c r="CC70" s="255">
        <f t="shared" ref="CC70:CC133" si="23">SUM(O70:AB70)</f>
        <v>0</v>
      </c>
      <c r="CD70" s="255">
        <f t="shared" ref="CD70:CD133" si="24">SUM(AC70:AQ70)</f>
        <v>0</v>
      </c>
      <c r="CE70" s="255">
        <f t="shared" ref="CE70:CE133" si="25">SUM(AR70:BF70)</f>
        <v>0</v>
      </c>
      <c r="CF70" s="255">
        <f t="shared" ref="CF70:CF133" si="26">SUM(BG70:BU70)</f>
        <v>0</v>
      </c>
    </row>
    <row r="71" spans="1:84" x14ac:dyDescent="0.25">
      <c r="A71" s="285" t="s">
        <v>209</v>
      </c>
      <c r="B71" s="286" t="s">
        <v>227</v>
      </c>
      <c r="C71" s="287" t="s">
        <v>226</v>
      </c>
      <c r="D71" s="287" t="s">
        <v>234</v>
      </c>
      <c r="E71" s="288" t="s">
        <v>102</v>
      </c>
      <c r="F71" s="289" t="s">
        <v>235</v>
      </c>
      <c r="G71" s="287" t="s">
        <v>204</v>
      </c>
      <c r="H71" s="287" t="s">
        <v>214</v>
      </c>
      <c r="I71" s="396" t="s">
        <v>207</v>
      </c>
      <c r="J71" s="290" t="s">
        <v>218</v>
      </c>
      <c r="K71" s="291">
        <v>1</v>
      </c>
      <c r="L71" s="292">
        <v>0</v>
      </c>
      <c r="M71" s="293" t="s">
        <v>284</v>
      </c>
      <c r="N71" s="287" t="s">
        <v>261</v>
      </c>
      <c r="O71" s="238"/>
      <c r="P71" s="239"/>
      <c r="Q71" s="240"/>
      <c r="R71" s="240"/>
      <c r="S71" s="241"/>
      <c r="T71" s="242"/>
      <c r="U71" s="240"/>
      <c r="V71" s="240"/>
      <c r="W71" s="243"/>
      <c r="X71" s="242"/>
      <c r="Y71" s="240"/>
      <c r="Z71" s="240"/>
      <c r="AA71" s="244"/>
      <c r="AB71" s="434"/>
      <c r="AC71" s="431"/>
      <c r="AD71" s="240"/>
      <c r="AE71" s="240"/>
      <c r="AF71" s="240"/>
      <c r="AG71" s="243"/>
      <c r="AH71" s="245"/>
      <c r="AI71" s="246"/>
      <c r="AJ71" s="247"/>
      <c r="AK71" s="247"/>
      <c r="AL71" s="248"/>
      <c r="AM71" s="245"/>
      <c r="AN71" s="246"/>
      <c r="AO71" s="247"/>
      <c r="AP71" s="247"/>
      <c r="AQ71" s="438"/>
      <c r="AR71" s="246"/>
      <c r="AS71" s="246"/>
      <c r="AT71" s="247"/>
      <c r="AU71" s="247"/>
      <c r="AV71" s="248"/>
      <c r="AW71" s="245"/>
      <c r="AX71" s="247"/>
      <c r="AY71" s="247"/>
      <c r="AZ71" s="247"/>
      <c r="BA71" s="248"/>
      <c r="BB71" s="245"/>
      <c r="BC71" s="246"/>
      <c r="BD71" s="247"/>
      <c r="BE71" s="247"/>
      <c r="BF71" s="438"/>
      <c r="BG71" s="239"/>
      <c r="BH71" s="239"/>
      <c r="BI71" s="240"/>
      <c r="BJ71" s="240"/>
      <c r="BK71" s="243"/>
      <c r="BL71" s="242"/>
      <c r="BM71" s="240"/>
      <c r="BN71" s="240"/>
      <c r="BO71" s="240"/>
      <c r="BP71" s="243"/>
      <c r="BQ71" s="242"/>
      <c r="BR71" s="239"/>
      <c r="BS71" s="240"/>
      <c r="BT71" s="240"/>
      <c r="BU71" s="249"/>
      <c r="BV71" s="268">
        <f t="shared" si="18"/>
        <v>0</v>
      </c>
      <c r="BW71" s="269">
        <f t="shared" si="19"/>
        <v>0</v>
      </c>
      <c r="BX71" s="270" t="str">
        <f t="shared" si="20"/>
        <v>-</v>
      </c>
      <c r="BY71" s="271" t="str">
        <f t="shared" si="21"/>
        <v>-</v>
      </c>
      <c r="BZ71" s="271" t="str">
        <f t="shared" si="22"/>
        <v>-</v>
      </c>
      <c r="CA71" s="250" t="s">
        <v>204</v>
      </c>
      <c r="CB71" s="251" t="s">
        <v>299</v>
      </c>
      <c r="CC71" s="255">
        <f t="shared" si="23"/>
        <v>0</v>
      </c>
      <c r="CD71" s="255">
        <f t="shared" si="24"/>
        <v>0</v>
      </c>
      <c r="CE71" s="255">
        <f t="shared" si="25"/>
        <v>0</v>
      </c>
      <c r="CF71" s="255">
        <f t="shared" si="26"/>
        <v>0</v>
      </c>
    </row>
    <row r="72" spans="1:84" x14ac:dyDescent="0.25">
      <c r="A72" s="285" t="s">
        <v>209</v>
      </c>
      <c r="B72" s="286" t="s">
        <v>227</v>
      </c>
      <c r="C72" s="287" t="s">
        <v>226</v>
      </c>
      <c r="D72" s="287" t="s">
        <v>234</v>
      </c>
      <c r="E72" s="288" t="s">
        <v>102</v>
      </c>
      <c r="F72" s="289" t="s">
        <v>235</v>
      </c>
      <c r="G72" s="287" t="s">
        <v>204</v>
      </c>
      <c r="H72" s="287" t="s">
        <v>214</v>
      </c>
      <c r="I72" s="396" t="s">
        <v>207</v>
      </c>
      <c r="J72" s="290" t="s">
        <v>202</v>
      </c>
      <c r="K72" s="291">
        <v>6</v>
      </c>
      <c r="L72" s="292">
        <v>0</v>
      </c>
      <c r="M72" s="293" t="s">
        <v>219</v>
      </c>
      <c r="N72" s="287" t="s">
        <v>261</v>
      </c>
      <c r="O72" s="238"/>
      <c r="P72" s="239"/>
      <c r="Q72" s="240"/>
      <c r="R72" s="240"/>
      <c r="S72" s="241"/>
      <c r="T72" s="242"/>
      <c r="U72" s="240"/>
      <c r="V72" s="240"/>
      <c r="W72" s="243"/>
      <c r="X72" s="242"/>
      <c r="Y72" s="240"/>
      <c r="Z72" s="240"/>
      <c r="AA72" s="244"/>
      <c r="AB72" s="434"/>
      <c r="AC72" s="431"/>
      <c r="AD72" s="240"/>
      <c r="AE72" s="240"/>
      <c r="AF72" s="240"/>
      <c r="AG72" s="243"/>
      <c r="AH72" s="245"/>
      <c r="AI72" s="246"/>
      <c r="AJ72" s="247"/>
      <c r="AK72" s="247"/>
      <c r="AL72" s="248"/>
      <c r="AM72" s="245"/>
      <c r="AN72" s="246"/>
      <c r="AO72" s="247"/>
      <c r="AP72" s="247"/>
      <c r="AQ72" s="438"/>
      <c r="AR72" s="246"/>
      <c r="AS72" s="246"/>
      <c r="AT72" s="247"/>
      <c r="AU72" s="247"/>
      <c r="AV72" s="248"/>
      <c r="AW72" s="245"/>
      <c r="AX72" s="247"/>
      <c r="AY72" s="247"/>
      <c r="AZ72" s="247"/>
      <c r="BA72" s="248"/>
      <c r="BB72" s="245"/>
      <c r="BC72" s="246"/>
      <c r="BD72" s="247"/>
      <c r="BE72" s="247"/>
      <c r="BF72" s="438"/>
      <c r="BG72" s="239"/>
      <c r="BH72" s="239"/>
      <c r="BI72" s="240"/>
      <c r="BJ72" s="240"/>
      <c r="BK72" s="243"/>
      <c r="BL72" s="242"/>
      <c r="BM72" s="240"/>
      <c r="BN72" s="240"/>
      <c r="BO72" s="240"/>
      <c r="BP72" s="243"/>
      <c r="BQ72" s="242"/>
      <c r="BR72" s="239"/>
      <c r="BS72" s="240"/>
      <c r="BT72" s="240"/>
      <c r="BU72" s="249"/>
      <c r="BV72" s="268">
        <f t="shared" si="18"/>
        <v>0</v>
      </c>
      <c r="BW72" s="269">
        <f t="shared" si="19"/>
        <v>0</v>
      </c>
      <c r="BX72" s="270" t="str">
        <f t="shared" si="20"/>
        <v>-</v>
      </c>
      <c r="BY72" s="271" t="str">
        <f t="shared" si="21"/>
        <v>-</v>
      </c>
      <c r="BZ72" s="271" t="str">
        <f t="shared" si="22"/>
        <v>-</v>
      </c>
      <c r="CA72" s="250" t="s">
        <v>204</v>
      </c>
      <c r="CB72" s="251" t="s">
        <v>299</v>
      </c>
      <c r="CC72" s="255">
        <f t="shared" si="23"/>
        <v>0</v>
      </c>
      <c r="CD72" s="255">
        <f t="shared" si="24"/>
        <v>0</v>
      </c>
      <c r="CE72" s="255">
        <f t="shared" si="25"/>
        <v>0</v>
      </c>
      <c r="CF72" s="255">
        <f t="shared" si="26"/>
        <v>0</v>
      </c>
    </row>
    <row r="73" spans="1:84" x14ac:dyDescent="0.25">
      <c r="A73" s="285" t="s">
        <v>212</v>
      </c>
      <c r="B73" s="286" t="s">
        <v>228</v>
      </c>
      <c r="C73" s="287" t="s">
        <v>262</v>
      </c>
      <c r="D73" s="287" t="s">
        <v>231</v>
      </c>
      <c r="E73" s="288" t="s">
        <v>102</v>
      </c>
      <c r="F73" s="289" t="s">
        <v>263</v>
      </c>
      <c r="G73" s="287" t="s">
        <v>204</v>
      </c>
      <c r="H73" s="287" t="s">
        <v>214</v>
      </c>
      <c r="I73" s="396" t="s">
        <v>207</v>
      </c>
      <c r="J73" s="290" t="s">
        <v>80</v>
      </c>
      <c r="K73" s="291">
        <v>5</v>
      </c>
      <c r="L73" s="292">
        <v>4</v>
      </c>
      <c r="M73" s="293" t="s">
        <v>200</v>
      </c>
      <c r="N73" s="533" t="s">
        <v>264</v>
      </c>
      <c r="O73" s="238"/>
      <c r="P73" s="239"/>
      <c r="Q73" s="240"/>
      <c r="R73" s="240"/>
      <c r="S73" s="241"/>
      <c r="T73" s="242"/>
      <c r="U73" s="240"/>
      <c r="V73" s="240"/>
      <c r="W73" s="243"/>
      <c r="X73" s="242"/>
      <c r="Y73" s="240"/>
      <c r="Z73" s="240"/>
      <c r="AA73" s="244">
        <v>1</v>
      </c>
      <c r="AB73" s="434"/>
      <c r="AC73" s="431"/>
      <c r="AD73" s="240"/>
      <c r="AE73" s="240"/>
      <c r="AF73" s="240"/>
      <c r="AG73" s="243"/>
      <c r="AH73" s="245"/>
      <c r="AI73" s="246"/>
      <c r="AJ73" s="247"/>
      <c r="AK73" s="247"/>
      <c r="AL73" s="248"/>
      <c r="AM73" s="245"/>
      <c r="AN73" s="246"/>
      <c r="AO73" s="247"/>
      <c r="AP73" s="247"/>
      <c r="AQ73" s="438"/>
      <c r="AR73" s="246"/>
      <c r="AS73" s="246">
        <v>1</v>
      </c>
      <c r="AT73" s="247"/>
      <c r="AU73" s="247"/>
      <c r="AV73" s="248"/>
      <c r="AW73" s="245"/>
      <c r="AX73" s="247"/>
      <c r="AY73" s="247"/>
      <c r="AZ73" s="247">
        <v>1</v>
      </c>
      <c r="BA73" s="248"/>
      <c r="BB73" s="245"/>
      <c r="BC73" s="246">
        <v>1</v>
      </c>
      <c r="BD73" s="247"/>
      <c r="BE73" s="247"/>
      <c r="BF73" s="438"/>
      <c r="BG73" s="239"/>
      <c r="BH73" s="239"/>
      <c r="BI73" s="240"/>
      <c r="BJ73" s="240"/>
      <c r="BK73" s="243"/>
      <c r="BL73" s="242"/>
      <c r="BM73" s="240"/>
      <c r="BN73" s="240"/>
      <c r="BO73" s="240"/>
      <c r="BP73" s="243"/>
      <c r="BQ73" s="242"/>
      <c r="BR73" s="239"/>
      <c r="BS73" s="240"/>
      <c r="BT73" s="240"/>
      <c r="BU73" s="249"/>
      <c r="BV73" s="268">
        <f t="shared" si="18"/>
        <v>4</v>
      </c>
      <c r="BW73" s="269">
        <f t="shared" si="19"/>
        <v>0</v>
      </c>
      <c r="BX73" s="270">
        <f t="shared" si="20"/>
        <v>4</v>
      </c>
      <c r="BY73" s="271">
        <f t="shared" si="21"/>
        <v>1</v>
      </c>
      <c r="BZ73" s="271">
        <f t="shared" si="22"/>
        <v>3</v>
      </c>
      <c r="CA73" s="250" t="s">
        <v>466</v>
      </c>
      <c r="CB73" s="251" t="s">
        <v>297</v>
      </c>
      <c r="CC73" s="255">
        <f t="shared" si="23"/>
        <v>1</v>
      </c>
      <c r="CD73" s="255">
        <f t="shared" si="24"/>
        <v>0</v>
      </c>
      <c r="CE73" s="255">
        <f t="shared" si="25"/>
        <v>3</v>
      </c>
      <c r="CF73" s="255">
        <f t="shared" si="26"/>
        <v>0</v>
      </c>
    </row>
    <row r="74" spans="1:84" x14ac:dyDescent="0.25">
      <c r="A74" s="285" t="s">
        <v>212</v>
      </c>
      <c r="B74" s="286" t="s">
        <v>228</v>
      </c>
      <c r="C74" s="287" t="s">
        <v>262</v>
      </c>
      <c r="D74" s="287" t="s">
        <v>231</v>
      </c>
      <c r="E74" s="288" t="s">
        <v>102</v>
      </c>
      <c r="F74" s="289" t="s">
        <v>263</v>
      </c>
      <c r="G74" s="287" t="s">
        <v>204</v>
      </c>
      <c r="H74" s="287" t="s">
        <v>214</v>
      </c>
      <c r="I74" s="396" t="s">
        <v>207</v>
      </c>
      <c r="J74" s="290" t="s">
        <v>82</v>
      </c>
      <c r="K74" s="291">
        <v>5</v>
      </c>
      <c r="L74" s="292">
        <v>4</v>
      </c>
      <c r="M74" s="293" t="s">
        <v>201</v>
      </c>
      <c r="N74" s="287" t="s">
        <v>264</v>
      </c>
      <c r="O74" s="238"/>
      <c r="P74" s="239"/>
      <c r="Q74" s="240"/>
      <c r="R74" s="240"/>
      <c r="S74" s="241"/>
      <c r="T74" s="242"/>
      <c r="U74" s="240"/>
      <c r="V74" s="240"/>
      <c r="W74" s="243"/>
      <c r="X74" s="242"/>
      <c r="Y74" s="240"/>
      <c r="Z74" s="240"/>
      <c r="AA74" s="244">
        <v>1</v>
      </c>
      <c r="AB74" s="434"/>
      <c r="AC74" s="431"/>
      <c r="AD74" s="240"/>
      <c r="AE74" s="240"/>
      <c r="AF74" s="240"/>
      <c r="AG74" s="243"/>
      <c r="AH74" s="245"/>
      <c r="AI74" s="246"/>
      <c r="AJ74" s="247"/>
      <c r="AK74" s="247"/>
      <c r="AL74" s="248"/>
      <c r="AM74" s="245"/>
      <c r="AN74" s="246"/>
      <c r="AO74" s="247"/>
      <c r="AP74" s="247"/>
      <c r="AQ74" s="438"/>
      <c r="AR74" s="246"/>
      <c r="AS74" s="246">
        <v>1</v>
      </c>
      <c r="AT74" s="247"/>
      <c r="AU74" s="247"/>
      <c r="AV74" s="248"/>
      <c r="AW74" s="245"/>
      <c r="AX74" s="247"/>
      <c r="AY74" s="247"/>
      <c r="AZ74" s="247">
        <v>1</v>
      </c>
      <c r="BA74" s="248"/>
      <c r="BB74" s="245"/>
      <c r="BC74" s="246">
        <v>1</v>
      </c>
      <c r="BD74" s="247"/>
      <c r="BE74" s="247"/>
      <c r="BF74" s="438"/>
      <c r="BG74" s="239"/>
      <c r="BH74" s="239"/>
      <c r="BI74" s="240"/>
      <c r="BJ74" s="240"/>
      <c r="BK74" s="243"/>
      <c r="BL74" s="242"/>
      <c r="BM74" s="240"/>
      <c r="BN74" s="240"/>
      <c r="BO74" s="240"/>
      <c r="BP74" s="243"/>
      <c r="BQ74" s="242"/>
      <c r="BR74" s="239"/>
      <c r="BS74" s="240"/>
      <c r="BT74" s="240"/>
      <c r="BU74" s="249"/>
      <c r="BV74" s="268">
        <f t="shared" si="18"/>
        <v>4</v>
      </c>
      <c r="BW74" s="269">
        <f t="shared" si="19"/>
        <v>0</v>
      </c>
      <c r="BX74" s="270">
        <f t="shared" si="20"/>
        <v>4</v>
      </c>
      <c r="BY74" s="271" t="str">
        <f t="shared" si="21"/>
        <v>-</v>
      </c>
      <c r="BZ74" s="271" t="str">
        <f t="shared" si="22"/>
        <v>-</v>
      </c>
      <c r="CA74" s="250" t="s">
        <v>466</v>
      </c>
      <c r="CB74" s="251" t="s">
        <v>297</v>
      </c>
      <c r="CC74" s="255">
        <f t="shared" si="23"/>
        <v>1</v>
      </c>
      <c r="CD74" s="255">
        <f t="shared" si="24"/>
        <v>0</v>
      </c>
      <c r="CE74" s="255">
        <f t="shared" si="25"/>
        <v>3</v>
      </c>
      <c r="CF74" s="255">
        <f t="shared" si="26"/>
        <v>0</v>
      </c>
    </row>
    <row r="75" spans="1:84" x14ac:dyDescent="0.25">
      <c r="A75" s="285" t="s">
        <v>212</v>
      </c>
      <c r="B75" s="286" t="s">
        <v>228</v>
      </c>
      <c r="C75" s="287" t="s">
        <v>262</v>
      </c>
      <c r="D75" s="287" t="s">
        <v>231</v>
      </c>
      <c r="E75" s="288" t="s">
        <v>102</v>
      </c>
      <c r="F75" s="289" t="s">
        <v>263</v>
      </c>
      <c r="G75" s="287" t="s">
        <v>204</v>
      </c>
      <c r="H75" s="287" t="s">
        <v>214</v>
      </c>
      <c r="I75" s="396" t="s">
        <v>207</v>
      </c>
      <c r="J75" s="290" t="s">
        <v>213</v>
      </c>
      <c r="K75" s="291">
        <v>5</v>
      </c>
      <c r="L75" s="292">
        <v>4</v>
      </c>
      <c r="M75" s="293" t="s">
        <v>201</v>
      </c>
      <c r="N75" s="287" t="s">
        <v>264</v>
      </c>
      <c r="O75" s="238"/>
      <c r="P75" s="239"/>
      <c r="Q75" s="240"/>
      <c r="R75" s="240"/>
      <c r="S75" s="241"/>
      <c r="T75" s="242"/>
      <c r="U75" s="240"/>
      <c r="V75" s="240"/>
      <c r="W75" s="243"/>
      <c r="X75" s="242"/>
      <c r="Y75" s="240"/>
      <c r="Z75" s="240"/>
      <c r="AA75" s="244">
        <v>1</v>
      </c>
      <c r="AB75" s="434"/>
      <c r="AC75" s="431"/>
      <c r="AD75" s="240"/>
      <c r="AE75" s="240"/>
      <c r="AF75" s="240"/>
      <c r="AG75" s="243"/>
      <c r="AH75" s="245"/>
      <c r="AI75" s="246"/>
      <c r="AJ75" s="247"/>
      <c r="AK75" s="247"/>
      <c r="AL75" s="248"/>
      <c r="AM75" s="245"/>
      <c r="AN75" s="246"/>
      <c r="AO75" s="247"/>
      <c r="AP75" s="247"/>
      <c r="AQ75" s="438"/>
      <c r="AR75" s="246"/>
      <c r="AS75" s="246">
        <v>1</v>
      </c>
      <c r="AT75" s="247"/>
      <c r="AU75" s="247"/>
      <c r="AV75" s="248"/>
      <c r="AW75" s="245"/>
      <c r="AX75" s="247"/>
      <c r="AY75" s="247"/>
      <c r="AZ75" s="247">
        <v>1</v>
      </c>
      <c r="BA75" s="248"/>
      <c r="BB75" s="245"/>
      <c r="BC75" s="246">
        <v>1</v>
      </c>
      <c r="BD75" s="247"/>
      <c r="BE75" s="247"/>
      <c r="BF75" s="438"/>
      <c r="BG75" s="239"/>
      <c r="BH75" s="239"/>
      <c r="BI75" s="240"/>
      <c r="BJ75" s="240"/>
      <c r="BK75" s="243"/>
      <c r="BL75" s="242"/>
      <c r="BM75" s="240"/>
      <c r="BN75" s="240"/>
      <c r="BO75" s="240"/>
      <c r="BP75" s="243"/>
      <c r="BQ75" s="242"/>
      <c r="BR75" s="239"/>
      <c r="BS75" s="240"/>
      <c r="BT75" s="240"/>
      <c r="BU75" s="249"/>
      <c r="BV75" s="268">
        <f t="shared" si="18"/>
        <v>4</v>
      </c>
      <c r="BW75" s="269">
        <f t="shared" si="19"/>
        <v>0</v>
      </c>
      <c r="BX75" s="270">
        <f t="shared" si="20"/>
        <v>4</v>
      </c>
      <c r="BY75" s="271" t="str">
        <f t="shared" si="21"/>
        <v>-</v>
      </c>
      <c r="BZ75" s="271" t="str">
        <f t="shared" si="22"/>
        <v>-</v>
      </c>
      <c r="CA75" s="250" t="s">
        <v>466</v>
      </c>
      <c r="CB75" s="251" t="s">
        <v>297</v>
      </c>
      <c r="CC75" s="255">
        <f t="shared" si="23"/>
        <v>1</v>
      </c>
      <c r="CD75" s="255">
        <f t="shared" si="24"/>
        <v>0</v>
      </c>
      <c r="CE75" s="255">
        <f t="shared" si="25"/>
        <v>3</v>
      </c>
      <c r="CF75" s="255">
        <f t="shared" si="26"/>
        <v>0</v>
      </c>
    </row>
    <row r="76" spans="1:84" x14ac:dyDescent="0.25">
      <c r="A76" s="285" t="s">
        <v>212</v>
      </c>
      <c r="B76" s="286" t="s">
        <v>228</v>
      </c>
      <c r="C76" s="287" t="s">
        <v>262</v>
      </c>
      <c r="D76" s="287" t="s">
        <v>231</v>
      </c>
      <c r="E76" s="288" t="s">
        <v>102</v>
      </c>
      <c r="F76" s="289" t="s">
        <v>263</v>
      </c>
      <c r="G76" s="287" t="s">
        <v>204</v>
      </c>
      <c r="H76" s="287" t="s">
        <v>214</v>
      </c>
      <c r="I76" s="396" t="s">
        <v>207</v>
      </c>
      <c r="J76" s="290" t="s">
        <v>116</v>
      </c>
      <c r="K76" s="291">
        <v>5</v>
      </c>
      <c r="L76" s="292">
        <v>4</v>
      </c>
      <c r="M76" s="293" t="s">
        <v>201</v>
      </c>
      <c r="N76" s="287" t="s">
        <v>264</v>
      </c>
      <c r="O76" s="238"/>
      <c r="P76" s="239"/>
      <c r="Q76" s="240"/>
      <c r="R76" s="240"/>
      <c r="S76" s="241"/>
      <c r="T76" s="242"/>
      <c r="U76" s="240"/>
      <c r="V76" s="240"/>
      <c r="W76" s="243"/>
      <c r="X76" s="242"/>
      <c r="Y76" s="240"/>
      <c r="Z76" s="240"/>
      <c r="AA76" s="244">
        <v>1</v>
      </c>
      <c r="AB76" s="434"/>
      <c r="AC76" s="431"/>
      <c r="AD76" s="240"/>
      <c r="AE76" s="240"/>
      <c r="AF76" s="240"/>
      <c r="AG76" s="243"/>
      <c r="AH76" s="245"/>
      <c r="AI76" s="246"/>
      <c r="AJ76" s="247"/>
      <c r="AK76" s="247"/>
      <c r="AL76" s="248"/>
      <c r="AM76" s="245"/>
      <c r="AN76" s="246"/>
      <c r="AO76" s="247"/>
      <c r="AP76" s="247"/>
      <c r="AQ76" s="438"/>
      <c r="AR76" s="246"/>
      <c r="AS76" s="246">
        <v>1</v>
      </c>
      <c r="AT76" s="247"/>
      <c r="AU76" s="247"/>
      <c r="AV76" s="248"/>
      <c r="AW76" s="245"/>
      <c r="AX76" s="247"/>
      <c r="AY76" s="247"/>
      <c r="AZ76" s="247">
        <v>1</v>
      </c>
      <c r="BA76" s="248"/>
      <c r="BB76" s="245"/>
      <c r="BC76" s="246">
        <v>1</v>
      </c>
      <c r="BD76" s="247"/>
      <c r="BE76" s="247"/>
      <c r="BF76" s="438"/>
      <c r="BG76" s="239"/>
      <c r="BH76" s="239"/>
      <c r="BI76" s="240"/>
      <c r="BJ76" s="240"/>
      <c r="BK76" s="243"/>
      <c r="BL76" s="242"/>
      <c r="BM76" s="240"/>
      <c r="BN76" s="240"/>
      <c r="BO76" s="240"/>
      <c r="BP76" s="243"/>
      <c r="BQ76" s="242"/>
      <c r="BR76" s="239"/>
      <c r="BS76" s="240"/>
      <c r="BT76" s="240"/>
      <c r="BU76" s="249"/>
      <c r="BV76" s="268">
        <f t="shared" si="18"/>
        <v>4</v>
      </c>
      <c r="BW76" s="269">
        <f t="shared" si="19"/>
        <v>0</v>
      </c>
      <c r="BX76" s="270">
        <f t="shared" si="20"/>
        <v>4</v>
      </c>
      <c r="BY76" s="271" t="str">
        <f t="shared" si="21"/>
        <v>-</v>
      </c>
      <c r="BZ76" s="271" t="str">
        <f t="shared" si="22"/>
        <v>-</v>
      </c>
      <c r="CA76" s="250" t="s">
        <v>466</v>
      </c>
      <c r="CB76" s="251" t="s">
        <v>297</v>
      </c>
      <c r="CC76" s="255">
        <f t="shared" si="23"/>
        <v>1</v>
      </c>
      <c r="CD76" s="255">
        <f t="shared" si="24"/>
        <v>0</v>
      </c>
      <c r="CE76" s="255">
        <f t="shared" si="25"/>
        <v>3</v>
      </c>
      <c r="CF76" s="255">
        <f t="shared" si="26"/>
        <v>0</v>
      </c>
    </row>
    <row r="77" spans="1:84" x14ac:dyDescent="0.25">
      <c r="A77" s="285" t="s">
        <v>212</v>
      </c>
      <c r="B77" s="286" t="s">
        <v>228</v>
      </c>
      <c r="C77" s="287" t="s">
        <v>262</v>
      </c>
      <c r="D77" s="287" t="s">
        <v>231</v>
      </c>
      <c r="E77" s="288" t="s">
        <v>102</v>
      </c>
      <c r="F77" s="289" t="s">
        <v>263</v>
      </c>
      <c r="G77" s="287" t="s">
        <v>204</v>
      </c>
      <c r="H77" s="287" t="s">
        <v>214</v>
      </c>
      <c r="I77" s="396" t="s">
        <v>207</v>
      </c>
      <c r="J77" s="290" t="s">
        <v>93</v>
      </c>
      <c r="K77" s="291">
        <v>1</v>
      </c>
      <c r="L77" s="292">
        <v>0</v>
      </c>
      <c r="M77" s="293" t="s">
        <v>215</v>
      </c>
      <c r="N77" s="287" t="s">
        <v>264</v>
      </c>
      <c r="O77" s="238"/>
      <c r="P77" s="239"/>
      <c r="Q77" s="240"/>
      <c r="R77" s="240"/>
      <c r="S77" s="241"/>
      <c r="T77" s="242"/>
      <c r="U77" s="240"/>
      <c r="V77" s="240"/>
      <c r="W77" s="243"/>
      <c r="X77" s="242"/>
      <c r="Y77" s="240"/>
      <c r="Z77" s="240"/>
      <c r="AA77" s="244"/>
      <c r="AB77" s="434"/>
      <c r="AC77" s="431"/>
      <c r="AD77" s="240"/>
      <c r="AE77" s="240"/>
      <c r="AF77" s="240"/>
      <c r="AG77" s="243"/>
      <c r="AH77" s="245"/>
      <c r="AI77" s="246"/>
      <c r="AJ77" s="247"/>
      <c r="AK77" s="247"/>
      <c r="AL77" s="248"/>
      <c r="AM77" s="245"/>
      <c r="AN77" s="246"/>
      <c r="AO77" s="247"/>
      <c r="AP77" s="247"/>
      <c r="AQ77" s="438"/>
      <c r="AR77" s="246"/>
      <c r="AS77" s="246"/>
      <c r="AT77" s="247"/>
      <c r="AU77" s="247"/>
      <c r="AV77" s="248"/>
      <c r="AW77" s="245"/>
      <c r="AX77" s="247"/>
      <c r="AY77" s="247"/>
      <c r="AZ77" s="247"/>
      <c r="BA77" s="248"/>
      <c r="BB77" s="245"/>
      <c r="BC77" s="246"/>
      <c r="BD77" s="247"/>
      <c r="BE77" s="247"/>
      <c r="BF77" s="438"/>
      <c r="BG77" s="239"/>
      <c r="BH77" s="239"/>
      <c r="BI77" s="240"/>
      <c r="BJ77" s="240"/>
      <c r="BK77" s="243"/>
      <c r="BL77" s="242"/>
      <c r="BM77" s="240"/>
      <c r="BN77" s="240"/>
      <c r="BO77" s="240"/>
      <c r="BP77" s="243"/>
      <c r="BQ77" s="242"/>
      <c r="BR77" s="239"/>
      <c r="BS77" s="240"/>
      <c r="BT77" s="240"/>
      <c r="BU77" s="249"/>
      <c r="BV77" s="268">
        <f t="shared" si="18"/>
        <v>0</v>
      </c>
      <c r="BW77" s="269">
        <f t="shared" si="19"/>
        <v>0</v>
      </c>
      <c r="BX77" s="270" t="str">
        <f t="shared" si="20"/>
        <v>-</v>
      </c>
      <c r="BY77" s="271" t="str">
        <f t="shared" si="21"/>
        <v>-</v>
      </c>
      <c r="BZ77" s="271" t="str">
        <f t="shared" si="22"/>
        <v>-</v>
      </c>
      <c r="CA77" s="250" t="s">
        <v>466</v>
      </c>
      <c r="CB77" s="287" t="s">
        <v>375</v>
      </c>
      <c r="CC77" s="255">
        <f t="shared" si="23"/>
        <v>0</v>
      </c>
      <c r="CD77" s="255">
        <f t="shared" si="24"/>
        <v>0</v>
      </c>
      <c r="CE77" s="255">
        <f t="shared" si="25"/>
        <v>0</v>
      </c>
      <c r="CF77" s="255">
        <f t="shared" si="26"/>
        <v>0</v>
      </c>
    </row>
    <row r="78" spans="1:84" x14ac:dyDescent="0.25">
      <c r="A78" s="285" t="s">
        <v>212</v>
      </c>
      <c r="B78" s="286" t="s">
        <v>228</v>
      </c>
      <c r="C78" s="287" t="s">
        <v>262</v>
      </c>
      <c r="D78" s="287" t="s">
        <v>231</v>
      </c>
      <c r="E78" s="288" t="s">
        <v>102</v>
      </c>
      <c r="F78" s="289" t="s">
        <v>263</v>
      </c>
      <c r="G78" s="287" t="s">
        <v>204</v>
      </c>
      <c r="H78" s="287" t="s">
        <v>214</v>
      </c>
      <c r="I78" s="396" t="s">
        <v>207</v>
      </c>
      <c r="J78" s="290" t="s">
        <v>101</v>
      </c>
      <c r="K78" s="291">
        <v>1</v>
      </c>
      <c r="L78" s="292">
        <v>0</v>
      </c>
      <c r="M78" s="293" t="s">
        <v>216</v>
      </c>
      <c r="N78" s="287" t="s">
        <v>264</v>
      </c>
      <c r="O78" s="238"/>
      <c r="P78" s="239"/>
      <c r="Q78" s="240"/>
      <c r="R78" s="240"/>
      <c r="S78" s="241"/>
      <c r="T78" s="242"/>
      <c r="U78" s="240"/>
      <c r="V78" s="240"/>
      <c r="W78" s="243"/>
      <c r="X78" s="242"/>
      <c r="Y78" s="240"/>
      <c r="Z78" s="240"/>
      <c r="AA78" s="244"/>
      <c r="AB78" s="434"/>
      <c r="AC78" s="431"/>
      <c r="AD78" s="240"/>
      <c r="AE78" s="240"/>
      <c r="AF78" s="240"/>
      <c r="AG78" s="243"/>
      <c r="AH78" s="245"/>
      <c r="AI78" s="246"/>
      <c r="AJ78" s="247"/>
      <c r="AK78" s="247"/>
      <c r="AL78" s="248"/>
      <c r="AM78" s="245"/>
      <c r="AN78" s="246"/>
      <c r="AO78" s="247"/>
      <c r="AP78" s="247"/>
      <c r="AQ78" s="438"/>
      <c r="AR78" s="246"/>
      <c r="AS78" s="246"/>
      <c r="AT78" s="247"/>
      <c r="AU78" s="247"/>
      <c r="AV78" s="248"/>
      <c r="AW78" s="245"/>
      <c r="AX78" s="247"/>
      <c r="AY78" s="247"/>
      <c r="AZ78" s="247"/>
      <c r="BA78" s="248"/>
      <c r="BB78" s="245"/>
      <c r="BC78" s="246"/>
      <c r="BD78" s="247"/>
      <c r="BE78" s="247"/>
      <c r="BF78" s="438"/>
      <c r="BG78" s="239"/>
      <c r="BH78" s="239"/>
      <c r="BI78" s="240"/>
      <c r="BJ78" s="240"/>
      <c r="BK78" s="243"/>
      <c r="BL78" s="242"/>
      <c r="BM78" s="240"/>
      <c r="BN78" s="240"/>
      <c r="BO78" s="240"/>
      <c r="BP78" s="243"/>
      <c r="BQ78" s="242"/>
      <c r="BR78" s="239"/>
      <c r="BS78" s="240"/>
      <c r="BT78" s="240"/>
      <c r="BU78" s="249"/>
      <c r="BV78" s="268">
        <f t="shared" si="18"/>
        <v>0</v>
      </c>
      <c r="BW78" s="269">
        <f t="shared" si="19"/>
        <v>0</v>
      </c>
      <c r="BX78" s="270" t="str">
        <f t="shared" si="20"/>
        <v>-</v>
      </c>
      <c r="BY78" s="271" t="str">
        <f t="shared" si="21"/>
        <v>-</v>
      </c>
      <c r="BZ78" s="271" t="str">
        <f t="shared" si="22"/>
        <v>-</v>
      </c>
      <c r="CA78" s="250" t="s">
        <v>466</v>
      </c>
      <c r="CB78" s="287" t="s">
        <v>375</v>
      </c>
      <c r="CC78" s="255">
        <f t="shared" si="23"/>
        <v>0</v>
      </c>
      <c r="CD78" s="255">
        <f t="shared" si="24"/>
        <v>0</v>
      </c>
      <c r="CE78" s="255">
        <f t="shared" si="25"/>
        <v>0</v>
      </c>
      <c r="CF78" s="255">
        <f t="shared" si="26"/>
        <v>0</v>
      </c>
    </row>
    <row r="79" spans="1:84" x14ac:dyDescent="0.25">
      <c r="A79" s="285" t="s">
        <v>212</v>
      </c>
      <c r="B79" s="286" t="s">
        <v>228</v>
      </c>
      <c r="C79" s="287" t="s">
        <v>262</v>
      </c>
      <c r="D79" s="287" t="s">
        <v>231</v>
      </c>
      <c r="E79" s="288" t="s">
        <v>102</v>
      </c>
      <c r="F79" s="289" t="s">
        <v>263</v>
      </c>
      <c r="G79" s="287" t="s">
        <v>204</v>
      </c>
      <c r="H79" s="287" t="s">
        <v>214</v>
      </c>
      <c r="I79" s="396" t="s">
        <v>207</v>
      </c>
      <c r="J79" s="290" t="s">
        <v>126</v>
      </c>
      <c r="K79" s="291">
        <v>1</v>
      </c>
      <c r="L79" s="292">
        <v>0</v>
      </c>
      <c r="M79" s="293" t="s">
        <v>217</v>
      </c>
      <c r="N79" s="287" t="s">
        <v>264</v>
      </c>
      <c r="O79" s="238"/>
      <c r="P79" s="239"/>
      <c r="Q79" s="240"/>
      <c r="R79" s="240"/>
      <c r="S79" s="241"/>
      <c r="T79" s="242"/>
      <c r="U79" s="240"/>
      <c r="V79" s="240"/>
      <c r="W79" s="243"/>
      <c r="X79" s="242"/>
      <c r="Y79" s="240"/>
      <c r="Z79" s="240"/>
      <c r="AA79" s="244"/>
      <c r="AB79" s="434"/>
      <c r="AC79" s="431"/>
      <c r="AD79" s="240"/>
      <c r="AE79" s="240"/>
      <c r="AF79" s="240"/>
      <c r="AG79" s="243"/>
      <c r="AH79" s="245"/>
      <c r="AI79" s="246"/>
      <c r="AJ79" s="247"/>
      <c r="AK79" s="247"/>
      <c r="AL79" s="248"/>
      <c r="AM79" s="245"/>
      <c r="AN79" s="246"/>
      <c r="AO79" s="247"/>
      <c r="AP79" s="247"/>
      <c r="AQ79" s="438"/>
      <c r="AR79" s="246"/>
      <c r="AS79" s="246"/>
      <c r="AT79" s="247"/>
      <c r="AU79" s="247"/>
      <c r="AV79" s="248"/>
      <c r="AW79" s="245"/>
      <c r="AX79" s="247"/>
      <c r="AY79" s="247"/>
      <c r="AZ79" s="247"/>
      <c r="BA79" s="248"/>
      <c r="BB79" s="245"/>
      <c r="BC79" s="246"/>
      <c r="BD79" s="247"/>
      <c r="BE79" s="247"/>
      <c r="BF79" s="438"/>
      <c r="BG79" s="239"/>
      <c r="BH79" s="239"/>
      <c r="BI79" s="240"/>
      <c r="BJ79" s="240"/>
      <c r="BK79" s="243"/>
      <c r="BL79" s="242"/>
      <c r="BM79" s="240"/>
      <c r="BN79" s="240"/>
      <c r="BO79" s="240"/>
      <c r="BP79" s="243"/>
      <c r="BQ79" s="242"/>
      <c r="BR79" s="239"/>
      <c r="BS79" s="240"/>
      <c r="BT79" s="240"/>
      <c r="BU79" s="249"/>
      <c r="BV79" s="268">
        <f t="shared" si="18"/>
        <v>0</v>
      </c>
      <c r="BW79" s="269">
        <f t="shared" si="19"/>
        <v>0</v>
      </c>
      <c r="BX79" s="270" t="str">
        <f t="shared" si="20"/>
        <v>-</v>
      </c>
      <c r="BY79" s="271" t="str">
        <f t="shared" si="21"/>
        <v>-</v>
      </c>
      <c r="BZ79" s="271" t="str">
        <f t="shared" si="22"/>
        <v>-</v>
      </c>
      <c r="CA79" s="250" t="s">
        <v>466</v>
      </c>
      <c r="CB79" s="287" t="s">
        <v>375</v>
      </c>
      <c r="CC79" s="255">
        <f t="shared" si="23"/>
        <v>0</v>
      </c>
      <c r="CD79" s="255">
        <f t="shared" si="24"/>
        <v>0</v>
      </c>
      <c r="CE79" s="255">
        <f t="shared" si="25"/>
        <v>0</v>
      </c>
      <c r="CF79" s="255">
        <f t="shared" si="26"/>
        <v>0</v>
      </c>
    </row>
    <row r="80" spans="1:84" x14ac:dyDescent="0.25">
      <c r="A80" s="285" t="s">
        <v>212</v>
      </c>
      <c r="B80" s="286" t="s">
        <v>228</v>
      </c>
      <c r="C80" s="287" t="s">
        <v>262</v>
      </c>
      <c r="D80" s="287" t="s">
        <v>231</v>
      </c>
      <c r="E80" s="288" t="s">
        <v>102</v>
      </c>
      <c r="F80" s="289" t="s">
        <v>263</v>
      </c>
      <c r="G80" s="287" t="s">
        <v>204</v>
      </c>
      <c r="H80" s="287" t="s">
        <v>214</v>
      </c>
      <c r="I80" s="396" t="s">
        <v>207</v>
      </c>
      <c r="J80" s="290" t="s">
        <v>125</v>
      </c>
      <c r="K80" s="291">
        <v>1</v>
      </c>
      <c r="L80" s="292">
        <v>0</v>
      </c>
      <c r="M80" s="293" t="s">
        <v>217</v>
      </c>
      <c r="N80" s="287" t="s">
        <v>264</v>
      </c>
      <c r="O80" s="238"/>
      <c r="P80" s="239"/>
      <c r="Q80" s="240"/>
      <c r="R80" s="240"/>
      <c r="S80" s="241"/>
      <c r="T80" s="242"/>
      <c r="U80" s="240"/>
      <c r="V80" s="240"/>
      <c r="W80" s="243"/>
      <c r="X80" s="242"/>
      <c r="Y80" s="240"/>
      <c r="Z80" s="240"/>
      <c r="AA80" s="244"/>
      <c r="AB80" s="434"/>
      <c r="AC80" s="431"/>
      <c r="AD80" s="240"/>
      <c r="AE80" s="240"/>
      <c r="AF80" s="240"/>
      <c r="AG80" s="243"/>
      <c r="AH80" s="245"/>
      <c r="AI80" s="246"/>
      <c r="AJ80" s="247"/>
      <c r="AK80" s="247"/>
      <c r="AL80" s="248"/>
      <c r="AM80" s="245"/>
      <c r="AN80" s="246"/>
      <c r="AO80" s="247"/>
      <c r="AP80" s="247"/>
      <c r="AQ80" s="438"/>
      <c r="AR80" s="246"/>
      <c r="AS80" s="246"/>
      <c r="AT80" s="247"/>
      <c r="AU80" s="247"/>
      <c r="AV80" s="248"/>
      <c r="AW80" s="245"/>
      <c r="AX80" s="247"/>
      <c r="AY80" s="247"/>
      <c r="AZ80" s="247"/>
      <c r="BA80" s="248"/>
      <c r="BB80" s="245"/>
      <c r="BC80" s="246"/>
      <c r="BD80" s="247"/>
      <c r="BE80" s="247"/>
      <c r="BF80" s="438"/>
      <c r="BG80" s="239"/>
      <c r="BH80" s="239"/>
      <c r="BI80" s="240"/>
      <c r="BJ80" s="240"/>
      <c r="BK80" s="243"/>
      <c r="BL80" s="242"/>
      <c r="BM80" s="240"/>
      <c r="BN80" s="240"/>
      <c r="BO80" s="240"/>
      <c r="BP80" s="243"/>
      <c r="BQ80" s="242"/>
      <c r="BR80" s="239"/>
      <c r="BS80" s="240"/>
      <c r="BT80" s="240"/>
      <c r="BU80" s="249"/>
      <c r="BV80" s="268">
        <f t="shared" si="18"/>
        <v>0</v>
      </c>
      <c r="BW80" s="269">
        <f t="shared" si="19"/>
        <v>0</v>
      </c>
      <c r="BX80" s="270" t="str">
        <f t="shared" si="20"/>
        <v>-</v>
      </c>
      <c r="BY80" s="271" t="str">
        <f t="shared" si="21"/>
        <v>-</v>
      </c>
      <c r="BZ80" s="271" t="str">
        <f t="shared" si="22"/>
        <v>-</v>
      </c>
      <c r="CA80" s="250" t="s">
        <v>466</v>
      </c>
      <c r="CB80" s="287" t="s">
        <v>375</v>
      </c>
      <c r="CC80" s="255">
        <f t="shared" si="23"/>
        <v>0</v>
      </c>
      <c r="CD80" s="255">
        <f t="shared" si="24"/>
        <v>0</v>
      </c>
      <c r="CE80" s="255">
        <f t="shared" si="25"/>
        <v>0</v>
      </c>
      <c r="CF80" s="255">
        <f t="shared" si="26"/>
        <v>0</v>
      </c>
    </row>
    <row r="81" spans="1:84" x14ac:dyDescent="0.25">
      <c r="A81" s="285" t="s">
        <v>212</v>
      </c>
      <c r="B81" s="286" t="s">
        <v>228</v>
      </c>
      <c r="C81" s="287" t="s">
        <v>262</v>
      </c>
      <c r="D81" s="287" t="s">
        <v>231</v>
      </c>
      <c r="E81" s="288" t="s">
        <v>102</v>
      </c>
      <c r="F81" s="289" t="s">
        <v>263</v>
      </c>
      <c r="G81" s="287" t="s">
        <v>204</v>
      </c>
      <c r="H81" s="287" t="s">
        <v>214</v>
      </c>
      <c r="I81" s="396" t="s">
        <v>207</v>
      </c>
      <c r="J81" s="290" t="s">
        <v>124</v>
      </c>
      <c r="K81" s="291">
        <v>1</v>
      </c>
      <c r="L81" s="292">
        <v>0</v>
      </c>
      <c r="M81" s="293" t="s">
        <v>284</v>
      </c>
      <c r="N81" s="287" t="s">
        <v>264</v>
      </c>
      <c r="O81" s="238"/>
      <c r="P81" s="239"/>
      <c r="Q81" s="240"/>
      <c r="R81" s="240"/>
      <c r="S81" s="241"/>
      <c r="T81" s="242"/>
      <c r="U81" s="240"/>
      <c r="V81" s="240"/>
      <c r="W81" s="243"/>
      <c r="X81" s="242"/>
      <c r="Y81" s="240"/>
      <c r="Z81" s="240"/>
      <c r="AA81" s="244"/>
      <c r="AB81" s="434"/>
      <c r="AC81" s="431"/>
      <c r="AD81" s="240"/>
      <c r="AE81" s="240"/>
      <c r="AF81" s="240"/>
      <c r="AG81" s="243"/>
      <c r="AH81" s="245"/>
      <c r="AI81" s="246"/>
      <c r="AJ81" s="247"/>
      <c r="AK81" s="247"/>
      <c r="AL81" s="248"/>
      <c r="AM81" s="245"/>
      <c r="AN81" s="246"/>
      <c r="AO81" s="247"/>
      <c r="AP81" s="247"/>
      <c r="AQ81" s="438"/>
      <c r="AR81" s="246"/>
      <c r="AS81" s="246"/>
      <c r="AT81" s="247"/>
      <c r="AU81" s="247"/>
      <c r="AV81" s="248"/>
      <c r="AW81" s="245"/>
      <c r="AX81" s="247"/>
      <c r="AY81" s="247"/>
      <c r="AZ81" s="247"/>
      <c r="BA81" s="248"/>
      <c r="BB81" s="245"/>
      <c r="BC81" s="246"/>
      <c r="BD81" s="247"/>
      <c r="BE81" s="247"/>
      <c r="BF81" s="438"/>
      <c r="BG81" s="239"/>
      <c r="BH81" s="239"/>
      <c r="BI81" s="240"/>
      <c r="BJ81" s="240"/>
      <c r="BK81" s="243"/>
      <c r="BL81" s="242"/>
      <c r="BM81" s="240"/>
      <c r="BN81" s="240"/>
      <c r="BO81" s="240"/>
      <c r="BP81" s="243"/>
      <c r="BQ81" s="242"/>
      <c r="BR81" s="239"/>
      <c r="BS81" s="240"/>
      <c r="BT81" s="240"/>
      <c r="BU81" s="249"/>
      <c r="BV81" s="268">
        <f t="shared" si="18"/>
        <v>0</v>
      </c>
      <c r="BW81" s="269">
        <f t="shared" si="19"/>
        <v>0</v>
      </c>
      <c r="BX81" s="270" t="str">
        <f t="shared" si="20"/>
        <v>-</v>
      </c>
      <c r="BY81" s="271" t="str">
        <f t="shared" si="21"/>
        <v>-</v>
      </c>
      <c r="BZ81" s="271" t="str">
        <f t="shared" si="22"/>
        <v>-</v>
      </c>
      <c r="CA81" s="250" t="s">
        <v>466</v>
      </c>
      <c r="CB81" s="287" t="s">
        <v>375</v>
      </c>
      <c r="CC81" s="255">
        <f t="shared" si="23"/>
        <v>0</v>
      </c>
      <c r="CD81" s="255">
        <f t="shared" si="24"/>
        <v>0</v>
      </c>
      <c r="CE81" s="255">
        <f t="shared" si="25"/>
        <v>0</v>
      </c>
      <c r="CF81" s="255">
        <f t="shared" si="26"/>
        <v>0</v>
      </c>
    </row>
    <row r="82" spans="1:84" x14ac:dyDescent="0.25">
      <c r="A82" s="285" t="s">
        <v>212</v>
      </c>
      <c r="B82" s="286" t="s">
        <v>228</v>
      </c>
      <c r="C82" s="287" t="s">
        <v>262</v>
      </c>
      <c r="D82" s="287" t="s">
        <v>231</v>
      </c>
      <c r="E82" s="288" t="s">
        <v>102</v>
      </c>
      <c r="F82" s="289" t="s">
        <v>263</v>
      </c>
      <c r="G82" s="287" t="s">
        <v>204</v>
      </c>
      <c r="H82" s="287" t="s">
        <v>214</v>
      </c>
      <c r="I82" s="396" t="s">
        <v>207</v>
      </c>
      <c r="J82" s="290" t="s">
        <v>218</v>
      </c>
      <c r="K82" s="291">
        <v>1</v>
      </c>
      <c r="L82" s="292">
        <v>0</v>
      </c>
      <c r="M82" s="293" t="s">
        <v>284</v>
      </c>
      <c r="N82" s="287" t="s">
        <v>264</v>
      </c>
      <c r="O82" s="238"/>
      <c r="P82" s="239"/>
      <c r="Q82" s="240"/>
      <c r="R82" s="240"/>
      <c r="S82" s="241"/>
      <c r="T82" s="242"/>
      <c r="U82" s="240"/>
      <c r="V82" s="240"/>
      <c r="W82" s="243"/>
      <c r="X82" s="242"/>
      <c r="Y82" s="240"/>
      <c r="Z82" s="240"/>
      <c r="AA82" s="244"/>
      <c r="AB82" s="434"/>
      <c r="AC82" s="431"/>
      <c r="AD82" s="240"/>
      <c r="AE82" s="240"/>
      <c r="AF82" s="240"/>
      <c r="AG82" s="243"/>
      <c r="AH82" s="245"/>
      <c r="AI82" s="246"/>
      <c r="AJ82" s="247"/>
      <c r="AK82" s="247"/>
      <c r="AL82" s="248"/>
      <c r="AM82" s="245"/>
      <c r="AN82" s="246"/>
      <c r="AO82" s="247"/>
      <c r="AP82" s="247"/>
      <c r="AQ82" s="438"/>
      <c r="AR82" s="246"/>
      <c r="AS82" s="246"/>
      <c r="AT82" s="247"/>
      <c r="AU82" s="247"/>
      <c r="AV82" s="248"/>
      <c r="AW82" s="245"/>
      <c r="AX82" s="247"/>
      <c r="AY82" s="247"/>
      <c r="AZ82" s="247"/>
      <c r="BA82" s="248"/>
      <c r="BB82" s="245"/>
      <c r="BC82" s="246"/>
      <c r="BD82" s="247"/>
      <c r="BE82" s="247"/>
      <c r="BF82" s="438"/>
      <c r="BG82" s="239"/>
      <c r="BH82" s="239"/>
      <c r="BI82" s="240"/>
      <c r="BJ82" s="240"/>
      <c r="BK82" s="243"/>
      <c r="BL82" s="242"/>
      <c r="BM82" s="240"/>
      <c r="BN82" s="240"/>
      <c r="BO82" s="240"/>
      <c r="BP82" s="243"/>
      <c r="BQ82" s="242"/>
      <c r="BR82" s="239"/>
      <c r="BS82" s="240"/>
      <c r="BT82" s="240"/>
      <c r="BU82" s="249"/>
      <c r="BV82" s="268">
        <f t="shared" si="18"/>
        <v>0</v>
      </c>
      <c r="BW82" s="269">
        <f t="shared" si="19"/>
        <v>0</v>
      </c>
      <c r="BX82" s="270" t="str">
        <f t="shared" si="20"/>
        <v>-</v>
      </c>
      <c r="BY82" s="271" t="str">
        <f t="shared" si="21"/>
        <v>-</v>
      </c>
      <c r="BZ82" s="271" t="str">
        <f t="shared" si="22"/>
        <v>-</v>
      </c>
      <c r="CA82" s="250" t="s">
        <v>466</v>
      </c>
      <c r="CB82" s="287" t="s">
        <v>375</v>
      </c>
      <c r="CC82" s="255">
        <f t="shared" si="23"/>
        <v>0</v>
      </c>
      <c r="CD82" s="255">
        <f t="shared" si="24"/>
        <v>0</v>
      </c>
      <c r="CE82" s="255">
        <f t="shared" si="25"/>
        <v>0</v>
      </c>
      <c r="CF82" s="255">
        <f t="shared" si="26"/>
        <v>0</v>
      </c>
    </row>
    <row r="83" spans="1:84" x14ac:dyDescent="0.25">
      <c r="A83" s="285" t="s">
        <v>212</v>
      </c>
      <c r="B83" s="286" t="s">
        <v>228</v>
      </c>
      <c r="C83" s="287" t="s">
        <v>262</v>
      </c>
      <c r="D83" s="287" t="s">
        <v>231</v>
      </c>
      <c r="E83" s="288" t="s">
        <v>102</v>
      </c>
      <c r="F83" s="289" t="s">
        <v>263</v>
      </c>
      <c r="G83" s="287" t="s">
        <v>204</v>
      </c>
      <c r="H83" s="287" t="s">
        <v>214</v>
      </c>
      <c r="I83" s="396" t="s">
        <v>207</v>
      </c>
      <c r="J83" s="290" t="s">
        <v>202</v>
      </c>
      <c r="K83" s="291">
        <v>6</v>
      </c>
      <c r="L83" s="292">
        <v>6</v>
      </c>
      <c r="M83" s="293" t="s">
        <v>219</v>
      </c>
      <c r="N83" s="287" t="s">
        <v>264</v>
      </c>
      <c r="O83" s="238"/>
      <c r="P83" s="239"/>
      <c r="Q83" s="240"/>
      <c r="R83" s="240"/>
      <c r="S83" s="241"/>
      <c r="T83" s="242"/>
      <c r="U83" s="240"/>
      <c r="V83" s="240"/>
      <c r="W83" s="243"/>
      <c r="X83" s="242"/>
      <c r="Y83" s="240"/>
      <c r="Z83" s="240"/>
      <c r="AA83" s="244"/>
      <c r="AB83" s="434"/>
      <c r="AC83" s="431"/>
      <c r="AD83" s="240"/>
      <c r="AE83" s="240"/>
      <c r="AF83" s="240"/>
      <c r="AG83" s="243"/>
      <c r="AH83" s="245"/>
      <c r="AI83" s="246"/>
      <c r="AJ83" s="247"/>
      <c r="AK83" s="247"/>
      <c r="AL83" s="248"/>
      <c r="AM83" s="245"/>
      <c r="AN83" s="246"/>
      <c r="AO83" s="247"/>
      <c r="AP83" s="247"/>
      <c r="AQ83" s="438"/>
      <c r="AR83" s="246"/>
      <c r="AS83" s="246"/>
      <c r="AT83" s="247"/>
      <c r="AU83" s="247"/>
      <c r="AV83" s="248"/>
      <c r="AW83" s="245"/>
      <c r="AX83" s="247"/>
      <c r="AY83" s="247"/>
      <c r="AZ83" s="247"/>
      <c r="BA83" s="248"/>
      <c r="BB83" s="245"/>
      <c r="BC83" s="246"/>
      <c r="BD83" s="247"/>
      <c r="BE83" s="247"/>
      <c r="BF83" s="438"/>
      <c r="BG83" s="239"/>
      <c r="BH83" s="239"/>
      <c r="BI83" s="240"/>
      <c r="BJ83" s="240"/>
      <c r="BK83" s="243"/>
      <c r="BL83" s="242"/>
      <c r="BM83" s="240"/>
      <c r="BN83" s="240"/>
      <c r="BO83" s="240"/>
      <c r="BP83" s="243"/>
      <c r="BQ83" s="242"/>
      <c r="BR83" s="239"/>
      <c r="BS83" s="240"/>
      <c r="BT83" s="240"/>
      <c r="BU83" s="249"/>
      <c r="BV83" s="268">
        <f t="shared" si="18"/>
        <v>0</v>
      </c>
      <c r="BW83" s="269">
        <f t="shared" si="19"/>
        <v>6</v>
      </c>
      <c r="BX83" s="270" t="str">
        <f t="shared" si="20"/>
        <v>-</v>
      </c>
      <c r="BY83" s="271" t="str">
        <f t="shared" si="21"/>
        <v>-</v>
      </c>
      <c r="BZ83" s="271" t="str">
        <f t="shared" si="22"/>
        <v>-</v>
      </c>
      <c r="CA83" s="250" t="s">
        <v>466</v>
      </c>
      <c r="CB83" s="251" t="s">
        <v>297</v>
      </c>
      <c r="CC83" s="255">
        <f t="shared" si="23"/>
        <v>0</v>
      </c>
      <c r="CD83" s="255">
        <f t="shared" si="24"/>
        <v>0</v>
      </c>
      <c r="CE83" s="255">
        <f t="shared" si="25"/>
        <v>0</v>
      </c>
      <c r="CF83" s="255">
        <f t="shared" si="26"/>
        <v>0</v>
      </c>
    </row>
    <row r="84" spans="1:84" x14ac:dyDescent="0.25">
      <c r="A84" s="285" t="s">
        <v>212</v>
      </c>
      <c r="B84" s="286" t="s">
        <v>228</v>
      </c>
      <c r="C84" s="287" t="s">
        <v>265</v>
      </c>
      <c r="D84" s="287" t="s">
        <v>231</v>
      </c>
      <c r="E84" s="288" t="s">
        <v>102</v>
      </c>
      <c r="F84" s="289" t="s">
        <v>266</v>
      </c>
      <c r="G84" s="287" t="s">
        <v>204</v>
      </c>
      <c r="H84" s="287" t="s">
        <v>214</v>
      </c>
      <c r="I84" s="396" t="s">
        <v>207</v>
      </c>
      <c r="J84" s="290" t="s">
        <v>80</v>
      </c>
      <c r="K84" s="291">
        <v>5</v>
      </c>
      <c r="L84" s="292">
        <v>4</v>
      </c>
      <c r="M84" s="293" t="s">
        <v>200</v>
      </c>
      <c r="N84" s="533" t="s">
        <v>267</v>
      </c>
      <c r="O84" s="238"/>
      <c r="P84" s="239"/>
      <c r="Q84" s="240"/>
      <c r="R84" s="240"/>
      <c r="S84" s="241"/>
      <c r="T84" s="242"/>
      <c r="U84" s="240"/>
      <c r="V84" s="240"/>
      <c r="W84" s="243"/>
      <c r="X84" s="242"/>
      <c r="Y84" s="240"/>
      <c r="Z84" s="240"/>
      <c r="AA84" s="244">
        <v>1</v>
      </c>
      <c r="AB84" s="434"/>
      <c r="AC84" s="431"/>
      <c r="AD84" s="240"/>
      <c r="AE84" s="240"/>
      <c r="AF84" s="240"/>
      <c r="AG84" s="243"/>
      <c r="AH84" s="245"/>
      <c r="AI84" s="246"/>
      <c r="AJ84" s="247"/>
      <c r="AK84" s="247"/>
      <c r="AL84" s="248"/>
      <c r="AM84" s="245"/>
      <c r="AN84" s="246"/>
      <c r="AO84" s="247"/>
      <c r="AP84" s="247"/>
      <c r="AQ84" s="438"/>
      <c r="AR84" s="246"/>
      <c r="AS84" s="246">
        <v>1</v>
      </c>
      <c r="AT84" s="247"/>
      <c r="AU84" s="247"/>
      <c r="AV84" s="248"/>
      <c r="AW84" s="245"/>
      <c r="AX84" s="247">
        <v>1</v>
      </c>
      <c r="AY84" s="247"/>
      <c r="AZ84" s="247"/>
      <c r="BA84" s="248"/>
      <c r="BB84" s="245"/>
      <c r="BC84" s="246">
        <v>1</v>
      </c>
      <c r="BD84" s="247"/>
      <c r="BE84" s="247"/>
      <c r="BF84" s="438"/>
      <c r="BG84" s="239"/>
      <c r="BH84" s="239"/>
      <c r="BI84" s="240"/>
      <c r="BJ84" s="240"/>
      <c r="BK84" s="243"/>
      <c r="BL84" s="242"/>
      <c r="BM84" s="240"/>
      <c r="BN84" s="240"/>
      <c r="BO84" s="240"/>
      <c r="BP84" s="243"/>
      <c r="BQ84" s="242"/>
      <c r="BR84" s="239"/>
      <c r="BS84" s="240"/>
      <c r="BT84" s="240"/>
      <c r="BU84" s="249"/>
      <c r="BV84" s="268">
        <f t="shared" si="18"/>
        <v>4</v>
      </c>
      <c r="BW84" s="269">
        <f t="shared" si="19"/>
        <v>0</v>
      </c>
      <c r="BX84" s="270">
        <f t="shared" si="20"/>
        <v>4</v>
      </c>
      <c r="BY84" s="271">
        <f t="shared" si="21"/>
        <v>1</v>
      </c>
      <c r="BZ84" s="271">
        <f t="shared" si="22"/>
        <v>3</v>
      </c>
      <c r="CA84" s="250" t="s">
        <v>471</v>
      </c>
      <c r="CB84" s="251" t="s">
        <v>297</v>
      </c>
      <c r="CC84" s="255">
        <f t="shared" si="23"/>
        <v>1</v>
      </c>
      <c r="CD84" s="255">
        <f t="shared" si="24"/>
        <v>0</v>
      </c>
      <c r="CE84" s="255">
        <f t="shared" si="25"/>
        <v>3</v>
      </c>
      <c r="CF84" s="255">
        <f t="shared" si="26"/>
        <v>0</v>
      </c>
    </row>
    <row r="85" spans="1:84" x14ac:dyDescent="0.25">
      <c r="A85" s="285" t="s">
        <v>212</v>
      </c>
      <c r="B85" s="286" t="s">
        <v>228</v>
      </c>
      <c r="C85" s="287" t="s">
        <v>265</v>
      </c>
      <c r="D85" s="287" t="s">
        <v>231</v>
      </c>
      <c r="E85" s="288" t="s">
        <v>102</v>
      </c>
      <c r="F85" s="289" t="s">
        <v>266</v>
      </c>
      <c r="G85" s="287" t="s">
        <v>204</v>
      </c>
      <c r="H85" s="287" t="s">
        <v>214</v>
      </c>
      <c r="I85" s="396" t="s">
        <v>207</v>
      </c>
      <c r="J85" s="290" t="s">
        <v>82</v>
      </c>
      <c r="K85" s="291">
        <v>5</v>
      </c>
      <c r="L85" s="292">
        <v>4</v>
      </c>
      <c r="M85" s="293" t="s">
        <v>201</v>
      </c>
      <c r="N85" s="287" t="s">
        <v>267</v>
      </c>
      <c r="O85" s="238"/>
      <c r="P85" s="239"/>
      <c r="Q85" s="240"/>
      <c r="R85" s="240"/>
      <c r="S85" s="241"/>
      <c r="T85" s="242"/>
      <c r="U85" s="240"/>
      <c r="V85" s="240"/>
      <c r="W85" s="243"/>
      <c r="X85" s="242"/>
      <c r="Y85" s="240"/>
      <c r="Z85" s="240"/>
      <c r="AA85" s="244">
        <v>1</v>
      </c>
      <c r="AB85" s="434"/>
      <c r="AC85" s="431"/>
      <c r="AD85" s="240"/>
      <c r="AE85" s="240"/>
      <c r="AF85" s="240"/>
      <c r="AG85" s="243"/>
      <c r="AH85" s="245"/>
      <c r="AI85" s="246"/>
      <c r="AJ85" s="247"/>
      <c r="AK85" s="247"/>
      <c r="AL85" s="248"/>
      <c r="AM85" s="245"/>
      <c r="AN85" s="246"/>
      <c r="AO85" s="247"/>
      <c r="AP85" s="247"/>
      <c r="AQ85" s="438"/>
      <c r="AR85" s="246"/>
      <c r="AS85" s="246">
        <v>1</v>
      </c>
      <c r="AT85" s="247"/>
      <c r="AU85" s="247"/>
      <c r="AV85" s="248"/>
      <c r="AW85" s="245"/>
      <c r="AX85" s="247">
        <v>1</v>
      </c>
      <c r="AY85" s="247"/>
      <c r="AZ85" s="247"/>
      <c r="BA85" s="248"/>
      <c r="BB85" s="245"/>
      <c r="BC85" s="246">
        <v>1</v>
      </c>
      <c r="BD85" s="247"/>
      <c r="BE85" s="247"/>
      <c r="BF85" s="438"/>
      <c r="BG85" s="239"/>
      <c r="BH85" s="239"/>
      <c r="BI85" s="240"/>
      <c r="BJ85" s="240"/>
      <c r="BK85" s="243"/>
      <c r="BL85" s="242"/>
      <c r="BM85" s="240"/>
      <c r="BN85" s="240"/>
      <c r="BO85" s="240"/>
      <c r="BP85" s="243"/>
      <c r="BQ85" s="242"/>
      <c r="BR85" s="239"/>
      <c r="BS85" s="240"/>
      <c r="BT85" s="240"/>
      <c r="BU85" s="249"/>
      <c r="BV85" s="268">
        <f t="shared" si="18"/>
        <v>4</v>
      </c>
      <c r="BW85" s="269">
        <f t="shared" si="19"/>
        <v>0</v>
      </c>
      <c r="BX85" s="270">
        <f t="shared" si="20"/>
        <v>4</v>
      </c>
      <c r="BY85" s="271" t="str">
        <f t="shared" si="21"/>
        <v>-</v>
      </c>
      <c r="BZ85" s="271" t="str">
        <f t="shared" si="22"/>
        <v>-</v>
      </c>
      <c r="CA85" s="250" t="s">
        <v>471</v>
      </c>
      <c r="CB85" s="251" t="s">
        <v>297</v>
      </c>
      <c r="CC85" s="255">
        <f t="shared" si="23"/>
        <v>1</v>
      </c>
      <c r="CD85" s="255">
        <f t="shared" si="24"/>
        <v>0</v>
      </c>
      <c r="CE85" s="255">
        <f t="shared" si="25"/>
        <v>3</v>
      </c>
      <c r="CF85" s="255">
        <f t="shared" si="26"/>
        <v>0</v>
      </c>
    </row>
    <row r="86" spans="1:84" x14ac:dyDescent="0.25">
      <c r="A86" s="285" t="s">
        <v>212</v>
      </c>
      <c r="B86" s="286" t="s">
        <v>228</v>
      </c>
      <c r="C86" s="287" t="s">
        <v>265</v>
      </c>
      <c r="D86" s="287" t="s">
        <v>231</v>
      </c>
      <c r="E86" s="288" t="s">
        <v>102</v>
      </c>
      <c r="F86" s="289" t="s">
        <v>266</v>
      </c>
      <c r="G86" s="287" t="s">
        <v>204</v>
      </c>
      <c r="H86" s="287" t="s">
        <v>214</v>
      </c>
      <c r="I86" s="396" t="s">
        <v>207</v>
      </c>
      <c r="J86" s="290" t="s">
        <v>213</v>
      </c>
      <c r="K86" s="291">
        <v>5</v>
      </c>
      <c r="L86" s="292">
        <v>4</v>
      </c>
      <c r="M86" s="293" t="s">
        <v>201</v>
      </c>
      <c r="N86" s="287" t="s">
        <v>267</v>
      </c>
      <c r="O86" s="238"/>
      <c r="P86" s="239"/>
      <c r="Q86" s="240"/>
      <c r="R86" s="240"/>
      <c r="S86" s="241"/>
      <c r="T86" s="242"/>
      <c r="U86" s="240"/>
      <c r="V86" s="240"/>
      <c r="W86" s="243"/>
      <c r="X86" s="242"/>
      <c r="Y86" s="240"/>
      <c r="Z86" s="240"/>
      <c r="AA86" s="244">
        <v>1</v>
      </c>
      <c r="AB86" s="434"/>
      <c r="AC86" s="431"/>
      <c r="AD86" s="240"/>
      <c r="AE86" s="240"/>
      <c r="AF86" s="240"/>
      <c r="AG86" s="243"/>
      <c r="AH86" s="245"/>
      <c r="AI86" s="246"/>
      <c r="AJ86" s="247"/>
      <c r="AK86" s="247"/>
      <c r="AL86" s="248"/>
      <c r="AM86" s="245"/>
      <c r="AN86" s="246"/>
      <c r="AO86" s="247"/>
      <c r="AP86" s="247"/>
      <c r="AQ86" s="438"/>
      <c r="AR86" s="246"/>
      <c r="AS86" s="246">
        <v>1</v>
      </c>
      <c r="AT86" s="247"/>
      <c r="AU86" s="247"/>
      <c r="AV86" s="248"/>
      <c r="AW86" s="245"/>
      <c r="AX86" s="247">
        <v>1</v>
      </c>
      <c r="AY86" s="247"/>
      <c r="AZ86" s="247"/>
      <c r="BA86" s="248"/>
      <c r="BB86" s="245"/>
      <c r="BC86" s="246">
        <v>1</v>
      </c>
      <c r="BD86" s="247"/>
      <c r="BE86" s="247"/>
      <c r="BF86" s="438"/>
      <c r="BG86" s="239"/>
      <c r="BH86" s="239"/>
      <c r="BI86" s="240"/>
      <c r="BJ86" s="240"/>
      <c r="BK86" s="243"/>
      <c r="BL86" s="242"/>
      <c r="BM86" s="240"/>
      <c r="BN86" s="240"/>
      <c r="BO86" s="240"/>
      <c r="BP86" s="243"/>
      <c r="BQ86" s="242"/>
      <c r="BR86" s="239"/>
      <c r="BS86" s="240"/>
      <c r="BT86" s="240"/>
      <c r="BU86" s="249"/>
      <c r="BV86" s="268">
        <f t="shared" si="18"/>
        <v>4</v>
      </c>
      <c r="BW86" s="269">
        <f t="shared" si="19"/>
        <v>0</v>
      </c>
      <c r="BX86" s="270">
        <f t="shared" si="20"/>
        <v>4</v>
      </c>
      <c r="BY86" s="271" t="str">
        <f t="shared" si="21"/>
        <v>-</v>
      </c>
      <c r="BZ86" s="271" t="str">
        <f t="shared" si="22"/>
        <v>-</v>
      </c>
      <c r="CA86" s="250" t="s">
        <v>471</v>
      </c>
      <c r="CB86" s="251" t="s">
        <v>297</v>
      </c>
      <c r="CC86" s="255">
        <f t="shared" si="23"/>
        <v>1</v>
      </c>
      <c r="CD86" s="255">
        <f t="shared" si="24"/>
        <v>0</v>
      </c>
      <c r="CE86" s="255">
        <f t="shared" si="25"/>
        <v>3</v>
      </c>
      <c r="CF86" s="255">
        <f t="shared" si="26"/>
        <v>0</v>
      </c>
    </row>
    <row r="87" spans="1:84" x14ac:dyDescent="0.25">
      <c r="A87" s="285" t="s">
        <v>212</v>
      </c>
      <c r="B87" s="286" t="s">
        <v>228</v>
      </c>
      <c r="C87" s="287" t="s">
        <v>265</v>
      </c>
      <c r="D87" s="287" t="s">
        <v>231</v>
      </c>
      <c r="E87" s="288" t="s">
        <v>102</v>
      </c>
      <c r="F87" s="289" t="s">
        <v>266</v>
      </c>
      <c r="G87" s="287" t="s">
        <v>204</v>
      </c>
      <c r="H87" s="287" t="s">
        <v>214</v>
      </c>
      <c r="I87" s="396" t="s">
        <v>207</v>
      </c>
      <c r="J87" s="290" t="s">
        <v>116</v>
      </c>
      <c r="K87" s="291">
        <v>5</v>
      </c>
      <c r="L87" s="292">
        <v>4</v>
      </c>
      <c r="M87" s="293" t="s">
        <v>201</v>
      </c>
      <c r="N87" s="287" t="s">
        <v>267</v>
      </c>
      <c r="O87" s="238"/>
      <c r="P87" s="239"/>
      <c r="Q87" s="240"/>
      <c r="R87" s="240"/>
      <c r="S87" s="241"/>
      <c r="T87" s="242"/>
      <c r="U87" s="240"/>
      <c r="V87" s="240"/>
      <c r="W87" s="243"/>
      <c r="X87" s="242"/>
      <c r="Y87" s="240"/>
      <c r="Z87" s="240"/>
      <c r="AA87" s="244">
        <v>1</v>
      </c>
      <c r="AB87" s="434"/>
      <c r="AC87" s="431"/>
      <c r="AD87" s="240"/>
      <c r="AE87" s="240"/>
      <c r="AF87" s="240"/>
      <c r="AG87" s="243"/>
      <c r="AH87" s="245"/>
      <c r="AI87" s="246"/>
      <c r="AJ87" s="247"/>
      <c r="AK87" s="247"/>
      <c r="AL87" s="248"/>
      <c r="AM87" s="245"/>
      <c r="AN87" s="246"/>
      <c r="AO87" s="247"/>
      <c r="AP87" s="247"/>
      <c r="AQ87" s="438"/>
      <c r="AR87" s="246"/>
      <c r="AS87" s="246">
        <v>1</v>
      </c>
      <c r="AT87" s="247"/>
      <c r="AU87" s="247"/>
      <c r="AV87" s="248"/>
      <c r="AW87" s="245"/>
      <c r="AX87" s="247">
        <v>1</v>
      </c>
      <c r="AY87" s="247"/>
      <c r="AZ87" s="247"/>
      <c r="BA87" s="248"/>
      <c r="BB87" s="245"/>
      <c r="BC87" s="246">
        <v>1</v>
      </c>
      <c r="BD87" s="247"/>
      <c r="BE87" s="247"/>
      <c r="BF87" s="438"/>
      <c r="BG87" s="239"/>
      <c r="BH87" s="239"/>
      <c r="BI87" s="240"/>
      <c r="BJ87" s="240"/>
      <c r="BK87" s="243"/>
      <c r="BL87" s="242"/>
      <c r="BM87" s="240"/>
      <c r="BN87" s="240"/>
      <c r="BO87" s="240"/>
      <c r="BP87" s="243"/>
      <c r="BQ87" s="242"/>
      <c r="BR87" s="239"/>
      <c r="BS87" s="240"/>
      <c r="BT87" s="240"/>
      <c r="BU87" s="249"/>
      <c r="BV87" s="268">
        <f t="shared" si="18"/>
        <v>4</v>
      </c>
      <c r="BW87" s="269">
        <f t="shared" si="19"/>
        <v>0</v>
      </c>
      <c r="BX87" s="270">
        <f t="shared" si="20"/>
        <v>4</v>
      </c>
      <c r="BY87" s="271" t="str">
        <f t="shared" si="21"/>
        <v>-</v>
      </c>
      <c r="BZ87" s="271" t="str">
        <f t="shared" si="22"/>
        <v>-</v>
      </c>
      <c r="CA87" s="250" t="s">
        <v>471</v>
      </c>
      <c r="CB87" s="251" t="s">
        <v>297</v>
      </c>
      <c r="CC87" s="255">
        <f t="shared" si="23"/>
        <v>1</v>
      </c>
      <c r="CD87" s="255">
        <f t="shared" si="24"/>
        <v>0</v>
      </c>
      <c r="CE87" s="255">
        <f t="shared" si="25"/>
        <v>3</v>
      </c>
      <c r="CF87" s="255">
        <f t="shared" si="26"/>
        <v>0</v>
      </c>
    </row>
    <row r="88" spans="1:84" x14ac:dyDescent="0.25">
      <c r="A88" s="285" t="s">
        <v>212</v>
      </c>
      <c r="B88" s="286" t="s">
        <v>228</v>
      </c>
      <c r="C88" s="287" t="s">
        <v>265</v>
      </c>
      <c r="D88" s="287" t="s">
        <v>231</v>
      </c>
      <c r="E88" s="288" t="s">
        <v>102</v>
      </c>
      <c r="F88" s="289" t="s">
        <v>266</v>
      </c>
      <c r="G88" s="287" t="s">
        <v>204</v>
      </c>
      <c r="H88" s="287" t="s">
        <v>214</v>
      </c>
      <c r="I88" s="396" t="s">
        <v>207</v>
      </c>
      <c r="J88" s="290" t="s">
        <v>93</v>
      </c>
      <c r="K88" s="291">
        <v>1</v>
      </c>
      <c r="L88" s="292">
        <v>1</v>
      </c>
      <c r="M88" s="293" t="s">
        <v>215</v>
      </c>
      <c r="N88" s="287" t="s">
        <v>267</v>
      </c>
      <c r="O88" s="238"/>
      <c r="P88" s="239"/>
      <c r="Q88" s="240"/>
      <c r="R88" s="240"/>
      <c r="S88" s="241"/>
      <c r="T88" s="242"/>
      <c r="U88" s="240"/>
      <c r="V88" s="240"/>
      <c r="W88" s="243"/>
      <c r="X88" s="242"/>
      <c r="Y88" s="240"/>
      <c r="Z88" s="240"/>
      <c r="AA88" s="244"/>
      <c r="AB88" s="434"/>
      <c r="AC88" s="431"/>
      <c r="AD88" s="240"/>
      <c r="AE88" s="240"/>
      <c r="AF88" s="240"/>
      <c r="AG88" s="243"/>
      <c r="AH88" s="245"/>
      <c r="AI88" s="246"/>
      <c r="AJ88" s="247"/>
      <c r="AK88" s="247"/>
      <c r="AL88" s="248"/>
      <c r="AM88" s="245"/>
      <c r="AN88" s="246"/>
      <c r="AO88" s="247"/>
      <c r="AP88" s="247"/>
      <c r="AQ88" s="438"/>
      <c r="AR88" s="246"/>
      <c r="AS88" s="246"/>
      <c r="AT88" s="247"/>
      <c r="AU88" s="247"/>
      <c r="AV88" s="248"/>
      <c r="AW88" s="245"/>
      <c r="AX88" s="247"/>
      <c r="AY88" s="247"/>
      <c r="AZ88" s="247"/>
      <c r="BA88" s="248"/>
      <c r="BB88" s="245"/>
      <c r="BC88" s="246"/>
      <c r="BD88" s="247"/>
      <c r="BE88" s="247">
        <v>1</v>
      </c>
      <c r="BF88" s="438"/>
      <c r="BG88" s="239"/>
      <c r="BH88" s="239"/>
      <c r="BI88" s="240"/>
      <c r="BJ88" s="240"/>
      <c r="BK88" s="243"/>
      <c r="BL88" s="242"/>
      <c r="BM88" s="240"/>
      <c r="BN88" s="240"/>
      <c r="BO88" s="240"/>
      <c r="BP88" s="243"/>
      <c r="BQ88" s="242"/>
      <c r="BR88" s="239"/>
      <c r="BS88" s="240"/>
      <c r="BT88" s="240"/>
      <c r="BU88" s="249"/>
      <c r="BV88" s="268">
        <f t="shared" si="18"/>
        <v>1</v>
      </c>
      <c r="BW88" s="269">
        <f t="shared" si="19"/>
        <v>0</v>
      </c>
      <c r="BX88" s="270" t="str">
        <f t="shared" si="20"/>
        <v>-</v>
      </c>
      <c r="BY88" s="271" t="str">
        <f t="shared" si="21"/>
        <v>-</v>
      </c>
      <c r="BZ88" s="271" t="str">
        <f t="shared" si="22"/>
        <v>-</v>
      </c>
      <c r="CA88" s="250" t="s">
        <v>471</v>
      </c>
      <c r="CB88" s="251" t="s">
        <v>297</v>
      </c>
      <c r="CC88" s="255">
        <f t="shared" si="23"/>
        <v>0</v>
      </c>
      <c r="CD88" s="255">
        <f t="shared" si="24"/>
        <v>0</v>
      </c>
      <c r="CE88" s="255">
        <f t="shared" si="25"/>
        <v>1</v>
      </c>
      <c r="CF88" s="255">
        <f t="shared" si="26"/>
        <v>0</v>
      </c>
    </row>
    <row r="89" spans="1:84" x14ac:dyDescent="0.25">
      <c r="A89" s="285" t="s">
        <v>212</v>
      </c>
      <c r="B89" s="286" t="s">
        <v>228</v>
      </c>
      <c r="C89" s="287" t="s">
        <v>265</v>
      </c>
      <c r="D89" s="287" t="s">
        <v>231</v>
      </c>
      <c r="E89" s="288" t="s">
        <v>102</v>
      </c>
      <c r="F89" s="289" t="s">
        <v>266</v>
      </c>
      <c r="G89" s="287" t="s">
        <v>204</v>
      </c>
      <c r="H89" s="287" t="s">
        <v>214</v>
      </c>
      <c r="I89" s="396" t="s">
        <v>207</v>
      </c>
      <c r="J89" s="290" t="s">
        <v>101</v>
      </c>
      <c r="K89" s="291">
        <v>1</v>
      </c>
      <c r="L89" s="292">
        <v>1</v>
      </c>
      <c r="M89" s="293" t="s">
        <v>216</v>
      </c>
      <c r="N89" s="287" t="s">
        <v>267</v>
      </c>
      <c r="O89" s="238"/>
      <c r="P89" s="239"/>
      <c r="Q89" s="240"/>
      <c r="R89" s="240"/>
      <c r="S89" s="241"/>
      <c r="T89" s="242"/>
      <c r="U89" s="240"/>
      <c r="V89" s="240"/>
      <c r="W89" s="243"/>
      <c r="X89" s="242"/>
      <c r="Y89" s="240"/>
      <c r="Z89" s="240"/>
      <c r="AA89" s="244"/>
      <c r="AB89" s="434"/>
      <c r="AC89" s="431"/>
      <c r="AD89" s="240"/>
      <c r="AE89" s="240"/>
      <c r="AF89" s="240"/>
      <c r="AG89" s="243"/>
      <c r="AH89" s="245"/>
      <c r="AI89" s="246"/>
      <c r="AJ89" s="247"/>
      <c r="AK89" s="247"/>
      <c r="AL89" s="248"/>
      <c r="AM89" s="245"/>
      <c r="AN89" s="246"/>
      <c r="AO89" s="247"/>
      <c r="AP89" s="247"/>
      <c r="AQ89" s="438"/>
      <c r="AR89" s="246"/>
      <c r="AS89" s="246"/>
      <c r="AT89" s="247"/>
      <c r="AU89" s="247"/>
      <c r="AV89" s="248"/>
      <c r="AW89" s="245"/>
      <c r="AX89" s="247"/>
      <c r="AY89" s="247"/>
      <c r="AZ89" s="247"/>
      <c r="BA89" s="248"/>
      <c r="BB89" s="245"/>
      <c r="BC89" s="246"/>
      <c r="BD89" s="247"/>
      <c r="BE89" s="247">
        <v>1</v>
      </c>
      <c r="BF89" s="438"/>
      <c r="BG89" s="239"/>
      <c r="BH89" s="239"/>
      <c r="BI89" s="240"/>
      <c r="BJ89" s="240"/>
      <c r="BK89" s="243"/>
      <c r="BL89" s="242"/>
      <c r="BM89" s="240"/>
      <c r="BN89" s="240"/>
      <c r="BO89" s="240"/>
      <c r="BP89" s="243"/>
      <c r="BQ89" s="242"/>
      <c r="BR89" s="239"/>
      <c r="BS89" s="240"/>
      <c r="BT89" s="240"/>
      <c r="BU89" s="249"/>
      <c r="BV89" s="268">
        <f t="shared" si="18"/>
        <v>1</v>
      </c>
      <c r="BW89" s="269">
        <f t="shared" si="19"/>
        <v>0</v>
      </c>
      <c r="BX89" s="270" t="str">
        <f t="shared" si="20"/>
        <v>-</v>
      </c>
      <c r="BY89" s="271" t="str">
        <f t="shared" si="21"/>
        <v>-</v>
      </c>
      <c r="BZ89" s="271" t="str">
        <f t="shared" si="22"/>
        <v>-</v>
      </c>
      <c r="CA89" s="250" t="s">
        <v>471</v>
      </c>
      <c r="CB89" s="287" t="s">
        <v>379</v>
      </c>
      <c r="CC89" s="255">
        <f t="shared" si="23"/>
        <v>0</v>
      </c>
      <c r="CD89" s="255">
        <f t="shared" si="24"/>
        <v>0</v>
      </c>
      <c r="CE89" s="255">
        <f t="shared" si="25"/>
        <v>1</v>
      </c>
      <c r="CF89" s="255">
        <f t="shared" si="26"/>
        <v>0</v>
      </c>
    </row>
    <row r="90" spans="1:84" x14ac:dyDescent="0.25">
      <c r="A90" s="285" t="s">
        <v>212</v>
      </c>
      <c r="B90" s="286" t="s">
        <v>228</v>
      </c>
      <c r="C90" s="287" t="s">
        <v>265</v>
      </c>
      <c r="D90" s="287" t="s">
        <v>231</v>
      </c>
      <c r="E90" s="288" t="s">
        <v>102</v>
      </c>
      <c r="F90" s="289" t="s">
        <v>266</v>
      </c>
      <c r="G90" s="287" t="s">
        <v>204</v>
      </c>
      <c r="H90" s="287" t="s">
        <v>214</v>
      </c>
      <c r="I90" s="396" t="s">
        <v>207</v>
      </c>
      <c r="J90" s="290" t="s">
        <v>126</v>
      </c>
      <c r="K90" s="291">
        <v>1</v>
      </c>
      <c r="L90" s="292">
        <v>1</v>
      </c>
      <c r="M90" s="293" t="s">
        <v>217</v>
      </c>
      <c r="N90" s="287" t="s">
        <v>267</v>
      </c>
      <c r="O90" s="238"/>
      <c r="P90" s="239"/>
      <c r="Q90" s="240"/>
      <c r="R90" s="240"/>
      <c r="S90" s="241"/>
      <c r="T90" s="242"/>
      <c r="U90" s="240"/>
      <c r="V90" s="240"/>
      <c r="W90" s="243"/>
      <c r="X90" s="242"/>
      <c r="Y90" s="240"/>
      <c r="Z90" s="240"/>
      <c r="AA90" s="244"/>
      <c r="AB90" s="434"/>
      <c r="AC90" s="431"/>
      <c r="AD90" s="240"/>
      <c r="AE90" s="240"/>
      <c r="AF90" s="240"/>
      <c r="AG90" s="243"/>
      <c r="AH90" s="245"/>
      <c r="AI90" s="246"/>
      <c r="AJ90" s="247"/>
      <c r="AK90" s="247"/>
      <c r="AL90" s="248"/>
      <c r="AM90" s="245"/>
      <c r="AN90" s="246"/>
      <c r="AO90" s="247"/>
      <c r="AP90" s="247"/>
      <c r="AQ90" s="438"/>
      <c r="AR90" s="246"/>
      <c r="AS90" s="246"/>
      <c r="AT90" s="247"/>
      <c r="AU90" s="247"/>
      <c r="AV90" s="248"/>
      <c r="AW90" s="245"/>
      <c r="AX90" s="247"/>
      <c r="AY90" s="247"/>
      <c r="AZ90" s="247"/>
      <c r="BA90" s="248"/>
      <c r="BB90" s="245"/>
      <c r="BC90" s="246"/>
      <c r="BD90" s="247"/>
      <c r="BE90" s="247">
        <v>1</v>
      </c>
      <c r="BF90" s="438"/>
      <c r="BG90" s="239"/>
      <c r="BH90" s="239"/>
      <c r="BI90" s="240"/>
      <c r="BJ90" s="240"/>
      <c r="BK90" s="243"/>
      <c r="BL90" s="242"/>
      <c r="BM90" s="240"/>
      <c r="BN90" s="240"/>
      <c r="BO90" s="240"/>
      <c r="BP90" s="243"/>
      <c r="BQ90" s="242"/>
      <c r="BR90" s="239"/>
      <c r="BS90" s="240"/>
      <c r="BT90" s="240"/>
      <c r="BU90" s="249"/>
      <c r="BV90" s="268">
        <f t="shared" si="18"/>
        <v>1</v>
      </c>
      <c r="BW90" s="269">
        <f t="shared" si="19"/>
        <v>0</v>
      </c>
      <c r="BX90" s="270" t="str">
        <f t="shared" si="20"/>
        <v>-</v>
      </c>
      <c r="BY90" s="271" t="str">
        <f t="shared" si="21"/>
        <v>-</v>
      </c>
      <c r="BZ90" s="271" t="str">
        <f t="shared" si="22"/>
        <v>-</v>
      </c>
      <c r="CA90" s="250" t="s">
        <v>471</v>
      </c>
      <c r="CB90" s="287" t="s">
        <v>379</v>
      </c>
      <c r="CC90" s="255">
        <f t="shared" si="23"/>
        <v>0</v>
      </c>
      <c r="CD90" s="255">
        <f t="shared" si="24"/>
        <v>0</v>
      </c>
      <c r="CE90" s="255">
        <f t="shared" si="25"/>
        <v>1</v>
      </c>
      <c r="CF90" s="255">
        <f t="shared" si="26"/>
        <v>0</v>
      </c>
    </row>
    <row r="91" spans="1:84" x14ac:dyDescent="0.25">
      <c r="A91" s="285" t="s">
        <v>212</v>
      </c>
      <c r="B91" s="286" t="s">
        <v>228</v>
      </c>
      <c r="C91" s="287" t="s">
        <v>265</v>
      </c>
      <c r="D91" s="287" t="s">
        <v>231</v>
      </c>
      <c r="E91" s="288" t="s">
        <v>102</v>
      </c>
      <c r="F91" s="289" t="s">
        <v>266</v>
      </c>
      <c r="G91" s="287" t="s">
        <v>204</v>
      </c>
      <c r="H91" s="287" t="s">
        <v>214</v>
      </c>
      <c r="I91" s="396" t="s">
        <v>207</v>
      </c>
      <c r="J91" s="290" t="s">
        <v>125</v>
      </c>
      <c r="K91" s="291">
        <v>1</v>
      </c>
      <c r="L91" s="292">
        <v>1</v>
      </c>
      <c r="M91" s="293" t="s">
        <v>217</v>
      </c>
      <c r="N91" s="287" t="s">
        <v>267</v>
      </c>
      <c r="O91" s="238"/>
      <c r="P91" s="239"/>
      <c r="Q91" s="240"/>
      <c r="R91" s="240"/>
      <c r="S91" s="241"/>
      <c r="T91" s="242"/>
      <c r="U91" s="240"/>
      <c r="V91" s="240"/>
      <c r="W91" s="243"/>
      <c r="X91" s="242"/>
      <c r="Y91" s="240"/>
      <c r="Z91" s="240"/>
      <c r="AA91" s="244"/>
      <c r="AB91" s="434"/>
      <c r="AC91" s="431"/>
      <c r="AD91" s="240"/>
      <c r="AE91" s="240"/>
      <c r="AF91" s="240"/>
      <c r="AG91" s="243"/>
      <c r="AH91" s="245"/>
      <c r="AI91" s="246"/>
      <c r="AJ91" s="247"/>
      <c r="AK91" s="247"/>
      <c r="AL91" s="248"/>
      <c r="AM91" s="245"/>
      <c r="AN91" s="246"/>
      <c r="AO91" s="247"/>
      <c r="AP91" s="247"/>
      <c r="AQ91" s="438"/>
      <c r="AR91" s="246"/>
      <c r="AS91" s="246"/>
      <c r="AT91" s="247"/>
      <c r="AU91" s="247"/>
      <c r="AV91" s="248"/>
      <c r="AW91" s="245"/>
      <c r="AX91" s="247"/>
      <c r="AY91" s="247"/>
      <c r="AZ91" s="247"/>
      <c r="BA91" s="248"/>
      <c r="BB91" s="245"/>
      <c r="BC91" s="246"/>
      <c r="BD91" s="247"/>
      <c r="BE91" s="247">
        <v>1</v>
      </c>
      <c r="BF91" s="438"/>
      <c r="BG91" s="239"/>
      <c r="BH91" s="239"/>
      <c r="BI91" s="240"/>
      <c r="BJ91" s="240"/>
      <c r="BK91" s="243"/>
      <c r="BL91" s="242"/>
      <c r="BM91" s="240"/>
      <c r="BN91" s="240"/>
      <c r="BO91" s="240"/>
      <c r="BP91" s="243"/>
      <c r="BQ91" s="242"/>
      <c r="BR91" s="239"/>
      <c r="BS91" s="240"/>
      <c r="BT91" s="240"/>
      <c r="BU91" s="249"/>
      <c r="BV91" s="268">
        <f t="shared" si="18"/>
        <v>1</v>
      </c>
      <c r="BW91" s="269">
        <f t="shared" si="19"/>
        <v>0</v>
      </c>
      <c r="BX91" s="270" t="str">
        <f t="shared" si="20"/>
        <v>-</v>
      </c>
      <c r="BY91" s="271" t="str">
        <f t="shared" si="21"/>
        <v>-</v>
      </c>
      <c r="BZ91" s="271" t="str">
        <f t="shared" si="22"/>
        <v>-</v>
      </c>
      <c r="CA91" s="250" t="s">
        <v>471</v>
      </c>
      <c r="CB91" s="287" t="s">
        <v>379</v>
      </c>
      <c r="CC91" s="255">
        <f t="shared" si="23"/>
        <v>0</v>
      </c>
      <c r="CD91" s="255">
        <f t="shared" si="24"/>
        <v>0</v>
      </c>
      <c r="CE91" s="255">
        <f t="shared" si="25"/>
        <v>1</v>
      </c>
      <c r="CF91" s="255">
        <f t="shared" si="26"/>
        <v>0</v>
      </c>
    </row>
    <row r="92" spans="1:84" x14ac:dyDescent="0.25">
      <c r="A92" s="285" t="s">
        <v>212</v>
      </c>
      <c r="B92" s="286" t="s">
        <v>228</v>
      </c>
      <c r="C92" s="287" t="s">
        <v>265</v>
      </c>
      <c r="D92" s="287" t="s">
        <v>231</v>
      </c>
      <c r="E92" s="288" t="s">
        <v>102</v>
      </c>
      <c r="F92" s="289" t="s">
        <v>266</v>
      </c>
      <c r="G92" s="287" t="s">
        <v>204</v>
      </c>
      <c r="H92" s="287" t="s">
        <v>214</v>
      </c>
      <c r="I92" s="396" t="s">
        <v>207</v>
      </c>
      <c r="J92" s="290" t="s">
        <v>124</v>
      </c>
      <c r="K92" s="291">
        <v>1</v>
      </c>
      <c r="L92" s="292">
        <v>1</v>
      </c>
      <c r="M92" s="293" t="s">
        <v>284</v>
      </c>
      <c r="N92" s="287" t="s">
        <v>267</v>
      </c>
      <c r="O92" s="238"/>
      <c r="P92" s="239"/>
      <c r="Q92" s="240"/>
      <c r="R92" s="240"/>
      <c r="S92" s="241"/>
      <c r="T92" s="242"/>
      <c r="U92" s="240"/>
      <c r="V92" s="240"/>
      <c r="W92" s="243"/>
      <c r="X92" s="242"/>
      <c r="Y92" s="240"/>
      <c r="Z92" s="240"/>
      <c r="AA92" s="244"/>
      <c r="AB92" s="434"/>
      <c r="AC92" s="431"/>
      <c r="AD92" s="240"/>
      <c r="AE92" s="240"/>
      <c r="AF92" s="240"/>
      <c r="AG92" s="243"/>
      <c r="AH92" s="245"/>
      <c r="AI92" s="246"/>
      <c r="AJ92" s="247"/>
      <c r="AK92" s="247"/>
      <c r="AL92" s="248"/>
      <c r="AM92" s="245"/>
      <c r="AN92" s="246"/>
      <c r="AO92" s="247"/>
      <c r="AP92" s="247"/>
      <c r="AQ92" s="438"/>
      <c r="AR92" s="246"/>
      <c r="AS92" s="246"/>
      <c r="AT92" s="247"/>
      <c r="AU92" s="247"/>
      <c r="AV92" s="248"/>
      <c r="AW92" s="245"/>
      <c r="AX92" s="247"/>
      <c r="AY92" s="247"/>
      <c r="AZ92" s="247"/>
      <c r="BA92" s="248"/>
      <c r="BB92" s="245"/>
      <c r="BC92" s="246"/>
      <c r="BD92" s="247"/>
      <c r="BE92" s="247">
        <v>1</v>
      </c>
      <c r="BF92" s="438"/>
      <c r="BG92" s="239"/>
      <c r="BH92" s="239"/>
      <c r="BI92" s="240"/>
      <c r="BJ92" s="240"/>
      <c r="BK92" s="243"/>
      <c r="BL92" s="242"/>
      <c r="BM92" s="240"/>
      <c r="BN92" s="240"/>
      <c r="BO92" s="240"/>
      <c r="BP92" s="243"/>
      <c r="BQ92" s="242"/>
      <c r="BR92" s="239"/>
      <c r="BS92" s="240"/>
      <c r="BT92" s="240"/>
      <c r="BU92" s="249"/>
      <c r="BV92" s="268">
        <f t="shared" si="18"/>
        <v>1</v>
      </c>
      <c r="BW92" s="269">
        <f t="shared" si="19"/>
        <v>0</v>
      </c>
      <c r="BX92" s="270" t="str">
        <f t="shared" si="20"/>
        <v>-</v>
      </c>
      <c r="BY92" s="271" t="str">
        <f t="shared" si="21"/>
        <v>-</v>
      </c>
      <c r="BZ92" s="271" t="str">
        <f t="shared" si="22"/>
        <v>-</v>
      </c>
      <c r="CA92" s="250" t="s">
        <v>471</v>
      </c>
      <c r="CB92" s="287" t="s">
        <v>379</v>
      </c>
      <c r="CC92" s="255">
        <f t="shared" si="23"/>
        <v>0</v>
      </c>
      <c r="CD92" s="255">
        <f t="shared" si="24"/>
        <v>0</v>
      </c>
      <c r="CE92" s="255">
        <f t="shared" si="25"/>
        <v>1</v>
      </c>
      <c r="CF92" s="255">
        <f t="shared" si="26"/>
        <v>0</v>
      </c>
    </row>
    <row r="93" spans="1:84" x14ac:dyDescent="0.25">
      <c r="A93" s="285" t="s">
        <v>212</v>
      </c>
      <c r="B93" s="286" t="s">
        <v>228</v>
      </c>
      <c r="C93" s="287" t="s">
        <v>265</v>
      </c>
      <c r="D93" s="287" t="s">
        <v>231</v>
      </c>
      <c r="E93" s="288" t="s">
        <v>102</v>
      </c>
      <c r="F93" s="289" t="s">
        <v>266</v>
      </c>
      <c r="G93" s="287" t="s">
        <v>204</v>
      </c>
      <c r="H93" s="287" t="s">
        <v>214</v>
      </c>
      <c r="I93" s="396" t="s">
        <v>207</v>
      </c>
      <c r="J93" s="290" t="s">
        <v>218</v>
      </c>
      <c r="K93" s="291">
        <v>1</v>
      </c>
      <c r="L93" s="292">
        <v>1</v>
      </c>
      <c r="M93" s="293" t="s">
        <v>284</v>
      </c>
      <c r="N93" s="287" t="s">
        <v>267</v>
      </c>
      <c r="O93" s="238"/>
      <c r="P93" s="239"/>
      <c r="Q93" s="240"/>
      <c r="R93" s="240"/>
      <c r="S93" s="241"/>
      <c r="T93" s="242"/>
      <c r="U93" s="240"/>
      <c r="V93" s="240"/>
      <c r="W93" s="243"/>
      <c r="X93" s="242"/>
      <c r="Y93" s="240"/>
      <c r="Z93" s="240"/>
      <c r="AA93" s="244"/>
      <c r="AB93" s="434"/>
      <c r="AC93" s="431"/>
      <c r="AD93" s="240"/>
      <c r="AE93" s="240"/>
      <c r="AF93" s="240"/>
      <c r="AG93" s="243"/>
      <c r="AH93" s="245"/>
      <c r="AI93" s="246"/>
      <c r="AJ93" s="247"/>
      <c r="AK93" s="247"/>
      <c r="AL93" s="248"/>
      <c r="AM93" s="245"/>
      <c r="AN93" s="246"/>
      <c r="AO93" s="247"/>
      <c r="AP93" s="247"/>
      <c r="AQ93" s="438"/>
      <c r="AR93" s="246"/>
      <c r="AS93" s="246"/>
      <c r="AT93" s="247"/>
      <c r="AU93" s="247"/>
      <c r="AV93" s="248"/>
      <c r="AW93" s="245"/>
      <c r="AX93" s="247"/>
      <c r="AY93" s="247"/>
      <c r="AZ93" s="247"/>
      <c r="BA93" s="248"/>
      <c r="BB93" s="245"/>
      <c r="BC93" s="246"/>
      <c r="BD93" s="247"/>
      <c r="BE93" s="247">
        <v>1</v>
      </c>
      <c r="BF93" s="438"/>
      <c r="BG93" s="239"/>
      <c r="BH93" s="239"/>
      <c r="BI93" s="240"/>
      <c r="BJ93" s="240"/>
      <c r="BK93" s="243"/>
      <c r="BL93" s="242"/>
      <c r="BM93" s="240"/>
      <c r="BN93" s="240"/>
      <c r="BO93" s="240"/>
      <c r="BP93" s="243"/>
      <c r="BQ93" s="242"/>
      <c r="BR93" s="239"/>
      <c r="BS93" s="240"/>
      <c r="BT93" s="240"/>
      <c r="BU93" s="249"/>
      <c r="BV93" s="268">
        <f t="shared" si="18"/>
        <v>1</v>
      </c>
      <c r="BW93" s="269">
        <f t="shared" si="19"/>
        <v>0</v>
      </c>
      <c r="BX93" s="270" t="str">
        <f t="shared" si="20"/>
        <v>-</v>
      </c>
      <c r="BY93" s="271" t="str">
        <f t="shared" si="21"/>
        <v>-</v>
      </c>
      <c r="BZ93" s="271" t="str">
        <f t="shared" si="22"/>
        <v>-</v>
      </c>
      <c r="CA93" s="250" t="s">
        <v>471</v>
      </c>
      <c r="CB93" s="287" t="s">
        <v>379</v>
      </c>
      <c r="CC93" s="255">
        <f t="shared" si="23"/>
        <v>0</v>
      </c>
      <c r="CD93" s="255">
        <f t="shared" si="24"/>
        <v>0</v>
      </c>
      <c r="CE93" s="255">
        <f t="shared" si="25"/>
        <v>1</v>
      </c>
      <c r="CF93" s="255">
        <f t="shared" si="26"/>
        <v>0</v>
      </c>
    </row>
    <row r="94" spans="1:84" x14ac:dyDescent="0.25">
      <c r="A94" s="285" t="s">
        <v>212</v>
      </c>
      <c r="B94" s="286" t="s">
        <v>228</v>
      </c>
      <c r="C94" s="287" t="s">
        <v>265</v>
      </c>
      <c r="D94" s="287" t="s">
        <v>231</v>
      </c>
      <c r="E94" s="288" t="s">
        <v>102</v>
      </c>
      <c r="F94" s="289" t="s">
        <v>266</v>
      </c>
      <c r="G94" s="287" t="s">
        <v>204</v>
      </c>
      <c r="H94" s="287" t="s">
        <v>214</v>
      </c>
      <c r="I94" s="396" t="s">
        <v>207</v>
      </c>
      <c r="J94" s="290" t="s">
        <v>202</v>
      </c>
      <c r="K94" s="291">
        <v>6</v>
      </c>
      <c r="L94" s="292">
        <v>6</v>
      </c>
      <c r="M94" s="293" t="s">
        <v>219</v>
      </c>
      <c r="N94" s="287" t="s">
        <v>267</v>
      </c>
      <c r="O94" s="238"/>
      <c r="P94" s="239"/>
      <c r="Q94" s="240"/>
      <c r="R94" s="240"/>
      <c r="S94" s="241"/>
      <c r="T94" s="242"/>
      <c r="U94" s="240"/>
      <c r="V94" s="240"/>
      <c r="W94" s="243"/>
      <c r="X94" s="242"/>
      <c r="Y94" s="240"/>
      <c r="Z94" s="240"/>
      <c r="AA94" s="244"/>
      <c r="AB94" s="434"/>
      <c r="AC94" s="431"/>
      <c r="AD94" s="240"/>
      <c r="AE94" s="240"/>
      <c r="AF94" s="240"/>
      <c r="AG94" s="243"/>
      <c r="AH94" s="245"/>
      <c r="AI94" s="246"/>
      <c r="AJ94" s="247"/>
      <c r="AK94" s="247"/>
      <c r="AL94" s="248"/>
      <c r="AM94" s="245"/>
      <c r="AN94" s="246"/>
      <c r="AO94" s="247"/>
      <c r="AP94" s="247"/>
      <c r="AQ94" s="438"/>
      <c r="AR94" s="246"/>
      <c r="AS94" s="246"/>
      <c r="AT94" s="247"/>
      <c r="AU94" s="247"/>
      <c r="AV94" s="248"/>
      <c r="AW94" s="245"/>
      <c r="AX94" s="247"/>
      <c r="AY94" s="247"/>
      <c r="AZ94" s="247"/>
      <c r="BA94" s="248"/>
      <c r="BB94" s="245"/>
      <c r="BC94" s="246"/>
      <c r="BD94" s="247"/>
      <c r="BE94" s="247"/>
      <c r="BF94" s="438"/>
      <c r="BG94" s="239"/>
      <c r="BH94" s="239"/>
      <c r="BI94" s="240"/>
      <c r="BJ94" s="240"/>
      <c r="BK94" s="243"/>
      <c r="BL94" s="242"/>
      <c r="BM94" s="240"/>
      <c r="BN94" s="240"/>
      <c r="BO94" s="240"/>
      <c r="BP94" s="243"/>
      <c r="BQ94" s="242"/>
      <c r="BR94" s="239"/>
      <c r="BS94" s="240"/>
      <c r="BT94" s="240"/>
      <c r="BU94" s="249"/>
      <c r="BV94" s="268">
        <f t="shared" si="18"/>
        <v>0</v>
      </c>
      <c r="BW94" s="269">
        <f t="shared" si="19"/>
        <v>6</v>
      </c>
      <c r="BX94" s="270" t="str">
        <f t="shared" si="20"/>
        <v>-</v>
      </c>
      <c r="BY94" s="271" t="str">
        <f t="shared" si="21"/>
        <v>-</v>
      </c>
      <c r="BZ94" s="271" t="str">
        <f t="shared" si="22"/>
        <v>-</v>
      </c>
      <c r="CA94" s="250" t="s">
        <v>471</v>
      </c>
      <c r="CB94" s="251" t="s">
        <v>297</v>
      </c>
      <c r="CC94" s="255">
        <f t="shared" si="23"/>
        <v>0</v>
      </c>
      <c r="CD94" s="255">
        <f t="shared" si="24"/>
        <v>0</v>
      </c>
      <c r="CE94" s="255">
        <f t="shared" si="25"/>
        <v>0</v>
      </c>
      <c r="CF94" s="255">
        <f t="shared" si="26"/>
        <v>0</v>
      </c>
    </row>
    <row r="95" spans="1:84" x14ac:dyDescent="0.25">
      <c r="A95" s="285" t="s">
        <v>212</v>
      </c>
      <c r="B95" s="286" t="s">
        <v>220</v>
      </c>
      <c r="C95" s="287" t="s">
        <v>268</v>
      </c>
      <c r="D95" s="287" t="s">
        <v>230</v>
      </c>
      <c r="E95" s="288" t="s">
        <v>102</v>
      </c>
      <c r="F95" s="289" t="s">
        <v>269</v>
      </c>
      <c r="G95" s="287" t="s">
        <v>204</v>
      </c>
      <c r="H95" s="287" t="s">
        <v>214</v>
      </c>
      <c r="I95" s="396" t="s">
        <v>207</v>
      </c>
      <c r="J95" s="290" t="s">
        <v>82</v>
      </c>
      <c r="K95" s="291">
        <v>1</v>
      </c>
      <c r="L95" s="292">
        <v>0</v>
      </c>
      <c r="M95" s="293" t="s">
        <v>205</v>
      </c>
      <c r="N95" s="287" t="s">
        <v>270</v>
      </c>
      <c r="O95" s="238"/>
      <c r="P95" s="239"/>
      <c r="Q95" s="240"/>
      <c r="R95" s="240"/>
      <c r="S95" s="241"/>
      <c r="T95" s="242"/>
      <c r="U95" s="240"/>
      <c r="V95" s="240"/>
      <c r="W95" s="243"/>
      <c r="X95" s="242"/>
      <c r="Y95" s="240"/>
      <c r="Z95" s="240"/>
      <c r="AA95" s="244"/>
      <c r="AB95" s="434"/>
      <c r="AC95" s="431"/>
      <c r="AD95" s="240"/>
      <c r="AE95" s="240"/>
      <c r="AF95" s="240"/>
      <c r="AG95" s="243"/>
      <c r="AH95" s="245"/>
      <c r="AI95" s="246"/>
      <c r="AJ95" s="247"/>
      <c r="AK95" s="247"/>
      <c r="AL95" s="248"/>
      <c r="AM95" s="245"/>
      <c r="AN95" s="246"/>
      <c r="AO95" s="247"/>
      <c r="AP95" s="247"/>
      <c r="AQ95" s="438"/>
      <c r="AR95" s="246"/>
      <c r="AS95" s="246"/>
      <c r="AT95" s="247"/>
      <c r="AU95" s="247"/>
      <c r="AV95" s="248"/>
      <c r="AW95" s="245"/>
      <c r="AX95" s="247"/>
      <c r="AY95" s="247"/>
      <c r="AZ95" s="247"/>
      <c r="BA95" s="248"/>
      <c r="BB95" s="245"/>
      <c r="BC95" s="246"/>
      <c r="BD95" s="247"/>
      <c r="BE95" s="247"/>
      <c r="BF95" s="438"/>
      <c r="BG95" s="239"/>
      <c r="BH95" s="239"/>
      <c r="BI95" s="240"/>
      <c r="BJ95" s="240"/>
      <c r="BK95" s="243"/>
      <c r="BL95" s="242"/>
      <c r="BM95" s="240"/>
      <c r="BN95" s="240"/>
      <c r="BO95" s="240"/>
      <c r="BP95" s="243"/>
      <c r="BQ95" s="242"/>
      <c r="BR95" s="239"/>
      <c r="BS95" s="240"/>
      <c r="BT95" s="240"/>
      <c r="BU95" s="249"/>
      <c r="BV95" s="268">
        <f t="shared" si="18"/>
        <v>0</v>
      </c>
      <c r="BW95" s="269">
        <f t="shared" si="19"/>
        <v>0</v>
      </c>
      <c r="BX95" s="270" t="str">
        <f t="shared" si="20"/>
        <v>-</v>
      </c>
      <c r="BY95" s="271" t="str">
        <f t="shared" si="21"/>
        <v>-</v>
      </c>
      <c r="BZ95" s="271" t="str">
        <f t="shared" si="22"/>
        <v>-</v>
      </c>
      <c r="CA95" s="250" t="s">
        <v>204</v>
      </c>
      <c r="CB95" s="339" t="s">
        <v>268</v>
      </c>
      <c r="CC95" s="255">
        <f t="shared" si="23"/>
        <v>0</v>
      </c>
      <c r="CD95" s="255">
        <f t="shared" si="24"/>
        <v>0</v>
      </c>
      <c r="CE95" s="255">
        <f t="shared" si="25"/>
        <v>0</v>
      </c>
      <c r="CF95" s="255">
        <f t="shared" si="26"/>
        <v>0</v>
      </c>
    </row>
    <row r="96" spans="1:84" x14ac:dyDescent="0.25">
      <c r="A96" s="285" t="s">
        <v>212</v>
      </c>
      <c r="B96" s="286" t="s">
        <v>220</v>
      </c>
      <c r="C96" s="287" t="s">
        <v>268</v>
      </c>
      <c r="D96" s="287" t="s">
        <v>230</v>
      </c>
      <c r="E96" s="288" t="s">
        <v>102</v>
      </c>
      <c r="F96" s="289" t="s">
        <v>269</v>
      </c>
      <c r="G96" s="287" t="s">
        <v>204</v>
      </c>
      <c r="H96" s="287" t="s">
        <v>214</v>
      </c>
      <c r="I96" s="396" t="s">
        <v>207</v>
      </c>
      <c r="J96" s="290" t="s">
        <v>213</v>
      </c>
      <c r="K96" s="291">
        <v>1</v>
      </c>
      <c r="L96" s="292">
        <v>0</v>
      </c>
      <c r="M96" s="293" t="s">
        <v>205</v>
      </c>
      <c r="N96" s="287" t="s">
        <v>270</v>
      </c>
      <c r="O96" s="238"/>
      <c r="P96" s="239"/>
      <c r="Q96" s="240"/>
      <c r="R96" s="240"/>
      <c r="S96" s="241"/>
      <c r="T96" s="242"/>
      <c r="U96" s="240"/>
      <c r="V96" s="240"/>
      <c r="W96" s="243"/>
      <c r="X96" s="242"/>
      <c r="Y96" s="240"/>
      <c r="Z96" s="240"/>
      <c r="AA96" s="244"/>
      <c r="AB96" s="434"/>
      <c r="AC96" s="431"/>
      <c r="AD96" s="240"/>
      <c r="AE96" s="240"/>
      <c r="AF96" s="240"/>
      <c r="AG96" s="243"/>
      <c r="AH96" s="245"/>
      <c r="AI96" s="246"/>
      <c r="AJ96" s="247"/>
      <c r="AK96" s="247"/>
      <c r="AL96" s="248"/>
      <c r="AM96" s="245"/>
      <c r="AN96" s="246"/>
      <c r="AO96" s="247"/>
      <c r="AP96" s="247"/>
      <c r="AQ96" s="438"/>
      <c r="AR96" s="246"/>
      <c r="AS96" s="246"/>
      <c r="AT96" s="247"/>
      <c r="AU96" s="247"/>
      <c r="AV96" s="248"/>
      <c r="AW96" s="245"/>
      <c r="AX96" s="247"/>
      <c r="AY96" s="247"/>
      <c r="AZ96" s="247"/>
      <c r="BA96" s="248"/>
      <c r="BB96" s="245"/>
      <c r="BC96" s="246"/>
      <c r="BD96" s="247"/>
      <c r="BE96" s="247"/>
      <c r="BF96" s="438"/>
      <c r="BG96" s="239"/>
      <c r="BH96" s="239"/>
      <c r="BI96" s="240"/>
      <c r="BJ96" s="240"/>
      <c r="BK96" s="243"/>
      <c r="BL96" s="242"/>
      <c r="BM96" s="240"/>
      <c r="BN96" s="240"/>
      <c r="BO96" s="240"/>
      <c r="BP96" s="243"/>
      <c r="BQ96" s="242"/>
      <c r="BR96" s="239"/>
      <c r="BS96" s="240"/>
      <c r="BT96" s="240"/>
      <c r="BU96" s="249"/>
      <c r="BV96" s="268">
        <f t="shared" si="18"/>
        <v>0</v>
      </c>
      <c r="BW96" s="269">
        <f t="shared" si="19"/>
        <v>0</v>
      </c>
      <c r="BX96" s="270" t="str">
        <f t="shared" si="20"/>
        <v>-</v>
      </c>
      <c r="BY96" s="271" t="str">
        <f t="shared" si="21"/>
        <v>-</v>
      </c>
      <c r="BZ96" s="271" t="str">
        <f t="shared" si="22"/>
        <v>-</v>
      </c>
      <c r="CA96" s="250" t="s">
        <v>204</v>
      </c>
      <c r="CB96" s="339" t="s">
        <v>268</v>
      </c>
      <c r="CC96" s="255">
        <f t="shared" si="23"/>
        <v>0</v>
      </c>
      <c r="CD96" s="255">
        <f t="shared" si="24"/>
        <v>0</v>
      </c>
      <c r="CE96" s="255">
        <f t="shared" si="25"/>
        <v>0</v>
      </c>
      <c r="CF96" s="255">
        <f t="shared" si="26"/>
        <v>0</v>
      </c>
    </row>
    <row r="97" spans="1:84" x14ac:dyDescent="0.25">
      <c r="A97" s="285" t="s">
        <v>212</v>
      </c>
      <c r="B97" s="286" t="s">
        <v>220</v>
      </c>
      <c r="C97" s="287" t="s">
        <v>268</v>
      </c>
      <c r="D97" s="287" t="s">
        <v>230</v>
      </c>
      <c r="E97" s="288" t="s">
        <v>102</v>
      </c>
      <c r="F97" s="289" t="s">
        <v>269</v>
      </c>
      <c r="G97" s="287" t="s">
        <v>204</v>
      </c>
      <c r="H97" s="287" t="s">
        <v>214</v>
      </c>
      <c r="I97" s="396" t="s">
        <v>207</v>
      </c>
      <c r="J97" s="290" t="s">
        <v>116</v>
      </c>
      <c r="K97" s="291">
        <v>1</v>
      </c>
      <c r="L97" s="292">
        <v>0</v>
      </c>
      <c r="M97" s="293" t="s">
        <v>205</v>
      </c>
      <c r="N97" s="287" t="s">
        <v>270</v>
      </c>
      <c r="O97" s="238"/>
      <c r="P97" s="239"/>
      <c r="Q97" s="240"/>
      <c r="R97" s="240"/>
      <c r="S97" s="241"/>
      <c r="T97" s="242"/>
      <c r="U97" s="240"/>
      <c r="V97" s="240"/>
      <c r="W97" s="243"/>
      <c r="X97" s="242"/>
      <c r="Y97" s="240"/>
      <c r="Z97" s="240"/>
      <c r="AA97" s="244"/>
      <c r="AB97" s="434"/>
      <c r="AC97" s="431"/>
      <c r="AD97" s="240"/>
      <c r="AE97" s="240"/>
      <c r="AF97" s="240"/>
      <c r="AG97" s="243"/>
      <c r="AH97" s="245"/>
      <c r="AI97" s="246"/>
      <c r="AJ97" s="247"/>
      <c r="AK97" s="247"/>
      <c r="AL97" s="248"/>
      <c r="AM97" s="245"/>
      <c r="AN97" s="246"/>
      <c r="AO97" s="247"/>
      <c r="AP97" s="247"/>
      <c r="AQ97" s="438"/>
      <c r="AR97" s="246"/>
      <c r="AS97" s="246"/>
      <c r="AT97" s="247"/>
      <c r="AU97" s="247"/>
      <c r="AV97" s="248"/>
      <c r="AW97" s="245"/>
      <c r="AX97" s="247"/>
      <c r="AY97" s="247"/>
      <c r="AZ97" s="247"/>
      <c r="BA97" s="248"/>
      <c r="BB97" s="245"/>
      <c r="BC97" s="246"/>
      <c r="BD97" s="247"/>
      <c r="BE97" s="247"/>
      <c r="BF97" s="438"/>
      <c r="BG97" s="239"/>
      <c r="BH97" s="239"/>
      <c r="BI97" s="240"/>
      <c r="BJ97" s="240"/>
      <c r="BK97" s="243"/>
      <c r="BL97" s="242"/>
      <c r="BM97" s="240"/>
      <c r="BN97" s="240"/>
      <c r="BO97" s="240"/>
      <c r="BP97" s="243"/>
      <c r="BQ97" s="242"/>
      <c r="BR97" s="239"/>
      <c r="BS97" s="240"/>
      <c r="BT97" s="240"/>
      <c r="BU97" s="249"/>
      <c r="BV97" s="268">
        <f t="shared" si="18"/>
        <v>0</v>
      </c>
      <c r="BW97" s="269">
        <f t="shared" si="19"/>
        <v>0</v>
      </c>
      <c r="BX97" s="270" t="str">
        <f t="shared" si="20"/>
        <v>-</v>
      </c>
      <c r="BY97" s="271" t="str">
        <f t="shared" si="21"/>
        <v>-</v>
      </c>
      <c r="BZ97" s="271" t="str">
        <f t="shared" si="22"/>
        <v>-</v>
      </c>
      <c r="CA97" s="250" t="s">
        <v>204</v>
      </c>
      <c r="CB97" s="339" t="s">
        <v>268</v>
      </c>
      <c r="CC97" s="255">
        <f t="shared" si="23"/>
        <v>0</v>
      </c>
      <c r="CD97" s="255">
        <f t="shared" si="24"/>
        <v>0</v>
      </c>
      <c r="CE97" s="255">
        <f t="shared" si="25"/>
        <v>0</v>
      </c>
      <c r="CF97" s="255">
        <f t="shared" si="26"/>
        <v>0</v>
      </c>
    </row>
    <row r="98" spans="1:84" x14ac:dyDescent="0.25">
      <c r="A98" s="285" t="s">
        <v>212</v>
      </c>
      <c r="B98" s="286" t="s">
        <v>220</v>
      </c>
      <c r="C98" s="287" t="s">
        <v>268</v>
      </c>
      <c r="D98" s="287" t="s">
        <v>230</v>
      </c>
      <c r="E98" s="288" t="s">
        <v>102</v>
      </c>
      <c r="F98" s="289" t="s">
        <v>269</v>
      </c>
      <c r="G98" s="287" t="s">
        <v>204</v>
      </c>
      <c r="H98" s="287" t="s">
        <v>214</v>
      </c>
      <c r="I98" s="396" t="s">
        <v>207</v>
      </c>
      <c r="J98" s="290" t="s">
        <v>202</v>
      </c>
      <c r="K98" s="291">
        <v>6</v>
      </c>
      <c r="L98" s="292">
        <v>6</v>
      </c>
      <c r="M98" s="293" t="s">
        <v>219</v>
      </c>
      <c r="N98" s="287" t="s">
        <v>270</v>
      </c>
      <c r="O98" s="238"/>
      <c r="P98" s="239"/>
      <c r="Q98" s="240"/>
      <c r="R98" s="240"/>
      <c r="S98" s="241"/>
      <c r="T98" s="242"/>
      <c r="U98" s="240"/>
      <c r="V98" s="240"/>
      <c r="W98" s="243"/>
      <c r="X98" s="242"/>
      <c r="Y98" s="240"/>
      <c r="Z98" s="240"/>
      <c r="AA98" s="244"/>
      <c r="AB98" s="434"/>
      <c r="AC98" s="431"/>
      <c r="AD98" s="240"/>
      <c r="AE98" s="240"/>
      <c r="AF98" s="240"/>
      <c r="AG98" s="243"/>
      <c r="AH98" s="245"/>
      <c r="AI98" s="246"/>
      <c r="AJ98" s="247"/>
      <c r="AK98" s="247"/>
      <c r="AL98" s="248"/>
      <c r="AM98" s="245"/>
      <c r="AN98" s="246"/>
      <c r="AO98" s="247"/>
      <c r="AP98" s="247"/>
      <c r="AQ98" s="438"/>
      <c r="AR98" s="246"/>
      <c r="AS98" s="246"/>
      <c r="AT98" s="247"/>
      <c r="AU98" s="247"/>
      <c r="AV98" s="248"/>
      <c r="AW98" s="245"/>
      <c r="AX98" s="247"/>
      <c r="AY98" s="247"/>
      <c r="AZ98" s="247"/>
      <c r="BA98" s="248"/>
      <c r="BB98" s="245"/>
      <c r="BC98" s="246"/>
      <c r="BD98" s="247"/>
      <c r="BE98" s="247"/>
      <c r="BF98" s="438"/>
      <c r="BG98" s="239"/>
      <c r="BH98" s="239"/>
      <c r="BI98" s="240"/>
      <c r="BJ98" s="240"/>
      <c r="BK98" s="243"/>
      <c r="BL98" s="242"/>
      <c r="BM98" s="240"/>
      <c r="BN98" s="240"/>
      <c r="BO98" s="240"/>
      <c r="BP98" s="243"/>
      <c r="BQ98" s="242"/>
      <c r="BR98" s="239"/>
      <c r="BS98" s="240"/>
      <c r="BT98" s="240"/>
      <c r="BU98" s="249"/>
      <c r="BV98" s="268">
        <f t="shared" si="18"/>
        <v>0</v>
      </c>
      <c r="BW98" s="269">
        <f t="shared" si="19"/>
        <v>6</v>
      </c>
      <c r="BX98" s="270" t="str">
        <f t="shared" si="20"/>
        <v>-</v>
      </c>
      <c r="BY98" s="271" t="str">
        <f t="shared" si="21"/>
        <v>-</v>
      </c>
      <c r="BZ98" s="271" t="str">
        <f t="shared" si="22"/>
        <v>-</v>
      </c>
      <c r="CA98" s="250" t="s">
        <v>204</v>
      </c>
      <c r="CB98" s="339" t="s">
        <v>268</v>
      </c>
      <c r="CC98" s="255">
        <f t="shared" si="23"/>
        <v>0</v>
      </c>
      <c r="CD98" s="255">
        <f t="shared" si="24"/>
        <v>0</v>
      </c>
      <c r="CE98" s="255">
        <f t="shared" si="25"/>
        <v>0</v>
      </c>
      <c r="CF98" s="255">
        <f t="shared" si="26"/>
        <v>0</v>
      </c>
    </row>
    <row r="99" spans="1:84" x14ac:dyDescent="0.25">
      <c r="A99" s="285" t="s">
        <v>212</v>
      </c>
      <c r="B99" s="286" t="s">
        <v>220</v>
      </c>
      <c r="C99" s="287" t="s">
        <v>268</v>
      </c>
      <c r="D99" s="287" t="s">
        <v>230</v>
      </c>
      <c r="E99" s="288" t="s">
        <v>102</v>
      </c>
      <c r="F99" s="289" t="s">
        <v>269</v>
      </c>
      <c r="G99" s="287" t="s">
        <v>204</v>
      </c>
      <c r="H99" s="287" t="s">
        <v>214</v>
      </c>
      <c r="I99" s="396" t="s">
        <v>207</v>
      </c>
      <c r="J99" s="290" t="s">
        <v>213</v>
      </c>
      <c r="K99" s="291">
        <v>1</v>
      </c>
      <c r="L99" s="292">
        <v>0</v>
      </c>
      <c r="M99" s="293" t="s">
        <v>205</v>
      </c>
      <c r="N99" s="287" t="s">
        <v>271</v>
      </c>
      <c r="O99" s="238"/>
      <c r="P99" s="239"/>
      <c r="Q99" s="240"/>
      <c r="R99" s="240"/>
      <c r="S99" s="241"/>
      <c r="T99" s="242"/>
      <c r="U99" s="240"/>
      <c r="V99" s="240"/>
      <c r="W99" s="243"/>
      <c r="X99" s="242"/>
      <c r="Y99" s="240"/>
      <c r="Z99" s="240"/>
      <c r="AA99" s="244"/>
      <c r="AB99" s="434"/>
      <c r="AC99" s="431"/>
      <c r="AD99" s="240"/>
      <c r="AE99" s="240"/>
      <c r="AF99" s="240"/>
      <c r="AG99" s="243"/>
      <c r="AH99" s="245"/>
      <c r="AI99" s="246"/>
      <c r="AJ99" s="247"/>
      <c r="AK99" s="247"/>
      <c r="AL99" s="248"/>
      <c r="AM99" s="245"/>
      <c r="AN99" s="246"/>
      <c r="AO99" s="247"/>
      <c r="AP99" s="247"/>
      <c r="AQ99" s="438"/>
      <c r="AR99" s="246"/>
      <c r="AS99" s="246"/>
      <c r="AT99" s="247"/>
      <c r="AU99" s="247"/>
      <c r="AV99" s="248"/>
      <c r="AW99" s="245"/>
      <c r="AX99" s="247"/>
      <c r="AY99" s="247"/>
      <c r="AZ99" s="247"/>
      <c r="BA99" s="248"/>
      <c r="BB99" s="245"/>
      <c r="BC99" s="246"/>
      <c r="BD99" s="247"/>
      <c r="BE99" s="247"/>
      <c r="BF99" s="438"/>
      <c r="BG99" s="239"/>
      <c r="BH99" s="239"/>
      <c r="BI99" s="240"/>
      <c r="BJ99" s="240"/>
      <c r="BK99" s="243"/>
      <c r="BL99" s="242"/>
      <c r="BM99" s="240"/>
      <c r="BN99" s="240"/>
      <c r="BO99" s="240"/>
      <c r="BP99" s="243"/>
      <c r="BQ99" s="242"/>
      <c r="BR99" s="239"/>
      <c r="BS99" s="240"/>
      <c r="BT99" s="240"/>
      <c r="BU99" s="249"/>
      <c r="BV99" s="268">
        <f t="shared" si="18"/>
        <v>0</v>
      </c>
      <c r="BW99" s="269">
        <f t="shared" si="19"/>
        <v>0</v>
      </c>
      <c r="BX99" s="270" t="str">
        <f t="shared" si="20"/>
        <v>-</v>
      </c>
      <c r="BY99" s="271" t="str">
        <f t="shared" si="21"/>
        <v>-</v>
      </c>
      <c r="BZ99" s="271" t="str">
        <f t="shared" si="22"/>
        <v>-</v>
      </c>
      <c r="CA99" s="250" t="s">
        <v>204</v>
      </c>
      <c r="CB99" s="339" t="s">
        <v>268</v>
      </c>
      <c r="CC99" s="255">
        <f t="shared" si="23"/>
        <v>0</v>
      </c>
      <c r="CD99" s="255">
        <f t="shared" si="24"/>
        <v>0</v>
      </c>
      <c r="CE99" s="255">
        <f t="shared" si="25"/>
        <v>0</v>
      </c>
      <c r="CF99" s="255">
        <f t="shared" si="26"/>
        <v>0</v>
      </c>
    </row>
    <row r="100" spans="1:84" x14ac:dyDescent="0.25">
      <c r="A100" s="285" t="s">
        <v>212</v>
      </c>
      <c r="B100" s="286" t="s">
        <v>220</v>
      </c>
      <c r="C100" s="287" t="s">
        <v>268</v>
      </c>
      <c r="D100" s="287" t="s">
        <v>230</v>
      </c>
      <c r="E100" s="288" t="s">
        <v>102</v>
      </c>
      <c r="F100" s="289" t="s">
        <v>269</v>
      </c>
      <c r="G100" s="287" t="s">
        <v>204</v>
      </c>
      <c r="H100" s="287" t="s">
        <v>214</v>
      </c>
      <c r="I100" s="396" t="s">
        <v>207</v>
      </c>
      <c r="J100" s="290" t="s">
        <v>82</v>
      </c>
      <c r="K100" s="291">
        <v>1</v>
      </c>
      <c r="L100" s="292">
        <v>0</v>
      </c>
      <c r="M100" s="293" t="s">
        <v>205</v>
      </c>
      <c r="N100" s="287" t="s">
        <v>271</v>
      </c>
      <c r="O100" s="238"/>
      <c r="P100" s="239"/>
      <c r="Q100" s="240"/>
      <c r="R100" s="240"/>
      <c r="S100" s="241"/>
      <c r="T100" s="242"/>
      <c r="U100" s="240"/>
      <c r="V100" s="240"/>
      <c r="W100" s="243"/>
      <c r="X100" s="242"/>
      <c r="Y100" s="240"/>
      <c r="Z100" s="240"/>
      <c r="AA100" s="244"/>
      <c r="AB100" s="434"/>
      <c r="AC100" s="431"/>
      <c r="AD100" s="240"/>
      <c r="AE100" s="240"/>
      <c r="AF100" s="240"/>
      <c r="AG100" s="243"/>
      <c r="AH100" s="245"/>
      <c r="AI100" s="246"/>
      <c r="AJ100" s="247"/>
      <c r="AK100" s="247"/>
      <c r="AL100" s="248"/>
      <c r="AM100" s="245"/>
      <c r="AN100" s="246"/>
      <c r="AO100" s="247"/>
      <c r="AP100" s="247"/>
      <c r="AQ100" s="438"/>
      <c r="AR100" s="246"/>
      <c r="AS100" s="246"/>
      <c r="AT100" s="247"/>
      <c r="AU100" s="247"/>
      <c r="AV100" s="248"/>
      <c r="AW100" s="245"/>
      <c r="AX100" s="247"/>
      <c r="AY100" s="247"/>
      <c r="AZ100" s="247"/>
      <c r="BA100" s="248"/>
      <c r="BB100" s="245"/>
      <c r="BC100" s="246"/>
      <c r="BD100" s="247"/>
      <c r="BE100" s="247"/>
      <c r="BF100" s="438"/>
      <c r="BG100" s="239"/>
      <c r="BH100" s="239"/>
      <c r="BI100" s="240"/>
      <c r="BJ100" s="240"/>
      <c r="BK100" s="243"/>
      <c r="BL100" s="242"/>
      <c r="BM100" s="240"/>
      <c r="BN100" s="240"/>
      <c r="BO100" s="240"/>
      <c r="BP100" s="243"/>
      <c r="BQ100" s="242"/>
      <c r="BR100" s="239"/>
      <c r="BS100" s="240"/>
      <c r="BT100" s="240"/>
      <c r="BU100" s="249"/>
      <c r="BV100" s="268">
        <f t="shared" si="18"/>
        <v>0</v>
      </c>
      <c r="BW100" s="269">
        <f t="shared" si="19"/>
        <v>0</v>
      </c>
      <c r="BX100" s="270" t="str">
        <f t="shared" si="20"/>
        <v>-</v>
      </c>
      <c r="BY100" s="271" t="str">
        <f t="shared" si="21"/>
        <v>-</v>
      </c>
      <c r="BZ100" s="271" t="str">
        <f t="shared" si="22"/>
        <v>-</v>
      </c>
      <c r="CA100" s="250" t="s">
        <v>204</v>
      </c>
      <c r="CB100" s="339" t="s">
        <v>268</v>
      </c>
      <c r="CC100" s="255">
        <f t="shared" si="23"/>
        <v>0</v>
      </c>
      <c r="CD100" s="255">
        <f t="shared" si="24"/>
        <v>0</v>
      </c>
      <c r="CE100" s="255">
        <f t="shared" si="25"/>
        <v>0</v>
      </c>
      <c r="CF100" s="255">
        <f t="shared" si="26"/>
        <v>0</v>
      </c>
    </row>
    <row r="101" spans="1:84" x14ac:dyDescent="0.25">
      <c r="A101" s="285" t="s">
        <v>212</v>
      </c>
      <c r="B101" s="286" t="s">
        <v>220</v>
      </c>
      <c r="C101" s="287" t="s">
        <v>268</v>
      </c>
      <c r="D101" s="287" t="s">
        <v>230</v>
      </c>
      <c r="E101" s="288" t="s">
        <v>102</v>
      </c>
      <c r="F101" s="289" t="s">
        <v>269</v>
      </c>
      <c r="G101" s="287" t="s">
        <v>204</v>
      </c>
      <c r="H101" s="287" t="s">
        <v>214</v>
      </c>
      <c r="I101" s="396" t="s">
        <v>207</v>
      </c>
      <c r="J101" s="290" t="s">
        <v>116</v>
      </c>
      <c r="K101" s="291">
        <v>1</v>
      </c>
      <c r="L101" s="292">
        <v>0</v>
      </c>
      <c r="M101" s="293" t="s">
        <v>205</v>
      </c>
      <c r="N101" s="287" t="s">
        <v>271</v>
      </c>
      <c r="O101" s="238"/>
      <c r="P101" s="239"/>
      <c r="Q101" s="240"/>
      <c r="R101" s="240"/>
      <c r="S101" s="241"/>
      <c r="T101" s="242"/>
      <c r="U101" s="240"/>
      <c r="V101" s="240"/>
      <c r="W101" s="243"/>
      <c r="X101" s="242"/>
      <c r="Y101" s="240"/>
      <c r="Z101" s="240"/>
      <c r="AA101" s="244"/>
      <c r="AB101" s="434"/>
      <c r="AC101" s="431"/>
      <c r="AD101" s="240"/>
      <c r="AE101" s="240"/>
      <c r="AF101" s="240"/>
      <c r="AG101" s="243"/>
      <c r="AH101" s="245"/>
      <c r="AI101" s="246"/>
      <c r="AJ101" s="247"/>
      <c r="AK101" s="247"/>
      <c r="AL101" s="248"/>
      <c r="AM101" s="245"/>
      <c r="AN101" s="246"/>
      <c r="AO101" s="247"/>
      <c r="AP101" s="247"/>
      <c r="AQ101" s="438"/>
      <c r="AR101" s="246"/>
      <c r="AS101" s="246"/>
      <c r="AT101" s="247"/>
      <c r="AU101" s="247"/>
      <c r="AV101" s="248"/>
      <c r="AW101" s="245"/>
      <c r="AX101" s="247"/>
      <c r="AY101" s="247"/>
      <c r="AZ101" s="247"/>
      <c r="BA101" s="248"/>
      <c r="BB101" s="245"/>
      <c r="BC101" s="246"/>
      <c r="BD101" s="247"/>
      <c r="BE101" s="247"/>
      <c r="BF101" s="438"/>
      <c r="BG101" s="239"/>
      <c r="BH101" s="239"/>
      <c r="BI101" s="240"/>
      <c r="BJ101" s="240"/>
      <c r="BK101" s="243"/>
      <c r="BL101" s="242"/>
      <c r="BM101" s="240"/>
      <c r="BN101" s="240"/>
      <c r="BO101" s="240"/>
      <c r="BP101" s="243"/>
      <c r="BQ101" s="242"/>
      <c r="BR101" s="239"/>
      <c r="BS101" s="240"/>
      <c r="BT101" s="240"/>
      <c r="BU101" s="249"/>
      <c r="BV101" s="268">
        <f t="shared" si="18"/>
        <v>0</v>
      </c>
      <c r="BW101" s="269">
        <f t="shared" si="19"/>
        <v>0</v>
      </c>
      <c r="BX101" s="270" t="str">
        <f t="shared" si="20"/>
        <v>-</v>
      </c>
      <c r="BY101" s="271" t="str">
        <f t="shared" si="21"/>
        <v>-</v>
      </c>
      <c r="BZ101" s="271" t="str">
        <f t="shared" si="22"/>
        <v>-</v>
      </c>
      <c r="CA101" s="250" t="s">
        <v>204</v>
      </c>
      <c r="CB101" s="339" t="s">
        <v>268</v>
      </c>
      <c r="CC101" s="255">
        <f t="shared" si="23"/>
        <v>0</v>
      </c>
      <c r="CD101" s="255">
        <f t="shared" si="24"/>
        <v>0</v>
      </c>
      <c r="CE101" s="255">
        <f t="shared" si="25"/>
        <v>0</v>
      </c>
      <c r="CF101" s="255">
        <f t="shared" si="26"/>
        <v>0</v>
      </c>
    </row>
    <row r="102" spans="1:84" x14ac:dyDescent="0.25">
      <c r="A102" s="285" t="s">
        <v>212</v>
      </c>
      <c r="B102" s="286" t="s">
        <v>220</v>
      </c>
      <c r="C102" s="287" t="s">
        <v>268</v>
      </c>
      <c r="D102" s="287" t="s">
        <v>230</v>
      </c>
      <c r="E102" s="288" t="s">
        <v>102</v>
      </c>
      <c r="F102" s="289" t="s">
        <v>269</v>
      </c>
      <c r="G102" s="287" t="s">
        <v>204</v>
      </c>
      <c r="H102" s="287" t="s">
        <v>214</v>
      </c>
      <c r="I102" s="396" t="s">
        <v>207</v>
      </c>
      <c r="J102" s="290" t="s">
        <v>202</v>
      </c>
      <c r="K102" s="291">
        <v>6</v>
      </c>
      <c r="L102" s="292">
        <v>6</v>
      </c>
      <c r="M102" s="293" t="s">
        <v>219</v>
      </c>
      <c r="N102" s="287" t="s">
        <v>271</v>
      </c>
      <c r="O102" s="238"/>
      <c r="P102" s="239"/>
      <c r="Q102" s="240"/>
      <c r="R102" s="240"/>
      <c r="S102" s="241"/>
      <c r="T102" s="242"/>
      <c r="U102" s="240"/>
      <c r="V102" s="240"/>
      <c r="W102" s="243"/>
      <c r="X102" s="242"/>
      <c r="Y102" s="240"/>
      <c r="Z102" s="240"/>
      <c r="AA102" s="244"/>
      <c r="AB102" s="434"/>
      <c r="AC102" s="431"/>
      <c r="AD102" s="240"/>
      <c r="AE102" s="240"/>
      <c r="AF102" s="240"/>
      <c r="AG102" s="243"/>
      <c r="AH102" s="245"/>
      <c r="AI102" s="246"/>
      <c r="AJ102" s="247"/>
      <c r="AK102" s="247"/>
      <c r="AL102" s="248"/>
      <c r="AM102" s="245"/>
      <c r="AN102" s="246"/>
      <c r="AO102" s="247"/>
      <c r="AP102" s="247"/>
      <c r="AQ102" s="438"/>
      <c r="AR102" s="246"/>
      <c r="AS102" s="246"/>
      <c r="AT102" s="247"/>
      <c r="AU102" s="247"/>
      <c r="AV102" s="248"/>
      <c r="AW102" s="245"/>
      <c r="AX102" s="247"/>
      <c r="AY102" s="247"/>
      <c r="AZ102" s="247"/>
      <c r="BA102" s="248"/>
      <c r="BB102" s="245"/>
      <c r="BC102" s="246"/>
      <c r="BD102" s="247"/>
      <c r="BE102" s="247"/>
      <c r="BF102" s="438"/>
      <c r="BG102" s="239"/>
      <c r="BH102" s="239"/>
      <c r="BI102" s="240"/>
      <c r="BJ102" s="240"/>
      <c r="BK102" s="243"/>
      <c r="BL102" s="242"/>
      <c r="BM102" s="240"/>
      <c r="BN102" s="240"/>
      <c r="BO102" s="240"/>
      <c r="BP102" s="243"/>
      <c r="BQ102" s="242"/>
      <c r="BR102" s="239"/>
      <c r="BS102" s="240"/>
      <c r="BT102" s="240"/>
      <c r="BU102" s="249"/>
      <c r="BV102" s="268">
        <f t="shared" si="18"/>
        <v>0</v>
      </c>
      <c r="BW102" s="269">
        <f t="shared" si="19"/>
        <v>6</v>
      </c>
      <c r="BX102" s="270" t="str">
        <f t="shared" si="20"/>
        <v>-</v>
      </c>
      <c r="BY102" s="271" t="str">
        <f t="shared" si="21"/>
        <v>-</v>
      </c>
      <c r="BZ102" s="271" t="str">
        <f t="shared" si="22"/>
        <v>-</v>
      </c>
      <c r="CA102" s="250" t="s">
        <v>204</v>
      </c>
      <c r="CB102" s="339" t="s">
        <v>268</v>
      </c>
      <c r="CC102" s="255">
        <f t="shared" si="23"/>
        <v>0</v>
      </c>
      <c r="CD102" s="255">
        <f t="shared" si="24"/>
        <v>0</v>
      </c>
      <c r="CE102" s="255">
        <f t="shared" si="25"/>
        <v>0</v>
      </c>
      <c r="CF102" s="255">
        <f t="shared" si="26"/>
        <v>0</v>
      </c>
    </row>
    <row r="103" spans="1:84" x14ac:dyDescent="0.25">
      <c r="A103" s="285" t="s">
        <v>211</v>
      </c>
      <c r="B103" s="286" t="s">
        <v>222</v>
      </c>
      <c r="C103" s="287" t="s">
        <v>272</v>
      </c>
      <c r="D103" s="287" t="s">
        <v>233</v>
      </c>
      <c r="E103" s="288" t="s">
        <v>102</v>
      </c>
      <c r="F103" s="289" t="s">
        <v>273</v>
      </c>
      <c r="G103" s="287" t="s">
        <v>204</v>
      </c>
      <c r="H103" s="287" t="s">
        <v>214</v>
      </c>
      <c r="I103" s="396" t="s">
        <v>207</v>
      </c>
      <c r="J103" s="290" t="s">
        <v>80</v>
      </c>
      <c r="K103" s="291">
        <v>5</v>
      </c>
      <c r="L103" s="292">
        <v>5</v>
      </c>
      <c r="M103" s="293" t="s">
        <v>200</v>
      </c>
      <c r="N103" s="533" t="s">
        <v>274</v>
      </c>
      <c r="O103" s="238"/>
      <c r="P103" s="239"/>
      <c r="Q103" s="240"/>
      <c r="R103" s="240"/>
      <c r="S103" s="241">
        <v>1</v>
      </c>
      <c r="T103" s="242"/>
      <c r="U103" s="240">
        <v>1</v>
      </c>
      <c r="V103" s="240"/>
      <c r="W103" s="243">
        <v>1</v>
      </c>
      <c r="X103" s="242"/>
      <c r="Y103" s="240"/>
      <c r="Z103" s="240"/>
      <c r="AA103" s="244"/>
      <c r="AB103" s="434"/>
      <c r="AC103" s="431"/>
      <c r="AD103" s="240"/>
      <c r="AE103" s="240"/>
      <c r="AF103" s="240"/>
      <c r="AG103" s="243"/>
      <c r="AH103" s="245"/>
      <c r="AI103" s="246">
        <v>1</v>
      </c>
      <c r="AJ103" s="247"/>
      <c r="AK103" s="247"/>
      <c r="AL103" s="248"/>
      <c r="AM103" s="245"/>
      <c r="AN103" s="246"/>
      <c r="AO103" s="247"/>
      <c r="AP103" s="247"/>
      <c r="AQ103" s="438">
        <v>1</v>
      </c>
      <c r="AR103" s="246"/>
      <c r="AS103" s="246"/>
      <c r="AT103" s="247"/>
      <c r="AU103" s="247"/>
      <c r="AV103" s="248"/>
      <c r="AW103" s="245"/>
      <c r="AX103" s="247"/>
      <c r="AY103" s="247"/>
      <c r="AZ103" s="247"/>
      <c r="BA103" s="248"/>
      <c r="BB103" s="245"/>
      <c r="BC103" s="246"/>
      <c r="BD103" s="247"/>
      <c r="BE103" s="247"/>
      <c r="BF103" s="438"/>
      <c r="BG103" s="239"/>
      <c r="BH103" s="239"/>
      <c r="BI103" s="240"/>
      <c r="BJ103" s="240"/>
      <c r="BK103" s="243"/>
      <c r="BL103" s="242"/>
      <c r="BM103" s="240"/>
      <c r="BN103" s="240"/>
      <c r="BO103" s="240"/>
      <c r="BP103" s="243"/>
      <c r="BQ103" s="242"/>
      <c r="BR103" s="239"/>
      <c r="BS103" s="240"/>
      <c r="BT103" s="240"/>
      <c r="BU103" s="249"/>
      <c r="BV103" s="268">
        <f t="shared" si="18"/>
        <v>5</v>
      </c>
      <c r="BW103" s="269">
        <f t="shared" si="19"/>
        <v>0</v>
      </c>
      <c r="BX103" s="270">
        <f t="shared" si="20"/>
        <v>5</v>
      </c>
      <c r="BY103" s="271">
        <f t="shared" si="21"/>
        <v>3</v>
      </c>
      <c r="BZ103" s="271">
        <f t="shared" si="22"/>
        <v>2</v>
      </c>
      <c r="CA103" s="250" t="s">
        <v>204</v>
      </c>
      <c r="CB103" s="251" t="s">
        <v>296</v>
      </c>
      <c r="CC103" s="255">
        <f t="shared" si="23"/>
        <v>3</v>
      </c>
      <c r="CD103" s="255">
        <f t="shared" si="24"/>
        <v>2</v>
      </c>
      <c r="CE103" s="255">
        <f t="shared" si="25"/>
        <v>0</v>
      </c>
      <c r="CF103" s="255">
        <f t="shared" si="26"/>
        <v>0</v>
      </c>
    </row>
    <row r="104" spans="1:84" x14ac:dyDescent="0.25">
      <c r="A104" s="285" t="s">
        <v>211</v>
      </c>
      <c r="B104" s="286" t="s">
        <v>222</v>
      </c>
      <c r="C104" s="287" t="s">
        <v>272</v>
      </c>
      <c r="D104" s="287" t="s">
        <v>233</v>
      </c>
      <c r="E104" s="288" t="s">
        <v>102</v>
      </c>
      <c r="F104" s="289" t="s">
        <v>273</v>
      </c>
      <c r="G104" s="287" t="s">
        <v>204</v>
      </c>
      <c r="H104" s="287" t="s">
        <v>214</v>
      </c>
      <c r="I104" s="396" t="s">
        <v>207</v>
      </c>
      <c r="J104" s="290" t="s">
        <v>82</v>
      </c>
      <c r="K104" s="291">
        <v>5</v>
      </c>
      <c r="L104" s="292">
        <v>5</v>
      </c>
      <c r="M104" s="293" t="s">
        <v>201</v>
      </c>
      <c r="N104" s="287" t="s">
        <v>274</v>
      </c>
      <c r="O104" s="238"/>
      <c r="P104" s="239"/>
      <c r="Q104" s="240"/>
      <c r="R104" s="240"/>
      <c r="S104" s="241">
        <v>1</v>
      </c>
      <c r="T104" s="242"/>
      <c r="U104" s="240">
        <v>1</v>
      </c>
      <c r="V104" s="240"/>
      <c r="W104" s="243">
        <v>1</v>
      </c>
      <c r="X104" s="242"/>
      <c r="Y104" s="240"/>
      <c r="Z104" s="240"/>
      <c r="AA104" s="244"/>
      <c r="AB104" s="434"/>
      <c r="AC104" s="431"/>
      <c r="AD104" s="240"/>
      <c r="AE104" s="240"/>
      <c r="AF104" s="240"/>
      <c r="AG104" s="243"/>
      <c r="AH104" s="245"/>
      <c r="AI104" s="246">
        <v>1</v>
      </c>
      <c r="AJ104" s="247"/>
      <c r="AK104" s="247"/>
      <c r="AL104" s="248"/>
      <c r="AM104" s="245"/>
      <c r="AN104" s="246"/>
      <c r="AO104" s="247"/>
      <c r="AP104" s="247"/>
      <c r="AQ104" s="438">
        <v>1</v>
      </c>
      <c r="AR104" s="246"/>
      <c r="AS104" s="246"/>
      <c r="AT104" s="247"/>
      <c r="AU104" s="247"/>
      <c r="AV104" s="248"/>
      <c r="AW104" s="245"/>
      <c r="AX104" s="247"/>
      <c r="AY104" s="247"/>
      <c r="AZ104" s="247"/>
      <c r="BA104" s="248"/>
      <c r="BB104" s="245"/>
      <c r="BC104" s="246"/>
      <c r="BD104" s="247"/>
      <c r="BE104" s="247"/>
      <c r="BF104" s="438"/>
      <c r="BG104" s="239"/>
      <c r="BH104" s="239"/>
      <c r="BI104" s="240"/>
      <c r="BJ104" s="240"/>
      <c r="BK104" s="243"/>
      <c r="BL104" s="242"/>
      <c r="BM104" s="240"/>
      <c r="BN104" s="240"/>
      <c r="BO104" s="240"/>
      <c r="BP104" s="243"/>
      <c r="BQ104" s="242"/>
      <c r="BR104" s="239"/>
      <c r="BS104" s="240"/>
      <c r="BT104" s="240"/>
      <c r="BU104" s="249"/>
      <c r="BV104" s="268">
        <f t="shared" si="18"/>
        <v>5</v>
      </c>
      <c r="BW104" s="269">
        <f t="shared" si="19"/>
        <v>0</v>
      </c>
      <c r="BX104" s="270">
        <f t="shared" si="20"/>
        <v>5</v>
      </c>
      <c r="BY104" s="271" t="str">
        <f t="shared" si="21"/>
        <v>-</v>
      </c>
      <c r="BZ104" s="271" t="str">
        <f t="shared" si="22"/>
        <v>-</v>
      </c>
      <c r="CA104" s="250" t="s">
        <v>204</v>
      </c>
      <c r="CB104" s="251" t="s">
        <v>296</v>
      </c>
      <c r="CC104" s="255">
        <f t="shared" si="23"/>
        <v>3</v>
      </c>
      <c r="CD104" s="255">
        <f t="shared" si="24"/>
        <v>2</v>
      </c>
      <c r="CE104" s="255">
        <f t="shared" si="25"/>
        <v>0</v>
      </c>
      <c r="CF104" s="255">
        <f t="shared" si="26"/>
        <v>0</v>
      </c>
    </row>
    <row r="105" spans="1:84" x14ac:dyDescent="0.25">
      <c r="A105" s="285" t="s">
        <v>211</v>
      </c>
      <c r="B105" s="286" t="s">
        <v>222</v>
      </c>
      <c r="C105" s="287" t="s">
        <v>272</v>
      </c>
      <c r="D105" s="287" t="s">
        <v>233</v>
      </c>
      <c r="E105" s="288" t="s">
        <v>102</v>
      </c>
      <c r="F105" s="289" t="s">
        <v>273</v>
      </c>
      <c r="G105" s="287" t="s">
        <v>204</v>
      </c>
      <c r="H105" s="287" t="s">
        <v>214</v>
      </c>
      <c r="I105" s="396" t="s">
        <v>207</v>
      </c>
      <c r="J105" s="290" t="s">
        <v>213</v>
      </c>
      <c r="K105" s="291">
        <v>5</v>
      </c>
      <c r="L105" s="292">
        <v>5</v>
      </c>
      <c r="M105" s="293" t="s">
        <v>201</v>
      </c>
      <c r="N105" s="287" t="s">
        <v>274</v>
      </c>
      <c r="O105" s="238"/>
      <c r="P105" s="239"/>
      <c r="Q105" s="240"/>
      <c r="R105" s="240"/>
      <c r="S105" s="241">
        <v>1</v>
      </c>
      <c r="T105" s="242"/>
      <c r="U105" s="240">
        <v>1</v>
      </c>
      <c r="V105" s="240"/>
      <c r="W105" s="243">
        <v>1</v>
      </c>
      <c r="X105" s="242"/>
      <c r="Y105" s="240"/>
      <c r="Z105" s="240"/>
      <c r="AA105" s="244"/>
      <c r="AB105" s="434"/>
      <c r="AC105" s="431"/>
      <c r="AD105" s="240"/>
      <c r="AE105" s="240"/>
      <c r="AF105" s="240"/>
      <c r="AG105" s="243"/>
      <c r="AH105" s="245"/>
      <c r="AI105" s="246">
        <v>1</v>
      </c>
      <c r="AJ105" s="247"/>
      <c r="AK105" s="247"/>
      <c r="AL105" s="248"/>
      <c r="AM105" s="245"/>
      <c r="AN105" s="246"/>
      <c r="AO105" s="247"/>
      <c r="AP105" s="247"/>
      <c r="AQ105" s="438">
        <v>1</v>
      </c>
      <c r="AR105" s="246"/>
      <c r="AS105" s="246"/>
      <c r="AT105" s="247"/>
      <c r="AU105" s="247"/>
      <c r="AV105" s="248"/>
      <c r="AW105" s="245"/>
      <c r="AX105" s="247"/>
      <c r="AY105" s="247"/>
      <c r="AZ105" s="247"/>
      <c r="BA105" s="248"/>
      <c r="BB105" s="245"/>
      <c r="BC105" s="246"/>
      <c r="BD105" s="247"/>
      <c r="BE105" s="247"/>
      <c r="BF105" s="438"/>
      <c r="BG105" s="239"/>
      <c r="BH105" s="239"/>
      <c r="BI105" s="240"/>
      <c r="BJ105" s="240"/>
      <c r="BK105" s="243"/>
      <c r="BL105" s="242"/>
      <c r="BM105" s="240"/>
      <c r="BN105" s="240"/>
      <c r="BO105" s="240"/>
      <c r="BP105" s="243"/>
      <c r="BQ105" s="242"/>
      <c r="BR105" s="239"/>
      <c r="BS105" s="240"/>
      <c r="BT105" s="240"/>
      <c r="BU105" s="249"/>
      <c r="BV105" s="268">
        <f t="shared" si="18"/>
        <v>5</v>
      </c>
      <c r="BW105" s="269">
        <f t="shared" si="19"/>
        <v>0</v>
      </c>
      <c r="BX105" s="270">
        <f t="shared" si="20"/>
        <v>5</v>
      </c>
      <c r="BY105" s="271" t="str">
        <f t="shared" si="21"/>
        <v>-</v>
      </c>
      <c r="BZ105" s="271" t="str">
        <f t="shared" si="22"/>
        <v>-</v>
      </c>
      <c r="CA105" s="250" t="s">
        <v>204</v>
      </c>
      <c r="CB105" s="251" t="s">
        <v>296</v>
      </c>
      <c r="CC105" s="255">
        <f t="shared" si="23"/>
        <v>3</v>
      </c>
      <c r="CD105" s="255">
        <f t="shared" si="24"/>
        <v>2</v>
      </c>
      <c r="CE105" s="255">
        <f t="shared" si="25"/>
        <v>0</v>
      </c>
      <c r="CF105" s="255">
        <f t="shared" si="26"/>
        <v>0</v>
      </c>
    </row>
    <row r="106" spans="1:84" x14ac:dyDescent="0.25">
      <c r="A106" s="285" t="s">
        <v>211</v>
      </c>
      <c r="B106" s="286" t="s">
        <v>222</v>
      </c>
      <c r="C106" s="287" t="s">
        <v>272</v>
      </c>
      <c r="D106" s="287" t="s">
        <v>233</v>
      </c>
      <c r="E106" s="288" t="s">
        <v>102</v>
      </c>
      <c r="F106" s="289" t="s">
        <v>273</v>
      </c>
      <c r="G106" s="287" t="s">
        <v>204</v>
      </c>
      <c r="H106" s="287" t="s">
        <v>214</v>
      </c>
      <c r="I106" s="396" t="s">
        <v>207</v>
      </c>
      <c r="J106" s="290" t="s">
        <v>202</v>
      </c>
      <c r="K106" s="291">
        <v>6</v>
      </c>
      <c r="L106" s="292">
        <v>6</v>
      </c>
      <c r="M106" s="293" t="s">
        <v>219</v>
      </c>
      <c r="N106" s="287" t="s">
        <v>274</v>
      </c>
      <c r="O106" s="238"/>
      <c r="P106" s="239"/>
      <c r="Q106" s="240"/>
      <c r="R106" s="240"/>
      <c r="S106" s="241"/>
      <c r="T106" s="242"/>
      <c r="U106" s="240"/>
      <c r="V106" s="240"/>
      <c r="W106" s="243"/>
      <c r="X106" s="242"/>
      <c r="Y106" s="240"/>
      <c r="Z106" s="240"/>
      <c r="AA106" s="244"/>
      <c r="AB106" s="434"/>
      <c r="AC106" s="431"/>
      <c r="AD106" s="240"/>
      <c r="AE106" s="240"/>
      <c r="AF106" s="240"/>
      <c r="AG106" s="243"/>
      <c r="AH106" s="245"/>
      <c r="AI106" s="246"/>
      <c r="AJ106" s="247"/>
      <c r="AK106" s="247"/>
      <c r="AL106" s="248"/>
      <c r="AM106" s="245"/>
      <c r="AN106" s="246"/>
      <c r="AO106" s="247"/>
      <c r="AP106" s="247"/>
      <c r="AQ106" s="438"/>
      <c r="AR106" s="246"/>
      <c r="AS106" s="246"/>
      <c r="AT106" s="247"/>
      <c r="AU106" s="247"/>
      <c r="AV106" s="248"/>
      <c r="AW106" s="245"/>
      <c r="AX106" s="247"/>
      <c r="AY106" s="247"/>
      <c r="AZ106" s="247"/>
      <c r="BA106" s="248"/>
      <c r="BB106" s="245"/>
      <c r="BC106" s="246"/>
      <c r="BD106" s="247"/>
      <c r="BE106" s="247"/>
      <c r="BF106" s="438"/>
      <c r="BG106" s="239"/>
      <c r="BH106" s="239"/>
      <c r="BI106" s="240"/>
      <c r="BJ106" s="240"/>
      <c r="BK106" s="243"/>
      <c r="BL106" s="242"/>
      <c r="BM106" s="240"/>
      <c r="BN106" s="240"/>
      <c r="BO106" s="240"/>
      <c r="BP106" s="243"/>
      <c r="BQ106" s="242"/>
      <c r="BR106" s="239"/>
      <c r="BS106" s="240"/>
      <c r="BT106" s="240"/>
      <c r="BU106" s="249"/>
      <c r="BV106" s="268">
        <f t="shared" si="18"/>
        <v>0</v>
      </c>
      <c r="BW106" s="269">
        <f t="shared" si="19"/>
        <v>6</v>
      </c>
      <c r="BX106" s="270" t="str">
        <f t="shared" si="20"/>
        <v>-</v>
      </c>
      <c r="BY106" s="271" t="str">
        <f t="shared" si="21"/>
        <v>-</v>
      </c>
      <c r="BZ106" s="271" t="str">
        <f t="shared" si="22"/>
        <v>-</v>
      </c>
      <c r="CA106" s="250" t="s">
        <v>204</v>
      </c>
      <c r="CB106" s="251" t="s">
        <v>296</v>
      </c>
      <c r="CC106" s="255">
        <f t="shared" si="23"/>
        <v>0</v>
      </c>
      <c r="CD106" s="255">
        <f t="shared" si="24"/>
        <v>0</v>
      </c>
      <c r="CE106" s="255">
        <f t="shared" si="25"/>
        <v>0</v>
      </c>
      <c r="CF106" s="255">
        <f t="shared" si="26"/>
        <v>0</v>
      </c>
    </row>
    <row r="107" spans="1:84" x14ac:dyDescent="0.25">
      <c r="A107" s="285" t="s">
        <v>211</v>
      </c>
      <c r="B107" s="286" t="s">
        <v>222</v>
      </c>
      <c r="C107" s="287" t="s">
        <v>275</v>
      </c>
      <c r="D107" s="287" t="s">
        <v>233</v>
      </c>
      <c r="E107" s="288" t="s">
        <v>102</v>
      </c>
      <c r="F107" s="289" t="s">
        <v>276</v>
      </c>
      <c r="G107" s="287" t="s">
        <v>204</v>
      </c>
      <c r="H107" s="287" t="s">
        <v>214</v>
      </c>
      <c r="I107" s="396" t="s">
        <v>207</v>
      </c>
      <c r="J107" s="290" t="s">
        <v>80</v>
      </c>
      <c r="K107" s="291">
        <v>5</v>
      </c>
      <c r="L107" s="292">
        <v>6</v>
      </c>
      <c r="M107" s="293" t="s">
        <v>200</v>
      </c>
      <c r="N107" s="532" t="s">
        <v>277</v>
      </c>
      <c r="O107" s="238"/>
      <c r="P107" s="239"/>
      <c r="Q107" s="240"/>
      <c r="R107" s="240"/>
      <c r="S107" s="241">
        <v>1</v>
      </c>
      <c r="T107" s="242"/>
      <c r="U107" s="240">
        <v>1</v>
      </c>
      <c r="V107" s="240"/>
      <c r="W107" s="243">
        <v>1</v>
      </c>
      <c r="X107" s="242"/>
      <c r="Y107" s="240"/>
      <c r="Z107" s="240"/>
      <c r="AA107" s="244"/>
      <c r="AB107" s="434"/>
      <c r="AC107" s="431"/>
      <c r="AD107" s="240"/>
      <c r="AE107" s="240"/>
      <c r="AF107" s="240"/>
      <c r="AG107" s="243"/>
      <c r="AH107" s="245"/>
      <c r="AI107" s="246">
        <v>1</v>
      </c>
      <c r="AJ107" s="247"/>
      <c r="AK107" s="247"/>
      <c r="AL107" s="248"/>
      <c r="AM107" s="245"/>
      <c r="AN107" s="246"/>
      <c r="AO107" s="247"/>
      <c r="AP107" s="247"/>
      <c r="AQ107" s="438">
        <v>1</v>
      </c>
      <c r="AR107" s="246"/>
      <c r="AS107" s="246"/>
      <c r="AT107" s="247"/>
      <c r="AU107" s="247"/>
      <c r="AV107" s="248"/>
      <c r="AW107" s="245"/>
      <c r="AX107" s="247"/>
      <c r="AY107" s="247"/>
      <c r="AZ107" s="247"/>
      <c r="BA107" s="248"/>
      <c r="BB107" s="245"/>
      <c r="BC107" s="246"/>
      <c r="BD107" s="247"/>
      <c r="BE107" s="247"/>
      <c r="BF107" s="438"/>
      <c r="BG107" s="239"/>
      <c r="BH107" s="239"/>
      <c r="BI107" s="240"/>
      <c r="BJ107" s="240"/>
      <c r="BK107" s="243"/>
      <c r="BL107" s="242">
        <v>1</v>
      </c>
      <c r="BM107" s="240"/>
      <c r="BN107" s="240"/>
      <c r="BO107" s="240"/>
      <c r="BP107" s="243"/>
      <c r="BQ107" s="242"/>
      <c r="BR107" s="239"/>
      <c r="BS107" s="240"/>
      <c r="BT107" s="240"/>
      <c r="BU107" s="249"/>
      <c r="BV107" s="268">
        <f t="shared" si="18"/>
        <v>6</v>
      </c>
      <c r="BW107" s="269">
        <f t="shared" si="19"/>
        <v>0</v>
      </c>
      <c r="BX107" s="270">
        <f t="shared" si="20"/>
        <v>6</v>
      </c>
      <c r="BY107" s="271">
        <f t="shared" si="21"/>
        <v>4</v>
      </c>
      <c r="BZ107" s="271">
        <f t="shared" si="22"/>
        <v>2</v>
      </c>
      <c r="CA107" s="250" t="s">
        <v>204</v>
      </c>
      <c r="CB107" s="251" t="s">
        <v>296</v>
      </c>
      <c r="CC107" s="255">
        <f t="shared" si="23"/>
        <v>3</v>
      </c>
      <c r="CD107" s="255">
        <f t="shared" si="24"/>
        <v>2</v>
      </c>
      <c r="CE107" s="255">
        <f t="shared" si="25"/>
        <v>0</v>
      </c>
      <c r="CF107" s="255">
        <f t="shared" si="26"/>
        <v>1</v>
      </c>
    </row>
    <row r="108" spans="1:84" x14ac:dyDescent="0.25">
      <c r="A108" s="285" t="s">
        <v>211</v>
      </c>
      <c r="B108" s="286" t="s">
        <v>222</v>
      </c>
      <c r="C108" s="287" t="s">
        <v>275</v>
      </c>
      <c r="D108" s="287" t="s">
        <v>233</v>
      </c>
      <c r="E108" s="288" t="s">
        <v>102</v>
      </c>
      <c r="F108" s="289" t="s">
        <v>276</v>
      </c>
      <c r="G108" s="287" t="s">
        <v>204</v>
      </c>
      <c r="H108" s="287" t="s">
        <v>214</v>
      </c>
      <c r="I108" s="396" t="s">
        <v>207</v>
      </c>
      <c r="J108" s="290" t="s">
        <v>82</v>
      </c>
      <c r="K108" s="291">
        <v>5</v>
      </c>
      <c r="L108" s="292">
        <v>6</v>
      </c>
      <c r="M108" s="293" t="s">
        <v>201</v>
      </c>
      <c r="N108" s="287" t="s">
        <v>277</v>
      </c>
      <c r="O108" s="238"/>
      <c r="P108" s="239"/>
      <c r="Q108" s="240"/>
      <c r="R108" s="240"/>
      <c r="S108" s="241">
        <v>1</v>
      </c>
      <c r="T108" s="242"/>
      <c r="U108" s="240">
        <v>1</v>
      </c>
      <c r="V108" s="240"/>
      <c r="W108" s="243">
        <v>1</v>
      </c>
      <c r="X108" s="242"/>
      <c r="Y108" s="240"/>
      <c r="Z108" s="240"/>
      <c r="AA108" s="244"/>
      <c r="AB108" s="434"/>
      <c r="AC108" s="431"/>
      <c r="AD108" s="240"/>
      <c r="AE108" s="240"/>
      <c r="AF108" s="240"/>
      <c r="AG108" s="243"/>
      <c r="AH108" s="245"/>
      <c r="AI108" s="246">
        <v>1</v>
      </c>
      <c r="AJ108" s="247"/>
      <c r="AK108" s="247"/>
      <c r="AL108" s="248"/>
      <c r="AM108" s="245"/>
      <c r="AN108" s="246"/>
      <c r="AO108" s="247"/>
      <c r="AP108" s="247"/>
      <c r="AQ108" s="438">
        <v>1</v>
      </c>
      <c r="AR108" s="246"/>
      <c r="AS108" s="246"/>
      <c r="AT108" s="247"/>
      <c r="AU108" s="247"/>
      <c r="AV108" s="248"/>
      <c r="AW108" s="245"/>
      <c r="AX108" s="247"/>
      <c r="AY108" s="247"/>
      <c r="AZ108" s="247"/>
      <c r="BA108" s="248"/>
      <c r="BB108" s="245"/>
      <c r="BC108" s="246"/>
      <c r="BD108" s="247"/>
      <c r="BE108" s="247"/>
      <c r="BF108" s="438"/>
      <c r="BG108" s="239"/>
      <c r="BH108" s="239"/>
      <c r="BI108" s="240"/>
      <c r="BJ108" s="240"/>
      <c r="BK108" s="243"/>
      <c r="BL108" s="242">
        <v>1</v>
      </c>
      <c r="BM108" s="240"/>
      <c r="BN108" s="240"/>
      <c r="BO108" s="240"/>
      <c r="BP108" s="243"/>
      <c r="BQ108" s="242"/>
      <c r="BR108" s="239"/>
      <c r="BS108" s="240"/>
      <c r="BT108" s="240"/>
      <c r="BU108" s="249"/>
      <c r="BV108" s="268">
        <f t="shared" si="18"/>
        <v>6</v>
      </c>
      <c r="BW108" s="269">
        <f t="shared" si="19"/>
        <v>0</v>
      </c>
      <c r="BX108" s="270">
        <f t="shared" si="20"/>
        <v>6</v>
      </c>
      <c r="BY108" s="271" t="str">
        <f t="shared" si="21"/>
        <v>-</v>
      </c>
      <c r="BZ108" s="271" t="str">
        <f t="shared" si="22"/>
        <v>-</v>
      </c>
      <c r="CA108" s="250" t="s">
        <v>204</v>
      </c>
      <c r="CB108" s="251" t="s">
        <v>296</v>
      </c>
      <c r="CC108" s="255">
        <f t="shared" si="23"/>
        <v>3</v>
      </c>
      <c r="CD108" s="255">
        <f t="shared" si="24"/>
        <v>2</v>
      </c>
      <c r="CE108" s="255">
        <f t="shared" si="25"/>
        <v>0</v>
      </c>
      <c r="CF108" s="255">
        <f t="shared" si="26"/>
        <v>1</v>
      </c>
    </row>
    <row r="109" spans="1:84" x14ac:dyDescent="0.25">
      <c r="A109" s="285" t="s">
        <v>211</v>
      </c>
      <c r="B109" s="286" t="s">
        <v>222</v>
      </c>
      <c r="C109" s="287" t="s">
        <v>275</v>
      </c>
      <c r="D109" s="287" t="s">
        <v>233</v>
      </c>
      <c r="E109" s="288" t="s">
        <v>102</v>
      </c>
      <c r="F109" s="289" t="s">
        <v>276</v>
      </c>
      <c r="G109" s="287" t="s">
        <v>204</v>
      </c>
      <c r="H109" s="287" t="s">
        <v>214</v>
      </c>
      <c r="I109" s="396" t="s">
        <v>207</v>
      </c>
      <c r="J109" s="290" t="s">
        <v>213</v>
      </c>
      <c r="K109" s="291">
        <v>5</v>
      </c>
      <c r="L109" s="292">
        <v>6</v>
      </c>
      <c r="M109" s="293" t="s">
        <v>201</v>
      </c>
      <c r="N109" s="287" t="s">
        <v>277</v>
      </c>
      <c r="O109" s="238"/>
      <c r="P109" s="239"/>
      <c r="Q109" s="240"/>
      <c r="R109" s="240"/>
      <c r="S109" s="241">
        <v>1</v>
      </c>
      <c r="T109" s="242"/>
      <c r="U109" s="240">
        <v>1</v>
      </c>
      <c r="V109" s="240"/>
      <c r="W109" s="243">
        <v>1</v>
      </c>
      <c r="X109" s="242"/>
      <c r="Y109" s="240"/>
      <c r="Z109" s="240"/>
      <c r="AA109" s="244"/>
      <c r="AB109" s="434"/>
      <c r="AC109" s="431"/>
      <c r="AD109" s="240"/>
      <c r="AE109" s="240"/>
      <c r="AF109" s="240"/>
      <c r="AG109" s="243"/>
      <c r="AH109" s="245"/>
      <c r="AI109" s="246">
        <v>1</v>
      </c>
      <c r="AJ109" s="247"/>
      <c r="AK109" s="247"/>
      <c r="AL109" s="248"/>
      <c r="AM109" s="245"/>
      <c r="AN109" s="246"/>
      <c r="AO109" s="247"/>
      <c r="AP109" s="247"/>
      <c r="AQ109" s="438">
        <v>1</v>
      </c>
      <c r="AR109" s="246"/>
      <c r="AS109" s="246"/>
      <c r="AT109" s="247"/>
      <c r="AU109" s="247"/>
      <c r="AV109" s="248"/>
      <c r="AW109" s="245"/>
      <c r="AX109" s="247"/>
      <c r="AY109" s="247"/>
      <c r="AZ109" s="247"/>
      <c r="BA109" s="248"/>
      <c r="BB109" s="245"/>
      <c r="BC109" s="246"/>
      <c r="BD109" s="247"/>
      <c r="BE109" s="247"/>
      <c r="BF109" s="438"/>
      <c r="BG109" s="239"/>
      <c r="BH109" s="239"/>
      <c r="BI109" s="240"/>
      <c r="BJ109" s="240"/>
      <c r="BK109" s="243"/>
      <c r="BL109" s="242">
        <v>1</v>
      </c>
      <c r="BM109" s="240"/>
      <c r="BN109" s="240"/>
      <c r="BO109" s="240"/>
      <c r="BP109" s="243"/>
      <c r="BQ109" s="242"/>
      <c r="BR109" s="239"/>
      <c r="BS109" s="240"/>
      <c r="BT109" s="240"/>
      <c r="BU109" s="249"/>
      <c r="BV109" s="268">
        <f t="shared" si="18"/>
        <v>6</v>
      </c>
      <c r="BW109" s="269">
        <f t="shared" si="19"/>
        <v>0</v>
      </c>
      <c r="BX109" s="270">
        <f t="shared" si="20"/>
        <v>6</v>
      </c>
      <c r="BY109" s="271" t="str">
        <f t="shared" si="21"/>
        <v>-</v>
      </c>
      <c r="BZ109" s="271" t="str">
        <f t="shared" si="22"/>
        <v>-</v>
      </c>
      <c r="CA109" s="250" t="s">
        <v>204</v>
      </c>
      <c r="CB109" s="251" t="s">
        <v>296</v>
      </c>
      <c r="CC109" s="255">
        <f t="shared" si="23"/>
        <v>3</v>
      </c>
      <c r="CD109" s="255">
        <f t="shared" si="24"/>
        <v>2</v>
      </c>
      <c r="CE109" s="255">
        <f t="shared" si="25"/>
        <v>0</v>
      </c>
      <c r="CF109" s="255">
        <f t="shared" si="26"/>
        <v>1</v>
      </c>
    </row>
    <row r="110" spans="1:84" x14ac:dyDescent="0.25">
      <c r="A110" s="285" t="s">
        <v>211</v>
      </c>
      <c r="B110" s="286" t="s">
        <v>222</v>
      </c>
      <c r="C110" s="287" t="s">
        <v>275</v>
      </c>
      <c r="D110" s="287" t="s">
        <v>233</v>
      </c>
      <c r="E110" s="288" t="s">
        <v>102</v>
      </c>
      <c r="F110" s="289" t="s">
        <v>276</v>
      </c>
      <c r="G110" s="287" t="s">
        <v>204</v>
      </c>
      <c r="H110" s="287" t="s">
        <v>214</v>
      </c>
      <c r="I110" s="396" t="s">
        <v>207</v>
      </c>
      <c r="J110" s="290" t="s">
        <v>87</v>
      </c>
      <c r="K110" s="291">
        <v>0</v>
      </c>
      <c r="L110" s="292">
        <v>1</v>
      </c>
      <c r="M110" s="293" t="s">
        <v>475</v>
      </c>
      <c r="N110" s="287" t="s">
        <v>277</v>
      </c>
      <c r="O110" s="238"/>
      <c r="P110" s="239"/>
      <c r="Q110" s="240"/>
      <c r="R110" s="240"/>
      <c r="S110" s="241"/>
      <c r="T110" s="242"/>
      <c r="U110" s="240"/>
      <c r="V110" s="240"/>
      <c r="W110" s="243"/>
      <c r="X110" s="242"/>
      <c r="Y110" s="240"/>
      <c r="Z110" s="240"/>
      <c r="AA110" s="244"/>
      <c r="AB110" s="434"/>
      <c r="AC110" s="431"/>
      <c r="AD110" s="240"/>
      <c r="AE110" s="240"/>
      <c r="AF110" s="240"/>
      <c r="AG110" s="243"/>
      <c r="AH110" s="245"/>
      <c r="AI110" s="246"/>
      <c r="AJ110" s="247"/>
      <c r="AK110" s="247"/>
      <c r="AL110" s="248"/>
      <c r="AM110" s="245"/>
      <c r="AN110" s="246"/>
      <c r="AO110" s="247"/>
      <c r="AP110" s="247"/>
      <c r="AQ110" s="438"/>
      <c r="AR110" s="246"/>
      <c r="AS110" s="246"/>
      <c r="AT110" s="247"/>
      <c r="AU110" s="247"/>
      <c r="AV110" s="248"/>
      <c r="AW110" s="245"/>
      <c r="AX110" s="247"/>
      <c r="AY110" s="247"/>
      <c r="AZ110" s="247"/>
      <c r="BA110" s="248"/>
      <c r="BB110" s="245"/>
      <c r="BC110" s="246"/>
      <c r="BD110" s="247"/>
      <c r="BE110" s="247"/>
      <c r="BF110" s="438"/>
      <c r="BG110" s="239"/>
      <c r="BH110" s="239"/>
      <c r="BI110" s="240"/>
      <c r="BJ110" s="240"/>
      <c r="BK110" s="243"/>
      <c r="BL110" s="242">
        <v>1</v>
      </c>
      <c r="BM110" s="240"/>
      <c r="BN110" s="240"/>
      <c r="BO110" s="240"/>
      <c r="BP110" s="243"/>
      <c r="BQ110" s="242"/>
      <c r="BR110" s="239"/>
      <c r="BS110" s="240"/>
      <c r="BT110" s="240"/>
      <c r="BU110" s="249"/>
      <c r="BV110" s="268">
        <f t="shared" si="18"/>
        <v>1</v>
      </c>
      <c r="BW110" s="269">
        <f t="shared" si="19"/>
        <v>0</v>
      </c>
      <c r="BX110" s="270" t="str">
        <f t="shared" si="20"/>
        <v>-</v>
      </c>
      <c r="BY110" s="271" t="str">
        <f t="shared" si="21"/>
        <v>-</v>
      </c>
      <c r="BZ110" s="271" t="str">
        <f t="shared" si="22"/>
        <v>-</v>
      </c>
      <c r="CA110" s="250" t="s">
        <v>204</v>
      </c>
      <c r="CB110" s="251" t="s">
        <v>374</v>
      </c>
      <c r="CC110" s="255">
        <f t="shared" si="23"/>
        <v>0</v>
      </c>
      <c r="CD110" s="255">
        <f t="shared" si="24"/>
        <v>0</v>
      </c>
      <c r="CE110" s="255">
        <f t="shared" si="25"/>
        <v>0</v>
      </c>
      <c r="CF110" s="255">
        <f t="shared" si="26"/>
        <v>1</v>
      </c>
    </row>
    <row r="111" spans="1:84" x14ac:dyDescent="0.25">
      <c r="A111" s="285" t="s">
        <v>211</v>
      </c>
      <c r="B111" s="286" t="s">
        <v>222</v>
      </c>
      <c r="C111" s="287" t="s">
        <v>275</v>
      </c>
      <c r="D111" s="287" t="s">
        <v>233</v>
      </c>
      <c r="E111" s="288" t="s">
        <v>102</v>
      </c>
      <c r="F111" s="289" t="s">
        <v>276</v>
      </c>
      <c r="G111" s="287" t="s">
        <v>204</v>
      </c>
      <c r="H111" s="287" t="s">
        <v>214</v>
      </c>
      <c r="I111" s="396" t="s">
        <v>207</v>
      </c>
      <c r="J111" s="290" t="s">
        <v>93</v>
      </c>
      <c r="K111" s="291">
        <v>1</v>
      </c>
      <c r="L111" s="292">
        <v>1</v>
      </c>
      <c r="M111" s="293" t="s">
        <v>215</v>
      </c>
      <c r="N111" s="287" t="s">
        <v>277</v>
      </c>
      <c r="O111" s="238"/>
      <c r="P111" s="239"/>
      <c r="Q111" s="240"/>
      <c r="R111" s="240"/>
      <c r="S111" s="241"/>
      <c r="T111" s="242"/>
      <c r="U111" s="240"/>
      <c r="V111" s="240"/>
      <c r="W111" s="243"/>
      <c r="X111" s="242"/>
      <c r="Y111" s="240"/>
      <c r="Z111" s="240"/>
      <c r="AA111" s="244"/>
      <c r="AB111" s="434"/>
      <c r="AC111" s="431"/>
      <c r="AD111" s="240"/>
      <c r="AE111" s="240"/>
      <c r="AF111" s="240"/>
      <c r="AG111" s="243"/>
      <c r="AH111" s="245"/>
      <c r="AI111" s="246"/>
      <c r="AJ111" s="247"/>
      <c r="AK111" s="247"/>
      <c r="AL111" s="248"/>
      <c r="AM111" s="245"/>
      <c r="AN111" s="246"/>
      <c r="AO111" s="247"/>
      <c r="AP111" s="247"/>
      <c r="AQ111" s="438"/>
      <c r="AR111" s="246"/>
      <c r="AS111" s="246"/>
      <c r="AT111" s="247"/>
      <c r="AU111" s="247"/>
      <c r="AV111" s="248"/>
      <c r="AW111" s="245"/>
      <c r="AX111" s="247"/>
      <c r="AY111" s="247"/>
      <c r="AZ111" s="247"/>
      <c r="BA111" s="248"/>
      <c r="BB111" s="245"/>
      <c r="BC111" s="246"/>
      <c r="BD111" s="247"/>
      <c r="BE111" s="247"/>
      <c r="BF111" s="438"/>
      <c r="BG111" s="239"/>
      <c r="BH111" s="239"/>
      <c r="BI111" s="240"/>
      <c r="BJ111" s="240"/>
      <c r="BK111" s="243"/>
      <c r="BL111" s="242"/>
      <c r="BM111" s="240"/>
      <c r="BN111" s="240"/>
      <c r="BO111" s="240"/>
      <c r="BP111" s="243"/>
      <c r="BQ111" s="242"/>
      <c r="BR111" s="239"/>
      <c r="BS111" s="240"/>
      <c r="BT111" s="240"/>
      <c r="BU111" s="249"/>
      <c r="BV111" s="268">
        <f t="shared" si="18"/>
        <v>0</v>
      </c>
      <c r="BW111" s="269">
        <f t="shared" si="19"/>
        <v>1</v>
      </c>
      <c r="BX111" s="270" t="str">
        <f t="shared" si="20"/>
        <v>-</v>
      </c>
      <c r="BY111" s="271" t="str">
        <f t="shared" si="21"/>
        <v>-</v>
      </c>
      <c r="BZ111" s="271" t="str">
        <f t="shared" si="22"/>
        <v>-</v>
      </c>
      <c r="CA111" s="250" t="s">
        <v>204</v>
      </c>
      <c r="CB111" s="251" t="s">
        <v>374</v>
      </c>
      <c r="CC111" s="255">
        <f t="shared" si="23"/>
        <v>0</v>
      </c>
      <c r="CD111" s="255">
        <f t="shared" si="24"/>
        <v>0</v>
      </c>
      <c r="CE111" s="255">
        <f t="shared" si="25"/>
        <v>0</v>
      </c>
      <c r="CF111" s="255">
        <f t="shared" si="26"/>
        <v>0</v>
      </c>
    </row>
    <row r="112" spans="1:84" x14ac:dyDescent="0.25">
      <c r="A112" s="285" t="s">
        <v>211</v>
      </c>
      <c r="B112" s="286" t="s">
        <v>222</v>
      </c>
      <c r="C112" s="287" t="s">
        <v>275</v>
      </c>
      <c r="D112" s="287" t="s">
        <v>233</v>
      </c>
      <c r="E112" s="288" t="s">
        <v>102</v>
      </c>
      <c r="F112" s="289" t="s">
        <v>276</v>
      </c>
      <c r="G112" s="287" t="s">
        <v>204</v>
      </c>
      <c r="H112" s="287" t="s">
        <v>214</v>
      </c>
      <c r="I112" s="396" t="s">
        <v>207</v>
      </c>
      <c r="J112" s="290" t="s">
        <v>101</v>
      </c>
      <c r="K112" s="291">
        <v>1</v>
      </c>
      <c r="L112" s="292">
        <v>1</v>
      </c>
      <c r="M112" s="293" t="s">
        <v>216</v>
      </c>
      <c r="N112" s="287" t="s">
        <v>277</v>
      </c>
      <c r="O112" s="238"/>
      <c r="P112" s="239"/>
      <c r="Q112" s="240"/>
      <c r="R112" s="240"/>
      <c r="S112" s="241"/>
      <c r="T112" s="242"/>
      <c r="U112" s="240"/>
      <c r="V112" s="240"/>
      <c r="W112" s="243"/>
      <c r="X112" s="242"/>
      <c r="Y112" s="240"/>
      <c r="Z112" s="240"/>
      <c r="AA112" s="244"/>
      <c r="AB112" s="434"/>
      <c r="AC112" s="431"/>
      <c r="AD112" s="240"/>
      <c r="AE112" s="240"/>
      <c r="AF112" s="240"/>
      <c r="AG112" s="243"/>
      <c r="AH112" s="245"/>
      <c r="AI112" s="246"/>
      <c r="AJ112" s="247"/>
      <c r="AK112" s="247"/>
      <c r="AL112" s="248"/>
      <c r="AM112" s="245"/>
      <c r="AN112" s="246"/>
      <c r="AO112" s="247"/>
      <c r="AP112" s="247"/>
      <c r="AQ112" s="438"/>
      <c r="AR112" s="246"/>
      <c r="AS112" s="246"/>
      <c r="AT112" s="247"/>
      <c r="AU112" s="247"/>
      <c r="AV112" s="248"/>
      <c r="AW112" s="245"/>
      <c r="AX112" s="247"/>
      <c r="AY112" s="247"/>
      <c r="AZ112" s="247"/>
      <c r="BA112" s="248"/>
      <c r="BB112" s="245"/>
      <c r="BC112" s="246"/>
      <c r="BD112" s="247"/>
      <c r="BE112" s="247"/>
      <c r="BF112" s="438"/>
      <c r="BG112" s="239"/>
      <c r="BH112" s="239"/>
      <c r="BI112" s="240"/>
      <c r="BJ112" s="240"/>
      <c r="BK112" s="243"/>
      <c r="BL112" s="242"/>
      <c r="BM112" s="240"/>
      <c r="BN112" s="240"/>
      <c r="BO112" s="240"/>
      <c r="BP112" s="243"/>
      <c r="BQ112" s="242"/>
      <c r="BR112" s="239"/>
      <c r="BS112" s="240"/>
      <c r="BT112" s="240"/>
      <c r="BU112" s="249"/>
      <c r="BV112" s="268">
        <f t="shared" si="18"/>
        <v>0</v>
      </c>
      <c r="BW112" s="269">
        <f t="shared" si="19"/>
        <v>1</v>
      </c>
      <c r="BX112" s="270" t="str">
        <f t="shared" si="20"/>
        <v>-</v>
      </c>
      <c r="BY112" s="271" t="str">
        <f t="shared" si="21"/>
        <v>-</v>
      </c>
      <c r="BZ112" s="271" t="str">
        <f t="shared" si="22"/>
        <v>-</v>
      </c>
      <c r="CA112" s="250" t="s">
        <v>204</v>
      </c>
      <c r="CB112" s="251" t="s">
        <v>374</v>
      </c>
      <c r="CC112" s="255">
        <f t="shared" si="23"/>
        <v>0</v>
      </c>
      <c r="CD112" s="255">
        <f t="shared" si="24"/>
        <v>0</v>
      </c>
      <c r="CE112" s="255">
        <f t="shared" si="25"/>
        <v>0</v>
      </c>
      <c r="CF112" s="255">
        <f t="shared" si="26"/>
        <v>0</v>
      </c>
    </row>
    <row r="113" spans="1:84" x14ac:dyDescent="0.25">
      <c r="A113" s="285" t="s">
        <v>211</v>
      </c>
      <c r="B113" s="286" t="s">
        <v>222</v>
      </c>
      <c r="C113" s="287" t="s">
        <v>275</v>
      </c>
      <c r="D113" s="287" t="s">
        <v>233</v>
      </c>
      <c r="E113" s="288" t="s">
        <v>102</v>
      </c>
      <c r="F113" s="289" t="s">
        <v>276</v>
      </c>
      <c r="G113" s="287" t="s">
        <v>204</v>
      </c>
      <c r="H113" s="287" t="s">
        <v>214</v>
      </c>
      <c r="I113" s="396" t="s">
        <v>207</v>
      </c>
      <c r="J113" s="290" t="s">
        <v>126</v>
      </c>
      <c r="K113" s="291">
        <v>1</v>
      </c>
      <c r="L113" s="292">
        <v>1</v>
      </c>
      <c r="M113" s="293" t="s">
        <v>217</v>
      </c>
      <c r="N113" s="287" t="s">
        <v>277</v>
      </c>
      <c r="O113" s="238"/>
      <c r="P113" s="239"/>
      <c r="Q113" s="240"/>
      <c r="R113" s="240"/>
      <c r="S113" s="241"/>
      <c r="T113" s="242"/>
      <c r="U113" s="240"/>
      <c r="V113" s="240"/>
      <c r="W113" s="243"/>
      <c r="X113" s="242"/>
      <c r="Y113" s="240"/>
      <c r="Z113" s="240"/>
      <c r="AA113" s="244"/>
      <c r="AB113" s="434"/>
      <c r="AC113" s="431"/>
      <c r="AD113" s="240"/>
      <c r="AE113" s="240"/>
      <c r="AF113" s="240"/>
      <c r="AG113" s="243"/>
      <c r="AH113" s="245"/>
      <c r="AI113" s="246"/>
      <c r="AJ113" s="247"/>
      <c r="AK113" s="247"/>
      <c r="AL113" s="248"/>
      <c r="AM113" s="245"/>
      <c r="AN113" s="246"/>
      <c r="AO113" s="247"/>
      <c r="AP113" s="247"/>
      <c r="AQ113" s="438"/>
      <c r="AR113" s="246"/>
      <c r="AS113" s="246"/>
      <c r="AT113" s="247"/>
      <c r="AU113" s="247"/>
      <c r="AV113" s="248"/>
      <c r="AW113" s="245"/>
      <c r="AX113" s="247"/>
      <c r="AY113" s="247"/>
      <c r="AZ113" s="247"/>
      <c r="BA113" s="248"/>
      <c r="BB113" s="245"/>
      <c r="BC113" s="246"/>
      <c r="BD113" s="247"/>
      <c r="BE113" s="247"/>
      <c r="BF113" s="438"/>
      <c r="BG113" s="239"/>
      <c r="BH113" s="239"/>
      <c r="BI113" s="240"/>
      <c r="BJ113" s="240"/>
      <c r="BK113" s="243"/>
      <c r="BL113" s="242"/>
      <c r="BM113" s="240"/>
      <c r="BN113" s="240"/>
      <c r="BO113" s="240"/>
      <c r="BP113" s="243"/>
      <c r="BQ113" s="242"/>
      <c r="BR113" s="239"/>
      <c r="BS113" s="240"/>
      <c r="BT113" s="240"/>
      <c r="BU113" s="249"/>
      <c r="BV113" s="268">
        <f t="shared" si="18"/>
        <v>0</v>
      </c>
      <c r="BW113" s="269">
        <f t="shared" si="19"/>
        <v>1</v>
      </c>
      <c r="BX113" s="270" t="str">
        <f t="shared" si="20"/>
        <v>-</v>
      </c>
      <c r="BY113" s="271" t="str">
        <f t="shared" si="21"/>
        <v>-</v>
      </c>
      <c r="BZ113" s="271" t="str">
        <f t="shared" si="22"/>
        <v>-</v>
      </c>
      <c r="CA113" s="250" t="s">
        <v>204</v>
      </c>
      <c r="CB113" s="251" t="s">
        <v>374</v>
      </c>
      <c r="CC113" s="255">
        <f t="shared" si="23"/>
        <v>0</v>
      </c>
      <c r="CD113" s="255">
        <f t="shared" si="24"/>
        <v>0</v>
      </c>
      <c r="CE113" s="255">
        <f t="shared" si="25"/>
        <v>0</v>
      </c>
      <c r="CF113" s="255">
        <f t="shared" si="26"/>
        <v>0</v>
      </c>
    </row>
    <row r="114" spans="1:84" x14ac:dyDescent="0.25">
      <c r="A114" s="285" t="s">
        <v>211</v>
      </c>
      <c r="B114" s="286" t="s">
        <v>222</v>
      </c>
      <c r="C114" s="287" t="s">
        <v>275</v>
      </c>
      <c r="D114" s="287" t="s">
        <v>233</v>
      </c>
      <c r="E114" s="288" t="s">
        <v>102</v>
      </c>
      <c r="F114" s="289" t="s">
        <v>276</v>
      </c>
      <c r="G114" s="287" t="s">
        <v>204</v>
      </c>
      <c r="H114" s="287" t="s">
        <v>214</v>
      </c>
      <c r="I114" s="396" t="s">
        <v>207</v>
      </c>
      <c r="J114" s="290" t="s">
        <v>125</v>
      </c>
      <c r="K114" s="291">
        <v>1</v>
      </c>
      <c r="L114" s="292">
        <v>1</v>
      </c>
      <c r="M114" s="293" t="s">
        <v>217</v>
      </c>
      <c r="N114" s="287" t="s">
        <v>277</v>
      </c>
      <c r="O114" s="238"/>
      <c r="P114" s="239"/>
      <c r="Q114" s="240"/>
      <c r="R114" s="240"/>
      <c r="S114" s="241"/>
      <c r="T114" s="242"/>
      <c r="U114" s="240"/>
      <c r="V114" s="240"/>
      <c r="W114" s="243"/>
      <c r="X114" s="242"/>
      <c r="Y114" s="240"/>
      <c r="Z114" s="240"/>
      <c r="AA114" s="244"/>
      <c r="AB114" s="434"/>
      <c r="AC114" s="431"/>
      <c r="AD114" s="240"/>
      <c r="AE114" s="240"/>
      <c r="AF114" s="240"/>
      <c r="AG114" s="243"/>
      <c r="AH114" s="245"/>
      <c r="AI114" s="246"/>
      <c r="AJ114" s="247"/>
      <c r="AK114" s="247"/>
      <c r="AL114" s="248"/>
      <c r="AM114" s="245"/>
      <c r="AN114" s="246"/>
      <c r="AO114" s="247"/>
      <c r="AP114" s="247"/>
      <c r="AQ114" s="438"/>
      <c r="AR114" s="246"/>
      <c r="AS114" s="246"/>
      <c r="AT114" s="247"/>
      <c r="AU114" s="247"/>
      <c r="AV114" s="248"/>
      <c r="AW114" s="245"/>
      <c r="AX114" s="247"/>
      <c r="AY114" s="247"/>
      <c r="AZ114" s="247"/>
      <c r="BA114" s="248"/>
      <c r="BB114" s="245"/>
      <c r="BC114" s="246"/>
      <c r="BD114" s="247"/>
      <c r="BE114" s="247"/>
      <c r="BF114" s="438"/>
      <c r="BG114" s="239"/>
      <c r="BH114" s="239"/>
      <c r="BI114" s="240"/>
      <c r="BJ114" s="240"/>
      <c r="BK114" s="243"/>
      <c r="BL114" s="242"/>
      <c r="BM114" s="240"/>
      <c r="BN114" s="240"/>
      <c r="BO114" s="240"/>
      <c r="BP114" s="243"/>
      <c r="BQ114" s="242"/>
      <c r="BR114" s="239"/>
      <c r="BS114" s="240"/>
      <c r="BT114" s="240"/>
      <c r="BU114" s="249"/>
      <c r="BV114" s="268">
        <f t="shared" si="18"/>
        <v>0</v>
      </c>
      <c r="BW114" s="269">
        <f t="shared" si="19"/>
        <v>1</v>
      </c>
      <c r="BX114" s="270" t="str">
        <f t="shared" si="20"/>
        <v>-</v>
      </c>
      <c r="BY114" s="271" t="str">
        <f t="shared" si="21"/>
        <v>-</v>
      </c>
      <c r="BZ114" s="271" t="str">
        <f t="shared" si="22"/>
        <v>-</v>
      </c>
      <c r="CA114" s="250" t="s">
        <v>204</v>
      </c>
      <c r="CB114" s="251" t="s">
        <v>374</v>
      </c>
      <c r="CC114" s="255">
        <f t="shared" si="23"/>
        <v>0</v>
      </c>
      <c r="CD114" s="255">
        <f t="shared" si="24"/>
        <v>0</v>
      </c>
      <c r="CE114" s="255">
        <f t="shared" si="25"/>
        <v>0</v>
      </c>
      <c r="CF114" s="255">
        <f t="shared" si="26"/>
        <v>0</v>
      </c>
    </row>
    <row r="115" spans="1:84" x14ac:dyDescent="0.25">
      <c r="A115" s="285" t="s">
        <v>211</v>
      </c>
      <c r="B115" s="286" t="s">
        <v>222</v>
      </c>
      <c r="C115" s="287" t="s">
        <v>275</v>
      </c>
      <c r="D115" s="287" t="s">
        <v>233</v>
      </c>
      <c r="E115" s="288" t="s">
        <v>102</v>
      </c>
      <c r="F115" s="289" t="s">
        <v>276</v>
      </c>
      <c r="G115" s="287" t="s">
        <v>204</v>
      </c>
      <c r="H115" s="287" t="s">
        <v>214</v>
      </c>
      <c r="I115" s="396" t="s">
        <v>207</v>
      </c>
      <c r="J115" s="290" t="s">
        <v>124</v>
      </c>
      <c r="K115" s="291">
        <v>1</v>
      </c>
      <c r="L115" s="292">
        <v>1</v>
      </c>
      <c r="M115" s="293" t="s">
        <v>284</v>
      </c>
      <c r="N115" s="287" t="s">
        <v>277</v>
      </c>
      <c r="O115" s="238"/>
      <c r="P115" s="239"/>
      <c r="Q115" s="240"/>
      <c r="R115" s="240"/>
      <c r="S115" s="241"/>
      <c r="T115" s="242"/>
      <c r="U115" s="240"/>
      <c r="V115" s="240"/>
      <c r="W115" s="243"/>
      <c r="X115" s="242"/>
      <c r="Y115" s="240"/>
      <c r="Z115" s="240"/>
      <c r="AA115" s="244"/>
      <c r="AB115" s="434"/>
      <c r="AC115" s="431"/>
      <c r="AD115" s="240"/>
      <c r="AE115" s="240"/>
      <c r="AF115" s="240"/>
      <c r="AG115" s="243"/>
      <c r="AH115" s="245"/>
      <c r="AI115" s="246"/>
      <c r="AJ115" s="247"/>
      <c r="AK115" s="247"/>
      <c r="AL115" s="248"/>
      <c r="AM115" s="245"/>
      <c r="AN115" s="246"/>
      <c r="AO115" s="247"/>
      <c r="AP115" s="247"/>
      <c r="AQ115" s="438"/>
      <c r="AR115" s="246"/>
      <c r="AS115" s="246"/>
      <c r="AT115" s="247"/>
      <c r="AU115" s="247"/>
      <c r="AV115" s="248"/>
      <c r="AW115" s="245"/>
      <c r="AX115" s="247"/>
      <c r="AY115" s="247"/>
      <c r="AZ115" s="247"/>
      <c r="BA115" s="248"/>
      <c r="BB115" s="245"/>
      <c r="BC115" s="246"/>
      <c r="BD115" s="247"/>
      <c r="BE115" s="247"/>
      <c r="BF115" s="438"/>
      <c r="BG115" s="239"/>
      <c r="BH115" s="239"/>
      <c r="BI115" s="240"/>
      <c r="BJ115" s="240"/>
      <c r="BK115" s="243"/>
      <c r="BL115" s="242"/>
      <c r="BM115" s="240"/>
      <c r="BN115" s="240"/>
      <c r="BO115" s="240"/>
      <c r="BP115" s="243"/>
      <c r="BQ115" s="242"/>
      <c r="BR115" s="239"/>
      <c r="BS115" s="240"/>
      <c r="BT115" s="240"/>
      <c r="BU115" s="249"/>
      <c r="BV115" s="268">
        <f t="shared" si="18"/>
        <v>0</v>
      </c>
      <c r="BW115" s="269">
        <f t="shared" si="19"/>
        <v>1</v>
      </c>
      <c r="BX115" s="270" t="str">
        <f t="shared" si="20"/>
        <v>-</v>
      </c>
      <c r="BY115" s="271" t="str">
        <f t="shared" si="21"/>
        <v>-</v>
      </c>
      <c r="BZ115" s="271" t="str">
        <f t="shared" si="22"/>
        <v>-</v>
      </c>
      <c r="CA115" s="250" t="s">
        <v>204</v>
      </c>
      <c r="CB115" s="251" t="s">
        <v>374</v>
      </c>
      <c r="CC115" s="255">
        <f t="shared" si="23"/>
        <v>0</v>
      </c>
      <c r="CD115" s="255">
        <f t="shared" si="24"/>
        <v>0</v>
      </c>
      <c r="CE115" s="255">
        <f t="shared" si="25"/>
        <v>0</v>
      </c>
      <c r="CF115" s="255">
        <f t="shared" si="26"/>
        <v>0</v>
      </c>
    </row>
    <row r="116" spans="1:84" x14ac:dyDescent="0.25">
      <c r="A116" s="285" t="s">
        <v>211</v>
      </c>
      <c r="B116" s="286" t="s">
        <v>222</v>
      </c>
      <c r="C116" s="287" t="s">
        <v>275</v>
      </c>
      <c r="D116" s="287" t="s">
        <v>233</v>
      </c>
      <c r="E116" s="288" t="s">
        <v>102</v>
      </c>
      <c r="F116" s="289" t="s">
        <v>276</v>
      </c>
      <c r="G116" s="287" t="s">
        <v>204</v>
      </c>
      <c r="H116" s="287" t="s">
        <v>214</v>
      </c>
      <c r="I116" s="396" t="s">
        <v>207</v>
      </c>
      <c r="J116" s="290" t="s">
        <v>218</v>
      </c>
      <c r="K116" s="291">
        <v>1</v>
      </c>
      <c r="L116" s="292">
        <v>1</v>
      </c>
      <c r="M116" s="293" t="s">
        <v>284</v>
      </c>
      <c r="N116" s="287" t="s">
        <v>277</v>
      </c>
      <c r="O116" s="238"/>
      <c r="P116" s="239"/>
      <c r="Q116" s="240"/>
      <c r="R116" s="240"/>
      <c r="S116" s="241"/>
      <c r="T116" s="242"/>
      <c r="U116" s="240"/>
      <c r="V116" s="240"/>
      <c r="W116" s="243"/>
      <c r="X116" s="242"/>
      <c r="Y116" s="240"/>
      <c r="Z116" s="240"/>
      <c r="AA116" s="244"/>
      <c r="AB116" s="434"/>
      <c r="AC116" s="431"/>
      <c r="AD116" s="240"/>
      <c r="AE116" s="240"/>
      <c r="AF116" s="240"/>
      <c r="AG116" s="243"/>
      <c r="AH116" s="245"/>
      <c r="AI116" s="246"/>
      <c r="AJ116" s="247"/>
      <c r="AK116" s="247"/>
      <c r="AL116" s="248"/>
      <c r="AM116" s="245"/>
      <c r="AN116" s="246"/>
      <c r="AO116" s="247"/>
      <c r="AP116" s="247"/>
      <c r="AQ116" s="438"/>
      <c r="AR116" s="246"/>
      <c r="AS116" s="246"/>
      <c r="AT116" s="247"/>
      <c r="AU116" s="247"/>
      <c r="AV116" s="248"/>
      <c r="AW116" s="245"/>
      <c r="AX116" s="247"/>
      <c r="AY116" s="247"/>
      <c r="AZ116" s="247"/>
      <c r="BA116" s="248"/>
      <c r="BB116" s="245"/>
      <c r="BC116" s="246"/>
      <c r="BD116" s="247"/>
      <c r="BE116" s="247"/>
      <c r="BF116" s="438"/>
      <c r="BG116" s="239"/>
      <c r="BH116" s="239"/>
      <c r="BI116" s="240"/>
      <c r="BJ116" s="240"/>
      <c r="BK116" s="243"/>
      <c r="BL116" s="242"/>
      <c r="BM116" s="240"/>
      <c r="BN116" s="240"/>
      <c r="BO116" s="240"/>
      <c r="BP116" s="243"/>
      <c r="BQ116" s="242"/>
      <c r="BR116" s="239"/>
      <c r="BS116" s="240"/>
      <c r="BT116" s="240"/>
      <c r="BU116" s="249"/>
      <c r="BV116" s="268">
        <f t="shared" si="18"/>
        <v>0</v>
      </c>
      <c r="BW116" s="269">
        <f t="shared" si="19"/>
        <v>1</v>
      </c>
      <c r="BX116" s="270" t="str">
        <f t="shared" si="20"/>
        <v>-</v>
      </c>
      <c r="BY116" s="271" t="str">
        <f t="shared" si="21"/>
        <v>-</v>
      </c>
      <c r="BZ116" s="271" t="str">
        <f t="shared" si="22"/>
        <v>-</v>
      </c>
      <c r="CA116" s="250" t="s">
        <v>204</v>
      </c>
      <c r="CB116" s="251" t="s">
        <v>374</v>
      </c>
      <c r="CC116" s="255">
        <f t="shared" si="23"/>
        <v>0</v>
      </c>
      <c r="CD116" s="255">
        <f t="shared" si="24"/>
        <v>0</v>
      </c>
      <c r="CE116" s="255">
        <f t="shared" si="25"/>
        <v>0</v>
      </c>
      <c r="CF116" s="255">
        <f t="shared" si="26"/>
        <v>0</v>
      </c>
    </row>
    <row r="117" spans="1:84" x14ac:dyDescent="0.25">
      <c r="A117" s="285" t="s">
        <v>211</v>
      </c>
      <c r="B117" s="286" t="s">
        <v>222</v>
      </c>
      <c r="C117" s="287" t="s">
        <v>275</v>
      </c>
      <c r="D117" s="287" t="s">
        <v>233</v>
      </c>
      <c r="E117" s="288" t="s">
        <v>102</v>
      </c>
      <c r="F117" s="289" t="s">
        <v>276</v>
      </c>
      <c r="G117" s="287" t="s">
        <v>204</v>
      </c>
      <c r="H117" s="287" t="s">
        <v>214</v>
      </c>
      <c r="I117" s="396" t="s">
        <v>207</v>
      </c>
      <c r="J117" s="290" t="s">
        <v>202</v>
      </c>
      <c r="K117" s="291">
        <v>6</v>
      </c>
      <c r="L117" s="292">
        <v>6</v>
      </c>
      <c r="M117" s="293" t="s">
        <v>219</v>
      </c>
      <c r="N117" s="287" t="s">
        <v>277</v>
      </c>
      <c r="O117" s="238"/>
      <c r="P117" s="239"/>
      <c r="Q117" s="240"/>
      <c r="R117" s="240"/>
      <c r="S117" s="241"/>
      <c r="T117" s="242"/>
      <c r="U117" s="240"/>
      <c r="V117" s="240"/>
      <c r="W117" s="243"/>
      <c r="X117" s="242"/>
      <c r="Y117" s="240"/>
      <c r="Z117" s="240"/>
      <c r="AA117" s="244"/>
      <c r="AB117" s="434"/>
      <c r="AC117" s="431"/>
      <c r="AD117" s="240"/>
      <c r="AE117" s="240"/>
      <c r="AF117" s="240"/>
      <c r="AG117" s="243"/>
      <c r="AH117" s="245"/>
      <c r="AI117" s="246"/>
      <c r="AJ117" s="247"/>
      <c r="AK117" s="247"/>
      <c r="AL117" s="248"/>
      <c r="AM117" s="245"/>
      <c r="AN117" s="246"/>
      <c r="AO117" s="247"/>
      <c r="AP117" s="247"/>
      <c r="AQ117" s="438"/>
      <c r="AR117" s="246"/>
      <c r="AS117" s="246"/>
      <c r="AT117" s="247"/>
      <c r="AU117" s="247"/>
      <c r="AV117" s="248"/>
      <c r="AW117" s="245"/>
      <c r="AX117" s="247"/>
      <c r="AY117" s="247"/>
      <c r="AZ117" s="247"/>
      <c r="BA117" s="248"/>
      <c r="BB117" s="245"/>
      <c r="BC117" s="246"/>
      <c r="BD117" s="247"/>
      <c r="BE117" s="247"/>
      <c r="BF117" s="438"/>
      <c r="BG117" s="239"/>
      <c r="BH117" s="239"/>
      <c r="BI117" s="240"/>
      <c r="BJ117" s="240"/>
      <c r="BK117" s="243"/>
      <c r="BL117" s="242"/>
      <c r="BM117" s="240"/>
      <c r="BN117" s="240"/>
      <c r="BO117" s="240"/>
      <c r="BP117" s="243"/>
      <c r="BQ117" s="242"/>
      <c r="BR117" s="239"/>
      <c r="BS117" s="240"/>
      <c r="BT117" s="240"/>
      <c r="BU117" s="249"/>
      <c r="BV117" s="268">
        <f t="shared" si="18"/>
        <v>0</v>
      </c>
      <c r="BW117" s="269">
        <f t="shared" si="19"/>
        <v>6</v>
      </c>
      <c r="BX117" s="270" t="str">
        <f t="shared" si="20"/>
        <v>-</v>
      </c>
      <c r="BY117" s="271" t="str">
        <f t="shared" si="21"/>
        <v>-</v>
      </c>
      <c r="BZ117" s="271" t="str">
        <f t="shared" si="22"/>
        <v>-</v>
      </c>
      <c r="CA117" s="250" t="s">
        <v>204</v>
      </c>
      <c r="CB117" s="251" t="s">
        <v>296</v>
      </c>
      <c r="CC117" s="255">
        <f t="shared" si="23"/>
        <v>0</v>
      </c>
      <c r="CD117" s="255">
        <f t="shared" si="24"/>
        <v>0</v>
      </c>
      <c r="CE117" s="255">
        <f t="shared" si="25"/>
        <v>0</v>
      </c>
      <c r="CF117" s="255">
        <f t="shared" si="26"/>
        <v>0</v>
      </c>
    </row>
    <row r="118" spans="1:84" x14ac:dyDescent="0.25">
      <c r="A118" s="285" t="s">
        <v>209</v>
      </c>
      <c r="B118" s="286" t="s">
        <v>227</v>
      </c>
      <c r="C118" s="287" t="s">
        <v>278</v>
      </c>
      <c r="D118" s="287" t="s">
        <v>234</v>
      </c>
      <c r="E118" s="288" t="s">
        <v>102</v>
      </c>
      <c r="F118" s="289" t="s">
        <v>279</v>
      </c>
      <c r="G118" s="287" t="s">
        <v>204</v>
      </c>
      <c r="H118" s="287" t="s">
        <v>214</v>
      </c>
      <c r="I118" s="396" t="s">
        <v>207</v>
      </c>
      <c r="J118" s="290" t="s">
        <v>213</v>
      </c>
      <c r="K118" s="291">
        <v>1</v>
      </c>
      <c r="L118" s="292">
        <v>0</v>
      </c>
      <c r="M118" s="293" t="s">
        <v>487</v>
      </c>
      <c r="N118" s="287" t="s">
        <v>280</v>
      </c>
      <c r="O118" s="238"/>
      <c r="P118" s="239"/>
      <c r="Q118" s="240"/>
      <c r="R118" s="240"/>
      <c r="S118" s="241"/>
      <c r="T118" s="242"/>
      <c r="U118" s="240"/>
      <c r="V118" s="240"/>
      <c r="W118" s="243"/>
      <c r="X118" s="242"/>
      <c r="Y118" s="240"/>
      <c r="Z118" s="240"/>
      <c r="AA118" s="244"/>
      <c r="AB118" s="434"/>
      <c r="AC118" s="431"/>
      <c r="AD118" s="240"/>
      <c r="AE118" s="240"/>
      <c r="AF118" s="240"/>
      <c r="AG118" s="243"/>
      <c r="AH118" s="245"/>
      <c r="AI118" s="246"/>
      <c r="AJ118" s="247"/>
      <c r="AK118" s="247"/>
      <c r="AL118" s="248"/>
      <c r="AM118" s="245"/>
      <c r="AN118" s="246"/>
      <c r="AO118" s="247"/>
      <c r="AP118" s="247"/>
      <c r="AQ118" s="438"/>
      <c r="AR118" s="246"/>
      <c r="AS118" s="246"/>
      <c r="AT118" s="247"/>
      <c r="AU118" s="247"/>
      <c r="AV118" s="248"/>
      <c r="AW118" s="245"/>
      <c r="AX118" s="247"/>
      <c r="AY118" s="247"/>
      <c r="AZ118" s="247"/>
      <c r="BA118" s="248"/>
      <c r="BB118" s="245"/>
      <c r="BC118" s="246"/>
      <c r="BD118" s="247"/>
      <c r="BE118" s="247"/>
      <c r="BF118" s="438"/>
      <c r="BG118" s="239"/>
      <c r="BH118" s="239"/>
      <c r="BI118" s="240"/>
      <c r="BJ118" s="240"/>
      <c r="BK118" s="243"/>
      <c r="BL118" s="242"/>
      <c r="BM118" s="240"/>
      <c r="BN118" s="240"/>
      <c r="BO118" s="240"/>
      <c r="BP118" s="243"/>
      <c r="BQ118" s="242"/>
      <c r="BR118" s="239"/>
      <c r="BS118" s="240"/>
      <c r="BT118" s="240"/>
      <c r="BU118" s="249"/>
      <c r="BV118" s="268">
        <f t="shared" si="18"/>
        <v>0</v>
      </c>
      <c r="BW118" s="269">
        <f t="shared" si="19"/>
        <v>0</v>
      </c>
      <c r="BX118" s="270" t="str">
        <f t="shared" si="20"/>
        <v>-</v>
      </c>
      <c r="BY118" s="271" t="str">
        <f t="shared" si="21"/>
        <v>-</v>
      </c>
      <c r="BZ118" s="271" t="str">
        <f t="shared" si="22"/>
        <v>-</v>
      </c>
      <c r="CA118" s="250" t="s">
        <v>204</v>
      </c>
      <c r="CB118" s="251" t="s">
        <v>298</v>
      </c>
      <c r="CC118" s="255">
        <f t="shared" si="23"/>
        <v>0</v>
      </c>
      <c r="CD118" s="255">
        <f t="shared" si="24"/>
        <v>0</v>
      </c>
      <c r="CE118" s="255">
        <f t="shared" si="25"/>
        <v>0</v>
      </c>
      <c r="CF118" s="255">
        <f t="shared" si="26"/>
        <v>0</v>
      </c>
    </row>
    <row r="119" spans="1:84" x14ac:dyDescent="0.25">
      <c r="A119" s="285" t="s">
        <v>209</v>
      </c>
      <c r="B119" s="286" t="s">
        <v>227</v>
      </c>
      <c r="C119" s="287" t="s">
        <v>278</v>
      </c>
      <c r="D119" s="287" t="s">
        <v>234</v>
      </c>
      <c r="E119" s="288" t="s">
        <v>102</v>
      </c>
      <c r="F119" s="289" t="s">
        <v>279</v>
      </c>
      <c r="G119" s="287" t="s">
        <v>204</v>
      </c>
      <c r="H119" s="287" t="s">
        <v>214</v>
      </c>
      <c r="I119" s="396" t="s">
        <v>207</v>
      </c>
      <c r="J119" s="290" t="s">
        <v>127</v>
      </c>
      <c r="K119" s="291">
        <v>1</v>
      </c>
      <c r="L119" s="292">
        <v>0</v>
      </c>
      <c r="M119" s="293" t="s">
        <v>487</v>
      </c>
      <c r="N119" s="287" t="s">
        <v>280</v>
      </c>
      <c r="O119" s="238"/>
      <c r="P119" s="239"/>
      <c r="Q119" s="240"/>
      <c r="R119" s="240"/>
      <c r="S119" s="241"/>
      <c r="T119" s="242"/>
      <c r="U119" s="240"/>
      <c r="V119" s="240"/>
      <c r="W119" s="243"/>
      <c r="X119" s="242"/>
      <c r="Y119" s="240"/>
      <c r="Z119" s="240"/>
      <c r="AA119" s="244"/>
      <c r="AB119" s="434"/>
      <c r="AC119" s="431"/>
      <c r="AD119" s="240"/>
      <c r="AE119" s="240"/>
      <c r="AF119" s="240"/>
      <c r="AG119" s="243"/>
      <c r="AH119" s="245"/>
      <c r="AI119" s="246"/>
      <c r="AJ119" s="247"/>
      <c r="AK119" s="247"/>
      <c r="AL119" s="248"/>
      <c r="AM119" s="245"/>
      <c r="AN119" s="246"/>
      <c r="AO119" s="247"/>
      <c r="AP119" s="247"/>
      <c r="AQ119" s="438"/>
      <c r="AR119" s="246"/>
      <c r="AS119" s="246"/>
      <c r="AT119" s="247"/>
      <c r="AU119" s="247"/>
      <c r="AV119" s="248"/>
      <c r="AW119" s="245"/>
      <c r="AX119" s="247"/>
      <c r="AY119" s="247"/>
      <c r="AZ119" s="247"/>
      <c r="BA119" s="248"/>
      <c r="BB119" s="245"/>
      <c r="BC119" s="246"/>
      <c r="BD119" s="247"/>
      <c r="BE119" s="247"/>
      <c r="BF119" s="438"/>
      <c r="BG119" s="239"/>
      <c r="BH119" s="239"/>
      <c r="BI119" s="240"/>
      <c r="BJ119" s="240"/>
      <c r="BK119" s="243"/>
      <c r="BL119" s="242"/>
      <c r="BM119" s="240"/>
      <c r="BN119" s="240"/>
      <c r="BO119" s="240"/>
      <c r="BP119" s="243"/>
      <c r="BQ119" s="242"/>
      <c r="BR119" s="239"/>
      <c r="BS119" s="240"/>
      <c r="BT119" s="240"/>
      <c r="BU119" s="249"/>
      <c r="BV119" s="268">
        <f t="shared" si="18"/>
        <v>0</v>
      </c>
      <c r="BW119" s="269">
        <f t="shared" si="19"/>
        <v>0</v>
      </c>
      <c r="BX119" s="270" t="str">
        <f t="shared" si="20"/>
        <v>-</v>
      </c>
      <c r="BY119" s="271" t="str">
        <f t="shared" si="21"/>
        <v>-</v>
      </c>
      <c r="BZ119" s="271" t="str">
        <f t="shared" si="22"/>
        <v>-</v>
      </c>
      <c r="CA119" s="250" t="s">
        <v>204</v>
      </c>
      <c r="CB119" s="251" t="s">
        <v>298</v>
      </c>
      <c r="CC119" s="255">
        <f t="shared" si="23"/>
        <v>0</v>
      </c>
      <c r="CD119" s="255">
        <f t="shared" si="24"/>
        <v>0</v>
      </c>
      <c r="CE119" s="255">
        <f t="shared" si="25"/>
        <v>0</v>
      </c>
      <c r="CF119" s="255">
        <f t="shared" si="26"/>
        <v>0</v>
      </c>
    </row>
    <row r="120" spans="1:84" x14ac:dyDescent="0.25">
      <c r="A120" s="285" t="s">
        <v>209</v>
      </c>
      <c r="B120" s="286" t="s">
        <v>227</v>
      </c>
      <c r="C120" s="287" t="s">
        <v>278</v>
      </c>
      <c r="D120" s="287" t="s">
        <v>234</v>
      </c>
      <c r="E120" s="288" t="s">
        <v>102</v>
      </c>
      <c r="F120" s="289" t="s">
        <v>279</v>
      </c>
      <c r="G120" s="287" t="s">
        <v>204</v>
      </c>
      <c r="H120" s="287" t="s">
        <v>214</v>
      </c>
      <c r="I120" s="396" t="s">
        <v>207</v>
      </c>
      <c r="J120" s="290" t="s">
        <v>202</v>
      </c>
      <c r="K120" s="291">
        <v>6</v>
      </c>
      <c r="L120" s="292">
        <v>6</v>
      </c>
      <c r="M120" s="293" t="s">
        <v>487</v>
      </c>
      <c r="N120" s="287" t="s">
        <v>280</v>
      </c>
      <c r="O120" s="238"/>
      <c r="P120" s="239"/>
      <c r="Q120" s="240"/>
      <c r="R120" s="240"/>
      <c r="S120" s="241"/>
      <c r="T120" s="242"/>
      <c r="U120" s="240"/>
      <c r="V120" s="240"/>
      <c r="W120" s="243"/>
      <c r="X120" s="242"/>
      <c r="Y120" s="240"/>
      <c r="Z120" s="240"/>
      <c r="AA120" s="244"/>
      <c r="AB120" s="434"/>
      <c r="AC120" s="431"/>
      <c r="AD120" s="240"/>
      <c r="AE120" s="240"/>
      <c r="AF120" s="240"/>
      <c r="AG120" s="243"/>
      <c r="AH120" s="245"/>
      <c r="AI120" s="246"/>
      <c r="AJ120" s="247"/>
      <c r="AK120" s="247"/>
      <c r="AL120" s="248"/>
      <c r="AM120" s="245"/>
      <c r="AN120" s="246"/>
      <c r="AO120" s="247"/>
      <c r="AP120" s="247"/>
      <c r="AQ120" s="438"/>
      <c r="AR120" s="246"/>
      <c r="AS120" s="246"/>
      <c r="AT120" s="247"/>
      <c r="AU120" s="247"/>
      <c r="AV120" s="248"/>
      <c r="AW120" s="245"/>
      <c r="AX120" s="247"/>
      <c r="AY120" s="247"/>
      <c r="AZ120" s="247"/>
      <c r="BA120" s="248"/>
      <c r="BB120" s="245"/>
      <c r="BC120" s="246"/>
      <c r="BD120" s="247"/>
      <c r="BE120" s="247"/>
      <c r="BF120" s="438"/>
      <c r="BG120" s="239"/>
      <c r="BH120" s="239"/>
      <c r="BI120" s="240"/>
      <c r="BJ120" s="240"/>
      <c r="BK120" s="243"/>
      <c r="BL120" s="242"/>
      <c r="BM120" s="240"/>
      <c r="BN120" s="240"/>
      <c r="BO120" s="240"/>
      <c r="BP120" s="243"/>
      <c r="BQ120" s="242"/>
      <c r="BR120" s="239"/>
      <c r="BS120" s="240"/>
      <c r="BT120" s="240"/>
      <c r="BU120" s="249"/>
      <c r="BV120" s="268">
        <f t="shared" si="18"/>
        <v>0</v>
      </c>
      <c r="BW120" s="269">
        <f t="shared" si="19"/>
        <v>6</v>
      </c>
      <c r="BX120" s="270" t="str">
        <f t="shared" si="20"/>
        <v>-</v>
      </c>
      <c r="BY120" s="271" t="str">
        <f t="shared" si="21"/>
        <v>-</v>
      </c>
      <c r="BZ120" s="271" t="str">
        <f t="shared" si="22"/>
        <v>-</v>
      </c>
      <c r="CA120" s="250" t="s">
        <v>204</v>
      </c>
      <c r="CB120" s="251" t="s">
        <v>298</v>
      </c>
      <c r="CC120" s="255">
        <f t="shared" si="23"/>
        <v>0</v>
      </c>
      <c r="CD120" s="255">
        <f t="shared" si="24"/>
        <v>0</v>
      </c>
      <c r="CE120" s="255">
        <f t="shared" si="25"/>
        <v>0</v>
      </c>
      <c r="CF120" s="255">
        <f t="shared" si="26"/>
        <v>0</v>
      </c>
    </row>
    <row r="121" spans="1:84" x14ac:dyDescent="0.25">
      <c r="A121" s="285" t="s">
        <v>212</v>
      </c>
      <c r="B121" s="286" t="s">
        <v>228</v>
      </c>
      <c r="C121" s="287" t="s">
        <v>281</v>
      </c>
      <c r="D121" s="287" t="s">
        <v>232</v>
      </c>
      <c r="E121" s="288" t="s">
        <v>102</v>
      </c>
      <c r="F121" s="289" t="s">
        <v>282</v>
      </c>
      <c r="G121" s="287" t="s">
        <v>204</v>
      </c>
      <c r="H121" s="287" t="s">
        <v>214</v>
      </c>
      <c r="I121" s="396" t="s">
        <v>207</v>
      </c>
      <c r="J121" s="290" t="s">
        <v>126</v>
      </c>
      <c r="K121" s="291">
        <v>1</v>
      </c>
      <c r="L121" s="292">
        <v>1</v>
      </c>
      <c r="M121" s="293" t="s">
        <v>217</v>
      </c>
      <c r="N121" s="287" t="s">
        <v>283</v>
      </c>
      <c r="O121" s="238"/>
      <c r="P121" s="239"/>
      <c r="Q121" s="240"/>
      <c r="R121" s="240"/>
      <c r="S121" s="241"/>
      <c r="T121" s="242"/>
      <c r="U121" s="240"/>
      <c r="V121" s="240"/>
      <c r="W121" s="243"/>
      <c r="X121" s="242"/>
      <c r="Y121" s="240">
        <v>1</v>
      </c>
      <c r="Z121" s="240"/>
      <c r="AA121" s="244"/>
      <c r="AB121" s="434"/>
      <c r="AC121" s="431"/>
      <c r="AD121" s="240"/>
      <c r="AE121" s="240"/>
      <c r="AF121" s="240"/>
      <c r="AG121" s="243"/>
      <c r="AH121" s="245"/>
      <c r="AI121" s="246"/>
      <c r="AJ121" s="247"/>
      <c r="AK121" s="247"/>
      <c r="AL121" s="248"/>
      <c r="AM121" s="245"/>
      <c r="AN121" s="246"/>
      <c r="AO121" s="247"/>
      <c r="AP121" s="247"/>
      <c r="AQ121" s="438"/>
      <c r="AR121" s="246"/>
      <c r="AS121" s="246"/>
      <c r="AT121" s="247"/>
      <c r="AU121" s="247"/>
      <c r="AV121" s="248"/>
      <c r="AW121" s="245"/>
      <c r="AX121" s="247"/>
      <c r="AY121" s="247"/>
      <c r="AZ121" s="247"/>
      <c r="BA121" s="248"/>
      <c r="BB121" s="245"/>
      <c r="BC121" s="246"/>
      <c r="BD121" s="247"/>
      <c r="BE121" s="247"/>
      <c r="BF121" s="438"/>
      <c r="BG121" s="239"/>
      <c r="BH121" s="239"/>
      <c r="BI121" s="240"/>
      <c r="BJ121" s="240"/>
      <c r="BK121" s="243"/>
      <c r="BL121" s="242"/>
      <c r="BM121" s="240"/>
      <c r="BN121" s="240"/>
      <c r="BO121" s="240"/>
      <c r="BP121" s="243"/>
      <c r="BQ121" s="242"/>
      <c r="BR121" s="239"/>
      <c r="BS121" s="240"/>
      <c r="BT121" s="240"/>
      <c r="BU121" s="249"/>
      <c r="BV121" s="268">
        <f t="shared" si="18"/>
        <v>1</v>
      </c>
      <c r="BW121" s="269">
        <f t="shared" si="19"/>
        <v>0</v>
      </c>
      <c r="BX121" s="270" t="str">
        <f t="shared" si="20"/>
        <v>-</v>
      </c>
      <c r="BY121" s="271" t="str">
        <f t="shared" si="21"/>
        <v>-</v>
      </c>
      <c r="BZ121" s="271" t="str">
        <f t="shared" si="22"/>
        <v>-</v>
      </c>
      <c r="CA121" s="250" t="s">
        <v>204</v>
      </c>
      <c r="CB121" s="251" t="s">
        <v>304</v>
      </c>
      <c r="CC121" s="255">
        <f t="shared" si="23"/>
        <v>1</v>
      </c>
      <c r="CD121" s="255">
        <f t="shared" si="24"/>
        <v>0</v>
      </c>
      <c r="CE121" s="255">
        <f t="shared" si="25"/>
        <v>0</v>
      </c>
      <c r="CF121" s="255">
        <f t="shared" si="26"/>
        <v>0</v>
      </c>
    </row>
    <row r="122" spans="1:84" x14ac:dyDescent="0.25">
      <c r="A122" s="285" t="s">
        <v>212</v>
      </c>
      <c r="B122" s="286" t="s">
        <v>228</v>
      </c>
      <c r="C122" s="287" t="s">
        <v>281</v>
      </c>
      <c r="D122" s="287" t="s">
        <v>232</v>
      </c>
      <c r="E122" s="288" t="s">
        <v>102</v>
      </c>
      <c r="F122" s="289" t="s">
        <v>282</v>
      </c>
      <c r="G122" s="287" t="s">
        <v>204</v>
      </c>
      <c r="H122" s="287" t="s">
        <v>214</v>
      </c>
      <c r="I122" s="396" t="s">
        <v>207</v>
      </c>
      <c r="J122" s="290" t="s">
        <v>125</v>
      </c>
      <c r="K122" s="291">
        <v>1</v>
      </c>
      <c r="L122" s="292">
        <v>1</v>
      </c>
      <c r="M122" s="293" t="s">
        <v>217</v>
      </c>
      <c r="N122" s="287" t="s">
        <v>283</v>
      </c>
      <c r="O122" s="238"/>
      <c r="P122" s="239"/>
      <c r="Q122" s="240"/>
      <c r="R122" s="240"/>
      <c r="S122" s="241"/>
      <c r="T122" s="242"/>
      <c r="U122" s="240"/>
      <c r="V122" s="240"/>
      <c r="W122" s="243"/>
      <c r="X122" s="242"/>
      <c r="Y122" s="240">
        <v>1</v>
      </c>
      <c r="Z122" s="240"/>
      <c r="AA122" s="244"/>
      <c r="AB122" s="434"/>
      <c r="AC122" s="431"/>
      <c r="AD122" s="240"/>
      <c r="AE122" s="240"/>
      <c r="AF122" s="240"/>
      <c r="AG122" s="243"/>
      <c r="AH122" s="245"/>
      <c r="AI122" s="246"/>
      <c r="AJ122" s="247"/>
      <c r="AK122" s="247"/>
      <c r="AL122" s="248"/>
      <c r="AM122" s="245"/>
      <c r="AN122" s="246"/>
      <c r="AO122" s="247"/>
      <c r="AP122" s="247"/>
      <c r="AQ122" s="438"/>
      <c r="AR122" s="246"/>
      <c r="AS122" s="246"/>
      <c r="AT122" s="247"/>
      <c r="AU122" s="247"/>
      <c r="AV122" s="248"/>
      <c r="AW122" s="245"/>
      <c r="AX122" s="247"/>
      <c r="AY122" s="247"/>
      <c r="AZ122" s="247"/>
      <c r="BA122" s="248"/>
      <c r="BB122" s="245"/>
      <c r="BC122" s="246"/>
      <c r="BD122" s="247"/>
      <c r="BE122" s="247"/>
      <c r="BF122" s="438"/>
      <c r="BG122" s="239"/>
      <c r="BH122" s="239"/>
      <c r="BI122" s="240"/>
      <c r="BJ122" s="240"/>
      <c r="BK122" s="243"/>
      <c r="BL122" s="242"/>
      <c r="BM122" s="240"/>
      <c r="BN122" s="240"/>
      <c r="BO122" s="240"/>
      <c r="BP122" s="243"/>
      <c r="BQ122" s="242"/>
      <c r="BR122" s="239"/>
      <c r="BS122" s="240"/>
      <c r="BT122" s="240"/>
      <c r="BU122" s="249"/>
      <c r="BV122" s="268">
        <f t="shared" si="18"/>
        <v>1</v>
      </c>
      <c r="BW122" s="269">
        <f t="shared" si="19"/>
        <v>0</v>
      </c>
      <c r="BX122" s="270" t="str">
        <f t="shared" si="20"/>
        <v>-</v>
      </c>
      <c r="BY122" s="271" t="str">
        <f t="shared" si="21"/>
        <v>-</v>
      </c>
      <c r="BZ122" s="271" t="str">
        <f t="shared" si="22"/>
        <v>-</v>
      </c>
      <c r="CA122" s="250" t="s">
        <v>204</v>
      </c>
      <c r="CB122" s="251" t="s">
        <v>304</v>
      </c>
      <c r="CC122" s="255">
        <f t="shared" si="23"/>
        <v>1</v>
      </c>
      <c r="CD122" s="255">
        <f t="shared" si="24"/>
        <v>0</v>
      </c>
      <c r="CE122" s="255">
        <f t="shared" si="25"/>
        <v>0</v>
      </c>
      <c r="CF122" s="255">
        <f t="shared" si="26"/>
        <v>0</v>
      </c>
    </row>
    <row r="123" spans="1:84" x14ac:dyDescent="0.25">
      <c r="A123" s="285" t="s">
        <v>212</v>
      </c>
      <c r="B123" s="286" t="s">
        <v>228</v>
      </c>
      <c r="C123" s="287" t="s">
        <v>281</v>
      </c>
      <c r="D123" s="287" t="s">
        <v>232</v>
      </c>
      <c r="E123" s="288" t="s">
        <v>102</v>
      </c>
      <c r="F123" s="289" t="s">
        <v>282</v>
      </c>
      <c r="G123" s="287" t="s">
        <v>204</v>
      </c>
      <c r="H123" s="287" t="s">
        <v>214</v>
      </c>
      <c r="I123" s="396" t="s">
        <v>207</v>
      </c>
      <c r="J123" s="290" t="s">
        <v>124</v>
      </c>
      <c r="K123" s="291">
        <v>1</v>
      </c>
      <c r="L123" s="292">
        <v>1</v>
      </c>
      <c r="M123" s="293" t="s">
        <v>284</v>
      </c>
      <c r="N123" s="287" t="s">
        <v>283</v>
      </c>
      <c r="O123" s="238"/>
      <c r="P123" s="239"/>
      <c r="Q123" s="240"/>
      <c r="R123" s="240"/>
      <c r="S123" s="241"/>
      <c r="T123" s="242"/>
      <c r="U123" s="240"/>
      <c r="V123" s="240"/>
      <c r="W123" s="243"/>
      <c r="X123" s="242"/>
      <c r="Y123" s="240">
        <v>1</v>
      </c>
      <c r="Z123" s="240"/>
      <c r="AA123" s="244"/>
      <c r="AB123" s="434"/>
      <c r="AC123" s="431"/>
      <c r="AD123" s="240"/>
      <c r="AE123" s="240"/>
      <c r="AF123" s="240"/>
      <c r="AG123" s="243"/>
      <c r="AH123" s="245"/>
      <c r="AI123" s="246"/>
      <c r="AJ123" s="247"/>
      <c r="AK123" s="247"/>
      <c r="AL123" s="248"/>
      <c r="AM123" s="245"/>
      <c r="AN123" s="246"/>
      <c r="AO123" s="247"/>
      <c r="AP123" s="247"/>
      <c r="AQ123" s="438"/>
      <c r="AR123" s="246"/>
      <c r="AS123" s="246"/>
      <c r="AT123" s="247"/>
      <c r="AU123" s="247"/>
      <c r="AV123" s="248"/>
      <c r="AW123" s="245"/>
      <c r="AX123" s="247"/>
      <c r="AY123" s="247"/>
      <c r="AZ123" s="247"/>
      <c r="BA123" s="248"/>
      <c r="BB123" s="245"/>
      <c r="BC123" s="246"/>
      <c r="BD123" s="247"/>
      <c r="BE123" s="247"/>
      <c r="BF123" s="438"/>
      <c r="BG123" s="239"/>
      <c r="BH123" s="239"/>
      <c r="BI123" s="240"/>
      <c r="BJ123" s="240"/>
      <c r="BK123" s="243"/>
      <c r="BL123" s="242"/>
      <c r="BM123" s="240"/>
      <c r="BN123" s="240"/>
      <c r="BO123" s="240"/>
      <c r="BP123" s="243"/>
      <c r="BQ123" s="242"/>
      <c r="BR123" s="239"/>
      <c r="BS123" s="240"/>
      <c r="BT123" s="240"/>
      <c r="BU123" s="249"/>
      <c r="BV123" s="268">
        <f t="shared" si="18"/>
        <v>1</v>
      </c>
      <c r="BW123" s="269">
        <f t="shared" si="19"/>
        <v>0</v>
      </c>
      <c r="BX123" s="270" t="str">
        <f t="shared" si="20"/>
        <v>-</v>
      </c>
      <c r="BY123" s="271" t="str">
        <f t="shared" si="21"/>
        <v>-</v>
      </c>
      <c r="BZ123" s="271" t="str">
        <f t="shared" si="22"/>
        <v>-</v>
      </c>
      <c r="CA123" s="250" t="s">
        <v>204</v>
      </c>
      <c r="CB123" s="251" t="s">
        <v>304</v>
      </c>
      <c r="CC123" s="255">
        <f t="shared" si="23"/>
        <v>1</v>
      </c>
      <c r="CD123" s="255">
        <f t="shared" si="24"/>
        <v>0</v>
      </c>
      <c r="CE123" s="255">
        <f t="shared" si="25"/>
        <v>0</v>
      </c>
      <c r="CF123" s="255">
        <f t="shared" si="26"/>
        <v>0</v>
      </c>
    </row>
    <row r="124" spans="1:84" x14ac:dyDescent="0.25">
      <c r="A124" s="285" t="s">
        <v>212</v>
      </c>
      <c r="B124" s="286" t="s">
        <v>228</v>
      </c>
      <c r="C124" s="287" t="s">
        <v>281</v>
      </c>
      <c r="D124" s="287" t="s">
        <v>232</v>
      </c>
      <c r="E124" s="288" t="s">
        <v>102</v>
      </c>
      <c r="F124" s="289" t="s">
        <v>282</v>
      </c>
      <c r="G124" s="287" t="s">
        <v>204</v>
      </c>
      <c r="H124" s="287" t="s">
        <v>214</v>
      </c>
      <c r="I124" s="396" t="s">
        <v>207</v>
      </c>
      <c r="J124" s="290" t="s">
        <v>218</v>
      </c>
      <c r="K124" s="291">
        <v>1</v>
      </c>
      <c r="L124" s="292">
        <v>1</v>
      </c>
      <c r="M124" s="293" t="s">
        <v>284</v>
      </c>
      <c r="N124" s="287" t="s">
        <v>283</v>
      </c>
      <c r="O124" s="238"/>
      <c r="P124" s="239"/>
      <c r="Q124" s="240"/>
      <c r="R124" s="240"/>
      <c r="S124" s="241"/>
      <c r="T124" s="242"/>
      <c r="U124" s="240"/>
      <c r="V124" s="240"/>
      <c r="W124" s="243"/>
      <c r="X124" s="242"/>
      <c r="Y124" s="240">
        <v>1</v>
      </c>
      <c r="Z124" s="240"/>
      <c r="AA124" s="244"/>
      <c r="AB124" s="434"/>
      <c r="AC124" s="431"/>
      <c r="AD124" s="240"/>
      <c r="AE124" s="240"/>
      <c r="AF124" s="240"/>
      <c r="AG124" s="243"/>
      <c r="AH124" s="245"/>
      <c r="AI124" s="246"/>
      <c r="AJ124" s="247"/>
      <c r="AK124" s="247"/>
      <c r="AL124" s="248"/>
      <c r="AM124" s="245"/>
      <c r="AN124" s="246"/>
      <c r="AO124" s="247"/>
      <c r="AP124" s="247"/>
      <c r="AQ124" s="438"/>
      <c r="AR124" s="246"/>
      <c r="AS124" s="246"/>
      <c r="AT124" s="247"/>
      <c r="AU124" s="247"/>
      <c r="AV124" s="248"/>
      <c r="AW124" s="245"/>
      <c r="AX124" s="247"/>
      <c r="AY124" s="247"/>
      <c r="AZ124" s="247"/>
      <c r="BA124" s="248"/>
      <c r="BB124" s="245"/>
      <c r="BC124" s="246"/>
      <c r="BD124" s="247"/>
      <c r="BE124" s="247"/>
      <c r="BF124" s="438"/>
      <c r="BG124" s="239"/>
      <c r="BH124" s="239"/>
      <c r="BI124" s="240"/>
      <c r="BJ124" s="240"/>
      <c r="BK124" s="243"/>
      <c r="BL124" s="242"/>
      <c r="BM124" s="240"/>
      <c r="BN124" s="240"/>
      <c r="BO124" s="240"/>
      <c r="BP124" s="243"/>
      <c r="BQ124" s="242"/>
      <c r="BR124" s="239"/>
      <c r="BS124" s="240"/>
      <c r="BT124" s="240"/>
      <c r="BU124" s="249"/>
      <c r="BV124" s="268">
        <f t="shared" si="18"/>
        <v>1</v>
      </c>
      <c r="BW124" s="269">
        <f t="shared" si="19"/>
        <v>0</v>
      </c>
      <c r="BX124" s="270" t="str">
        <f t="shared" si="20"/>
        <v>-</v>
      </c>
      <c r="BY124" s="271" t="str">
        <f t="shared" si="21"/>
        <v>-</v>
      </c>
      <c r="BZ124" s="271" t="str">
        <f t="shared" si="22"/>
        <v>-</v>
      </c>
      <c r="CA124" s="250" t="s">
        <v>204</v>
      </c>
      <c r="CB124" s="251" t="s">
        <v>304</v>
      </c>
      <c r="CC124" s="255">
        <f t="shared" si="23"/>
        <v>1</v>
      </c>
      <c r="CD124" s="255">
        <f t="shared" si="24"/>
        <v>0</v>
      </c>
      <c r="CE124" s="255">
        <f t="shared" si="25"/>
        <v>0</v>
      </c>
      <c r="CF124" s="255">
        <f t="shared" si="26"/>
        <v>0</v>
      </c>
    </row>
    <row r="125" spans="1:84" x14ac:dyDescent="0.25">
      <c r="A125" s="285" t="s">
        <v>212</v>
      </c>
      <c r="B125" s="286" t="s">
        <v>228</v>
      </c>
      <c r="C125" s="287" t="s">
        <v>281</v>
      </c>
      <c r="D125" s="287" t="s">
        <v>232</v>
      </c>
      <c r="E125" s="288" t="s">
        <v>102</v>
      </c>
      <c r="F125" s="289" t="s">
        <v>282</v>
      </c>
      <c r="G125" s="287" t="s">
        <v>204</v>
      </c>
      <c r="H125" s="287" t="s">
        <v>214</v>
      </c>
      <c r="I125" s="396" t="s">
        <v>207</v>
      </c>
      <c r="J125" s="290" t="s">
        <v>101</v>
      </c>
      <c r="K125" s="291">
        <v>1</v>
      </c>
      <c r="L125" s="292">
        <v>1</v>
      </c>
      <c r="M125" s="293" t="s">
        <v>284</v>
      </c>
      <c r="N125" s="287" t="s">
        <v>283</v>
      </c>
      <c r="O125" s="238"/>
      <c r="P125" s="239"/>
      <c r="Q125" s="240"/>
      <c r="R125" s="240"/>
      <c r="S125" s="241"/>
      <c r="T125" s="242"/>
      <c r="U125" s="240"/>
      <c r="V125" s="240"/>
      <c r="W125" s="243"/>
      <c r="X125" s="242"/>
      <c r="Y125" s="240">
        <v>1</v>
      </c>
      <c r="Z125" s="240"/>
      <c r="AA125" s="244"/>
      <c r="AB125" s="434"/>
      <c r="AC125" s="431"/>
      <c r="AD125" s="240"/>
      <c r="AE125" s="240"/>
      <c r="AF125" s="240"/>
      <c r="AG125" s="243"/>
      <c r="AH125" s="245"/>
      <c r="AI125" s="246"/>
      <c r="AJ125" s="247"/>
      <c r="AK125" s="247"/>
      <c r="AL125" s="248"/>
      <c r="AM125" s="245"/>
      <c r="AN125" s="246"/>
      <c r="AO125" s="247"/>
      <c r="AP125" s="247"/>
      <c r="AQ125" s="438"/>
      <c r="AR125" s="246"/>
      <c r="AS125" s="246"/>
      <c r="AT125" s="247"/>
      <c r="AU125" s="247"/>
      <c r="AV125" s="248"/>
      <c r="AW125" s="245"/>
      <c r="AX125" s="247"/>
      <c r="AY125" s="247"/>
      <c r="AZ125" s="247"/>
      <c r="BA125" s="248"/>
      <c r="BB125" s="245"/>
      <c r="BC125" s="246"/>
      <c r="BD125" s="247"/>
      <c r="BE125" s="247"/>
      <c r="BF125" s="438"/>
      <c r="BG125" s="239"/>
      <c r="BH125" s="239"/>
      <c r="BI125" s="240"/>
      <c r="BJ125" s="240"/>
      <c r="BK125" s="243"/>
      <c r="BL125" s="242"/>
      <c r="BM125" s="240"/>
      <c r="BN125" s="240"/>
      <c r="BO125" s="240"/>
      <c r="BP125" s="243"/>
      <c r="BQ125" s="242"/>
      <c r="BR125" s="239"/>
      <c r="BS125" s="240"/>
      <c r="BT125" s="240"/>
      <c r="BU125" s="249"/>
      <c r="BV125" s="268">
        <f t="shared" si="18"/>
        <v>1</v>
      </c>
      <c r="BW125" s="269">
        <f t="shared" si="19"/>
        <v>0</v>
      </c>
      <c r="BX125" s="270" t="str">
        <f t="shared" si="20"/>
        <v>-</v>
      </c>
      <c r="BY125" s="271" t="str">
        <f t="shared" si="21"/>
        <v>-</v>
      </c>
      <c r="BZ125" s="271" t="str">
        <f t="shared" si="22"/>
        <v>-</v>
      </c>
      <c r="CA125" s="250" t="s">
        <v>204</v>
      </c>
      <c r="CB125" s="251" t="s">
        <v>304</v>
      </c>
      <c r="CC125" s="255">
        <f t="shared" si="23"/>
        <v>1</v>
      </c>
      <c r="CD125" s="255">
        <f t="shared" si="24"/>
        <v>0</v>
      </c>
      <c r="CE125" s="255">
        <f t="shared" si="25"/>
        <v>0</v>
      </c>
      <c r="CF125" s="255">
        <f t="shared" si="26"/>
        <v>0</v>
      </c>
    </row>
    <row r="126" spans="1:84" x14ac:dyDescent="0.25">
      <c r="A126" s="285" t="s">
        <v>212</v>
      </c>
      <c r="B126" s="286" t="s">
        <v>228</v>
      </c>
      <c r="C126" s="287" t="s">
        <v>281</v>
      </c>
      <c r="D126" s="287" t="s">
        <v>232</v>
      </c>
      <c r="E126" s="288" t="s">
        <v>102</v>
      </c>
      <c r="F126" s="289" t="s">
        <v>282</v>
      </c>
      <c r="G126" s="287" t="s">
        <v>204</v>
      </c>
      <c r="H126" s="287" t="s">
        <v>214</v>
      </c>
      <c r="I126" s="396" t="s">
        <v>207</v>
      </c>
      <c r="J126" s="290" t="s">
        <v>213</v>
      </c>
      <c r="K126" s="291">
        <v>1</v>
      </c>
      <c r="L126" s="292">
        <v>1</v>
      </c>
      <c r="M126" s="293" t="s">
        <v>284</v>
      </c>
      <c r="N126" s="287" t="s">
        <v>283</v>
      </c>
      <c r="O126" s="238"/>
      <c r="P126" s="239"/>
      <c r="Q126" s="240"/>
      <c r="R126" s="240"/>
      <c r="S126" s="241"/>
      <c r="T126" s="242"/>
      <c r="U126" s="240"/>
      <c r="V126" s="240"/>
      <c r="W126" s="243"/>
      <c r="X126" s="242"/>
      <c r="Y126" s="240">
        <v>1</v>
      </c>
      <c r="Z126" s="240"/>
      <c r="AA126" s="244"/>
      <c r="AB126" s="434"/>
      <c r="AC126" s="431"/>
      <c r="AD126" s="240"/>
      <c r="AE126" s="240"/>
      <c r="AF126" s="240"/>
      <c r="AG126" s="243"/>
      <c r="AH126" s="245"/>
      <c r="AI126" s="246"/>
      <c r="AJ126" s="247"/>
      <c r="AK126" s="247"/>
      <c r="AL126" s="248"/>
      <c r="AM126" s="245"/>
      <c r="AN126" s="246"/>
      <c r="AO126" s="247"/>
      <c r="AP126" s="247"/>
      <c r="AQ126" s="438"/>
      <c r="AR126" s="246"/>
      <c r="AS126" s="246"/>
      <c r="AT126" s="247"/>
      <c r="AU126" s="247"/>
      <c r="AV126" s="248"/>
      <c r="AW126" s="245"/>
      <c r="AX126" s="247"/>
      <c r="AY126" s="247"/>
      <c r="AZ126" s="247"/>
      <c r="BA126" s="248"/>
      <c r="BB126" s="245"/>
      <c r="BC126" s="246"/>
      <c r="BD126" s="247"/>
      <c r="BE126" s="247"/>
      <c r="BF126" s="438"/>
      <c r="BG126" s="239"/>
      <c r="BH126" s="239"/>
      <c r="BI126" s="240"/>
      <c r="BJ126" s="240"/>
      <c r="BK126" s="243"/>
      <c r="BL126" s="242"/>
      <c r="BM126" s="240"/>
      <c r="BN126" s="240"/>
      <c r="BO126" s="240"/>
      <c r="BP126" s="243"/>
      <c r="BQ126" s="242"/>
      <c r="BR126" s="239"/>
      <c r="BS126" s="240"/>
      <c r="BT126" s="240"/>
      <c r="BU126" s="249"/>
      <c r="BV126" s="268">
        <f t="shared" si="18"/>
        <v>1</v>
      </c>
      <c r="BW126" s="269">
        <f t="shared" si="19"/>
        <v>0</v>
      </c>
      <c r="BX126" s="270" t="str">
        <f t="shared" si="20"/>
        <v>-</v>
      </c>
      <c r="BY126" s="271" t="str">
        <f t="shared" si="21"/>
        <v>-</v>
      </c>
      <c r="BZ126" s="271" t="str">
        <f t="shared" si="22"/>
        <v>-</v>
      </c>
      <c r="CA126" s="250" t="s">
        <v>204</v>
      </c>
      <c r="CB126" s="251" t="s">
        <v>304</v>
      </c>
      <c r="CC126" s="255">
        <f t="shared" si="23"/>
        <v>1</v>
      </c>
      <c r="CD126" s="255">
        <f t="shared" si="24"/>
        <v>0</v>
      </c>
      <c r="CE126" s="255">
        <f t="shared" si="25"/>
        <v>0</v>
      </c>
      <c r="CF126" s="255">
        <f t="shared" si="26"/>
        <v>0</v>
      </c>
    </row>
    <row r="127" spans="1:84" x14ac:dyDescent="0.25">
      <c r="A127" s="285" t="s">
        <v>212</v>
      </c>
      <c r="B127" s="286" t="s">
        <v>228</v>
      </c>
      <c r="C127" s="287" t="s">
        <v>281</v>
      </c>
      <c r="D127" s="287" t="s">
        <v>232</v>
      </c>
      <c r="E127" s="288" t="s">
        <v>102</v>
      </c>
      <c r="F127" s="289" t="s">
        <v>282</v>
      </c>
      <c r="G127" s="287" t="s">
        <v>204</v>
      </c>
      <c r="H127" s="287" t="s">
        <v>214</v>
      </c>
      <c r="I127" s="396" t="s">
        <v>207</v>
      </c>
      <c r="J127" s="290" t="s">
        <v>93</v>
      </c>
      <c r="K127" s="291">
        <v>1</v>
      </c>
      <c r="L127" s="292">
        <v>1</v>
      </c>
      <c r="M127" s="293" t="s">
        <v>284</v>
      </c>
      <c r="N127" s="287" t="s">
        <v>283</v>
      </c>
      <c r="O127" s="238"/>
      <c r="P127" s="239"/>
      <c r="Q127" s="240"/>
      <c r="R127" s="240"/>
      <c r="S127" s="241"/>
      <c r="T127" s="242"/>
      <c r="U127" s="240"/>
      <c r="V127" s="240"/>
      <c r="W127" s="243"/>
      <c r="X127" s="242"/>
      <c r="Y127" s="240">
        <v>1</v>
      </c>
      <c r="Z127" s="240"/>
      <c r="AA127" s="244"/>
      <c r="AB127" s="434"/>
      <c r="AC127" s="431"/>
      <c r="AD127" s="240"/>
      <c r="AE127" s="240"/>
      <c r="AF127" s="240"/>
      <c r="AG127" s="243"/>
      <c r="AH127" s="245"/>
      <c r="AI127" s="246"/>
      <c r="AJ127" s="247"/>
      <c r="AK127" s="247"/>
      <c r="AL127" s="248"/>
      <c r="AM127" s="245"/>
      <c r="AN127" s="246"/>
      <c r="AO127" s="247"/>
      <c r="AP127" s="247"/>
      <c r="AQ127" s="438"/>
      <c r="AR127" s="246"/>
      <c r="AS127" s="246"/>
      <c r="AT127" s="247"/>
      <c r="AU127" s="247"/>
      <c r="AV127" s="248"/>
      <c r="AW127" s="245"/>
      <c r="AX127" s="247"/>
      <c r="AY127" s="247"/>
      <c r="AZ127" s="247"/>
      <c r="BA127" s="248"/>
      <c r="BB127" s="245"/>
      <c r="BC127" s="246"/>
      <c r="BD127" s="247"/>
      <c r="BE127" s="247"/>
      <c r="BF127" s="438"/>
      <c r="BG127" s="239"/>
      <c r="BH127" s="239"/>
      <c r="BI127" s="240"/>
      <c r="BJ127" s="240"/>
      <c r="BK127" s="243"/>
      <c r="BL127" s="242"/>
      <c r="BM127" s="240"/>
      <c r="BN127" s="240"/>
      <c r="BO127" s="240"/>
      <c r="BP127" s="243"/>
      <c r="BQ127" s="242"/>
      <c r="BR127" s="239"/>
      <c r="BS127" s="240"/>
      <c r="BT127" s="240"/>
      <c r="BU127" s="249"/>
      <c r="BV127" s="268">
        <f t="shared" si="18"/>
        <v>1</v>
      </c>
      <c r="BW127" s="269">
        <f t="shared" si="19"/>
        <v>0</v>
      </c>
      <c r="BX127" s="270" t="str">
        <f t="shared" si="20"/>
        <v>-</v>
      </c>
      <c r="BY127" s="271" t="str">
        <f t="shared" si="21"/>
        <v>-</v>
      </c>
      <c r="BZ127" s="271" t="str">
        <f t="shared" si="22"/>
        <v>-</v>
      </c>
      <c r="CA127" s="250" t="s">
        <v>204</v>
      </c>
      <c r="CB127" s="251" t="s">
        <v>304</v>
      </c>
      <c r="CC127" s="255">
        <f t="shared" si="23"/>
        <v>1</v>
      </c>
      <c r="CD127" s="255">
        <f t="shared" si="24"/>
        <v>0</v>
      </c>
      <c r="CE127" s="255">
        <f t="shared" si="25"/>
        <v>0</v>
      </c>
      <c r="CF127" s="255">
        <f t="shared" si="26"/>
        <v>0</v>
      </c>
    </row>
    <row r="128" spans="1:84" x14ac:dyDescent="0.25">
      <c r="A128" s="285" t="s">
        <v>212</v>
      </c>
      <c r="B128" s="286" t="s">
        <v>228</v>
      </c>
      <c r="C128" s="287" t="s">
        <v>281</v>
      </c>
      <c r="D128" s="287" t="s">
        <v>232</v>
      </c>
      <c r="E128" s="288" t="s">
        <v>102</v>
      </c>
      <c r="F128" s="289" t="s">
        <v>282</v>
      </c>
      <c r="G128" s="287" t="s">
        <v>204</v>
      </c>
      <c r="H128" s="287" t="s">
        <v>214</v>
      </c>
      <c r="I128" s="396" t="s">
        <v>207</v>
      </c>
      <c r="J128" s="290" t="s">
        <v>143</v>
      </c>
      <c r="K128" s="291">
        <v>1</v>
      </c>
      <c r="L128" s="292">
        <v>1</v>
      </c>
      <c r="M128" s="293" t="s">
        <v>284</v>
      </c>
      <c r="N128" s="287" t="s">
        <v>283</v>
      </c>
      <c r="O128" s="238"/>
      <c r="P128" s="239"/>
      <c r="Q128" s="240"/>
      <c r="R128" s="240"/>
      <c r="S128" s="241"/>
      <c r="T128" s="242"/>
      <c r="U128" s="240"/>
      <c r="V128" s="240"/>
      <c r="W128" s="243"/>
      <c r="X128" s="242"/>
      <c r="Y128" s="240">
        <v>1</v>
      </c>
      <c r="Z128" s="240"/>
      <c r="AA128" s="244"/>
      <c r="AB128" s="434"/>
      <c r="AC128" s="431"/>
      <c r="AD128" s="240"/>
      <c r="AE128" s="240"/>
      <c r="AF128" s="240"/>
      <c r="AG128" s="243"/>
      <c r="AH128" s="245"/>
      <c r="AI128" s="246"/>
      <c r="AJ128" s="247"/>
      <c r="AK128" s="247"/>
      <c r="AL128" s="248"/>
      <c r="AM128" s="245"/>
      <c r="AN128" s="246"/>
      <c r="AO128" s="247"/>
      <c r="AP128" s="247"/>
      <c r="AQ128" s="438"/>
      <c r="AR128" s="246"/>
      <c r="AS128" s="246"/>
      <c r="AT128" s="247"/>
      <c r="AU128" s="247"/>
      <c r="AV128" s="248"/>
      <c r="AW128" s="245"/>
      <c r="AX128" s="247"/>
      <c r="AY128" s="247"/>
      <c r="AZ128" s="247"/>
      <c r="BA128" s="248"/>
      <c r="BB128" s="245"/>
      <c r="BC128" s="246"/>
      <c r="BD128" s="247"/>
      <c r="BE128" s="247"/>
      <c r="BF128" s="438"/>
      <c r="BG128" s="239"/>
      <c r="BH128" s="239"/>
      <c r="BI128" s="240"/>
      <c r="BJ128" s="240"/>
      <c r="BK128" s="243"/>
      <c r="BL128" s="242"/>
      <c r="BM128" s="240"/>
      <c r="BN128" s="240"/>
      <c r="BO128" s="240"/>
      <c r="BP128" s="243"/>
      <c r="BQ128" s="242"/>
      <c r="BR128" s="239"/>
      <c r="BS128" s="240"/>
      <c r="BT128" s="240"/>
      <c r="BU128" s="249"/>
      <c r="BV128" s="268">
        <f t="shared" si="18"/>
        <v>1</v>
      </c>
      <c r="BW128" s="269">
        <f t="shared" si="19"/>
        <v>0</v>
      </c>
      <c r="BX128" s="270" t="str">
        <f t="shared" si="20"/>
        <v>-</v>
      </c>
      <c r="BY128" s="271" t="str">
        <f t="shared" si="21"/>
        <v>-</v>
      </c>
      <c r="BZ128" s="271" t="str">
        <f t="shared" si="22"/>
        <v>-</v>
      </c>
      <c r="CA128" s="250" t="s">
        <v>204</v>
      </c>
      <c r="CB128" s="251" t="s">
        <v>304</v>
      </c>
      <c r="CC128" s="255">
        <f t="shared" si="23"/>
        <v>1</v>
      </c>
      <c r="CD128" s="255">
        <f t="shared" si="24"/>
        <v>0</v>
      </c>
      <c r="CE128" s="255">
        <f t="shared" si="25"/>
        <v>0</v>
      </c>
      <c r="CF128" s="255">
        <f t="shared" si="26"/>
        <v>0</v>
      </c>
    </row>
    <row r="129" spans="1:84" x14ac:dyDescent="0.25">
      <c r="A129" s="285" t="s">
        <v>212</v>
      </c>
      <c r="B129" s="286" t="s">
        <v>228</v>
      </c>
      <c r="C129" s="287" t="s">
        <v>281</v>
      </c>
      <c r="D129" s="287" t="s">
        <v>232</v>
      </c>
      <c r="E129" s="288" t="s">
        <v>102</v>
      </c>
      <c r="F129" s="289" t="s">
        <v>282</v>
      </c>
      <c r="G129" s="287" t="s">
        <v>204</v>
      </c>
      <c r="H129" s="287" t="s">
        <v>214</v>
      </c>
      <c r="I129" s="396" t="s">
        <v>207</v>
      </c>
      <c r="J129" s="290" t="s">
        <v>90</v>
      </c>
      <c r="K129" s="291">
        <v>1</v>
      </c>
      <c r="L129" s="292">
        <v>1</v>
      </c>
      <c r="M129" s="293" t="s">
        <v>284</v>
      </c>
      <c r="N129" s="287" t="s">
        <v>283</v>
      </c>
      <c r="O129" s="238"/>
      <c r="P129" s="239"/>
      <c r="Q129" s="240"/>
      <c r="R129" s="240"/>
      <c r="S129" s="241"/>
      <c r="T129" s="242"/>
      <c r="U129" s="240"/>
      <c r="V129" s="240"/>
      <c r="W129" s="243"/>
      <c r="X129" s="242"/>
      <c r="Y129" s="240">
        <v>1</v>
      </c>
      <c r="Z129" s="240"/>
      <c r="AA129" s="244"/>
      <c r="AB129" s="434"/>
      <c r="AC129" s="431"/>
      <c r="AD129" s="240"/>
      <c r="AE129" s="240"/>
      <c r="AF129" s="240"/>
      <c r="AG129" s="243"/>
      <c r="AH129" s="245"/>
      <c r="AI129" s="246"/>
      <c r="AJ129" s="247"/>
      <c r="AK129" s="247"/>
      <c r="AL129" s="248"/>
      <c r="AM129" s="245"/>
      <c r="AN129" s="246"/>
      <c r="AO129" s="247"/>
      <c r="AP129" s="247"/>
      <c r="AQ129" s="438"/>
      <c r="AR129" s="246"/>
      <c r="AS129" s="246"/>
      <c r="AT129" s="247"/>
      <c r="AU129" s="247"/>
      <c r="AV129" s="248"/>
      <c r="AW129" s="245"/>
      <c r="AX129" s="247"/>
      <c r="AY129" s="247"/>
      <c r="AZ129" s="247"/>
      <c r="BA129" s="248"/>
      <c r="BB129" s="245"/>
      <c r="BC129" s="246"/>
      <c r="BD129" s="247"/>
      <c r="BE129" s="247"/>
      <c r="BF129" s="438"/>
      <c r="BG129" s="239"/>
      <c r="BH129" s="239"/>
      <c r="BI129" s="240"/>
      <c r="BJ129" s="240"/>
      <c r="BK129" s="243"/>
      <c r="BL129" s="242"/>
      <c r="BM129" s="240"/>
      <c r="BN129" s="240"/>
      <c r="BO129" s="240"/>
      <c r="BP129" s="243"/>
      <c r="BQ129" s="242"/>
      <c r="BR129" s="239"/>
      <c r="BS129" s="240"/>
      <c r="BT129" s="240"/>
      <c r="BU129" s="249"/>
      <c r="BV129" s="268">
        <f t="shared" si="18"/>
        <v>1</v>
      </c>
      <c r="BW129" s="269">
        <f t="shared" si="19"/>
        <v>0</v>
      </c>
      <c r="BX129" s="270" t="str">
        <f t="shared" si="20"/>
        <v>-</v>
      </c>
      <c r="BY129" s="271" t="str">
        <f t="shared" si="21"/>
        <v>-</v>
      </c>
      <c r="BZ129" s="271" t="str">
        <f t="shared" si="22"/>
        <v>-</v>
      </c>
      <c r="CA129" s="250" t="s">
        <v>204</v>
      </c>
      <c r="CB129" s="251" t="s">
        <v>304</v>
      </c>
      <c r="CC129" s="255">
        <f t="shared" si="23"/>
        <v>1</v>
      </c>
      <c r="CD129" s="255">
        <f t="shared" si="24"/>
        <v>0</v>
      </c>
      <c r="CE129" s="255">
        <f t="shared" si="25"/>
        <v>0</v>
      </c>
      <c r="CF129" s="255">
        <f t="shared" si="26"/>
        <v>0</v>
      </c>
    </row>
    <row r="130" spans="1:84" x14ac:dyDescent="0.25">
      <c r="A130" s="285" t="s">
        <v>212</v>
      </c>
      <c r="B130" s="286" t="s">
        <v>228</v>
      </c>
      <c r="C130" s="287" t="s">
        <v>281</v>
      </c>
      <c r="D130" s="287" t="s">
        <v>232</v>
      </c>
      <c r="E130" s="288" t="s">
        <v>102</v>
      </c>
      <c r="F130" s="289" t="s">
        <v>282</v>
      </c>
      <c r="G130" s="287" t="s">
        <v>204</v>
      </c>
      <c r="H130" s="287" t="s">
        <v>214</v>
      </c>
      <c r="I130" s="396" t="s">
        <v>207</v>
      </c>
      <c r="J130" s="290" t="s">
        <v>202</v>
      </c>
      <c r="K130" s="291">
        <v>6</v>
      </c>
      <c r="L130" s="292">
        <v>6</v>
      </c>
      <c r="M130" s="293" t="s">
        <v>219</v>
      </c>
      <c r="N130" s="287" t="s">
        <v>283</v>
      </c>
      <c r="O130" s="238"/>
      <c r="P130" s="239"/>
      <c r="Q130" s="240"/>
      <c r="R130" s="240"/>
      <c r="S130" s="241"/>
      <c r="T130" s="242"/>
      <c r="U130" s="240"/>
      <c r="V130" s="240"/>
      <c r="W130" s="243"/>
      <c r="X130" s="242"/>
      <c r="Y130" s="240"/>
      <c r="Z130" s="240"/>
      <c r="AA130" s="244"/>
      <c r="AB130" s="434"/>
      <c r="AC130" s="431"/>
      <c r="AD130" s="240"/>
      <c r="AE130" s="240"/>
      <c r="AF130" s="240"/>
      <c r="AG130" s="243"/>
      <c r="AH130" s="245"/>
      <c r="AI130" s="246"/>
      <c r="AJ130" s="247"/>
      <c r="AK130" s="247"/>
      <c r="AL130" s="248"/>
      <c r="AM130" s="245"/>
      <c r="AN130" s="246"/>
      <c r="AO130" s="247"/>
      <c r="AP130" s="247"/>
      <c r="AQ130" s="438"/>
      <c r="AR130" s="246"/>
      <c r="AS130" s="246"/>
      <c r="AT130" s="247"/>
      <c r="AU130" s="247"/>
      <c r="AV130" s="248"/>
      <c r="AW130" s="245"/>
      <c r="AX130" s="247"/>
      <c r="AY130" s="247"/>
      <c r="AZ130" s="247"/>
      <c r="BA130" s="248"/>
      <c r="BB130" s="245"/>
      <c r="BC130" s="246"/>
      <c r="BD130" s="247"/>
      <c r="BE130" s="247"/>
      <c r="BF130" s="438"/>
      <c r="BG130" s="239"/>
      <c r="BH130" s="239"/>
      <c r="BI130" s="240"/>
      <c r="BJ130" s="240"/>
      <c r="BK130" s="243"/>
      <c r="BL130" s="242"/>
      <c r="BM130" s="240"/>
      <c r="BN130" s="240"/>
      <c r="BO130" s="240"/>
      <c r="BP130" s="243"/>
      <c r="BQ130" s="242"/>
      <c r="BR130" s="239"/>
      <c r="BS130" s="240"/>
      <c r="BT130" s="240"/>
      <c r="BU130" s="249"/>
      <c r="BV130" s="268">
        <f t="shared" si="18"/>
        <v>0</v>
      </c>
      <c r="BW130" s="269">
        <f t="shared" si="19"/>
        <v>6</v>
      </c>
      <c r="BX130" s="270" t="str">
        <f t="shared" si="20"/>
        <v>-</v>
      </c>
      <c r="BY130" s="271" t="str">
        <f t="shared" si="21"/>
        <v>-</v>
      </c>
      <c r="BZ130" s="271" t="str">
        <f t="shared" si="22"/>
        <v>-</v>
      </c>
      <c r="CA130" s="250" t="s">
        <v>204</v>
      </c>
      <c r="CB130" s="251" t="s">
        <v>304</v>
      </c>
      <c r="CC130" s="255">
        <f t="shared" si="23"/>
        <v>0</v>
      </c>
      <c r="CD130" s="255">
        <f t="shared" si="24"/>
        <v>0</v>
      </c>
      <c r="CE130" s="255">
        <f t="shared" si="25"/>
        <v>0</v>
      </c>
      <c r="CF130" s="255">
        <f t="shared" si="26"/>
        <v>0</v>
      </c>
    </row>
    <row r="131" spans="1:84" x14ac:dyDescent="0.25">
      <c r="A131" s="285" t="s">
        <v>211</v>
      </c>
      <c r="B131" s="286" t="s">
        <v>222</v>
      </c>
      <c r="C131" s="287" t="s">
        <v>244</v>
      </c>
      <c r="D131" s="287" t="s">
        <v>233</v>
      </c>
      <c r="E131" s="288" t="s">
        <v>102</v>
      </c>
      <c r="F131" s="289" t="s">
        <v>245</v>
      </c>
      <c r="G131" s="287" t="s">
        <v>204</v>
      </c>
      <c r="H131" s="287" t="s">
        <v>214</v>
      </c>
      <c r="I131" s="396" t="s">
        <v>207</v>
      </c>
      <c r="J131" s="290" t="s">
        <v>116</v>
      </c>
      <c r="K131" s="291">
        <v>0</v>
      </c>
      <c r="L131" s="292">
        <v>1</v>
      </c>
      <c r="M131" s="293" t="s">
        <v>476</v>
      </c>
      <c r="N131" s="532" t="s">
        <v>246</v>
      </c>
      <c r="O131" s="238"/>
      <c r="P131" s="239"/>
      <c r="Q131" s="240"/>
      <c r="R131" s="240"/>
      <c r="S131" s="241"/>
      <c r="T131" s="242"/>
      <c r="U131" s="240"/>
      <c r="V131" s="240"/>
      <c r="W131" s="243"/>
      <c r="X131" s="242"/>
      <c r="Y131" s="240"/>
      <c r="Z131" s="240"/>
      <c r="AA131" s="244"/>
      <c r="AB131" s="434"/>
      <c r="AC131" s="431"/>
      <c r="AD131" s="240"/>
      <c r="AE131" s="240"/>
      <c r="AF131" s="240"/>
      <c r="AG131" s="243"/>
      <c r="AH131" s="245"/>
      <c r="AI131" s="246"/>
      <c r="AJ131" s="247"/>
      <c r="AK131" s="247"/>
      <c r="AL131" s="248"/>
      <c r="AM131" s="245"/>
      <c r="AN131" s="246"/>
      <c r="AO131" s="247"/>
      <c r="AP131" s="247"/>
      <c r="AQ131" s="438"/>
      <c r="AR131" s="246"/>
      <c r="AS131" s="246"/>
      <c r="AT131" s="247"/>
      <c r="AU131" s="247"/>
      <c r="AV131" s="248"/>
      <c r="AW131" s="245"/>
      <c r="AX131" s="247"/>
      <c r="AY131" s="247"/>
      <c r="AZ131" s="247"/>
      <c r="BA131" s="248"/>
      <c r="BB131" s="245"/>
      <c r="BC131" s="246"/>
      <c r="BD131" s="247"/>
      <c r="BE131" s="247"/>
      <c r="BF131" s="438"/>
      <c r="BG131" s="239"/>
      <c r="BH131" s="239"/>
      <c r="BI131" s="240"/>
      <c r="BJ131" s="240"/>
      <c r="BK131" s="243"/>
      <c r="BL131" s="242">
        <v>1</v>
      </c>
      <c r="BM131" s="240"/>
      <c r="BN131" s="240"/>
      <c r="BO131" s="240"/>
      <c r="BP131" s="243"/>
      <c r="BQ131" s="242"/>
      <c r="BR131" s="239"/>
      <c r="BS131" s="240"/>
      <c r="BT131" s="240"/>
      <c r="BU131" s="249"/>
      <c r="BV131" s="268">
        <f t="shared" si="18"/>
        <v>1</v>
      </c>
      <c r="BW131" s="269">
        <f t="shared" si="19"/>
        <v>0</v>
      </c>
      <c r="BX131" s="270" t="str">
        <f t="shared" si="20"/>
        <v>-</v>
      </c>
      <c r="BY131" s="271" t="str">
        <f t="shared" si="21"/>
        <v>-</v>
      </c>
      <c r="BZ131" s="271" t="str">
        <f t="shared" si="22"/>
        <v>-</v>
      </c>
      <c r="CA131" s="250" t="s">
        <v>204</v>
      </c>
      <c r="CB131" s="251" t="s">
        <v>296</v>
      </c>
      <c r="CC131" s="255">
        <f t="shared" si="23"/>
        <v>0</v>
      </c>
      <c r="CD131" s="255">
        <f t="shared" si="24"/>
        <v>0</v>
      </c>
      <c r="CE131" s="255">
        <f t="shared" si="25"/>
        <v>0</v>
      </c>
      <c r="CF131" s="255">
        <f t="shared" si="26"/>
        <v>1</v>
      </c>
    </row>
    <row r="132" spans="1:84" x14ac:dyDescent="0.25">
      <c r="A132" s="285" t="s">
        <v>211</v>
      </c>
      <c r="B132" s="286" t="s">
        <v>222</v>
      </c>
      <c r="C132" s="287" t="s">
        <v>247</v>
      </c>
      <c r="D132" s="287" t="s">
        <v>233</v>
      </c>
      <c r="E132" s="288" t="s">
        <v>102</v>
      </c>
      <c r="F132" s="289" t="s">
        <v>248</v>
      </c>
      <c r="G132" s="287" t="s">
        <v>204</v>
      </c>
      <c r="H132" s="287" t="s">
        <v>214</v>
      </c>
      <c r="I132" s="396" t="s">
        <v>207</v>
      </c>
      <c r="J132" s="290" t="s">
        <v>116</v>
      </c>
      <c r="K132" s="291">
        <v>0</v>
      </c>
      <c r="L132" s="292">
        <v>1</v>
      </c>
      <c r="M132" s="293" t="s">
        <v>476</v>
      </c>
      <c r="N132" s="532" t="s">
        <v>249</v>
      </c>
      <c r="O132" s="238"/>
      <c r="P132" s="239"/>
      <c r="Q132" s="240"/>
      <c r="R132" s="240"/>
      <c r="S132" s="241"/>
      <c r="T132" s="242"/>
      <c r="U132" s="240"/>
      <c r="V132" s="240"/>
      <c r="W132" s="243"/>
      <c r="X132" s="242"/>
      <c r="Y132" s="240"/>
      <c r="Z132" s="240"/>
      <c r="AA132" s="244"/>
      <c r="AB132" s="434"/>
      <c r="AC132" s="431"/>
      <c r="AD132" s="240"/>
      <c r="AE132" s="240"/>
      <c r="AF132" s="240"/>
      <c r="AG132" s="243"/>
      <c r="AH132" s="245"/>
      <c r="AI132" s="246"/>
      <c r="AJ132" s="247"/>
      <c r="AK132" s="247"/>
      <c r="AL132" s="248"/>
      <c r="AM132" s="245"/>
      <c r="AN132" s="246"/>
      <c r="AO132" s="247"/>
      <c r="AP132" s="247"/>
      <c r="AQ132" s="438"/>
      <c r="AR132" s="246"/>
      <c r="AS132" s="246"/>
      <c r="AT132" s="247"/>
      <c r="AU132" s="247"/>
      <c r="AV132" s="248"/>
      <c r="AW132" s="245"/>
      <c r="AX132" s="247"/>
      <c r="AY132" s="247"/>
      <c r="AZ132" s="247"/>
      <c r="BA132" s="248"/>
      <c r="BB132" s="245"/>
      <c r="BC132" s="246"/>
      <c r="BD132" s="247"/>
      <c r="BE132" s="247"/>
      <c r="BF132" s="438"/>
      <c r="BG132" s="239"/>
      <c r="BH132" s="239"/>
      <c r="BI132" s="240"/>
      <c r="BJ132" s="240"/>
      <c r="BK132" s="243"/>
      <c r="BL132" s="242">
        <v>1</v>
      </c>
      <c r="BM132" s="240"/>
      <c r="BN132" s="240"/>
      <c r="BO132" s="240"/>
      <c r="BP132" s="243"/>
      <c r="BQ132" s="242"/>
      <c r="BR132" s="239"/>
      <c r="BS132" s="240"/>
      <c r="BT132" s="240"/>
      <c r="BU132" s="249"/>
      <c r="BV132" s="268">
        <f t="shared" si="18"/>
        <v>1</v>
      </c>
      <c r="BW132" s="269">
        <f t="shared" si="19"/>
        <v>0</v>
      </c>
      <c r="BX132" s="270" t="str">
        <f t="shared" si="20"/>
        <v>-</v>
      </c>
      <c r="BY132" s="271" t="str">
        <f t="shared" si="21"/>
        <v>-</v>
      </c>
      <c r="BZ132" s="271" t="str">
        <f t="shared" si="22"/>
        <v>-</v>
      </c>
      <c r="CA132" s="250" t="s">
        <v>204</v>
      </c>
      <c r="CB132" s="251" t="s">
        <v>296</v>
      </c>
      <c r="CC132" s="255">
        <f t="shared" si="23"/>
        <v>0</v>
      </c>
      <c r="CD132" s="255">
        <f t="shared" si="24"/>
        <v>0</v>
      </c>
      <c r="CE132" s="255">
        <f t="shared" si="25"/>
        <v>0</v>
      </c>
      <c r="CF132" s="255">
        <f t="shared" si="26"/>
        <v>1</v>
      </c>
    </row>
    <row r="133" spans="1:84" x14ac:dyDescent="0.25">
      <c r="A133" s="285" t="s">
        <v>211</v>
      </c>
      <c r="B133" s="286" t="s">
        <v>222</v>
      </c>
      <c r="C133" s="287" t="s">
        <v>250</v>
      </c>
      <c r="D133" s="287" t="s">
        <v>233</v>
      </c>
      <c r="E133" s="288" t="s">
        <v>102</v>
      </c>
      <c r="F133" s="289" t="s">
        <v>251</v>
      </c>
      <c r="G133" s="287" t="s">
        <v>204</v>
      </c>
      <c r="H133" s="287" t="s">
        <v>214</v>
      </c>
      <c r="I133" s="396" t="s">
        <v>207</v>
      </c>
      <c r="J133" s="290" t="s">
        <v>116</v>
      </c>
      <c r="K133" s="291">
        <v>0</v>
      </c>
      <c r="L133" s="292">
        <v>1</v>
      </c>
      <c r="M133" s="293" t="s">
        <v>476</v>
      </c>
      <c r="N133" s="532" t="s">
        <v>252</v>
      </c>
      <c r="O133" s="238"/>
      <c r="P133" s="239"/>
      <c r="Q133" s="240"/>
      <c r="R133" s="240"/>
      <c r="S133" s="241"/>
      <c r="T133" s="242"/>
      <c r="U133" s="240"/>
      <c r="V133" s="240"/>
      <c r="W133" s="243"/>
      <c r="X133" s="242"/>
      <c r="Y133" s="240"/>
      <c r="Z133" s="240"/>
      <c r="AA133" s="244"/>
      <c r="AB133" s="434"/>
      <c r="AC133" s="431"/>
      <c r="AD133" s="240"/>
      <c r="AE133" s="240"/>
      <c r="AF133" s="240"/>
      <c r="AG133" s="243"/>
      <c r="AH133" s="245"/>
      <c r="AI133" s="246"/>
      <c r="AJ133" s="247"/>
      <c r="AK133" s="247"/>
      <c r="AL133" s="248"/>
      <c r="AM133" s="245"/>
      <c r="AN133" s="246"/>
      <c r="AO133" s="247"/>
      <c r="AP133" s="247"/>
      <c r="AQ133" s="438"/>
      <c r="AR133" s="246"/>
      <c r="AS133" s="246"/>
      <c r="AT133" s="247"/>
      <c r="AU133" s="247"/>
      <c r="AV133" s="248"/>
      <c r="AW133" s="245"/>
      <c r="AX133" s="247"/>
      <c r="AY133" s="247"/>
      <c r="AZ133" s="247"/>
      <c r="BA133" s="248"/>
      <c r="BB133" s="245"/>
      <c r="BC133" s="246"/>
      <c r="BD133" s="247"/>
      <c r="BE133" s="247"/>
      <c r="BF133" s="438"/>
      <c r="BG133" s="239"/>
      <c r="BH133" s="239"/>
      <c r="BI133" s="240"/>
      <c r="BJ133" s="240"/>
      <c r="BK133" s="243"/>
      <c r="BL133" s="242">
        <v>1</v>
      </c>
      <c r="BM133" s="240"/>
      <c r="BN133" s="240"/>
      <c r="BO133" s="240"/>
      <c r="BP133" s="243"/>
      <c r="BQ133" s="242"/>
      <c r="BR133" s="239"/>
      <c r="BS133" s="240"/>
      <c r="BT133" s="240"/>
      <c r="BU133" s="249"/>
      <c r="BV133" s="268">
        <f t="shared" si="18"/>
        <v>1</v>
      </c>
      <c r="BW133" s="269">
        <f t="shared" si="19"/>
        <v>0</v>
      </c>
      <c r="BX133" s="270" t="str">
        <f t="shared" si="20"/>
        <v>-</v>
      </c>
      <c r="BY133" s="271" t="str">
        <f t="shared" si="21"/>
        <v>-</v>
      </c>
      <c r="BZ133" s="271" t="str">
        <f t="shared" si="22"/>
        <v>-</v>
      </c>
      <c r="CA133" s="250" t="s">
        <v>204</v>
      </c>
      <c r="CB133" s="251" t="s">
        <v>296</v>
      </c>
      <c r="CC133" s="255">
        <f t="shared" si="23"/>
        <v>0</v>
      </c>
      <c r="CD133" s="255">
        <f t="shared" si="24"/>
        <v>0</v>
      </c>
      <c r="CE133" s="255">
        <f t="shared" si="25"/>
        <v>0</v>
      </c>
      <c r="CF133" s="255">
        <f t="shared" si="26"/>
        <v>1</v>
      </c>
    </row>
  </sheetData>
  <sheetProtection algorithmName="SHA-512" hashValue="1Qbx/yRW7Slu0O8rN3HH1+oBemuRenwdAbBU8K53Saa6qbdnrNFWuidNchfpm0irSncTFtrF1qB1skR0mdfDmQ==" saltValue="7p0AA/9Si0bKkRgFU1CVYg==" spinCount="100000" sheet="1" objects="1" scenarios="1" formatColumns="0" sort="0" autoFilter="0"/>
  <autoFilter ref="A3:CF133" xr:uid="{21BC4EE6-83AF-4F58-8E97-C402590448E6}"/>
  <mergeCells count="1">
    <mergeCell ref="K1:L2"/>
  </mergeCells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Z129"/>
  <sheetViews>
    <sheetView zoomScale="78" zoomScaleNormal="78" workbookViewId="0">
      <selection activeCell="B17" sqref="B17:M17"/>
    </sheetView>
  </sheetViews>
  <sheetFormatPr defaultColWidth="9.140625" defaultRowHeight="15" x14ac:dyDescent="0.25"/>
  <cols>
    <col min="1" max="1" width="39.5703125" style="40" customWidth="1"/>
    <col min="2" max="2" width="17" style="40" customWidth="1"/>
    <col min="3" max="3" width="11.7109375" style="40" bestFit="1" customWidth="1"/>
    <col min="4" max="4" width="12.85546875" style="40" bestFit="1" customWidth="1"/>
    <col min="5" max="6" width="12" style="40" customWidth="1"/>
    <col min="7" max="7" width="11.7109375" style="40" customWidth="1"/>
    <col min="8" max="8" width="14.28515625" style="40" customWidth="1"/>
    <col min="9" max="9" width="30.5703125" style="40" bestFit="1" customWidth="1"/>
    <col min="10" max="13" width="12.140625" style="40" customWidth="1"/>
    <col min="14" max="14" width="4.85546875" style="40" customWidth="1"/>
    <col min="15" max="15" width="10.85546875" style="40" customWidth="1"/>
    <col min="16" max="18" width="9.140625" style="40"/>
    <col min="19" max="19" width="13.28515625" style="40" customWidth="1"/>
    <col min="20" max="16384" width="9.140625" style="40"/>
  </cols>
  <sheetData>
    <row r="1" spans="1:21" s="108" customFormat="1" ht="15.75" customHeight="1" thickBot="1" x14ac:dyDescent="0.3">
      <c r="A1" s="549" t="s">
        <v>197</v>
      </c>
      <c r="B1" s="555" t="s">
        <v>196</v>
      </c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6"/>
    </row>
    <row r="2" spans="1:21" s="108" customFormat="1" ht="15.75" customHeight="1" thickBot="1" x14ac:dyDescent="0.3">
      <c r="A2" s="549"/>
      <c r="B2" s="553" t="s">
        <v>192</v>
      </c>
      <c r="C2" s="553"/>
      <c r="D2" s="554"/>
      <c r="E2" s="552" t="s">
        <v>193</v>
      </c>
      <c r="F2" s="553"/>
      <c r="G2" s="554"/>
      <c r="H2" s="552" t="s">
        <v>194</v>
      </c>
      <c r="I2" s="553"/>
      <c r="J2" s="554"/>
      <c r="K2" s="552" t="s">
        <v>195</v>
      </c>
      <c r="L2" s="553"/>
      <c r="M2" s="554"/>
    </row>
    <row r="3" spans="1:21" s="108" customFormat="1" ht="15.75" customHeight="1" thickBot="1" x14ac:dyDescent="0.3">
      <c r="A3" s="549"/>
      <c r="B3" s="141" t="s">
        <v>129</v>
      </c>
      <c r="C3" s="142" t="s">
        <v>130</v>
      </c>
      <c r="D3" s="143" t="s">
        <v>131</v>
      </c>
      <c r="E3" s="141" t="s">
        <v>132</v>
      </c>
      <c r="F3" s="142" t="s">
        <v>133</v>
      </c>
      <c r="G3" s="143" t="s">
        <v>134</v>
      </c>
      <c r="H3" s="141" t="s">
        <v>135</v>
      </c>
      <c r="I3" s="142" t="s">
        <v>136</v>
      </c>
      <c r="J3" s="143" t="s">
        <v>137</v>
      </c>
      <c r="K3" s="141" t="s">
        <v>138</v>
      </c>
      <c r="L3" s="142" t="s">
        <v>139</v>
      </c>
      <c r="M3" s="143" t="s">
        <v>140</v>
      </c>
      <c r="O3" s="550" t="s">
        <v>295</v>
      </c>
      <c r="P3" s="551"/>
      <c r="Q3" s="551"/>
      <c r="R3" s="551"/>
      <c r="S3" s="551"/>
      <c r="T3" s="551"/>
      <c r="U3" s="551"/>
    </row>
    <row r="4" spans="1:21" ht="15.75" thickBot="1" x14ac:dyDescent="0.3">
      <c r="A4" s="138" t="s">
        <v>144</v>
      </c>
      <c r="B4" s="382">
        <v>0</v>
      </c>
      <c r="C4" s="383">
        <v>0</v>
      </c>
      <c r="D4" s="384">
        <v>1</v>
      </c>
      <c r="E4" s="385">
        <v>0</v>
      </c>
      <c r="F4" s="383">
        <v>1</v>
      </c>
      <c r="G4" s="384">
        <v>0</v>
      </c>
      <c r="H4" s="385">
        <v>1</v>
      </c>
      <c r="I4" s="383">
        <v>1</v>
      </c>
      <c r="J4" s="384">
        <v>0</v>
      </c>
      <c r="K4" s="385"/>
      <c r="L4" s="383">
        <v>1</v>
      </c>
      <c r="M4" s="384"/>
      <c r="O4" s="551"/>
      <c r="P4" s="551"/>
      <c r="Q4" s="551"/>
      <c r="R4" s="551"/>
      <c r="S4" s="551"/>
      <c r="T4" s="551"/>
      <c r="U4" s="551"/>
    </row>
    <row r="5" spans="1:21" ht="15.75" thickBot="1" x14ac:dyDescent="0.3">
      <c r="A5" s="139" t="s">
        <v>146</v>
      </c>
      <c r="B5" s="386">
        <v>0</v>
      </c>
      <c r="C5" s="387">
        <v>0</v>
      </c>
      <c r="D5" s="388">
        <v>1</v>
      </c>
      <c r="E5" s="386">
        <v>0</v>
      </c>
      <c r="F5" s="387">
        <v>1</v>
      </c>
      <c r="G5" s="388">
        <v>0</v>
      </c>
      <c r="H5" s="386">
        <v>1</v>
      </c>
      <c r="I5" s="387">
        <v>1</v>
      </c>
      <c r="J5" s="388">
        <v>0</v>
      </c>
      <c r="K5" s="386"/>
      <c r="L5" s="387">
        <v>1</v>
      </c>
      <c r="M5" s="388"/>
      <c r="O5" s="551"/>
      <c r="P5" s="551"/>
      <c r="Q5" s="551"/>
      <c r="R5" s="551"/>
      <c r="S5" s="551"/>
      <c r="T5" s="551"/>
      <c r="U5" s="551"/>
    </row>
    <row r="6" spans="1:21" ht="15.75" thickBot="1" x14ac:dyDescent="0.3">
      <c r="A6" s="140" t="s">
        <v>290</v>
      </c>
      <c r="B6" s="389">
        <v>0</v>
      </c>
      <c r="C6" s="390">
        <v>0</v>
      </c>
      <c r="D6" s="391">
        <v>1</v>
      </c>
      <c r="E6" s="389">
        <v>0</v>
      </c>
      <c r="F6" s="390">
        <v>1</v>
      </c>
      <c r="G6" s="391">
        <v>0</v>
      </c>
      <c r="H6" s="389">
        <v>1</v>
      </c>
      <c r="I6" s="390">
        <v>1</v>
      </c>
      <c r="J6" s="391">
        <v>0</v>
      </c>
      <c r="K6" s="389"/>
      <c r="L6" s="390">
        <v>1</v>
      </c>
      <c r="M6" s="391"/>
      <c r="O6" s="551"/>
      <c r="P6" s="551"/>
      <c r="Q6" s="551"/>
      <c r="R6" s="551"/>
      <c r="S6" s="551"/>
      <c r="T6" s="551"/>
      <c r="U6" s="551"/>
    </row>
    <row r="7" spans="1:21" ht="15.75" thickBot="1" x14ac:dyDescent="0.3">
      <c r="A7" s="139" t="s">
        <v>293</v>
      </c>
      <c r="B7" s="386">
        <v>0</v>
      </c>
      <c r="C7" s="387">
        <v>0</v>
      </c>
      <c r="D7" s="388">
        <v>0</v>
      </c>
      <c r="E7" s="386">
        <v>0</v>
      </c>
      <c r="F7" s="387">
        <v>0</v>
      </c>
      <c r="G7" s="388">
        <v>0</v>
      </c>
      <c r="H7" s="386">
        <v>0</v>
      </c>
      <c r="I7" s="387">
        <v>0</v>
      </c>
      <c r="J7" s="388">
        <v>0</v>
      </c>
      <c r="K7" s="386"/>
      <c r="L7" s="387">
        <v>0</v>
      </c>
      <c r="M7" s="388"/>
      <c r="O7" s="551"/>
      <c r="P7" s="551"/>
      <c r="Q7" s="551"/>
      <c r="R7" s="551"/>
      <c r="S7" s="551"/>
      <c r="T7" s="551"/>
      <c r="U7" s="551"/>
    </row>
    <row r="8" spans="1:21" ht="15.75" thickBot="1" x14ac:dyDescent="0.3">
      <c r="A8" s="140" t="s">
        <v>291</v>
      </c>
      <c r="B8" s="389">
        <v>0</v>
      </c>
      <c r="C8" s="390">
        <v>0</v>
      </c>
      <c r="D8" s="391">
        <v>1</v>
      </c>
      <c r="E8" s="389">
        <v>0</v>
      </c>
      <c r="F8" s="390">
        <v>1</v>
      </c>
      <c r="G8" s="391">
        <v>0</v>
      </c>
      <c r="H8" s="389">
        <v>1</v>
      </c>
      <c r="I8" s="390">
        <v>1</v>
      </c>
      <c r="J8" s="391">
        <v>0</v>
      </c>
      <c r="K8" s="389"/>
      <c r="L8" s="390">
        <v>1</v>
      </c>
      <c r="M8" s="391"/>
      <c r="O8" s="551"/>
      <c r="P8" s="551"/>
      <c r="Q8" s="551"/>
      <c r="R8" s="551"/>
      <c r="S8" s="551"/>
      <c r="T8" s="551"/>
      <c r="U8" s="551"/>
    </row>
    <row r="9" spans="1:21" ht="15.75" thickBot="1" x14ac:dyDescent="0.3">
      <c r="A9" s="139" t="s">
        <v>294</v>
      </c>
      <c r="B9" s="386">
        <v>0</v>
      </c>
      <c r="C9" s="387">
        <v>0</v>
      </c>
      <c r="D9" s="388">
        <v>0</v>
      </c>
      <c r="E9" s="386">
        <v>0</v>
      </c>
      <c r="F9" s="387">
        <v>0</v>
      </c>
      <c r="G9" s="388">
        <v>0</v>
      </c>
      <c r="H9" s="386">
        <v>0</v>
      </c>
      <c r="I9" s="387">
        <v>0</v>
      </c>
      <c r="J9" s="388">
        <v>0</v>
      </c>
      <c r="K9" s="386"/>
      <c r="L9" s="387">
        <v>0</v>
      </c>
      <c r="M9" s="388"/>
      <c r="O9" s="551"/>
      <c r="P9" s="551"/>
      <c r="Q9" s="551"/>
      <c r="R9" s="551"/>
      <c r="S9" s="551"/>
      <c r="T9" s="551"/>
      <c r="U9" s="551"/>
    </row>
    <row r="10" spans="1:21" ht="15.75" thickBot="1" x14ac:dyDescent="0.3">
      <c r="A10" s="140" t="s">
        <v>91</v>
      </c>
      <c r="B10" s="389">
        <v>0</v>
      </c>
      <c r="C10" s="390">
        <v>0</v>
      </c>
      <c r="D10" s="391">
        <v>0</v>
      </c>
      <c r="E10" s="389">
        <v>0</v>
      </c>
      <c r="F10" s="390">
        <v>0</v>
      </c>
      <c r="G10" s="391">
        <v>0</v>
      </c>
      <c r="H10" s="389">
        <v>0</v>
      </c>
      <c r="I10" s="390">
        <v>1</v>
      </c>
      <c r="J10" s="391">
        <v>0</v>
      </c>
      <c r="K10" s="389"/>
      <c r="L10" s="390">
        <v>1</v>
      </c>
      <c r="M10" s="391"/>
      <c r="O10" s="551"/>
      <c r="P10" s="551"/>
      <c r="Q10" s="551"/>
      <c r="R10" s="551"/>
      <c r="S10" s="551"/>
      <c r="T10" s="551"/>
      <c r="U10" s="551"/>
    </row>
    <row r="11" spans="1:21" ht="15.75" thickBot="1" x14ac:dyDescent="0.3">
      <c r="A11" s="139" t="s">
        <v>88</v>
      </c>
      <c r="B11" s="386">
        <v>0</v>
      </c>
      <c r="C11" s="387">
        <v>0</v>
      </c>
      <c r="D11" s="388">
        <v>0</v>
      </c>
      <c r="E11" s="386">
        <v>0</v>
      </c>
      <c r="F11" s="387">
        <v>0</v>
      </c>
      <c r="G11" s="388">
        <v>0</v>
      </c>
      <c r="H11" s="386">
        <v>0</v>
      </c>
      <c r="I11" s="387">
        <v>1</v>
      </c>
      <c r="J11" s="388">
        <v>0</v>
      </c>
      <c r="K11" s="386"/>
      <c r="L11" s="387">
        <v>1</v>
      </c>
      <c r="M11" s="388"/>
      <c r="O11" s="551"/>
      <c r="P11" s="551"/>
      <c r="Q11" s="551"/>
      <c r="R11" s="551"/>
      <c r="S11" s="551"/>
      <c r="T11" s="551"/>
      <c r="U11" s="551"/>
    </row>
    <row r="12" spans="1:21" ht="15.75" thickBot="1" x14ac:dyDescent="0.3">
      <c r="A12" s="445" t="s">
        <v>90</v>
      </c>
      <c r="B12" s="446">
        <v>0</v>
      </c>
      <c r="C12" s="447">
        <v>0</v>
      </c>
      <c r="D12" s="448">
        <v>0</v>
      </c>
      <c r="E12" s="446">
        <v>0</v>
      </c>
      <c r="F12" s="447">
        <v>0</v>
      </c>
      <c r="G12" s="448">
        <v>0</v>
      </c>
      <c r="H12" s="446">
        <v>0</v>
      </c>
      <c r="I12" s="447">
        <v>0</v>
      </c>
      <c r="J12" s="448">
        <v>0</v>
      </c>
      <c r="K12" s="446" t="s">
        <v>204</v>
      </c>
      <c r="L12" s="447" t="s">
        <v>204</v>
      </c>
      <c r="M12" s="448" t="s">
        <v>204</v>
      </c>
      <c r="O12" s="551"/>
      <c r="P12" s="551"/>
      <c r="Q12" s="551"/>
      <c r="R12" s="551"/>
      <c r="S12" s="551"/>
      <c r="T12" s="551"/>
      <c r="U12" s="551"/>
    </row>
    <row r="13" spans="1:21" ht="15.75" thickBot="1" x14ac:dyDescent="0.3">
      <c r="A13" s="140" t="s">
        <v>417</v>
      </c>
      <c r="B13" s="404">
        <v>0</v>
      </c>
      <c r="C13" s="405">
        <v>0</v>
      </c>
      <c r="D13" s="406">
        <v>0</v>
      </c>
      <c r="E13" s="404">
        <v>0</v>
      </c>
      <c r="F13" s="405">
        <v>0</v>
      </c>
      <c r="G13" s="406">
        <v>0</v>
      </c>
      <c r="H13" s="404">
        <v>0</v>
      </c>
      <c r="I13" s="405">
        <v>1</v>
      </c>
      <c r="J13" s="406">
        <v>0</v>
      </c>
      <c r="K13" s="404"/>
      <c r="L13" s="405">
        <v>1</v>
      </c>
      <c r="M13" s="406"/>
      <c r="O13" s="551"/>
      <c r="P13" s="551"/>
      <c r="Q13" s="551"/>
      <c r="R13" s="551"/>
      <c r="S13" s="551"/>
      <c r="T13" s="551"/>
      <c r="U13" s="551"/>
    </row>
    <row r="14" spans="1:21" ht="15.75" thickBot="1" x14ac:dyDescent="0.3">
      <c r="A14" s="139" t="s">
        <v>89</v>
      </c>
      <c r="B14" s="386">
        <v>0</v>
      </c>
      <c r="C14" s="387">
        <v>0</v>
      </c>
      <c r="D14" s="388">
        <v>0</v>
      </c>
      <c r="E14" s="386">
        <v>0</v>
      </c>
      <c r="F14" s="387">
        <v>0</v>
      </c>
      <c r="G14" s="388">
        <v>0</v>
      </c>
      <c r="H14" s="386">
        <v>0</v>
      </c>
      <c r="I14" s="387">
        <v>1</v>
      </c>
      <c r="J14" s="388">
        <v>0</v>
      </c>
      <c r="K14" s="386"/>
      <c r="L14" s="387">
        <v>1</v>
      </c>
      <c r="M14" s="388"/>
      <c r="O14" s="551"/>
      <c r="P14" s="551"/>
      <c r="Q14" s="551"/>
      <c r="R14" s="551"/>
      <c r="S14" s="551"/>
      <c r="T14" s="551"/>
      <c r="U14" s="551"/>
    </row>
    <row r="15" spans="1:21" ht="15.75" thickBot="1" x14ac:dyDescent="0.3">
      <c r="A15" s="445" t="s">
        <v>143</v>
      </c>
      <c r="B15" s="446">
        <v>0</v>
      </c>
      <c r="C15" s="447">
        <v>0</v>
      </c>
      <c r="D15" s="448">
        <v>0</v>
      </c>
      <c r="E15" s="446">
        <v>0</v>
      </c>
      <c r="F15" s="447">
        <v>0</v>
      </c>
      <c r="G15" s="448">
        <v>0</v>
      </c>
      <c r="H15" s="446">
        <v>0</v>
      </c>
      <c r="I15" s="447">
        <v>0</v>
      </c>
      <c r="J15" s="448">
        <v>0</v>
      </c>
      <c r="K15" s="446" t="s">
        <v>204</v>
      </c>
      <c r="L15" s="447" t="s">
        <v>204</v>
      </c>
      <c r="M15" s="448" t="s">
        <v>204</v>
      </c>
      <c r="O15" s="551"/>
      <c r="P15" s="551"/>
      <c r="Q15" s="551"/>
      <c r="R15" s="551"/>
      <c r="S15" s="551"/>
      <c r="T15" s="551"/>
      <c r="U15" s="551"/>
    </row>
    <row r="16" spans="1:21" ht="15.75" thickBot="1" x14ac:dyDescent="0.3">
      <c r="A16" s="139" t="s">
        <v>116</v>
      </c>
      <c r="B16" s="392">
        <v>0</v>
      </c>
      <c r="C16" s="393">
        <v>0</v>
      </c>
      <c r="D16" s="394">
        <v>0</v>
      </c>
      <c r="E16" s="392">
        <v>0</v>
      </c>
      <c r="F16" s="393">
        <v>0</v>
      </c>
      <c r="G16" s="394">
        <v>0</v>
      </c>
      <c r="H16" s="392">
        <v>1</v>
      </c>
      <c r="I16" s="393">
        <v>1</v>
      </c>
      <c r="J16" s="394">
        <v>0</v>
      </c>
      <c r="K16" s="392"/>
      <c r="L16" s="393">
        <v>1</v>
      </c>
      <c r="M16" s="394"/>
      <c r="O16" s="551"/>
      <c r="P16" s="551"/>
      <c r="Q16" s="551"/>
      <c r="R16" s="551"/>
      <c r="S16" s="551"/>
      <c r="T16" s="551"/>
      <c r="U16" s="551"/>
    </row>
    <row r="17" spans="1:26" s="108" customFormat="1" ht="19.5" thickBot="1" x14ac:dyDescent="0.35">
      <c r="A17" s="107" t="s">
        <v>292</v>
      </c>
      <c r="B17" s="547" t="s">
        <v>156</v>
      </c>
      <c r="C17" s="547"/>
      <c r="D17" s="547"/>
      <c r="E17" s="547"/>
      <c r="F17" s="547"/>
      <c r="G17" s="547"/>
      <c r="H17" s="547"/>
      <c r="I17" s="547"/>
      <c r="J17" s="547"/>
      <c r="K17" s="547"/>
      <c r="L17" s="547"/>
      <c r="M17" s="548"/>
    </row>
    <row r="18" spans="1:26" s="108" customFormat="1" ht="15" customHeight="1" x14ac:dyDescent="0.25">
      <c r="A18" s="109" t="s">
        <v>142</v>
      </c>
      <c r="B18" s="541" t="s">
        <v>147</v>
      </c>
      <c r="C18" s="542"/>
      <c r="D18" s="542"/>
      <c r="E18" s="542"/>
      <c r="F18" s="542"/>
      <c r="G18" s="542"/>
      <c r="H18" s="542"/>
      <c r="I18" s="542"/>
      <c r="J18" s="542"/>
      <c r="K18" s="542"/>
      <c r="L18" s="542"/>
      <c r="M18" s="543"/>
    </row>
    <row r="19" spans="1:26" s="108" customFormat="1" ht="15" customHeight="1" x14ac:dyDescent="0.25">
      <c r="A19" s="110" t="s">
        <v>119</v>
      </c>
      <c r="B19" s="541"/>
      <c r="C19" s="542"/>
      <c r="D19" s="542"/>
      <c r="E19" s="542"/>
      <c r="F19" s="542"/>
      <c r="G19" s="542"/>
      <c r="H19" s="542"/>
      <c r="I19" s="542"/>
      <c r="J19" s="542"/>
      <c r="K19" s="542"/>
      <c r="L19" s="542"/>
      <c r="M19" s="543"/>
    </row>
    <row r="20" spans="1:26" s="108" customFormat="1" ht="15" customHeight="1" x14ac:dyDescent="0.25">
      <c r="A20" s="110" t="s">
        <v>92</v>
      </c>
      <c r="B20" s="541"/>
      <c r="C20" s="542"/>
      <c r="D20" s="542"/>
      <c r="E20" s="542"/>
      <c r="F20" s="542"/>
      <c r="G20" s="542"/>
      <c r="H20" s="542"/>
      <c r="I20" s="542"/>
      <c r="J20" s="542"/>
      <c r="K20" s="542"/>
      <c r="L20" s="542"/>
      <c r="M20" s="543"/>
    </row>
    <row r="21" spans="1:26" s="108" customFormat="1" ht="15" customHeight="1" x14ac:dyDescent="0.25">
      <c r="A21" s="110" t="s">
        <v>120</v>
      </c>
      <c r="B21" s="541"/>
      <c r="C21" s="542"/>
      <c r="D21" s="542"/>
      <c r="E21" s="542"/>
      <c r="F21" s="542"/>
      <c r="G21" s="542"/>
      <c r="H21" s="542"/>
      <c r="I21" s="542"/>
      <c r="J21" s="542"/>
      <c r="K21" s="542"/>
      <c r="L21" s="542"/>
      <c r="M21" s="543"/>
    </row>
    <row r="22" spans="1:26" s="108" customFormat="1" ht="15" customHeight="1" x14ac:dyDescent="0.25">
      <c r="A22" s="110" t="s">
        <v>86</v>
      </c>
      <c r="B22" s="541"/>
      <c r="C22" s="542"/>
      <c r="D22" s="542"/>
      <c r="E22" s="542"/>
      <c r="F22" s="542"/>
      <c r="G22" s="542"/>
      <c r="H22" s="542"/>
      <c r="I22" s="542"/>
      <c r="J22" s="542"/>
      <c r="K22" s="542"/>
      <c r="L22" s="542"/>
      <c r="M22" s="543"/>
    </row>
    <row r="23" spans="1:26" s="108" customFormat="1" ht="15" customHeight="1" x14ac:dyDescent="0.25">
      <c r="A23" s="110" t="s">
        <v>121</v>
      </c>
      <c r="B23" s="541"/>
      <c r="C23" s="542"/>
      <c r="D23" s="542"/>
      <c r="E23" s="542"/>
      <c r="F23" s="542"/>
      <c r="G23" s="542"/>
      <c r="H23" s="542"/>
      <c r="I23" s="542"/>
      <c r="J23" s="542"/>
      <c r="K23" s="542"/>
      <c r="L23" s="542"/>
      <c r="M23" s="543"/>
    </row>
    <row r="24" spans="1:26" s="108" customFormat="1" ht="15" customHeight="1" x14ac:dyDescent="0.25">
      <c r="A24" s="110" t="s">
        <v>83</v>
      </c>
      <c r="B24" s="541"/>
      <c r="C24" s="542"/>
      <c r="D24" s="542"/>
      <c r="E24" s="542"/>
      <c r="F24" s="542"/>
      <c r="G24" s="542"/>
      <c r="H24" s="542"/>
      <c r="I24" s="542"/>
      <c r="J24" s="542"/>
      <c r="K24" s="542"/>
      <c r="L24" s="542"/>
      <c r="M24" s="543"/>
    </row>
    <row r="25" spans="1:26" s="108" customFormat="1" ht="15" customHeight="1" x14ac:dyDescent="0.25">
      <c r="A25" s="110" t="s">
        <v>141</v>
      </c>
      <c r="B25" s="541"/>
      <c r="C25" s="542"/>
      <c r="D25" s="542"/>
      <c r="E25" s="542"/>
      <c r="F25" s="542"/>
      <c r="G25" s="542"/>
      <c r="H25" s="542"/>
      <c r="I25" s="542"/>
      <c r="J25" s="542"/>
      <c r="K25" s="542"/>
      <c r="L25" s="542"/>
      <c r="M25" s="543"/>
    </row>
    <row r="26" spans="1:26" s="108" customFormat="1" ht="15.75" customHeight="1" thickBot="1" x14ac:dyDescent="0.3">
      <c r="A26" s="111" t="s">
        <v>84</v>
      </c>
      <c r="B26" s="544"/>
      <c r="C26" s="545"/>
      <c r="D26" s="545"/>
      <c r="E26" s="545"/>
      <c r="F26" s="545"/>
      <c r="G26" s="545"/>
      <c r="H26" s="545"/>
      <c r="I26" s="545"/>
      <c r="J26" s="545"/>
      <c r="K26" s="545"/>
      <c r="L26" s="545"/>
      <c r="M26" s="546"/>
    </row>
    <row r="27" spans="1:26" s="108" customFormat="1" ht="15.75" thickBot="1" x14ac:dyDescent="0.3"/>
    <row r="28" spans="1:26" s="116" customFormat="1" ht="74.25" customHeight="1" thickBot="1" x14ac:dyDescent="0.3">
      <c r="A28" s="112" t="s">
        <v>145</v>
      </c>
      <c r="B28" s="113" t="s">
        <v>157</v>
      </c>
      <c r="C28" s="336" t="s">
        <v>158</v>
      </c>
      <c r="D28" s="337" t="s">
        <v>159</v>
      </c>
      <c r="E28" s="337" t="s">
        <v>160</v>
      </c>
      <c r="F28" s="337" t="s">
        <v>161</v>
      </c>
      <c r="G28" s="114" t="s">
        <v>162</v>
      </c>
      <c r="H28" s="338" t="s">
        <v>289</v>
      </c>
      <c r="I28" s="113" t="s">
        <v>288</v>
      </c>
      <c r="J28" s="115"/>
    </row>
    <row r="29" spans="1:26" s="108" customFormat="1" ht="15.75" customHeight="1" thickBot="1" x14ac:dyDescent="0.3">
      <c r="A29" s="117" t="s">
        <v>144</v>
      </c>
      <c r="B29" s="118">
        <f>SUMIFS('2021'!L:L,'2021'!J:J,"Nutrients")+SUMIFS('2021'!L:L,'2021'!J:J,"SCI Kit")+SUMIFS('2021'!L:L,'2021'!J:J,"Bioassessment Suite")</f>
        <v>63</v>
      </c>
      <c r="C29" s="340">
        <f t="shared" ref="C29" si="0">IF(((IF(B29=0,0,IF(B29&lt;=40,1,IF(B29&gt;40,ROUNDUP((B29*0.05)/4,0))))))-SUM(B4:D4)&lt;0,0,((IF(B29=0,0,IF(B29&lt;=40,1,IF(B29&gt;40,ROUNDUP((B29*0.05)/4,0))))))-SUM(B4:D4))</f>
        <v>0</v>
      </c>
      <c r="D29" s="124">
        <f t="shared" ref="D29" si="1">IF((IF(B29=0,0,IF(B29&lt;=40,0,IF(B29&gt;40,ROUND((B29*0.05)/4,0)))))-SUM(E4:G4)&lt;0,0,(IF(B29=0,0,IF(B29&lt;=40,0,IF(B29&gt;40,ROUND((B29*0.05)/4,0)))))-SUM(E4:G4))</f>
        <v>0</v>
      </c>
      <c r="E29" s="125">
        <f t="shared" ref="E29" si="2">IF((IF(B29=0,0,IF(B29&lt;=40,1,ROUND((B29*0.05)/4,0))))-SUM(H4:J4)&lt;0,0,(IF(B29=0,0,IF(B29&lt;=40,1,ROUND((B29*0.05)/4,0))))-SUM(H4:J4))</f>
        <v>0</v>
      </c>
      <c r="F29" s="124">
        <f t="shared" ref="F29" si="3">IF((IF(B29=0,0,IF(B29&lt;=40,2,ROUNDUP(B29*0.05,0)))-((IF(B29=0,0,IF(B29&lt;=40,1,IF(B29&gt;40,ROUNDUP((B29*0.05)/4,0)))))+IF(B29=0,0,IF(B29&lt;=40,0,IF(B29&gt;40,ROUND((B29*0.05)/4,0))))+IF(B29=0,0,IF(B29&lt;=40,1,ROUND((B29*0.05)/4,0)))))-SUM(K4:M4)&lt;0,0,(IF(B29=0,0,IF(B29&lt;=40,2,ROUNDUP(B29*0.05,0)))-((IF(B29=0,0,IF(B29&lt;=40,1,IF(B29&gt;40,ROUNDUP((B29*0.05)/4,0)))))+IF(B29=0,0,IF(B29&lt;=40,0,IF(B29&gt;40,ROUND((B29*0.05)/4,0))))+IF(B29=0,0,IF(B29&lt;=40,1,ROUND((B29*0.05)/4,0)))))-SUM(K4:M4))</f>
        <v>0</v>
      </c>
      <c r="G29" s="119" t="str">
        <f t="shared" ref="G29:G34" si="4">(IF(B29=0,0,IF(B29&lt;=40,2,ROUNDUP(B29*0.05,0))))-SUM(C29:F29)&amp;" of "&amp;IF(B29=0,0,IF(B29&lt;=40,2,ROUNDUP(B29*0.05,0)))</f>
        <v>4 of 4</v>
      </c>
      <c r="H29" s="119">
        <f>IF((((SUMIFS('2021'!BV:BV,'2021'!J:J,"Nutrients")+SUMIFS('2021'!BV:BV,'2021'!J:J,"SCI Kit")+SUMIFS('2021'!BV:BV,'2021'!J:J,"Bioassessment Suite"))/20)-SUM(B4:M4))&lt;0,0,((SUMIFS('2021'!BV:BV,'2021'!J:J,"Nutrients")+SUMIFS('2021'!BV:BV,'2021'!J:J,"SCI Kit")+SUMIFS('2021'!BV:BV,'2021'!J:J,"Bioassessment Suite"))/20)-SUM(B4:M4))</f>
        <v>0</v>
      </c>
      <c r="I29" s="120" t="s">
        <v>155</v>
      </c>
      <c r="J29" s="121"/>
      <c r="K29" s="540" t="s">
        <v>338</v>
      </c>
      <c r="L29" s="540"/>
      <c r="M29" s="540"/>
      <c r="N29" s="540"/>
      <c r="O29" s="540"/>
      <c r="P29" s="540"/>
      <c r="Q29" s="540"/>
      <c r="R29" s="540"/>
      <c r="S29" s="540"/>
      <c r="T29" s="540"/>
      <c r="U29" s="540"/>
      <c r="V29" s="540"/>
      <c r="W29" s="540"/>
      <c r="X29" s="540"/>
      <c r="Y29" s="540"/>
      <c r="Z29" s="116"/>
    </row>
    <row r="30" spans="1:26" s="108" customFormat="1" ht="15.75" customHeight="1" thickBot="1" x14ac:dyDescent="0.3">
      <c r="A30" s="122" t="s">
        <v>146</v>
      </c>
      <c r="B30" s="123">
        <f>SUMIFS('2021'!L:L,'2021'!J:J,"Nutrients")+SUMIFS('2021'!L:L,'2021'!J:J,"SCI Kit")+SUMIFS('2021'!L:L,'2021'!J:J,"Bioassessment Suite")</f>
        <v>63</v>
      </c>
      <c r="C30" s="340">
        <f t="shared" ref="C30:C41" si="5">IF(((IF(B30=0,0,IF(B30&lt;=40,1,IF(B30&gt;40,ROUNDUP((B30*0.05)/4,0))))))-SUM(B5:D5)&lt;0,0,((IF(B30=0,0,IF(B30&lt;=40,1,IF(B30&gt;40,ROUNDUP((B30*0.05)/4,0))))))-SUM(B5:D5))</f>
        <v>0</v>
      </c>
      <c r="D30" s="124">
        <f t="shared" ref="D30:D41" si="6">IF((IF(B30=0,0,IF(B30&lt;=40,0,IF(B30&gt;40,ROUND((B30*0.05)/4,0)))))-SUM(E5:G5)&lt;0,0,(IF(B30=0,0,IF(B30&lt;=40,0,IF(B30&gt;40,ROUND((B30*0.05)/4,0)))))-SUM(E5:G5))</f>
        <v>0</v>
      </c>
      <c r="E30" s="125">
        <f t="shared" ref="E30:E41" si="7">IF((IF(B30=0,0,IF(B30&lt;=40,1,ROUND((B30*0.05)/4,0))))-SUM(H5:J5)&lt;0,0,(IF(B30=0,0,IF(B30&lt;=40,1,ROUND((B30*0.05)/4,0))))-SUM(H5:J5))</f>
        <v>0</v>
      </c>
      <c r="F30" s="124">
        <f t="shared" ref="F30:F40" si="8">IF((IF(B30=0,0,IF(B30&lt;=40,2,ROUNDUP(B30*0.05,0)))-((IF(B30=0,0,IF(B30&lt;=40,1,IF(B30&gt;40,ROUNDUP((B30*0.05)/4,0)))))+IF(B30=0,0,IF(B30&lt;=40,0,IF(B30&gt;40,ROUND((B30*0.05)/4,0))))+IF(B30=0,0,IF(B30&lt;=40,1,ROUND((B30*0.05)/4,0)))))-SUM(K5:M5)&lt;0,0,(IF(B30=0,0,IF(B30&lt;=40,2,ROUNDUP(B30*0.05,0)))-((IF(B30=0,0,IF(B30&lt;=40,1,IF(B30&gt;40,ROUNDUP((B30*0.05)/4,0)))))+IF(B30=0,0,IF(B30&lt;=40,0,IF(B30&gt;40,ROUND((B30*0.05)/4,0))))+IF(B30=0,0,IF(B30&lt;=40,1,ROUND((B30*0.05)/4,0)))))-SUM(K5:M5))</f>
        <v>0</v>
      </c>
      <c r="G30" s="341" t="str">
        <f t="shared" si="4"/>
        <v>4 of 4</v>
      </c>
      <c r="H30" s="126">
        <f>IF((((SUMIFS('2021'!BV:BV,'2021'!J:J,"Nutrients")+SUMIFS('2021'!BV:BV,'2021'!J:J,"SCI Kit")+SUMIFS('2021'!BV:BV,'2021'!J:J,"Bioassessment Suite"))/20)-SUM(B5:M5))&lt;0,0,((SUMIFS('2021'!BV:BV,'2021'!J:J,"Nutrients")+SUMIFS('2021'!BV:BV,'2021'!J:J,"SCI Kit")+SUMIFS('2021'!BV:BV,'2021'!J:J,"Bioassessment Suite"))/20)-SUM(B5:M5))</f>
        <v>0</v>
      </c>
      <c r="I30" s="127" t="s">
        <v>155</v>
      </c>
      <c r="K30" s="540"/>
      <c r="L30" s="540"/>
      <c r="M30" s="540"/>
      <c r="N30" s="540"/>
      <c r="O30" s="540"/>
      <c r="P30" s="540"/>
      <c r="Q30" s="540"/>
      <c r="R30" s="540"/>
      <c r="S30" s="540"/>
      <c r="T30" s="540"/>
      <c r="U30" s="540"/>
      <c r="V30" s="540"/>
      <c r="W30" s="540"/>
      <c r="X30" s="540"/>
      <c r="Y30" s="540"/>
      <c r="Z30" s="116"/>
    </row>
    <row r="31" spans="1:26" s="131" customFormat="1" ht="15.75" customHeight="1" thickBot="1" x14ac:dyDescent="0.3">
      <c r="A31" s="117" t="s">
        <v>290</v>
      </c>
      <c r="B31" s="128">
        <f>SUMIFS('2021'!L:L,'2021'!J:J,"Nutrients",'2021'!I:I,"1")+SUMIFS('2021'!L:L,'2021'!J:J,"Nutrients",'2021'!I:I,"3F")+SUMIFS('2021'!L:L,'2021'!J:J,"SCI Kit")+SUMIFS('2021'!L:L,'2021'!J:J,"Bioassessment Suite")</f>
        <v>63</v>
      </c>
      <c r="C31" s="340">
        <f t="shared" si="5"/>
        <v>0</v>
      </c>
      <c r="D31" s="124">
        <f t="shared" si="6"/>
        <v>0</v>
      </c>
      <c r="E31" s="125">
        <f t="shared" si="7"/>
        <v>0</v>
      </c>
      <c r="F31" s="124">
        <f t="shared" si="8"/>
        <v>0</v>
      </c>
      <c r="G31" s="119" t="str">
        <f t="shared" si="4"/>
        <v>4 of 4</v>
      </c>
      <c r="H31" s="129">
        <f>IF(((SUMIFS('2021'!BV:BV,'2021'!J:J,"Nutrients",'2021'!I:I,"3F")+SUMIFS('2021'!BV:BV,'2021'!J:J,"Nutrients",'2021'!I:I,"1")+SUMIFS('2021'!BV:BV,'2021'!J:J,"SCI Kit")+SUMIFS('2021'!BV:BV,'2021'!J:J,"Bioassessment Suite"))/20)-SUM(B6:M6)&lt;0,0,((SUMIFS('2021'!BV:BV,'2021'!J:J,"Nutrients",'2021'!I:I,"3F")+SUMIFS('2021'!BV:BV,'2021'!J:J,"Nutrients",'2021'!I:I,"1")+SUMIFS('2021'!BV:BV,'2021'!J:J,"SCI Kit")+SUMIFS('2021'!BV:BV,'2021'!J:J,"Bioassessment Suite"))/20)-SUM(B6:M6))</f>
        <v>0</v>
      </c>
      <c r="I31" s="130" t="s">
        <v>155</v>
      </c>
      <c r="K31" s="540"/>
      <c r="L31" s="540"/>
      <c r="M31" s="540"/>
      <c r="N31" s="540"/>
      <c r="O31" s="540"/>
      <c r="P31" s="540"/>
      <c r="Q31" s="540"/>
      <c r="R31" s="540"/>
      <c r="S31" s="540"/>
      <c r="T31" s="540"/>
      <c r="U31" s="540"/>
      <c r="V31" s="540"/>
      <c r="W31" s="540"/>
      <c r="X31" s="540"/>
      <c r="Y31" s="540"/>
      <c r="Z31" s="116"/>
    </row>
    <row r="32" spans="1:26" s="108" customFormat="1" ht="15.75" customHeight="1" thickBot="1" x14ac:dyDescent="0.3">
      <c r="A32" s="122" t="s">
        <v>293</v>
      </c>
      <c r="B32" s="123">
        <f>SUMIFS('2021'!L:L,'2021'!J:J,"Nutrients",'2021'!I:I,"2")+SUMIFS('2021'!L:L,'2021'!J:J,"Nutrients",'2021'!I:I,"3M")</f>
        <v>0</v>
      </c>
      <c r="C32" s="340">
        <f t="shared" si="5"/>
        <v>0</v>
      </c>
      <c r="D32" s="124">
        <f t="shared" si="6"/>
        <v>0</v>
      </c>
      <c r="E32" s="125">
        <f t="shared" si="7"/>
        <v>0</v>
      </c>
      <c r="F32" s="124">
        <f t="shared" si="8"/>
        <v>0</v>
      </c>
      <c r="G32" s="341" t="str">
        <f t="shared" si="4"/>
        <v>0 of 0</v>
      </c>
      <c r="H32" s="126">
        <f>IF(((SUMIFS('2021'!BV:BV,'2021'!J:J,"Nutrients",'2021'!I:I,"3M")+SUMIFS('2021'!BV:BV,'2021'!J:J,"Nutrients",'2021'!I:I,"2"))/20)-SUM(B7:M7)&lt;0,0,((SUMIFS('2021'!BV:BV,'2021'!J:J,"Nutrients",'2021'!I:I,"3M")+SUMIFS('2021'!BV:BV,'2021'!J:J,"Nutrients",'2021'!I:I,"2"))/20)-SUM(B7:M7))</f>
        <v>0</v>
      </c>
      <c r="I32" s="127" t="s">
        <v>80</v>
      </c>
      <c r="J32" s="132"/>
      <c r="K32" s="540"/>
      <c r="L32" s="540"/>
      <c r="M32" s="540"/>
      <c r="N32" s="540"/>
      <c r="O32" s="540"/>
      <c r="P32" s="540"/>
      <c r="Q32" s="540"/>
      <c r="R32" s="540"/>
      <c r="S32" s="540"/>
      <c r="T32" s="540"/>
      <c r="U32" s="540"/>
      <c r="V32" s="540"/>
      <c r="W32" s="540"/>
      <c r="X32" s="540"/>
      <c r="Y32" s="540"/>
      <c r="Z32" s="116"/>
    </row>
    <row r="33" spans="1:26" s="131" customFormat="1" ht="15.75" customHeight="1" thickBot="1" x14ac:dyDescent="0.3">
      <c r="A33" s="117" t="s">
        <v>291</v>
      </c>
      <c r="B33" s="128">
        <f>SUMIFS('2021'!L:L,'2021'!J:J,"Metals",'2021'!I:I,"1")+SUMIFS('2021'!L:L,'2021'!J:J,"metals",'2021'!I:I,"3F")+SUMIFS('2021'!L:L,'2021'!J:J,"SCI Kit")+SUMIFS('2021'!L:L,'2021'!J:J,"Bioassessment Suite")</f>
        <v>63</v>
      </c>
      <c r="C33" s="340">
        <f t="shared" si="5"/>
        <v>0</v>
      </c>
      <c r="D33" s="124">
        <f t="shared" si="6"/>
        <v>0</v>
      </c>
      <c r="E33" s="125">
        <f t="shared" si="7"/>
        <v>0</v>
      </c>
      <c r="F33" s="124">
        <f t="shared" si="8"/>
        <v>0</v>
      </c>
      <c r="G33" s="119" t="str">
        <f t="shared" si="4"/>
        <v>4 of 4</v>
      </c>
      <c r="H33" s="129">
        <f>IF(((SUMIFS('2021'!BV:BV,'2021'!J:J,"Metals",'2021'!I:I,"3F")+SUMIFS('2021'!BV:BV,'2021'!J:J,"Metals",'2021'!I:I,"1")+SUMIFS('2021'!BV:BV,'2021'!J:J,"SCI Kit")+SUMIFS('2021'!BV:BV,'2021'!J:J,"Bioassessment Suite"))/20)-SUM(B6:M6)&lt;0,0,((SUMIFS('2021'!BV:BV,'2021'!J:J,"Metals",'2021'!I:I,"3f")+SUMIFS('2021'!BV:BV,'2021'!J:J,"Metals",'2021'!I:I,"1")+SUMIFS('2021'!BV:BV,'2021'!J:J,"SCI Kit")+SUMIFS('2021'!BV:BV,'2021'!J:J,"Bioassessment Suite"))/20)-SUM(B6:M6))</f>
        <v>0</v>
      </c>
      <c r="I33" s="130" t="s">
        <v>148</v>
      </c>
      <c r="J33" s="132"/>
      <c r="K33" s="540"/>
      <c r="L33" s="540"/>
      <c r="M33" s="540"/>
      <c r="N33" s="540"/>
      <c r="O33" s="540"/>
      <c r="P33" s="540"/>
      <c r="Q33" s="540"/>
      <c r="R33" s="540"/>
      <c r="S33" s="540"/>
      <c r="T33" s="540"/>
      <c r="U33" s="540"/>
      <c r="V33" s="540"/>
      <c r="W33" s="540"/>
      <c r="X33" s="540"/>
      <c r="Y33" s="540"/>
      <c r="Z33" s="116"/>
    </row>
    <row r="34" spans="1:26" s="108" customFormat="1" ht="15.75" customHeight="1" thickBot="1" x14ac:dyDescent="0.3">
      <c r="A34" s="122" t="s">
        <v>294</v>
      </c>
      <c r="B34" s="123">
        <f>SUMIFS('2021'!L:L,'2021'!J:J,"Metals",'2021'!I:I,"2")+SUMIFS('2021'!L:L,'2021'!J:J,"metals",'2021'!I:I,"3M")</f>
        <v>0</v>
      </c>
      <c r="C34" s="340">
        <f t="shared" si="5"/>
        <v>0</v>
      </c>
      <c r="D34" s="124">
        <f t="shared" si="6"/>
        <v>0</v>
      </c>
      <c r="E34" s="125">
        <f t="shared" si="7"/>
        <v>0</v>
      </c>
      <c r="F34" s="124">
        <f t="shared" si="8"/>
        <v>0</v>
      </c>
      <c r="G34" s="341" t="str">
        <f t="shared" si="4"/>
        <v>0 of 0</v>
      </c>
      <c r="H34" s="126">
        <f>IF(((SUMIFS('2021'!BV:BV,'2021'!J:J,"Metals",'2021'!I:I,"3M")+SUMIFS('2021'!BV:BV,'2021'!J:J,"Metals",'2021'!I:I,"2"))/20)-SUM(B9:M9)&lt;0,0,((SUMIFS('2021'!BV:BV,'2021'!J:J,"Metals",'2021'!I:I,"3M")+SUMIFS('2021'!BV:BV,'2021'!J:J,"Metals",'2021'!I:I,"2"))/20)-SUM(B9:M9))</f>
        <v>0</v>
      </c>
      <c r="I34" s="133" t="s">
        <v>82</v>
      </c>
      <c r="J34" s="132"/>
      <c r="K34" s="540"/>
      <c r="L34" s="540"/>
      <c r="M34" s="540"/>
      <c r="N34" s="540"/>
      <c r="O34" s="540"/>
      <c r="P34" s="540"/>
      <c r="Q34" s="540"/>
      <c r="R34" s="540"/>
      <c r="S34" s="540"/>
      <c r="T34" s="540"/>
      <c r="U34" s="540"/>
      <c r="V34" s="540"/>
      <c r="W34" s="540"/>
      <c r="X34" s="540"/>
      <c r="Y34" s="540"/>
      <c r="Z34" s="116"/>
    </row>
    <row r="35" spans="1:26" s="131" customFormat="1" ht="15.75" customHeight="1" thickBot="1" x14ac:dyDescent="0.3">
      <c r="A35" s="117" t="s">
        <v>91</v>
      </c>
      <c r="B35" s="128">
        <f>SUMIFS('2021'!L:L,'2021'!J:J,"Pesticides")+SUMIFS('2021'!L:L,'2021'!J:J,A35)+SUMIFS('2021'!L:L,'2021'!J:J,"SCI Kit")+SUMIFS('2021'!L:L,'2021'!J:J,"Bioassessment Suite")</f>
        <v>17</v>
      </c>
      <c r="C35" s="340">
        <f t="shared" si="5"/>
        <v>1</v>
      </c>
      <c r="D35" s="124">
        <f t="shared" si="6"/>
        <v>0</v>
      </c>
      <c r="E35" s="125">
        <f t="shared" si="7"/>
        <v>0</v>
      </c>
      <c r="F35" s="124">
        <f>IF((IF(B35=0,0,IF(B35&lt;=40,2,ROUNDUP(B35*0.05,0)))-((IF(B35=0,0,IF(B35&lt;=40,1,IF(B35&gt;40,ROUNDUP((B35*0.05)/4,0)))))+IF(B35=0,0,IF(B35&lt;=40,0,IF(B35&gt;40,ROUND((B35*0.05)/4,0))))+IF(B35=0,0,IF(B35&lt;=40,1,ROUND((B35*0.05)/4,0)))))-SUM(K10:M10)&lt;0,0,(IF(B35=0,0,IF(B35&lt;=40,2,ROUNDUP(B35*0.05,0)))-((IF(B35=0,0,IF(B35&lt;=40,1,IF(B35&gt;40,ROUNDUP((B35*0.05)/4,0)))))+IF(B35=0,0,IF(B35&lt;=40,0,IF(B35&gt;40,ROUND((B35*0.05)/4,0))))+IF(B35=0,0,IF(B35&lt;=40,1,ROUND((B35*0.05)/4,0)))))-SUM(K10:M10))+1</f>
        <v>1</v>
      </c>
      <c r="G35" s="119" t="str">
        <f>(IF(B35=0,0,IF(B35&lt;=40,2,ROUNDUP(B35*0.05,0))))-SUM(C35:F35)+1&amp;" of "&amp;IF(B35=0,0,IF(B35&lt;=40,2,ROUNDUP(B35*0.05,0)))</f>
        <v>1 of 2</v>
      </c>
      <c r="H35" s="129">
        <f>IF(((SUMIFS('2021'!BV:BV,'2021'!J:J,A35)+SUMIFS('2021'!BV:BV,'2021'!J:J,"SCI Kit")+SUMIFS('2021'!BV:BV,'2021'!J:J,"bioassessment suite")+SUMIFS('2021'!BV:BV,'2021'!J:J,"Pesticides"))/20)-SUM(B10:M10)&lt;0,0,((SUMIFS('2021'!BV:BV,'2021'!J:J,A35)+SUMIFS('2021'!BV:BV,'2021'!J:J,"SCI Kit")+SUMIFS('2021'!BV:BV,'2021'!J:J,"bioassessment suite")+SUMIFS('2021'!BV:BV,'2021'!J:J,"Pesticides"))/20)-SUM(B10:M10))</f>
        <v>0</v>
      </c>
      <c r="I35" s="130" t="s">
        <v>150</v>
      </c>
      <c r="J35" s="132"/>
      <c r="K35" s="540"/>
      <c r="L35" s="540"/>
      <c r="M35" s="540"/>
      <c r="N35" s="540"/>
      <c r="O35" s="540"/>
      <c r="P35" s="540"/>
      <c r="Q35" s="540"/>
      <c r="R35" s="540"/>
      <c r="S35" s="540"/>
      <c r="T35" s="540"/>
      <c r="U35" s="540"/>
      <c r="V35" s="540"/>
      <c r="W35" s="540"/>
      <c r="X35" s="540"/>
      <c r="Y35" s="540"/>
      <c r="Z35" s="116"/>
    </row>
    <row r="36" spans="1:26" s="108" customFormat="1" ht="15.75" customHeight="1" thickBot="1" x14ac:dyDescent="0.3">
      <c r="A36" s="122" t="s">
        <v>88</v>
      </c>
      <c r="B36" s="123">
        <f>SUMIFS('2021'!L:L,'2021'!J:J,"Pesticides")+SUMIFS('2021'!L:L,'2021'!J:J,A36)</f>
        <v>10</v>
      </c>
      <c r="C36" s="340">
        <f t="shared" si="5"/>
        <v>1</v>
      </c>
      <c r="D36" s="124">
        <f t="shared" si="6"/>
        <v>0</v>
      </c>
      <c r="E36" s="125">
        <f t="shared" si="7"/>
        <v>0</v>
      </c>
      <c r="F36" s="124">
        <f>IF((IF(B36=0,0,IF(B36&lt;=40,2,ROUNDUP(B36*0.05,0)))-((IF(B36=0,0,IF(B36&lt;=40,1,IF(B36&gt;40,ROUNDUP((B36*0.05)/4,0)))))+IF(B36=0,0,IF(B36&lt;=40,0,IF(B36&gt;40,ROUND((B36*0.05)/4,0))))+IF(B36=0,0,IF(B36&lt;=40,1,ROUND((B36*0.05)/4,0)))))-SUM(K11:M11)&lt;0,0,(IF(B36=0,0,IF(B36&lt;=40,2,ROUNDUP(B36*0.05,0)))-((IF(B36=0,0,IF(B36&lt;=40,1,IF(B36&gt;40,ROUNDUP((B36*0.05)/4,0)))))+IF(B36=0,0,IF(B36&lt;=40,0,IF(B36&gt;40,ROUND((B36*0.05)/4,0))))+IF(B36=0,0,IF(B36&lt;=40,1,ROUND((B36*0.05)/4,0)))))-SUM(K11:M11))+1</f>
        <v>1</v>
      </c>
      <c r="G36" s="119" t="str">
        <f>(IF(B36=0,0,IF(B36&lt;=40,2,ROUNDUP(B36*0.05,0))))-SUM(C36:F36)+1&amp;" of "&amp;IF(B36=0,0,IF(B36&lt;=40,2,ROUNDUP(B36*0.05,0)))</f>
        <v>1 of 2</v>
      </c>
      <c r="H36" s="126">
        <f>IF(((SUMIFS('2021'!BV:BV,'2021'!J:J,A36)+SUMIFS('2021'!BV:BV,'2021'!J:J,"Pesticides"))/20)-SUM(B11:M11)&lt;0,0,((SUMIFS('2021'!BV:BV,'2021'!J:J,A36)+SUMIFS('2021'!BV:BV,'2021'!J:J,"Pesticides"))/20)-SUM(B11:M11))</f>
        <v>0</v>
      </c>
      <c r="I36" s="133" t="s">
        <v>151</v>
      </c>
      <c r="J36" s="132"/>
      <c r="K36" s="540"/>
      <c r="L36" s="540"/>
      <c r="M36" s="540"/>
      <c r="N36" s="540"/>
      <c r="O36" s="540"/>
      <c r="P36" s="540"/>
      <c r="Q36" s="540"/>
      <c r="R36" s="540"/>
      <c r="S36" s="540"/>
      <c r="T36" s="540"/>
      <c r="U36" s="540"/>
      <c r="V36" s="540"/>
      <c r="W36" s="540"/>
      <c r="X36" s="540"/>
      <c r="Y36" s="540"/>
      <c r="Z36" s="116"/>
    </row>
    <row r="37" spans="1:26" s="108" customFormat="1" ht="15.75" customHeight="1" thickBot="1" x14ac:dyDescent="0.3">
      <c r="A37" s="117" t="s">
        <v>90</v>
      </c>
      <c r="B37" s="128">
        <v>2</v>
      </c>
      <c r="C37" s="340">
        <f t="shared" si="5"/>
        <v>1</v>
      </c>
      <c r="D37" s="124">
        <f t="shared" si="6"/>
        <v>0</v>
      </c>
      <c r="E37" s="125">
        <f>IF((IF(B37=0,0,IF(B37&lt;=40,1,ROUND((B37*0.05)/4,0))))-SUM(H12:J12)&lt;0,0,(IF(B37=0,0,IF(B37&lt;=40,1,ROUND((B37*0.05)/4,0))))-SUM(H12:J12))-1</f>
        <v>0</v>
      </c>
      <c r="F37" s="124">
        <f>IF((IF(B37=0,0,IF(B37&lt;=40,2,ROUNDUP(B37*0.05,0)))-((IF(B37=0,0,IF(B37&lt;=40,1,IF(B37&gt;40,ROUNDUP((B37*0.05)/4,0)))))+IF(B37=0,0,IF(B37&lt;=40,0,IF(B37&gt;40,ROUND((B37*0.05)/4,0))))+IF(B37=0,0,IF(B37&lt;=40,1,ROUND((B37*0.05)/4,0)))))-SUM(K12:M12)&lt;0,0,(IF(B37=0,0,IF(B37&lt;=40,2,ROUNDUP(B37*0.05,0)))-((IF(B37=0,0,IF(B37&lt;=40,1,IF(B37&gt;40,ROUNDUP((B37*0.05)/4,0)))))+IF(B37=0,0,IF(B37&lt;=40,0,IF(B37&gt;40,ROUND((B37*0.05)/4,0))))+IF(B37=0,0,IF(B37&lt;=40,1,ROUND((B37*0.05)/4,0)))))-SUM(K12:M12))</f>
        <v>0</v>
      </c>
      <c r="G37" s="119" t="s">
        <v>473</v>
      </c>
      <c r="H37" s="129">
        <f>IF(((SUMIFS('2021'!BV:BV,'2021'!J:J,A37)+SUMIFS('2021'!BV:BV,'2021'!J:J,"Pesticides"))/20)-SUM(B12:M12)&lt;0,0,((SUMIFS('2021'!BV:BV,'2021'!J:J,A37)+SUMIFS('2021'!BV:BV,'2021'!J:J,"Pesticides"))/20)-SUM(B12:M12))</f>
        <v>0.55000000000000004</v>
      </c>
      <c r="I37" s="130" t="s">
        <v>152</v>
      </c>
      <c r="J37" s="132"/>
      <c r="K37" s="540"/>
      <c r="L37" s="540"/>
      <c r="M37" s="540"/>
      <c r="N37" s="540"/>
      <c r="O37" s="540"/>
      <c r="P37" s="540"/>
      <c r="Q37" s="540"/>
      <c r="R37" s="540"/>
      <c r="S37" s="540"/>
      <c r="T37" s="540"/>
      <c r="U37" s="540"/>
      <c r="V37" s="540"/>
      <c r="W37" s="540"/>
      <c r="X37" s="540"/>
      <c r="Y37" s="540"/>
      <c r="Z37" s="116"/>
    </row>
    <row r="38" spans="1:26" s="108" customFormat="1" ht="15.75" customHeight="1" thickBot="1" x14ac:dyDescent="0.3">
      <c r="A38" s="117" t="s">
        <v>417</v>
      </c>
      <c r="B38" s="128">
        <f>SUMIFS('2021'!L:L,'2021'!J:J,"Pesticides")+SUMIFS('2021'!L:L,'2021'!J:J,A38)</f>
        <v>10</v>
      </c>
      <c r="C38" s="340">
        <f t="shared" si="5"/>
        <v>1</v>
      </c>
      <c r="D38" s="124">
        <f t="shared" si="6"/>
        <v>0</v>
      </c>
      <c r="E38" s="125">
        <f t="shared" si="7"/>
        <v>0</v>
      </c>
      <c r="F38" s="124">
        <f t="shared" ref="F38" si="9">IF((IF(B38=0,0,IF(B38&lt;=40,2,ROUNDUP(B38*0.05,0)))-((IF(B38=0,0,IF(B38&lt;=40,1,IF(B38&gt;40,ROUNDUP((B38*0.05)/4,0)))))+IF(B38=0,0,IF(B38&lt;=40,0,IF(B38&gt;40,ROUND((B38*0.05)/4,0))))+IF(B38=0,0,IF(B38&lt;=40,1,ROUND((B38*0.05)/4,0)))))-SUM(K13:M13)&lt;0,0,(IF(B38=0,0,IF(B38&lt;=40,2,ROUNDUP(B38*0.05,0)))-((IF(B38=0,0,IF(B38&lt;=40,1,IF(B38&gt;40,ROUNDUP((B38*0.05)/4,0)))))+IF(B38=0,0,IF(B38&lt;=40,0,IF(B38&gt;40,ROUND((B38*0.05)/4,0))))+IF(B38=0,0,IF(B38&lt;=40,1,ROUND((B38*0.05)/4,0)))))-SUM(K13:M13))+1</f>
        <v>1</v>
      </c>
      <c r="G38" s="119" t="str">
        <f t="shared" ref="G38" si="10">(IF(B38=0,0,IF(B38&lt;=40,2,ROUNDUP(B38*0.05,0))))-SUM(C38:F38)+1&amp;" of "&amp;IF(B38=0,0,IF(B38&lt;=40,2,ROUNDUP(B38*0.05,0)))</f>
        <v>1 of 2</v>
      </c>
      <c r="H38" s="129">
        <f>IF(((SUMIFS('2021'!BV:BV,'2021'!J:J,A38)+SUMIFS('2021'!BV:BV,'2021'!J:J,"Pesticides"))/20)-SUM(B13:M13)&lt;0,0,((SUMIFS('2021'!BV:BV,'2021'!J:J,A38)+SUMIFS('2021'!BV:BV,'2021'!J:J,"Pesticides"))/20)-SUM(B13:M13))</f>
        <v>0</v>
      </c>
      <c r="I38" s="130" t="s">
        <v>152</v>
      </c>
      <c r="J38" s="132"/>
      <c r="K38" s="540"/>
      <c r="L38" s="540"/>
      <c r="M38" s="540"/>
      <c r="N38" s="540"/>
      <c r="O38" s="540"/>
      <c r="P38" s="540"/>
      <c r="Q38" s="540"/>
      <c r="R38" s="540"/>
      <c r="S38" s="540"/>
      <c r="T38" s="540"/>
      <c r="U38" s="540"/>
      <c r="V38" s="540"/>
      <c r="W38" s="540"/>
      <c r="X38" s="540"/>
      <c r="Y38" s="540"/>
      <c r="Z38" s="116"/>
    </row>
    <row r="39" spans="1:26" s="108" customFormat="1" ht="15.75" customHeight="1" thickBot="1" x14ac:dyDescent="0.3">
      <c r="A39" s="122" t="s">
        <v>89</v>
      </c>
      <c r="B39" s="123">
        <f>SUMIFS('2021'!L:L,'2021'!J:J,"Pesticides")+SUMIFS('2021'!L:L,'2021'!J:J,A39)</f>
        <v>10</v>
      </c>
      <c r="C39" s="340">
        <f t="shared" si="5"/>
        <v>1</v>
      </c>
      <c r="D39" s="124">
        <f t="shared" si="6"/>
        <v>0</v>
      </c>
      <c r="E39" s="125">
        <f t="shared" si="7"/>
        <v>0</v>
      </c>
      <c r="F39" s="124">
        <f t="shared" ref="F39" si="11">IF((IF(B39=0,0,IF(B39&lt;=40,2,ROUNDUP(B39*0.05,0)))-((IF(B39=0,0,IF(B39&lt;=40,1,IF(B39&gt;40,ROUNDUP((B39*0.05)/4,0)))))+IF(B39=0,0,IF(B39&lt;=40,0,IF(B39&gt;40,ROUND((B39*0.05)/4,0))))+IF(B39=0,0,IF(B39&lt;=40,1,ROUND((B39*0.05)/4,0)))))-SUM(K14:M14)&lt;0,0,(IF(B39=0,0,IF(B39&lt;=40,2,ROUNDUP(B39*0.05,0)))-((IF(B39=0,0,IF(B39&lt;=40,1,IF(B39&gt;40,ROUNDUP((B39*0.05)/4,0)))))+IF(B39=0,0,IF(B39&lt;=40,0,IF(B39&gt;40,ROUND((B39*0.05)/4,0))))+IF(B39=0,0,IF(B39&lt;=40,1,ROUND((B39*0.05)/4,0)))))-SUM(K14:M14))+1</f>
        <v>1</v>
      </c>
      <c r="G39" s="119" t="str">
        <f t="shared" ref="G39" si="12">(IF(B39=0,0,IF(B39&lt;=40,2,ROUNDUP(B39*0.05,0))))-SUM(C39:F39)+1&amp;" of "&amp;IF(B39=0,0,IF(B39&lt;=40,2,ROUNDUP(B39*0.05,0)))</f>
        <v>1 of 2</v>
      </c>
      <c r="H39" s="126">
        <f>IF(((SUMIFS('2021'!BV:BV,'2021'!J:J,A39)+SUMIFS('2021'!BV:BV,'2021'!J:J,"Pesticides"))/20)-SUM(B14:M14)&lt;0,0,((SUMIFS('2021'!BV:BV,'2021'!J:J,A39)+SUMIFS('2021'!BV:BV,'2021'!J:J,"Pesticides"))/20)-SUM(B14:M14))</f>
        <v>0</v>
      </c>
      <c r="I39" s="133" t="s">
        <v>153</v>
      </c>
      <c r="K39" s="540"/>
      <c r="L39" s="540"/>
      <c r="M39" s="540"/>
      <c r="N39" s="540"/>
      <c r="O39" s="540"/>
      <c r="P39" s="540"/>
      <c r="Q39" s="540"/>
      <c r="R39" s="540"/>
      <c r="S39" s="540"/>
      <c r="T39" s="540"/>
      <c r="U39" s="540"/>
      <c r="V39" s="540"/>
      <c r="W39" s="540"/>
      <c r="X39" s="540"/>
      <c r="Y39" s="540"/>
      <c r="Z39" s="116"/>
    </row>
    <row r="40" spans="1:26" s="131" customFormat="1" ht="15.75" customHeight="1" thickBot="1" x14ac:dyDescent="0.3">
      <c r="A40" s="117" t="s">
        <v>143</v>
      </c>
      <c r="B40" s="128">
        <v>2</v>
      </c>
      <c r="C40" s="340">
        <f t="shared" si="5"/>
        <v>1</v>
      </c>
      <c r="D40" s="124">
        <f t="shared" si="6"/>
        <v>0</v>
      </c>
      <c r="E40" s="125">
        <f t="shared" si="7"/>
        <v>1</v>
      </c>
      <c r="F40" s="124">
        <f t="shared" si="8"/>
        <v>0</v>
      </c>
      <c r="G40" s="119" t="s">
        <v>473</v>
      </c>
      <c r="H40" s="129">
        <f>IF(((SUMIFS('2021'!BV:BV,'2021'!J:J,A40)+SUMIFS('2021'!BV:BV,'2021'!J:J,"Pesticides"))/20)-SUM(B15:M15)&lt;0,0,((SUMIFS('2021'!BV:BV,'2021'!J:J,A40)+SUMIFS('2021'!BV:BV,'2021'!J:J,"Pesticides"))/20)-SUM(B15:M15))</f>
        <v>0.55000000000000004</v>
      </c>
      <c r="I40" s="130" t="s">
        <v>154</v>
      </c>
      <c r="K40" s="540"/>
      <c r="L40" s="540"/>
      <c r="M40" s="540"/>
      <c r="N40" s="540"/>
      <c r="O40" s="540"/>
      <c r="P40" s="540"/>
      <c r="Q40" s="540"/>
      <c r="R40" s="540"/>
      <c r="S40" s="540"/>
      <c r="T40" s="540"/>
      <c r="U40" s="540"/>
      <c r="V40" s="540"/>
      <c r="W40" s="540"/>
      <c r="X40" s="540"/>
      <c r="Y40" s="540"/>
      <c r="Z40" s="116"/>
    </row>
    <row r="41" spans="1:26" s="108" customFormat="1" ht="15.75" customHeight="1" thickBot="1" x14ac:dyDescent="0.3">
      <c r="A41" s="134" t="s">
        <v>116</v>
      </c>
      <c r="B41" s="135">
        <f>SUMIFS('2021'!L:L,'2021'!J:J,"Pesticides")+SUMIFS('2021'!L:L,'2021'!J:J,A41)+SUMIFS('2021'!L:L,'2021'!J:J,"SCI Kit")+SUMIFS('2021'!L:L,'2021'!J:J,"Bioassessment Suite")</f>
        <v>32</v>
      </c>
      <c r="C41" s="340">
        <f t="shared" si="5"/>
        <v>1</v>
      </c>
      <c r="D41" s="124">
        <f t="shared" si="6"/>
        <v>0</v>
      </c>
      <c r="E41" s="125">
        <f t="shared" si="7"/>
        <v>0</v>
      </c>
      <c r="F41" s="124">
        <f>IF((IF(B41=0,0,IF(B41&lt;=40,2,ROUNDUP(B41*0.05,0)))-((IF(B41=0,0,IF(B41&lt;=40,1,IF(B41&gt;40,ROUNDUP((B41*0.05)/4,0)))))+IF(B41=0,0,IF(B41&lt;=40,0,IF(B41&gt;40,ROUND((B41*0.05)/4,0))))+IF(B41=0,0,IF(B41&lt;=40,1,ROUND((B41*0.05)/4,0)))))-SUM(K16:M16)&lt;0,0,(IF(B41=0,0,IF(B41&lt;=40,2,ROUNDUP(B41*0.05,0)))-((IF(B41=0,0,IF(B41&lt;=40,1,IF(B41&gt;40,ROUNDUP((B41*0.05)/4,0)))))+IF(B41=0,0,IF(B41&lt;=40,0,IF(B41&gt;40,ROUND((B41*0.05)/4,0))))+IF(B41=0,0,IF(B41&lt;=40,1,ROUND((B41*0.05)/4,0)))))-SUM(K16:M16))+1</f>
        <v>1</v>
      </c>
      <c r="G41" s="136" t="str">
        <f>(IF(B41=0,0,IF(B41&lt;=40,2,ROUNDUP(B41*0.05,0))))-SUM(C41:F41)+1&amp;" of "&amp;IF(B41=0,0,IF(B41&lt;=40,2,ROUNDUP(B41*0.05,0)))</f>
        <v>1 of 2</v>
      </c>
      <c r="H41" s="136">
        <f>IF(((SUMIFS('2021'!BV:BV,'2021'!J:J,A41)+SUMIFS('2021'!BV:BV,'2021'!J:J,"SCI Kit")+SUMIFS('2021'!BV:BV,'2021'!J:J,"bioassessment suite")+SUMIFS('2021'!BV:BV,'2021'!J:J,"Pesticides"))/20)-SUM(B16:M16)&lt;0,0,((SUMIFS('2021'!BV:BV,'2021'!J:J,A41)+SUMIFS('2021'!BV:BV,'2021'!J:J,"SCI Kit")+SUMIFS('2021'!BV:BV,'2021'!J:J,"bioassessment suite")+SUMIFS('2021'!BV:BV,'2021'!J:J,"Pesticides"))/20)-SUM(B16:M16))</f>
        <v>0</v>
      </c>
      <c r="I41" s="137" t="s">
        <v>149</v>
      </c>
      <c r="K41" s="540"/>
      <c r="L41" s="540"/>
      <c r="M41" s="540"/>
      <c r="N41" s="540"/>
      <c r="O41" s="540"/>
      <c r="P41" s="540"/>
      <c r="Q41" s="540"/>
      <c r="R41" s="540"/>
      <c r="S41" s="540"/>
      <c r="T41" s="540"/>
      <c r="U41" s="540"/>
      <c r="V41" s="540"/>
      <c r="W41" s="540"/>
      <c r="X41" s="540"/>
      <c r="Y41" s="540"/>
      <c r="Z41" s="116"/>
    </row>
    <row r="42" spans="1:26" s="108" customFormat="1" ht="15.75" customHeight="1" x14ac:dyDescent="0.25">
      <c r="I42" s="121"/>
      <c r="J42" s="121"/>
      <c r="K42" s="121"/>
      <c r="M42" s="121"/>
      <c r="T42" s="116"/>
      <c r="U42" s="116"/>
      <c r="V42" s="116"/>
      <c r="W42" s="116"/>
      <c r="X42" s="116"/>
      <c r="Y42" s="116"/>
      <c r="Z42" s="116"/>
    </row>
    <row r="43" spans="1:26" x14ac:dyDescent="0.25">
      <c r="M43" s="105"/>
      <c r="T43" s="116"/>
      <c r="U43" s="116"/>
      <c r="V43" s="116"/>
      <c r="W43" s="116"/>
      <c r="X43" s="116"/>
      <c r="Y43" s="116"/>
      <c r="Z43" s="116"/>
    </row>
    <row r="44" spans="1:26" x14ac:dyDescent="0.25">
      <c r="M44" s="105"/>
    </row>
    <row r="45" spans="1:26" x14ac:dyDescent="0.25">
      <c r="M45" s="105"/>
    </row>
    <row r="46" spans="1:26" x14ac:dyDescent="0.25">
      <c r="G46" s="106"/>
      <c r="M46" s="105"/>
    </row>
    <row r="47" spans="1:26" x14ac:dyDescent="0.25">
      <c r="M47" s="105"/>
    </row>
    <row r="48" spans="1:26" x14ac:dyDescent="0.25">
      <c r="M48" s="105"/>
    </row>
    <row r="49" spans="13:13" x14ac:dyDescent="0.25">
      <c r="M49" s="105"/>
    </row>
    <row r="50" spans="13:13" x14ac:dyDescent="0.25">
      <c r="M50" s="105"/>
    </row>
    <row r="51" spans="13:13" x14ac:dyDescent="0.25">
      <c r="M51" s="105"/>
    </row>
    <row r="52" spans="13:13" x14ac:dyDescent="0.25">
      <c r="M52" s="105"/>
    </row>
    <row r="53" spans="13:13" x14ac:dyDescent="0.25">
      <c r="M53" s="105"/>
    </row>
    <row r="54" spans="13:13" x14ac:dyDescent="0.25">
      <c r="M54" s="105"/>
    </row>
    <row r="55" spans="13:13" x14ac:dyDescent="0.25">
      <c r="M55" s="105"/>
    </row>
    <row r="56" spans="13:13" x14ac:dyDescent="0.25">
      <c r="M56" s="105"/>
    </row>
    <row r="57" spans="13:13" x14ac:dyDescent="0.25">
      <c r="M57" s="105"/>
    </row>
    <row r="58" spans="13:13" x14ac:dyDescent="0.25">
      <c r="M58" s="105"/>
    </row>
    <row r="59" spans="13:13" x14ac:dyDescent="0.25">
      <c r="M59" s="105"/>
    </row>
    <row r="60" spans="13:13" x14ac:dyDescent="0.25">
      <c r="M60" s="105"/>
    </row>
    <row r="61" spans="13:13" x14ac:dyDescent="0.25">
      <c r="M61" s="105"/>
    </row>
    <row r="62" spans="13:13" x14ac:dyDescent="0.25">
      <c r="M62" s="105"/>
    </row>
    <row r="63" spans="13:13" x14ac:dyDescent="0.25">
      <c r="M63" s="105"/>
    </row>
    <row r="64" spans="13:13" x14ac:dyDescent="0.25">
      <c r="M64" s="105"/>
    </row>
    <row r="65" spans="13:13" x14ac:dyDescent="0.25">
      <c r="M65" s="105"/>
    </row>
    <row r="66" spans="13:13" x14ac:dyDescent="0.25">
      <c r="M66" s="105"/>
    </row>
    <row r="67" spans="13:13" x14ac:dyDescent="0.25">
      <c r="M67" s="105"/>
    </row>
    <row r="68" spans="13:13" x14ac:dyDescent="0.25">
      <c r="M68" s="105"/>
    </row>
    <row r="69" spans="13:13" x14ac:dyDescent="0.25">
      <c r="M69" s="105"/>
    </row>
    <row r="70" spans="13:13" x14ac:dyDescent="0.25">
      <c r="M70" s="105"/>
    </row>
    <row r="71" spans="13:13" x14ac:dyDescent="0.25">
      <c r="M71" s="105"/>
    </row>
    <row r="72" spans="13:13" x14ac:dyDescent="0.25">
      <c r="M72" s="105"/>
    </row>
    <row r="73" spans="13:13" x14ac:dyDescent="0.25">
      <c r="M73" s="105"/>
    </row>
    <row r="74" spans="13:13" x14ac:dyDescent="0.25">
      <c r="M74" s="105"/>
    </row>
    <row r="75" spans="13:13" x14ac:dyDescent="0.25">
      <c r="M75" s="105"/>
    </row>
    <row r="76" spans="13:13" x14ac:dyDescent="0.25">
      <c r="M76" s="105"/>
    </row>
    <row r="77" spans="13:13" x14ac:dyDescent="0.25">
      <c r="M77" s="105"/>
    </row>
    <row r="78" spans="13:13" x14ac:dyDescent="0.25">
      <c r="M78" s="105"/>
    </row>
    <row r="79" spans="13:13" x14ac:dyDescent="0.25">
      <c r="M79" s="105"/>
    </row>
    <row r="80" spans="13:13" x14ac:dyDescent="0.25">
      <c r="M80" s="105"/>
    </row>
    <row r="81" spans="13:13" x14ac:dyDescent="0.25">
      <c r="M81" s="105"/>
    </row>
    <row r="82" spans="13:13" x14ac:dyDescent="0.25">
      <c r="M82" s="105"/>
    </row>
    <row r="83" spans="13:13" x14ac:dyDescent="0.25">
      <c r="M83" s="105"/>
    </row>
    <row r="84" spans="13:13" x14ac:dyDescent="0.25">
      <c r="M84" s="105"/>
    </row>
    <row r="85" spans="13:13" x14ac:dyDescent="0.25">
      <c r="M85" s="105"/>
    </row>
    <row r="86" spans="13:13" x14ac:dyDescent="0.25">
      <c r="M86" s="105"/>
    </row>
    <row r="87" spans="13:13" x14ac:dyDescent="0.25">
      <c r="M87" s="105"/>
    </row>
    <row r="88" spans="13:13" x14ac:dyDescent="0.25">
      <c r="M88" s="105"/>
    </row>
    <row r="89" spans="13:13" x14ac:dyDescent="0.25">
      <c r="M89" s="105"/>
    </row>
    <row r="90" spans="13:13" x14ac:dyDescent="0.25">
      <c r="M90" s="105"/>
    </row>
    <row r="91" spans="13:13" x14ac:dyDescent="0.25">
      <c r="M91" s="105"/>
    </row>
    <row r="92" spans="13:13" x14ac:dyDescent="0.25">
      <c r="M92" s="105"/>
    </row>
    <row r="93" spans="13:13" x14ac:dyDescent="0.25">
      <c r="M93" s="105"/>
    </row>
    <row r="94" spans="13:13" x14ac:dyDescent="0.25">
      <c r="M94" s="105"/>
    </row>
    <row r="95" spans="13:13" x14ac:dyDescent="0.25">
      <c r="M95" s="105"/>
    </row>
    <row r="96" spans="13:13" x14ac:dyDescent="0.25">
      <c r="M96" s="105"/>
    </row>
    <row r="97" spans="13:13" x14ac:dyDescent="0.25">
      <c r="M97" s="105"/>
    </row>
    <row r="98" spans="13:13" x14ac:dyDescent="0.25">
      <c r="M98" s="105"/>
    </row>
    <row r="99" spans="13:13" x14ac:dyDescent="0.25">
      <c r="M99" s="105"/>
    </row>
    <row r="100" spans="13:13" x14ac:dyDescent="0.25">
      <c r="M100" s="105"/>
    </row>
    <row r="101" spans="13:13" x14ac:dyDescent="0.25">
      <c r="M101" s="105"/>
    </row>
    <row r="102" spans="13:13" x14ac:dyDescent="0.25">
      <c r="M102" s="105"/>
    </row>
    <row r="103" spans="13:13" x14ac:dyDescent="0.25">
      <c r="M103" s="105"/>
    </row>
    <row r="104" spans="13:13" x14ac:dyDescent="0.25">
      <c r="M104" s="105"/>
    </row>
    <row r="105" spans="13:13" x14ac:dyDescent="0.25">
      <c r="M105" s="105"/>
    </row>
    <row r="106" spans="13:13" x14ac:dyDescent="0.25">
      <c r="M106" s="105"/>
    </row>
    <row r="107" spans="13:13" x14ac:dyDescent="0.25">
      <c r="M107" s="105"/>
    </row>
    <row r="108" spans="13:13" x14ac:dyDescent="0.25">
      <c r="M108" s="105"/>
    </row>
    <row r="109" spans="13:13" x14ac:dyDescent="0.25">
      <c r="M109" s="105"/>
    </row>
    <row r="110" spans="13:13" x14ac:dyDescent="0.25">
      <c r="M110" s="105"/>
    </row>
    <row r="111" spans="13:13" x14ac:dyDescent="0.25">
      <c r="M111" s="105"/>
    </row>
    <row r="112" spans="13:13" x14ac:dyDescent="0.25">
      <c r="M112" s="105"/>
    </row>
    <row r="113" spans="13:13" x14ac:dyDescent="0.25">
      <c r="M113" s="105"/>
    </row>
    <row r="114" spans="13:13" x14ac:dyDescent="0.25">
      <c r="M114" s="105"/>
    </row>
    <row r="115" spans="13:13" x14ac:dyDescent="0.25">
      <c r="M115" s="105"/>
    </row>
    <row r="116" spans="13:13" x14ac:dyDescent="0.25">
      <c r="M116" s="105"/>
    </row>
    <row r="117" spans="13:13" x14ac:dyDescent="0.25">
      <c r="M117" s="105"/>
    </row>
    <row r="118" spans="13:13" x14ac:dyDescent="0.25">
      <c r="M118" s="105"/>
    </row>
    <row r="119" spans="13:13" x14ac:dyDescent="0.25">
      <c r="M119" s="105"/>
    </row>
    <row r="120" spans="13:13" x14ac:dyDescent="0.25">
      <c r="M120" s="105"/>
    </row>
    <row r="121" spans="13:13" x14ac:dyDescent="0.25">
      <c r="M121" s="105"/>
    </row>
    <row r="122" spans="13:13" x14ac:dyDescent="0.25">
      <c r="M122" s="105"/>
    </row>
    <row r="123" spans="13:13" x14ac:dyDescent="0.25">
      <c r="M123" s="105"/>
    </row>
    <row r="124" spans="13:13" x14ac:dyDescent="0.25">
      <c r="M124" s="105"/>
    </row>
    <row r="125" spans="13:13" x14ac:dyDescent="0.25">
      <c r="M125" s="105"/>
    </row>
    <row r="126" spans="13:13" x14ac:dyDescent="0.25">
      <c r="M126" s="105"/>
    </row>
    <row r="127" spans="13:13" x14ac:dyDescent="0.25">
      <c r="M127" s="105"/>
    </row>
    <row r="128" spans="13:13" x14ac:dyDescent="0.25">
      <c r="M128" s="105"/>
    </row>
    <row r="129" spans="13:13" x14ac:dyDescent="0.25">
      <c r="M129" s="105"/>
    </row>
  </sheetData>
  <sheetProtection formatColumns="0" sort="0" autoFilter="0"/>
  <mergeCells count="10">
    <mergeCell ref="K29:Y41"/>
    <mergeCell ref="B18:M26"/>
    <mergeCell ref="B17:M17"/>
    <mergeCell ref="A1:A3"/>
    <mergeCell ref="O3:U16"/>
    <mergeCell ref="K2:M2"/>
    <mergeCell ref="B1:M1"/>
    <mergeCell ref="B2:D2"/>
    <mergeCell ref="E2:G2"/>
    <mergeCell ref="H2:J2"/>
  </mergeCells>
  <conditionalFormatting sqref="C29:F41">
    <cfRule type="cellIs" dxfId="5" priority="22" operator="greaterThan">
      <formula>0</formula>
    </cfRule>
  </conditionalFormatting>
  <conditionalFormatting sqref="C29:F41">
    <cfRule type="cellIs" dxfId="4" priority="2" operator="equal">
      <formula>0</formula>
    </cfRule>
  </conditionalFormatting>
  <conditionalFormatting sqref="H29:H41">
    <cfRule type="cellIs" dxfId="3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F62A-0ABE-4EF8-87B7-D5073945B149}">
  <dimension ref="A1:BK48"/>
  <sheetViews>
    <sheetView tabSelected="1" topLeftCell="A3" workbookViewId="0">
      <selection activeCell="A4" sqref="A1:BH1048576"/>
    </sheetView>
  </sheetViews>
  <sheetFormatPr defaultRowHeight="15" x14ac:dyDescent="0.25"/>
  <cols>
    <col min="1" max="1" width="14.5703125" customWidth="1"/>
    <col min="2" max="2" width="7.5703125" customWidth="1"/>
    <col min="3" max="3" width="16.28515625" customWidth="1"/>
    <col min="4" max="4" width="24.85546875" customWidth="1"/>
    <col min="5" max="5" width="22.85546875" customWidth="1"/>
    <col min="6" max="6" width="10" customWidth="1"/>
    <col min="7" max="7" width="16.5703125" customWidth="1"/>
    <col min="8" max="8" width="15" customWidth="1"/>
    <col min="9" max="9" width="17.5703125" customWidth="1"/>
    <col min="10" max="10" width="14.7109375" customWidth="1"/>
    <col min="11" max="11" width="19" customWidth="1"/>
    <col min="12" max="12" width="22" customWidth="1"/>
    <col min="13" max="13" width="16.5703125" customWidth="1"/>
    <col min="14" max="14" width="17.42578125" customWidth="1"/>
    <col min="15" max="15" width="9" customWidth="1"/>
    <col min="16" max="16" width="17.28515625" customWidth="1"/>
    <col min="17" max="17" width="11.42578125" customWidth="1"/>
    <col min="18" max="18" width="18.85546875" customWidth="1"/>
    <col min="19" max="20" width="9.140625" customWidth="1"/>
    <col min="21" max="21" width="17.5703125" customWidth="1"/>
    <col min="22" max="22" width="9.140625" customWidth="1"/>
    <col min="23" max="23" width="17.5703125" customWidth="1"/>
    <col min="24" max="25" width="22.85546875" customWidth="1"/>
    <col min="26" max="26" width="26.5703125" customWidth="1"/>
    <col min="27" max="27" width="11.5703125" customWidth="1"/>
    <col min="28" max="28" width="19.140625" customWidth="1"/>
    <col min="29" max="29" width="23.7109375" customWidth="1"/>
    <col min="30" max="30" width="16.5703125" customWidth="1"/>
    <col min="31" max="31" width="17.7109375" customWidth="1"/>
    <col min="32" max="32" width="21.140625" customWidth="1"/>
    <col min="33" max="33" width="17.5703125" customWidth="1"/>
    <col min="34" max="34" width="17.7109375" customWidth="1"/>
    <col min="35" max="35" width="9.140625" customWidth="1"/>
    <col min="36" max="36" width="18.85546875" customWidth="1"/>
    <col min="37" max="37" width="9.140625" customWidth="1"/>
    <col min="38" max="38" width="24" customWidth="1"/>
    <col min="39" max="39" width="14.7109375" customWidth="1"/>
    <col min="40" max="40" width="15.28515625" customWidth="1"/>
    <col min="41" max="41" width="20.5703125" customWidth="1"/>
    <col min="42" max="42" width="29.28515625" customWidth="1"/>
    <col min="43" max="43" width="17" style="476" customWidth="1"/>
    <col min="44" max="44" width="17.42578125" style="476" customWidth="1"/>
    <col min="45" max="45" width="9.140625" style="476" customWidth="1"/>
    <col min="46" max="46" width="17.5703125" style="476" customWidth="1"/>
    <col min="47" max="47" width="16.5703125" style="476" customWidth="1"/>
    <col min="48" max="48" width="18.5703125" style="476" customWidth="1"/>
    <col min="49" max="49" width="12" style="476" customWidth="1"/>
    <col min="50" max="50" width="32.28515625" style="476" customWidth="1"/>
    <col min="51" max="51" width="12" style="476" customWidth="1"/>
    <col min="52" max="52" width="48.5703125" style="476" customWidth="1"/>
    <col min="53" max="53" width="13.28515625" style="476" customWidth="1"/>
    <col min="54" max="54" width="20.5703125" style="476" customWidth="1"/>
    <col min="55" max="55" width="7.5703125" style="476" bestFit="1" customWidth="1"/>
    <col min="56" max="56" width="32.5703125" style="476" customWidth="1"/>
    <col min="57" max="57" width="9.140625" style="476"/>
    <col min="58" max="58" width="11.7109375" style="476" bestFit="1" customWidth="1"/>
    <col min="59" max="59" width="9.140625" style="476"/>
    <col min="63" max="63" width="18.42578125" customWidth="1"/>
  </cols>
  <sheetData>
    <row r="1" spans="1:63" ht="18.75" hidden="1" x14ac:dyDescent="0.25">
      <c r="A1" s="42" t="s">
        <v>198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  <c r="S1" s="43"/>
      <c r="T1" s="43"/>
      <c r="U1" s="43"/>
      <c r="V1" s="43"/>
      <c r="W1" s="43"/>
      <c r="X1" s="99" t="s">
        <v>180</v>
      </c>
      <c r="Y1" s="43"/>
      <c r="Z1" s="43"/>
      <c r="AA1" s="43"/>
      <c r="AB1" s="43"/>
      <c r="AC1" s="43"/>
      <c r="AD1" s="43"/>
      <c r="AE1" s="99" t="s">
        <v>182</v>
      </c>
      <c r="AF1" s="43"/>
      <c r="AG1" s="43"/>
      <c r="AH1" s="43"/>
      <c r="AI1" s="43"/>
      <c r="AJ1" s="43"/>
      <c r="AK1" s="43"/>
      <c r="AL1" s="43"/>
      <c r="AM1" s="43"/>
      <c r="AN1" s="43"/>
      <c r="AO1" s="99" t="s">
        <v>184</v>
      </c>
      <c r="AP1" s="43"/>
      <c r="AQ1" s="466"/>
      <c r="AR1" s="466"/>
      <c r="AS1" s="466"/>
      <c r="AT1" s="466"/>
      <c r="AU1" s="466"/>
      <c r="AV1" s="466"/>
      <c r="AW1" s="466"/>
      <c r="AX1" s="466"/>
      <c r="AY1" s="477" t="s">
        <v>186</v>
      </c>
      <c r="AZ1" s="466"/>
      <c r="BA1" s="477" t="s">
        <v>185</v>
      </c>
      <c r="BB1" s="466"/>
      <c r="BC1" s="466"/>
      <c r="BD1" s="466"/>
      <c r="BE1" s="466"/>
      <c r="BF1" s="477" t="s">
        <v>189</v>
      </c>
      <c r="BG1" s="466"/>
    </row>
    <row r="2" spans="1:63" ht="18" hidden="1" customHeight="1" thickBot="1" x14ac:dyDescent="0.3">
      <c r="A2" s="42" t="s">
        <v>163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98"/>
      <c r="S2" s="98"/>
      <c r="T2" s="98"/>
      <c r="U2" s="98"/>
      <c r="V2" s="98"/>
      <c r="W2" s="98"/>
      <c r="X2" s="99" t="s">
        <v>319</v>
      </c>
      <c r="Y2" s="98"/>
      <c r="Z2" s="98"/>
      <c r="AA2" s="98"/>
      <c r="AB2" s="98"/>
      <c r="AC2" s="98"/>
      <c r="AD2" s="98"/>
      <c r="AE2" s="99" t="s">
        <v>181</v>
      </c>
      <c r="AF2" s="98"/>
      <c r="AG2" s="98"/>
      <c r="AH2" s="98"/>
      <c r="AI2" s="98"/>
      <c r="AJ2" s="98"/>
      <c r="AK2" s="98"/>
      <c r="AL2" s="98"/>
      <c r="AM2" s="98"/>
      <c r="AN2" s="98"/>
      <c r="AO2" s="99" t="s">
        <v>183</v>
      </c>
      <c r="AP2" s="98"/>
      <c r="AQ2" s="467"/>
      <c r="AR2" s="467"/>
      <c r="AS2" s="467"/>
      <c r="AT2" s="467"/>
      <c r="AU2" s="467"/>
      <c r="AV2" s="467"/>
      <c r="AW2" s="467"/>
      <c r="AX2" s="467"/>
      <c r="AY2" s="477" t="s">
        <v>187</v>
      </c>
      <c r="AZ2" s="467"/>
      <c r="BA2" s="477" t="s">
        <v>188</v>
      </c>
      <c r="BB2" s="467"/>
      <c r="BC2" s="467"/>
      <c r="BD2" s="467"/>
      <c r="BE2" s="467"/>
      <c r="BF2" s="477" t="s">
        <v>190</v>
      </c>
      <c r="BG2" s="467"/>
    </row>
    <row r="3" spans="1:63" ht="15.75" thickBot="1" x14ac:dyDescent="0.3">
      <c r="A3" s="562"/>
      <c r="B3" s="563"/>
      <c r="C3" s="563"/>
      <c r="D3" s="563"/>
      <c r="E3" s="564"/>
      <c r="F3" s="565" t="s">
        <v>130</v>
      </c>
      <c r="G3" s="566"/>
      <c r="H3" s="566"/>
      <c r="I3" s="567"/>
      <c r="J3" s="568" t="s">
        <v>131</v>
      </c>
      <c r="K3" s="569"/>
      <c r="L3" s="569"/>
      <c r="M3" s="570"/>
      <c r="N3" s="571"/>
      <c r="O3" s="565" t="s">
        <v>132</v>
      </c>
      <c r="P3" s="566"/>
      <c r="Q3" s="566"/>
      <c r="R3" s="566"/>
      <c r="S3" s="572"/>
      <c r="T3" s="568" t="s">
        <v>133</v>
      </c>
      <c r="U3" s="569"/>
      <c r="V3" s="569"/>
      <c r="W3" s="569"/>
      <c r="X3" s="571"/>
      <c r="Y3" s="565" t="s">
        <v>134</v>
      </c>
      <c r="Z3" s="566"/>
      <c r="AA3" s="566"/>
      <c r="AB3" s="567"/>
      <c r="AC3" s="567"/>
      <c r="AD3" s="568" t="s">
        <v>135</v>
      </c>
      <c r="AE3" s="569"/>
      <c r="AF3" s="569"/>
      <c r="AG3" s="569"/>
      <c r="AH3" s="571"/>
      <c r="AI3" s="573" t="s">
        <v>164</v>
      </c>
      <c r="AJ3" s="566"/>
      <c r="AK3" s="566"/>
      <c r="AL3" s="566"/>
      <c r="AM3" s="566"/>
      <c r="AN3" s="568" t="s">
        <v>137</v>
      </c>
      <c r="AO3" s="569"/>
      <c r="AP3" s="569"/>
      <c r="AQ3" s="569"/>
      <c r="AR3" s="569"/>
      <c r="AS3" s="558" t="s">
        <v>138</v>
      </c>
      <c r="AT3" s="559"/>
      <c r="AU3" s="559"/>
      <c r="AV3" s="559"/>
      <c r="AW3" s="561"/>
      <c r="AX3" s="574" t="s">
        <v>139</v>
      </c>
      <c r="AY3" s="575"/>
      <c r="AZ3" s="575"/>
      <c r="BA3" s="575"/>
      <c r="BB3" s="575"/>
      <c r="BC3" s="558" t="s">
        <v>140</v>
      </c>
      <c r="BD3" s="559"/>
      <c r="BE3" s="559"/>
      <c r="BF3" s="560"/>
      <c r="BG3" s="561"/>
      <c r="BK3" t="s">
        <v>488</v>
      </c>
    </row>
    <row r="4" spans="1:63" ht="15.75" thickBot="1" x14ac:dyDescent="0.3">
      <c r="A4" s="407"/>
      <c r="B4" s="408" t="s">
        <v>166</v>
      </c>
      <c r="C4" s="408" t="s">
        <v>167</v>
      </c>
      <c r="D4" s="409" t="s">
        <v>168</v>
      </c>
      <c r="E4" s="410" t="s">
        <v>169</v>
      </c>
      <c r="F4" s="45" t="s">
        <v>165</v>
      </c>
      <c r="G4" s="46" t="s">
        <v>166</v>
      </c>
      <c r="H4" s="46" t="s">
        <v>167</v>
      </c>
      <c r="I4" s="47" t="s">
        <v>168</v>
      </c>
      <c r="J4" s="48" t="s">
        <v>165</v>
      </c>
      <c r="K4" s="45" t="s">
        <v>166</v>
      </c>
      <c r="L4" s="46" t="s">
        <v>167</v>
      </c>
      <c r="M4" s="47" t="s">
        <v>168</v>
      </c>
      <c r="N4" s="49" t="s">
        <v>169</v>
      </c>
      <c r="O4" s="45" t="s">
        <v>165</v>
      </c>
      <c r="P4" s="46" t="s">
        <v>166</v>
      </c>
      <c r="Q4" s="46" t="s">
        <v>167</v>
      </c>
      <c r="R4" s="47" t="s">
        <v>168</v>
      </c>
      <c r="S4" s="49" t="s">
        <v>169</v>
      </c>
      <c r="T4" s="48" t="s">
        <v>165</v>
      </c>
      <c r="U4" s="44" t="s">
        <v>166</v>
      </c>
      <c r="V4" s="44" t="s">
        <v>167</v>
      </c>
      <c r="W4" s="44" t="s">
        <v>168</v>
      </c>
      <c r="X4" s="50" t="s">
        <v>169</v>
      </c>
      <c r="Y4" s="45" t="s">
        <v>165</v>
      </c>
      <c r="Z4" s="46" t="s">
        <v>166</v>
      </c>
      <c r="AA4" s="46" t="s">
        <v>167</v>
      </c>
      <c r="AB4" s="47" t="s">
        <v>168</v>
      </c>
      <c r="AC4" s="47" t="s">
        <v>169</v>
      </c>
      <c r="AD4" s="48" t="s">
        <v>165</v>
      </c>
      <c r="AE4" s="51" t="s">
        <v>166</v>
      </c>
      <c r="AF4" s="46" t="s">
        <v>167</v>
      </c>
      <c r="AG4" s="52" t="s">
        <v>168</v>
      </c>
      <c r="AH4" s="49" t="s">
        <v>169</v>
      </c>
      <c r="AI4" s="48" t="s">
        <v>165</v>
      </c>
      <c r="AJ4" s="46" t="s">
        <v>166</v>
      </c>
      <c r="AK4" s="46" t="s">
        <v>167</v>
      </c>
      <c r="AL4" s="47" t="s">
        <v>168</v>
      </c>
      <c r="AM4" s="49" t="s">
        <v>169</v>
      </c>
      <c r="AN4" s="48" t="s">
        <v>165</v>
      </c>
      <c r="AO4" s="51" t="s">
        <v>166</v>
      </c>
      <c r="AP4" s="46" t="s">
        <v>167</v>
      </c>
      <c r="AQ4" s="465" t="s">
        <v>168</v>
      </c>
      <c r="AR4" s="478" t="s">
        <v>169</v>
      </c>
      <c r="AS4" s="479" t="s">
        <v>165</v>
      </c>
      <c r="AT4" s="480" t="s">
        <v>166</v>
      </c>
      <c r="AU4" s="480" t="s">
        <v>167</v>
      </c>
      <c r="AV4" s="480" t="s">
        <v>168</v>
      </c>
      <c r="AW4" s="481" t="s">
        <v>169</v>
      </c>
      <c r="AX4" s="482" t="s">
        <v>165</v>
      </c>
      <c r="AY4" s="483" t="s">
        <v>166</v>
      </c>
      <c r="AZ4" s="484" t="s">
        <v>167</v>
      </c>
      <c r="BA4" s="483" t="s">
        <v>168</v>
      </c>
      <c r="BB4" s="478" t="s">
        <v>169</v>
      </c>
      <c r="BC4" s="482" t="s">
        <v>165</v>
      </c>
      <c r="BD4" s="485" t="s">
        <v>166</v>
      </c>
      <c r="BE4" s="485" t="s">
        <v>167</v>
      </c>
      <c r="BF4" s="486" t="s">
        <v>168</v>
      </c>
      <c r="BG4" s="487" t="s">
        <v>169</v>
      </c>
      <c r="BK4" t="s">
        <v>229</v>
      </c>
    </row>
    <row r="5" spans="1:63" ht="15.75" thickBot="1" x14ac:dyDescent="0.3">
      <c r="A5" s="411"/>
      <c r="B5" s="408" t="s">
        <v>43</v>
      </c>
      <c r="C5" s="408" t="s">
        <v>44</v>
      </c>
      <c r="D5" s="409" t="s">
        <v>45</v>
      </c>
      <c r="E5" s="410" t="s">
        <v>177</v>
      </c>
      <c r="F5" s="45" t="s">
        <v>47</v>
      </c>
      <c r="G5" s="46" t="s">
        <v>48</v>
      </c>
      <c r="H5" s="46" t="s">
        <v>49</v>
      </c>
      <c r="I5" s="47" t="s">
        <v>178</v>
      </c>
      <c r="J5" s="48" t="s">
        <v>47</v>
      </c>
      <c r="K5" s="45" t="s">
        <v>48</v>
      </c>
      <c r="L5" s="46" t="s">
        <v>49</v>
      </c>
      <c r="M5" s="47" t="s">
        <v>50</v>
      </c>
      <c r="N5" s="49" t="s">
        <v>75</v>
      </c>
      <c r="O5" s="45" t="s">
        <v>58</v>
      </c>
      <c r="P5" s="46" t="s">
        <v>59</v>
      </c>
      <c r="Q5" s="46" t="s">
        <v>60</v>
      </c>
      <c r="R5" s="47" t="s">
        <v>61</v>
      </c>
      <c r="S5" s="49" t="s">
        <v>78</v>
      </c>
      <c r="T5" s="421" t="s">
        <v>179</v>
      </c>
      <c r="U5" s="44" t="s">
        <v>33</v>
      </c>
      <c r="V5" s="44" t="s">
        <v>34</v>
      </c>
      <c r="W5" s="44" t="s">
        <v>35</v>
      </c>
      <c r="X5" s="50" t="s">
        <v>52</v>
      </c>
      <c r="Y5" s="45" t="s">
        <v>53</v>
      </c>
      <c r="Z5" s="46" t="s">
        <v>54</v>
      </c>
      <c r="AA5" s="46" t="s">
        <v>55</v>
      </c>
      <c r="AB5" s="47" t="s">
        <v>56</v>
      </c>
      <c r="AC5" s="47" t="s">
        <v>57</v>
      </c>
      <c r="AD5" s="48" t="s">
        <v>58</v>
      </c>
      <c r="AE5" s="51" t="s">
        <v>59</v>
      </c>
      <c r="AF5" s="46" t="s">
        <v>60</v>
      </c>
      <c r="AG5" s="52" t="s">
        <v>61</v>
      </c>
      <c r="AH5" s="49" t="s">
        <v>62</v>
      </c>
      <c r="AI5" s="48" t="s">
        <v>36</v>
      </c>
      <c r="AJ5" s="46" t="s">
        <v>37</v>
      </c>
      <c r="AK5" s="46" t="s">
        <v>38</v>
      </c>
      <c r="AL5" s="47" t="s">
        <v>39</v>
      </c>
      <c r="AM5" s="49" t="s">
        <v>40</v>
      </c>
      <c r="AN5" s="48" t="s">
        <v>27</v>
      </c>
      <c r="AO5" s="51" t="s">
        <v>28</v>
      </c>
      <c r="AP5" s="46" t="s">
        <v>29</v>
      </c>
      <c r="AQ5" s="465" t="s">
        <v>30</v>
      </c>
      <c r="AR5" s="478" t="s">
        <v>41</v>
      </c>
      <c r="AS5" s="479" t="s">
        <v>42</v>
      </c>
      <c r="AT5" s="480" t="s">
        <v>43</v>
      </c>
      <c r="AU5" s="480" t="s">
        <v>44</v>
      </c>
      <c r="AV5" s="480" t="s">
        <v>45</v>
      </c>
      <c r="AW5" s="481" t="s">
        <v>177</v>
      </c>
      <c r="AX5" s="482" t="s">
        <v>47</v>
      </c>
      <c r="AY5" s="483" t="s">
        <v>48</v>
      </c>
      <c r="AZ5" s="480" t="s">
        <v>49</v>
      </c>
      <c r="BA5" s="483" t="s">
        <v>50</v>
      </c>
      <c r="BB5" s="478" t="s">
        <v>51</v>
      </c>
      <c r="BC5" s="482" t="s">
        <v>27</v>
      </c>
      <c r="BD5" s="485" t="s">
        <v>28</v>
      </c>
      <c r="BE5" s="485" t="s">
        <v>29</v>
      </c>
      <c r="BF5" s="486" t="s">
        <v>30</v>
      </c>
      <c r="BG5" s="487" t="s">
        <v>31</v>
      </c>
      <c r="BK5" t="s">
        <v>489</v>
      </c>
    </row>
    <row r="6" spans="1:63" x14ac:dyDescent="0.25">
      <c r="A6" s="422" t="s">
        <v>311</v>
      </c>
      <c r="B6" s="413"/>
      <c r="C6" s="413"/>
      <c r="D6" s="413" t="s">
        <v>316</v>
      </c>
      <c r="E6" s="414" t="s">
        <v>315</v>
      </c>
      <c r="F6" s="55"/>
      <c r="G6" s="56" t="s">
        <v>314</v>
      </c>
      <c r="H6" s="56"/>
      <c r="I6" s="57" t="s">
        <v>312</v>
      </c>
      <c r="J6" s="58"/>
      <c r="K6" s="53" t="s">
        <v>326</v>
      </c>
      <c r="L6" s="369"/>
      <c r="M6" s="59" t="s">
        <v>313</v>
      </c>
      <c r="N6" s="370"/>
      <c r="O6" s="60"/>
      <c r="P6" s="371">
        <v>44291</v>
      </c>
      <c r="Q6" s="56"/>
      <c r="R6" s="57" t="s">
        <v>317</v>
      </c>
      <c r="S6" s="61"/>
      <c r="T6" s="58"/>
      <c r="U6" s="53" t="s">
        <v>318</v>
      </c>
      <c r="V6" s="53"/>
      <c r="W6" s="53"/>
      <c r="X6" s="54"/>
      <c r="Y6" s="377" t="s">
        <v>398</v>
      </c>
      <c r="Z6" s="56" t="s">
        <v>320</v>
      </c>
      <c r="AA6" s="56"/>
      <c r="AB6" s="57"/>
      <c r="AC6" s="380" t="s">
        <v>424</v>
      </c>
      <c r="AD6" s="378"/>
      <c r="AE6" s="63" t="s">
        <v>435</v>
      </c>
      <c r="AF6" s="63" t="s">
        <v>426</v>
      </c>
      <c r="AG6" s="64" t="s">
        <v>442</v>
      </c>
      <c r="AH6" s="65" t="s">
        <v>443</v>
      </c>
      <c r="AI6" s="66"/>
      <c r="AJ6" s="56" t="s">
        <v>321</v>
      </c>
      <c r="AK6" s="56"/>
      <c r="AL6" s="443">
        <v>44431</v>
      </c>
      <c r="AM6" s="379"/>
      <c r="AN6" s="74"/>
      <c r="AO6" s="369" t="s">
        <v>427</v>
      </c>
      <c r="AP6" s="53" t="s">
        <v>322</v>
      </c>
      <c r="AQ6" s="468">
        <v>44459</v>
      </c>
      <c r="AR6" s="488"/>
      <c r="AS6" s="489"/>
      <c r="AT6" s="490" t="s">
        <v>323</v>
      </c>
      <c r="AU6" s="491"/>
      <c r="AV6" s="490" t="s">
        <v>324</v>
      </c>
      <c r="AW6" s="492"/>
      <c r="AX6" s="493" t="s">
        <v>399</v>
      </c>
      <c r="AY6" s="494"/>
      <c r="AZ6" s="494"/>
      <c r="BA6" s="495"/>
      <c r="BB6" s="496"/>
      <c r="BC6" s="489"/>
      <c r="BD6" s="490" t="s">
        <v>325</v>
      </c>
      <c r="BE6" s="490"/>
      <c r="BF6" s="490"/>
      <c r="BG6" s="492"/>
      <c r="BK6" s="535">
        <v>44578</v>
      </c>
    </row>
    <row r="7" spans="1:63" s="464" customFormat="1" ht="90" x14ac:dyDescent="0.25">
      <c r="A7" s="449" t="s">
        <v>128</v>
      </c>
      <c r="B7" s="450"/>
      <c r="C7" s="450"/>
      <c r="D7" s="450" t="s">
        <v>229</v>
      </c>
      <c r="E7" s="451" t="s">
        <v>296</v>
      </c>
      <c r="F7" s="452"/>
      <c r="G7" s="453" t="s">
        <v>296</v>
      </c>
      <c r="H7" s="453"/>
      <c r="I7" s="454" t="s">
        <v>296</v>
      </c>
      <c r="J7" s="455"/>
      <c r="K7" s="456" t="s">
        <v>303</v>
      </c>
      <c r="L7" s="456"/>
      <c r="M7" s="457" t="s">
        <v>297</v>
      </c>
      <c r="N7" s="457"/>
      <c r="O7" s="458"/>
      <c r="P7" s="453" t="s">
        <v>378</v>
      </c>
      <c r="Q7" s="452"/>
      <c r="R7" s="454" t="s">
        <v>229</v>
      </c>
      <c r="S7" s="459"/>
      <c r="T7" s="455"/>
      <c r="U7" s="456" t="s">
        <v>296</v>
      </c>
      <c r="V7" s="456"/>
      <c r="W7" s="456"/>
      <c r="X7" s="460"/>
      <c r="Y7" s="458" t="s">
        <v>419</v>
      </c>
      <c r="Z7" s="452" t="s">
        <v>303</v>
      </c>
      <c r="AA7" s="453"/>
      <c r="AB7" s="454"/>
      <c r="AC7" s="459" t="s">
        <v>296</v>
      </c>
      <c r="AD7" s="455"/>
      <c r="AE7" s="461" t="s">
        <v>297</v>
      </c>
      <c r="AF7" s="461" t="s">
        <v>300</v>
      </c>
      <c r="AG7" s="456" t="s">
        <v>229</v>
      </c>
      <c r="AH7" s="460" t="s">
        <v>301</v>
      </c>
      <c r="AI7" s="452"/>
      <c r="AJ7" s="453" t="s">
        <v>297</v>
      </c>
      <c r="AK7" s="453"/>
      <c r="AL7" s="444" t="s">
        <v>450</v>
      </c>
      <c r="AM7" s="462"/>
      <c r="AN7" s="463"/>
      <c r="AO7" s="456" t="s">
        <v>297</v>
      </c>
      <c r="AP7" s="456" t="s">
        <v>303</v>
      </c>
      <c r="AQ7" s="469" t="s">
        <v>379</v>
      </c>
      <c r="AR7" s="497"/>
      <c r="AS7" s="498"/>
      <c r="AT7" s="499" t="s">
        <v>299</v>
      </c>
      <c r="AU7" s="499"/>
      <c r="AV7" s="499" t="s">
        <v>229</v>
      </c>
      <c r="AW7" s="500"/>
      <c r="AX7" s="530" t="s">
        <v>474</v>
      </c>
      <c r="AY7" s="470"/>
      <c r="AZ7" s="469" t="s">
        <v>472</v>
      </c>
      <c r="BA7" s="501"/>
      <c r="BB7" s="497" t="s">
        <v>472</v>
      </c>
      <c r="BC7" s="498"/>
      <c r="BD7" s="499" t="s">
        <v>303</v>
      </c>
      <c r="BE7" s="499"/>
      <c r="BF7" s="499"/>
      <c r="BG7" s="500"/>
      <c r="BK7" s="464" t="s">
        <v>490</v>
      </c>
    </row>
    <row r="8" spans="1:63" ht="14.25" customHeight="1" x14ac:dyDescent="0.25">
      <c r="A8" s="422" t="s">
        <v>128</v>
      </c>
      <c r="B8" s="412"/>
      <c r="C8" s="412"/>
      <c r="D8" s="412"/>
      <c r="E8" s="415"/>
      <c r="F8" s="66"/>
      <c r="G8" s="70"/>
      <c r="H8" s="70"/>
      <c r="I8" s="62"/>
      <c r="J8" s="67"/>
      <c r="K8" s="68" t="s">
        <v>304</v>
      </c>
      <c r="L8" s="68"/>
      <c r="M8" s="71" t="s">
        <v>341</v>
      </c>
      <c r="N8" s="71"/>
      <c r="O8" s="72"/>
      <c r="P8" s="70"/>
      <c r="Q8" s="70"/>
      <c r="R8" s="62"/>
      <c r="S8" s="73"/>
      <c r="T8" s="67"/>
      <c r="U8" s="68"/>
      <c r="V8" s="68"/>
      <c r="W8" s="68"/>
      <c r="X8" s="69"/>
      <c r="Y8" s="66"/>
      <c r="Z8" s="66"/>
      <c r="AA8" s="70"/>
      <c r="AB8" s="62"/>
      <c r="AC8" s="62"/>
      <c r="AD8" s="67"/>
      <c r="AE8" s="74" t="s">
        <v>341</v>
      </c>
      <c r="AF8" s="74" t="s">
        <v>301</v>
      </c>
      <c r="AG8" s="68"/>
      <c r="AH8" s="69"/>
      <c r="AI8" s="66"/>
      <c r="AJ8" s="70"/>
      <c r="AK8" s="70"/>
      <c r="AL8" s="70"/>
      <c r="AM8" s="66"/>
      <c r="AN8" s="74"/>
      <c r="AO8" s="372" t="s">
        <v>297</v>
      </c>
      <c r="AP8" s="68" t="s">
        <v>420</v>
      </c>
      <c r="AQ8" s="470"/>
      <c r="AR8" s="497"/>
      <c r="AS8" s="498"/>
      <c r="AT8" s="499"/>
      <c r="AU8" s="499"/>
      <c r="AV8" s="499"/>
      <c r="AW8" s="500"/>
      <c r="AX8" s="472"/>
      <c r="AY8" s="470"/>
      <c r="AZ8" s="469" t="s">
        <v>472</v>
      </c>
      <c r="BA8" s="501"/>
      <c r="BB8" s="497" t="s">
        <v>472</v>
      </c>
      <c r="BC8" s="498"/>
      <c r="BD8" s="499"/>
      <c r="BE8" s="499"/>
      <c r="BF8" s="499"/>
      <c r="BG8" s="500"/>
    </row>
    <row r="9" spans="1:63" x14ac:dyDescent="0.25">
      <c r="A9" s="422" t="s">
        <v>339</v>
      </c>
      <c r="B9" s="412"/>
      <c r="C9" s="412"/>
      <c r="D9" s="412" t="s">
        <v>340</v>
      </c>
      <c r="E9" s="415" t="s">
        <v>340</v>
      </c>
      <c r="F9" s="66"/>
      <c r="G9" s="70" t="s">
        <v>340</v>
      </c>
      <c r="H9" s="70"/>
      <c r="I9" s="62" t="s">
        <v>340</v>
      </c>
      <c r="J9" s="67"/>
      <c r="K9" s="68" t="s">
        <v>343</v>
      </c>
      <c r="L9" s="68"/>
      <c r="M9" s="71" t="s">
        <v>340</v>
      </c>
      <c r="N9" s="71"/>
      <c r="O9" s="72"/>
      <c r="P9" s="70" t="s">
        <v>343</v>
      </c>
      <c r="Q9" s="70"/>
      <c r="R9" s="62" t="s">
        <v>340</v>
      </c>
      <c r="S9" s="73"/>
      <c r="T9" s="67"/>
      <c r="U9" s="68" t="s">
        <v>340</v>
      </c>
      <c r="V9" s="68"/>
      <c r="W9" s="68"/>
      <c r="X9" s="69"/>
      <c r="Y9" s="66"/>
      <c r="Z9" s="66" t="s">
        <v>340</v>
      </c>
      <c r="AA9" s="70"/>
      <c r="AB9" s="62"/>
      <c r="AC9" s="62" t="s">
        <v>340</v>
      </c>
      <c r="AD9" s="67"/>
      <c r="AE9" s="74" t="s">
        <v>340</v>
      </c>
      <c r="AF9" s="74" t="s">
        <v>340</v>
      </c>
      <c r="AG9" s="68" t="s">
        <v>340</v>
      </c>
      <c r="AH9" s="69"/>
      <c r="AI9" s="66"/>
      <c r="AJ9" s="70" t="s">
        <v>340</v>
      </c>
      <c r="AK9" s="70"/>
      <c r="AL9" s="70" t="s">
        <v>343</v>
      </c>
      <c r="AM9" s="73"/>
      <c r="AN9" s="74"/>
      <c r="AO9" s="68" t="s">
        <v>340</v>
      </c>
      <c r="AP9" s="68" t="s">
        <v>340</v>
      </c>
      <c r="AQ9" s="470" t="s">
        <v>340</v>
      </c>
      <c r="AR9" s="497"/>
      <c r="AS9" s="498"/>
      <c r="AT9" s="499" t="s">
        <v>343</v>
      </c>
      <c r="AU9" s="499"/>
      <c r="AV9" s="499" t="s">
        <v>340</v>
      </c>
      <c r="AW9" s="500"/>
      <c r="AX9" s="472" t="s">
        <v>340</v>
      </c>
      <c r="AY9" s="470"/>
      <c r="AZ9" s="469" t="s">
        <v>472</v>
      </c>
      <c r="BA9" s="501"/>
      <c r="BB9" s="497" t="s">
        <v>472</v>
      </c>
      <c r="BC9" s="498"/>
      <c r="BD9" s="499" t="s">
        <v>340</v>
      </c>
      <c r="BE9" s="499"/>
      <c r="BF9" s="499"/>
      <c r="BG9" s="500"/>
    </row>
    <row r="10" spans="1:63" x14ac:dyDescent="0.25">
      <c r="A10" s="422"/>
      <c r="B10" s="412"/>
      <c r="C10" s="412"/>
      <c r="D10" s="412"/>
      <c r="E10" s="415"/>
      <c r="F10" s="66"/>
      <c r="G10" s="66"/>
      <c r="H10" s="66"/>
      <c r="I10" s="75"/>
      <c r="J10" s="67"/>
      <c r="K10" s="68"/>
      <c r="L10" s="68"/>
      <c r="M10" s="71"/>
      <c r="N10" s="71"/>
      <c r="O10" s="72"/>
      <c r="P10" s="66"/>
      <c r="Q10" s="66"/>
      <c r="R10" s="75"/>
      <c r="S10" s="73"/>
      <c r="T10" s="67"/>
      <c r="U10" s="68"/>
      <c r="V10" s="68"/>
      <c r="W10" s="68"/>
      <c r="X10" s="69"/>
      <c r="Y10" s="66"/>
      <c r="Z10" s="66"/>
      <c r="AA10" s="66"/>
      <c r="AB10" s="75"/>
      <c r="AC10" s="62"/>
      <c r="AD10" s="67"/>
      <c r="AE10" s="68"/>
      <c r="AF10" s="68"/>
      <c r="AG10" s="68"/>
      <c r="AH10" s="69"/>
      <c r="AI10" s="66"/>
      <c r="AJ10" s="70"/>
      <c r="AK10" s="70"/>
      <c r="AL10" s="70"/>
      <c r="AM10" s="73"/>
      <c r="AN10" s="74"/>
      <c r="AO10" s="68"/>
      <c r="AP10" s="68"/>
      <c r="AQ10" s="470"/>
      <c r="AR10" s="497"/>
      <c r="AS10" s="498"/>
      <c r="AT10" s="499" t="s">
        <v>449</v>
      </c>
      <c r="AU10" s="499"/>
      <c r="AV10" s="499"/>
      <c r="AW10" s="500"/>
      <c r="AX10" s="472"/>
      <c r="AY10" s="470"/>
      <c r="AZ10" s="469" t="s">
        <v>472</v>
      </c>
      <c r="BA10" s="501"/>
      <c r="BB10" s="497" t="s">
        <v>472</v>
      </c>
      <c r="BC10" s="498"/>
      <c r="BD10" s="499"/>
      <c r="BE10" s="499"/>
      <c r="BF10" s="499"/>
      <c r="BG10" s="503"/>
    </row>
    <row r="11" spans="1:63" x14ac:dyDescent="0.25">
      <c r="A11" s="422" t="s">
        <v>308</v>
      </c>
      <c r="B11" s="412"/>
      <c r="C11" s="412"/>
      <c r="D11" s="412" t="s">
        <v>307</v>
      </c>
      <c r="E11" s="415" t="s">
        <v>305</v>
      </c>
      <c r="F11" s="66"/>
      <c r="G11" s="66" t="s">
        <v>305</v>
      </c>
      <c r="H11" s="66"/>
      <c r="I11" s="75" t="s">
        <v>305</v>
      </c>
      <c r="J11" s="67"/>
      <c r="K11" s="68" t="s">
        <v>305</v>
      </c>
      <c r="L11" s="68"/>
      <c r="M11" s="71" t="s">
        <v>305</v>
      </c>
      <c r="N11" s="71"/>
      <c r="O11" s="72"/>
      <c r="P11" s="66" t="s">
        <v>306</v>
      </c>
      <c r="Q11" s="66"/>
      <c r="R11" s="75" t="s">
        <v>344</v>
      </c>
      <c r="S11" s="73"/>
      <c r="T11" s="67"/>
      <c r="U11" s="68" t="s">
        <v>305</v>
      </c>
      <c r="V11" s="68"/>
      <c r="W11" s="68"/>
      <c r="X11" s="69"/>
      <c r="Y11" s="66" t="s">
        <v>305</v>
      </c>
      <c r="Z11" s="66" t="s">
        <v>305</v>
      </c>
      <c r="AA11" s="66"/>
      <c r="AB11" s="75"/>
      <c r="AC11" s="73" t="s">
        <v>434</v>
      </c>
      <c r="AD11" s="67"/>
      <c r="AE11" s="68" t="s">
        <v>345</v>
      </c>
      <c r="AF11" s="68" t="s">
        <v>305</v>
      </c>
      <c r="AG11" s="68" t="s">
        <v>344</v>
      </c>
      <c r="AH11" s="69" t="s">
        <v>305</v>
      </c>
      <c r="AI11" s="66"/>
      <c r="AJ11" s="70" t="s">
        <v>449</v>
      </c>
      <c r="AK11" s="70"/>
      <c r="AL11" s="70" t="s">
        <v>454</v>
      </c>
      <c r="AM11" s="73"/>
      <c r="AN11" s="67"/>
      <c r="AO11" s="74" t="s">
        <v>305</v>
      </c>
      <c r="AP11" s="68" t="s">
        <v>305</v>
      </c>
      <c r="AQ11" s="470" t="s">
        <v>305</v>
      </c>
      <c r="AR11" s="497"/>
      <c r="AS11" s="498"/>
      <c r="AT11" s="502" t="s">
        <v>345</v>
      </c>
      <c r="AU11" s="499"/>
      <c r="AV11" s="499" t="s">
        <v>464</v>
      </c>
      <c r="AW11" s="500"/>
      <c r="AX11" s="472" t="s">
        <v>306</v>
      </c>
      <c r="AY11" s="470"/>
      <c r="AZ11" s="469" t="s">
        <v>472</v>
      </c>
      <c r="BA11" s="501"/>
      <c r="BB11" s="497" t="s">
        <v>472</v>
      </c>
      <c r="BC11" s="498"/>
      <c r="BD11" s="499" t="s">
        <v>305</v>
      </c>
      <c r="BE11" s="499"/>
      <c r="BF11" s="499"/>
      <c r="BG11" s="503"/>
    </row>
    <row r="12" spans="1:63" x14ac:dyDescent="0.25">
      <c r="A12" s="422" t="s">
        <v>309</v>
      </c>
      <c r="B12" s="412"/>
      <c r="C12" s="412"/>
      <c r="D12" s="412" t="s">
        <v>305</v>
      </c>
      <c r="E12" s="415" t="s">
        <v>307</v>
      </c>
      <c r="F12" s="66"/>
      <c r="G12" s="66" t="s">
        <v>344</v>
      </c>
      <c r="H12" s="66"/>
      <c r="I12" s="75" t="s">
        <v>345</v>
      </c>
      <c r="J12" s="67"/>
      <c r="K12" s="68" t="s">
        <v>306</v>
      </c>
      <c r="L12" s="68"/>
      <c r="M12" s="71" t="s">
        <v>345</v>
      </c>
      <c r="N12" s="71"/>
      <c r="O12" s="72"/>
      <c r="P12" s="66" t="s">
        <v>344</v>
      </c>
      <c r="Q12" s="66"/>
      <c r="R12" s="75" t="s">
        <v>305</v>
      </c>
      <c r="S12" s="73"/>
      <c r="T12" s="67"/>
      <c r="U12" s="68" t="s">
        <v>345</v>
      </c>
      <c r="V12" s="68"/>
      <c r="W12" s="68"/>
      <c r="X12" s="69"/>
      <c r="Y12" s="66" t="s">
        <v>306</v>
      </c>
      <c r="Z12" s="66" t="s">
        <v>306</v>
      </c>
      <c r="AA12" s="66"/>
      <c r="AB12" s="75"/>
      <c r="AC12" s="73" t="s">
        <v>344</v>
      </c>
      <c r="AD12" s="67"/>
      <c r="AE12" s="68" t="s">
        <v>306</v>
      </c>
      <c r="AF12" s="68" t="s">
        <v>306</v>
      </c>
      <c r="AG12" s="68" t="s">
        <v>305</v>
      </c>
      <c r="AH12" s="69" t="s">
        <v>444</v>
      </c>
      <c r="AI12" s="66"/>
      <c r="AJ12" s="70" t="s">
        <v>345</v>
      </c>
      <c r="AK12" s="70"/>
      <c r="AL12" s="70" t="s">
        <v>345</v>
      </c>
      <c r="AM12" s="73"/>
      <c r="AN12" s="67"/>
      <c r="AO12" s="74" t="s">
        <v>457</v>
      </c>
      <c r="AP12" s="68" t="s">
        <v>461</v>
      </c>
      <c r="AQ12" s="470" t="s">
        <v>465</v>
      </c>
      <c r="AR12" s="497"/>
      <c r="AS12" s="498"/>
      <c r="AT12" s="499"/>
      <c r="AU12" s="499"/>
      <c r="AV12" s="499" t="s">
        <v>305</v>
      </c>
      <c r="AW12" s="500"/>
      <c r="AX12" s="472"/>
      <c r="AY12" s="470"/>
      <c r="AZ12" s="469" t="s">
        <v>472</v>
      </c>
      <c r="BA12" s="501"/>
      <c r="BB12" s="497" t="s">
        <v>472</v>
      </c>
      <c r="BC12" s="498"/>
      <c r="BD12" s="499" t="s">
        <v>306</v>
      </c>
      <c r="BE12" s="499"/>
      <c r="BF12" s="499"/>
      <c r="BG12" s="503"/>
    </row>
    <row r="13" spans="1:63" x14ac:dyDescent="0.25">
      <c r="A13" s="422" t="s">
        <v>400</v>
      </c>
      <c r="B13" s="412"/>
      <c r="C13" s="412"/>
      <c r="D13" s="412" t="s">
        <v>396</v>
      </c>
      <c r="E13" s="415" t="s">
        <v>396</v>
      </c>
      <c r="F13" s="66"/>
      <c r="G13" s="66"/>
      <c r="H13" s="66"/>
      <c r="I13" s="75" t="s">
        <v>340</v>
      </c>
      <c r="J13" s="67"/>
      <c r="K13" s="68" t="s">
        <v>406</v>
      </c>
      <c r="L13" s="68"/>
      <c r="M13" s="68" t="s">
        <v>411</v>
      </c>
      <c r="N13" s="71"/>
      <c r="O13" s="72"/>
      <c r="P13" s="402">
        <v>44284</v>
      </c>
      <c r="Q13" s="66"/>
      <c r="R13" s="403">
        <v>44298</v>
      </c>
      <c r="S13" s="73"/>
      <c r="T13" s="67"/>
      <c r="U13" s="68" t="s">
        <v>418</v>
      </c>
      <c r="V13" s="68"/>
      <c r="W13" s="68"/>
      <c r="X13" s="69"/>
      <c r="Y13" s="66" t="s">
        <v>423</v>
      </c>
      <c r="Z13" s="66" t="s">
        <v>428</v>
      </c>
      <c r="AA13" s="66"/>
      <c r="AB13" s="75"/>
      <c r="AC13" s="73" t="s">
        <v>433</v>
      </c>
      <c r="AD13" s="67"/>
      <c r="AE13" s="68" t="s">
        <v>436</v>
      </c>
      <c r="AF13" s="68" t="s">
        <v>437</v>
      </c>
      <c r="AG13" s="68" t="s">
        <v>436</v>
      </c>
      <c r="AH13" s="427"/>
      <c r="AI13" s="66"/>
      <c r="AJ13" s="70" t="s">
        <v>447</v>
      </c>
      <c r="AK13" s="70"/>
      <c r="AL13" s="356" t="s">
        <v>451</v>
      </c>
      <c r="AM13" s="73"/>
      <c r="AN13" s="74"/>
      <c r="AO13" s="74" t="s">
        <v>452</v>
      </c>
      <c r="AP13" s="68" t="s">
        <v>458</v>
      </c>
      <c r="AQ13" s="470" t="s">
        <v>467</v>
      </c>
      <c r="AR13" s="497"/>
      <c r="AS13" s="498"/>
      <c r="AT13" s="531" t="s">
        <v>468</v>
      </c>
      <c r="AU13" s="499"/>
      <c r="AV13" s="502"/>
      <c r="AW13" s="500"/>
      <c r="AX13" s="471"/>
      <c r="AY13" s="470"/>
      <c r="AZ13" s="469" t="s">
        <v>472</v>
      </c>
      <c r="BA13" s="501"/>
      <c r="BB13" s="497" t="s">
        <v>472</v>
      </c>
      <c r="BC13" s="498"/>
      <c r="BD13" s="499" t="s">
        <v>486</v>
      </c>
      <c r="BE13" s="499"/>
      <c r="BF13" s="499"/>
      <c r="BG13" s="503"/>
    </row>
    <row r="14" spans="1:63" x14ac:dyDescent="0.25">
      <c r="A14" s="422" t="s">
        <v>346</v>
      </c>
      <c r="B14" s="412"/>
      <c r="C14" s="412"/>
      <c r="D14" s="412" t="s">
        <v>389</v>
      </c>
      <c r="E14" s="415" t="s">
        <v>391</v>
      </c>
      <c r="F14" s="66"/>
      <c r="G14" s="66" t="s">
        <v>397</v>
      </c>
      <c r="H14" s="66"/>
      <c r="I14" s="75" t="s">
        <v>397</v>
      </c>
      <c r="J14" s="67"/>
      <c r="K14" s="68" t="s">
        <v>404</v>
      </c>
      <c r="L14" s="68"/>
      <c r="M14" s="71" t="s">
        <v>397</v>
      </c>
      <c r="N14" s="71"/>
      <c r="O14" s="72"/>
      <c r="P14" s="66" t="s">
        <v>412</v>
      </c>
      <c r="Q14" s="66"/>
      <c r="R14" s="75" t="s">
        <v>389</v>
      </c>
      <c r="S14" s="73"/>
      <c r="T14" s="67"/>
      <c r="U14" s="401" t="s">
        <v>389</v>
      </c>
      <c r="V14" s="68"/>
      <c r="W14" s="68"/>
      <c r="X14" s="69"/>
      <c r="Y14" s="66" t="s">
        <v>397</v>
      </c>
      <c r="Z14" s="66" t="s">
        <v>397</v>
      </c>
      <c r="AA14" s="66"/>
      <c r="AB14" s="75"/>
      <c r="AC14" s="62" t="s">
        <v>397</v>
      </c>
      <c r="AD14" s="67"/>
      <c r="AE14" s="68">
        <v>2017</v>
      </c>
      <c r="AF14" s="68">
        <v>2017</v>
      </c>
      <c r="AG14" s="68" t="s">
        <v>412</v>
      </c>
      <c r="AH14" s="69" t="s">
        <v>445</v>
      </c>
      <c r="AI14" s="66"/>
      <c r="AJ14" s="356" t="s">
        <v>412</v>
      </c>
      <c r="AK14" s="70"/>
      <c r="AL14" s="70" t="s">
        <v>412</v>
      </c>
      <c r="AM14" s="73"/>
      <c r="AN14" s="74"/>
      <c r="AO14" s="74" t="s">
        <v>412</v>
      </c>
      <c r="AP14" s="74" t="s">
        <v>412</v>
      </c>
      <c r="AQ14" s="472" t="s">
        <v>412</v>
      </c>
      <c r="AR14" s="497"/>
      <c r="AS14" s="498"/>
      <c r="AT14" s="502"/>
      <c r="AU14" s="499"/>
      <c r="AV14" s="502" t="s">
        <v>412</v>
      </c>
      <c r="AW14" s="500"/>
      <c r="AX14" s="471" t="s">
        <v>412</v>
      </c>
      <c r="AY14" s="470"/>
      <c r="AZ14" s="469" t="s">
        <v>472</v>
      </c>
      <c r="BA14" s="501"/>
      <c r="BB14" s="497" t="s">
        <v>472</v>
      </c>
      <c r="BC14" s="498"/>
      <c r="BD14" s="499" t="s">
        <v>412</v>
      </c>
      <c r="BE14" s="499"/>
      <c r="BF14" s="499"/>
      <c r="BG14" s="503"/>
    </row>
    <row r="15" spans="1:63" x14ac:dyDescent="0.25">
      <c r="A15" s="422" t="s">
        <v>347</v>
      </c>
      <c r="B15" s="412"/>
      <c r="C15" s="412"/>
      <c r="D15" s="412" t="s">
        <v>390</v>
      </c>
      <c r="E15" s="415" t="s">
        <v>392</v>
      </c>
      <c r="F15" s="66"/>
      <c r="G15" s="66"/>
      <c r="H15" s="66"/>
      <c r="I15" s="62"/>
      <c r="J15" s="67"/>
      <c r="K15" s="68" t="s">
        <v>405</v>
      </c>
      <c r="L15" s="68"/>
      <c r="M15" s="71"/>
      <c r="N15" s="71"/>
      <c r="O15" s="72"/>
      <c r="P15" s="66"/>
      <c r="Q15" s="66"/>
      <c r="R15" s="62" t="s">
        <v>413</v>
      </c>
      <c r="S15" s="73"/>
      <c r="T15" s="76"/>
      <c r="U15" s="68"/>
      <c r="V15" s="68"/>
      <c r="W15" s="68"/>
      <c r="X15" s="69"/>
      <c r="Y15" s="66" t="s">
        <v>421</v>
      </c>
      <c r="Z15" s="70" t="s">
        <v>422</v>
      </c>
      <c r="AA15" s="70"/>
      <c r="AB15" s="62"/>
      <c r="AC15" s="62"/>
      <c r="AD15" s="67"/>
      <c r="AE15" s="68"/>
      <c r="AF15" s="68" t="s">
        <v>439</v>
      </c>
      <c r="AG15" s="68" t="s">
        <v>441</v>
      </c>
      <c r="AH15" s="69" t="s">
        <v>446</v>
      </c>
      <c r="AI15" s="66"/>
      <c r="AJ15" s="356"/>
      <c r="AK15" s="70"/>
      <c r="AL15" s="70"/>
      <c r="AM15" s="73"/>
      <c r="AN15" s="74"/>
      <c r="AO15" s="74"/>
      <c r="AP15" s="74" t="s">
        <v>422</v>
      </c>
      <c r="AQ15" s="472"/>
      <c r="AR15" s="497"/>
      <c r="AS15" s="498"/>
      <c r="AT15" s="502"/>
      <c r="AU15" s="499"/>
      <c r="AV15" s="502" t="s">
        <v>441</v>
      </c>
      <c r="AW15" s="500"/>
      <c r="AX15" s="471"/>
      <c r="AY15" s="470"/>
      <c r="AZ15" s="469" t="s">
        <v>472</v>
      </c>
      <c r="BA15" s="501"/>
      <c r="BB15" s="497" t="s">
        <v>472</v>
      </c>
      <c r="BC15" s="498"/>
      <c r="BD15" s="499" t="s">
        <v>470</v>
      </c>
      <c r="BE15" s="499"/>
      <c r="BF15" s="499"/>
      <c r="BG15" s="500"/>
    </row>
    <row r="16" spans="1:63" s="365" customFormat="1" x14ac:dyDescent="0.25">
      <c r="A16" s="423" t="s">
        <v>310</v>
      </c>
      <c r="B16" s="416"/>
      <c r="C16" s="416"/>
      <c r="D16" s="416"/>
      <c r="E16" s="417"/>
      <c r="F16" s="373"/>
      <c r="G16" s="361"/>
      <c r="H16" s="361"/>
      <c r="I16" s="362"/>
      <c r="J16" s="76"/>
      <c r="K16" s="78" t="s">
        <v>407</v>
      </c>
      <c r="L16" s="357"/>
      <c r="M16" s="363"/>
      <c r="N16" s="374"/>
      <c r="O16" s="79"/>
      <c r="P16" s="362" t="s">
        <v>382</v>
      </c>
      <c r="Q16" s="361"/>
      <c r="R16" s="362"/>
      <c r="S16" s="364"/>
      <c r="T16" s="77"/>
      <c r="U16" s="78"/>
      <c r="V16" s="78"/>
      <c r="W16" s="68"/>
      <c r="X16" s="359"/>
      <c r="Y16" s="360"/>
      <c r="Z16" s="375" t="s">
        <v>409</v>
      </c>
      <c r="AA16" s="361"/>
      <c r="AB16" s="362"/>
      <c r="AC16" s="364"/>
      <c r="AD16" s="67"/>
      <c r="AE16" s="78"/>
      <c r="AF16" s="78"/>
      <c r="AG16" s="78"/>
      <c r="AH16" s="359"/>
      <c r="AI16" s="360"/>
      <c r="AJ16" s="361"/>
      <c r="AK16" s="361"/>
      <c r="AL16" s="361"/>
      <c r="AM16" s="73"/>
      <c r="AN16" s="74"/>
      <c r="AO16" s="374"/>
      <c r="AP16" s="374" t="s">
        <v>460</v>
      </c>
      <c r="AQ16" s="473" t="s">
        <v>384</v>
      </c>
      <c r="AR16" s="504"/>
      <c r="AS16" s="505"/>
      <c r="AT16" s="506"/>
      <c r="AU16" s="499"/>
      <c r="AV16" s="507"/>
      <c r="AW16" s="508"/>
      <c r="AX16" s="509"/>
      <c r="AY16" s="510"/>
      <c r="AZ16" s="469" t="s">
        <v>472</v>
      </c>
      <c r="BA16" s="501"/>
      <c r="BB16" s="497" t="s">
        <v>472</v>
      </c>
      <c r="BC16" s="505"/>
      <c r="BD16" s="506" t="s">
        <v>462</v>
      </c>
      <c r="BE16" s="506"/>
      <c r="BF16" s="506"/>
      <c r="BG16" s="508"/>
    </row>
    <row r="17" spans="1:61" x14ac:dyDescent="0.25">
      <c r="A17" s="422" t="s">
        <v>348</v>
      </c>
      <c r="B17" s="412"/>
      <c r="C17" s="412"/>
      <c r="D17" s="412" t="s">
        <v>351</v>
      </c>
      <c r="E17" s="415" t="s">
        <v>352</v>
      </c>
      <c r="F17" s="66"/>
      <c r="G17" s="70" t="s">
        <v>354</v>
      </c>
      <c r="H17" s="70"/>
      <c r="I17" s="62" t="s">
        <v>355</v>
      </c>
      <c r="J17" s="366" t="s">
        <v>356</v>
      </c>
      <c r="K17" s="68" t="s">
        <v>358</v>
      </c>
      <c r="L17" s="68"/>
      <c r="M17" s="71" t="s">
        <v>360</v>
      </c>
      <c r="N17" s="71"/>
      <c r="O17" s="79"/>
      <c r="P17" s="70" t="s">
        <v>372</v>
      </c>
      <c r="Q17" s="70"/>
      <c r="R17" s="70" t="s">
        <v>363</v>
      </c>
      <c r="S17" s="73"/>
      <c r="T17" s="67"/>
      <c r="U17" s="357" t="s">
        <v>364</v>
      </c>
      <c r="V17" s="78"/>
      <c r="W17" s="68"/>
      <c r="X17" s="69"/>
      <c r="Y17" s="66" t="s">
        <v>383</v>
      </c>
      <c r="Z17" s="70" t="s">
        <v>366</v>
      </c>
      <c r="AA17" s="70"/>
      <c r="AB17" s="62"/>
      <c r="AC17" s="73" t="s">
        <v>365</v>
      </c>
      <c r="AD17" s="67"/>
      <c r="AE17" s="68" t="s">
        <v>367</v>
      </c>
      <c r="AF17" s="68" t="s">
        <v>387</v>
      </c>
      <c r="AG17" s="68" t="s">
        <v>386</v>
      </c>
      <c r="AH17" s="69" t="s">
        <v>387</v>
      </c>
      <c r="AI17" s="66"/>
      <c r="AJ17" s="70" t="s">
        <v>402</v>
      </c>
      <c r="AK17" s="70"/>
      <c r="AL17" s="356" t="s">
        <v>402</v>
      </c>
      <c r="AM17" s="73"/>
      <c r="AN17" s="74"/>
      <c r="AO17" s="374" t="s">
        <v>430</v>
      </c>
      <c r="AP17" s="357" t="s">
        <v>431</v>
      </c>
      <c r="AQ17" s="470"/>
      <c r="AR17" s="497"/>
      <c r="AS17" s="498"/>
      <c r="AT17" s="511" t="s">
        <v>361</v>
      </c>
      <c r="AU17" s="499"/>
      <c r="AV17" s="512" t="s">
        <v>459</v>
      </c>
      <c r="AW17" s="508"/>
      <c r="AX17" s="472" t="s">
        <v>448</v>
      </c>
      <c r="AY17" s="470"/>
      <c r="AZ17" s="469" t="s">
        <v>472</v>
      </c>
      <c r="BA17" s="501"/>
      <c r="BB17" s="497" t="s">
        <v>472</v>
      </c>
      <c r="BC17" s="498"/>
      <c r="BD17" s="499"/>
      <c r="BE17" s="499"/>
      <c r="BF17" s="499"/>
      <c r="BG17" s="513"/>
    </row>
    <row r="18" spans="1:61" ht="18.75" x14ac:dyDescent="0.25">
      <c r="A18" s="422" t="s">
        <v>349</v>
      </c>
      <c r="B18" s="412"/>
      <c r="C18" s="412"/>
      <c r="D18" s="412" t="s">
        <v>204</v>
      </c>
      <c r="E18" s="415"/>
      <c r="F18" s="66"/>
      <c r="G18" s="70"/>
      <c r="H18" s="70"/>
      <c r="I18" s="62"/>
      <c r="J18" s="366" t="s">
        <v>357</v>
      </c>
      <c r="K18" s="357" t="s">
        <v>359</v>
      </c>
      <c r="L18" s="78"/>
      <c r="M18" s="71"/>
      <c r="N18" s="71"/>
      <c r="O18" s="79"/>
      <c r="P18" s="70"/>
      <c r="Q18" s="70"/>
      <c r="R18" s="70"/>
      <c r="S18" s="73"/>
      <c r="T18" s="67"/>
      <c r="U18" s="68"/>
      <c r="V18" s="68"/>
      <c r="W18" s="68"/>
      <c r="X18" s="69"/>
      <c r="Y18" s="66" t="s">
        <v>376</v>
      </c>
      <c r="Z18" s="70"/>
      <c r="AA18" s="66"/>
      <c r="AB18" s="62"/>
      <c r="AC18" s="62"/>
      <c r="AD18" s="67"/>
      <c r="AE18" s="68"/>
      <c r="AF18" s="68"/>
      <c r="AG18" s="68"/>
      <c r="AH18" s="69"/>
      <c r="AI18" s="66"/>
      <c r="AJ18" s="70"/>
      <c r="AK18" s="70"/>
      <c r="AL18" s="356" t="s">
        <v>432</v>
      </c>
      <c r="AM18" s="73"/>
      <c r="AN18" s="74"/>
      <c r="AO18" s="68"/>
      <c r="AP18" s="357"/>
      <c r="AQ18" s="470" t="s">
        <v>380</v>
      </c>
      <c r="AR18" s="497"/>
      <c r="AS18" s="498"/>
      <c r="AT18" s="499"/>
      <c r="AU18" s="499"/>
      <c r="AV18" s="499"/>
      <c r="AW18" s="508"/>
      <c r="AX18" s="472"/>
      <c r="AY18" s="470"/>
      <c r="AZ18" s="470"/>
      <c r="BA18" s="501"/>
      <c r="BB18" s="497"/>
      <c r="BC18" s="498"/>
      <c r="BD18" s="534" t="s">
        <v>477</v>
      </c>
      <c r="BE18" s="499"/>
      <c r="BF18" s="499"/>
      <c r="BG18" s="513"/>
    </row>
    <row r="19" spans="1:61" ht="18.75" x14ac:dyDescent="0.25">
      <c r="A19" s="422" t="s">
        <v>368</v>
      </c>
      <c r="B19" s="412"/>
      <c r="C19" s="412"/>
      <c r="D19" s="412" t="s">
        <v>340</v>
      </c>
      <c r="E19" s="415" t="s">
        <v>340</v>
      </c>
      <c r="F19" s="66"/>
      <c r="G19" s="70" t="s">
        <v>340</v>
      </c>
      <c r="H19" s="70"/>
      <c r="I19" s="62" t="s">
        <v>340</v>
      </c>
      <c r="J19" s="67"/>
      <c r="K19" s="68" t="s">
        <v>340</v>
      </c>
      <c r="L19" s="68"/>
      <c r="M19" s="68" t="s">
        <v>340</v>
      </c>
      <c r="N19" s="71"/>
      <c r="O19" s="72"/>
      <c r="P19" s="70" t="s">
        <v>340</v>
      </c>
      <c r="Q19" s="70"/>
      <c r="R19" s="70" t="s">
        <v>340</v>
      </c>
      <c r="S19" s="73"/>
      <c r="T19" s="67"/>
      <c r="U19" s="68" t="s">
        <v>340</v>
      </c>
      <c r="V19" s="68"/>
      <c r="W19" s="68"/>
      <c r="X19" s="69"/>
      <c r="Y19" s="360"/>
      <c r="Z19" s="70" t="s">
        <v>340</v>
      </c>
      <c r="AA19" s="70"/>
      <c r="AB19" s="70"/>
      <c r="AC19" s="62" t="s">
        <v>340</v>
      </c>
      <c r="AD19" s="67"/>
      <c r="AE19" s="68" t="s">
        <v>340</v>
      </c>
      <c r="AF19" s="368" t="s">
        <v>388</v>
      </c>
      <c r="AG19" s="68" t="s">
        <v>340</v>
      </c>
      <c r="AH19" s="69" t="s">
        <v>340</v>
      </c>
      <c r="AI19" s="66"/>
      <c r="AJ19" s="70" t="s">
        <v>340</v>
      </c>
      <c r="AK19" s="361"/>
      <c r="AL19" s="368" t="s">
        <v>453</v>
      </c>
      <c r="AM19" s="73"/>
      <c r="AN19" s="74"/>
      <c r="AO19" s="68" t="s">
        <v>340</v>
      </c>
      <c r="AP19" s="68" t="s">
        <v>340</v>
      </c>
      <c r="AQ19" s="470"/>
      <c r="AR19" s="497"/>
      <c r="AS19" s="498"/>
      <c r="AT19" s="499" t="s">
        <v>469</v>
      </c>
      <c r="AU19" s="499"/>
      <c r="AV19" s="499" t="s">
        <v>340</v>
      </c>
      <c r="AW19" s="500"/>
      <c r="AX19" s="514" t="s">
        <v>463</v>
      </c>
      <c r="AY19" s="470"/>
      <c r="AZ19" s="470"/>
      <c r="BA19" s="501"/>
      <c r="BB19" s="497"/>
      <c r="BC19" s="498"/>
      <c r="BD19" s="499" t="s">
        <v>340</v>
      </c>
      <c r="BE19" s="499"/>
      <c r="BF19" s="499"/>
      <c r="BG19" s="513"/>
    </row>
    <row r="20" spans="1:61" ht="15.75" thickBot="1" x14ac:dyDescent="0.3">
      <c r="A20" s="422"/>
      <c r="B20" s="412"/>
      <c r="C20" s="412"/>
      <c r="D20" s="412"/>
      <c r="E20" s="415"/>
      <c r="F20" s="66"/>
      <c r="G20" s="70"/>
      <c r="H20" s="70"/>
      <c r="I20" s="62"/>
      <c r="J20" s="67"/>
      <c r="K20" s="68"/>
      <c r="L20" s="68"/>
      <c r="M20" s="71"/>
      <c r="N20" s="71"/>
      <c r="O20" s="80"/>
      <c r="P20" s="70"/>
      <c r="Q20" s="70"/>
      <c r="R20" s="70"/>
      <c r="S20" s="73"/>
      <c r="T20" s="67"/>
      <c r="U20" s="355" t="s">
        <v>341</v>
      </c>
      <c r="V20" s="68"/>
      <c r="W20" s="68"/>
      <c r="X20" s="69"/>
      <c r="Y20" s="66"/>
      <c r="Z20" s="70"/>
      <c r="AA20" s="70"/>
      <c r="AB20" s="62"/>
      <c r="AC20" s="62"/>
      <c r="AD20" s="67"/>
      <c r="AE20" s="68"/>
      <c r="AF20" s="68"/>
      <c r="AG20" s="68"/>
      <c r="AH20" s="69"/>
      <c r="AI20" s="66"/>
      <c r="AJ20" s="70" t="s">
        <v>401</v>
      </c>
      <c r="AK20" s="70"/>
      <c r="AL20" s="70"/>
      <c r="AM20" s="73"/>
      <c r="AN20" s="74"/>
      <c r="AO20" s="68"/>
      <c r="AP20" s="68"/>
      <c r="AQ20" s="470"/>
      <c r="AR20" s="497"/>
      <c r="AS20" s="498"/>
      <c r="AT20" s="499"/>
      <c r="AU20" s="499"/>
      <c r="AV20" s="499"/>
      <c r="AW20" s="500"/>
      <c r="AX20" s="472"/>
      <c r="AY20" s="470"/>
      <c r="AZ20" s="470"/>
      <c r="BA20" s="501"/>
      <c r="BB20" s="497"/>
      <c r="BC20" s="498"/>
      <c r="BD20" s="499"/>
      <c r="BE20" s="499"/>
      <c r="BF20" s="499"/>
      <c r="BG20" s="515"/>
    </row>
    <row r="21" spans="1:61" ht="15.75" thickBot="1" x14ac:dyDescent="0.3">
      <c r="A21" s="422" t="s">
        <v>350</v>
      </c>
      <c r="B21" s="418"/>
      <c r="C21" s="418"/>
      <c r="D21" s="419" t="s">
        <v>341</v>
      </c>
      <c r="E21" s="420"/>
      <c r="F21" s="84"/>
      <c r="G21" s="85"/>
      <c r="H21" s="85"/>
      <c r="I21" s="90" t="s">
        <v>353</v>
      </c>
      <c r="J21" s="87"/>
      <c r="K21" s="355" t="s">
        <v>342</v>
      </c>
      <c r="L21" s="82"/>
      <c r="M21" s="355" t="s">
        <v>341</v>
      </c>
      <c r="N21" s="88"/>
      <c r="O21" s="89"/>
      <c r="P21" s="85"/>
      <c r="Q21" s="85"/>
      <c r="R21" s="85"/>
      <c r="S21" s="90"/>
      <c r="T21" s="81"/>
      <c r="U21" s="82" t="s">
        <v>353</v>
      </c>
      <c r="V21" s="82"/>
      <c r="W21" s="82"/>
      <c r="X21" s="83"/>
      <c r="Y21" s="84"/>
      <c r="Z21" s="85"/>
      <c r="AA21" s="85"/>
      <c r="AB21" s="355"/>
      <c r="AC21" s="86"/>
      <c r="AD21" s="81"/>
      <c r="AE21" s="355" t="s">
        <v>341</v>
      </c>
      <c r="AF21" s="82"/>
      <c r="AG21" s="82" t="s">
        <v>353</v>
      </c>
      <c r="AH21" s="83"/>
      <c r="AI21" s="84"/>
      <c r="AJ21" s="355" t="s">
        <v>341</v>
      </c>
      <c r="AK21" s="85"/>
      <c r="AL21" s="85"/>
      <c r="AM21" s="90"/>
      <c r="AN21" s="91"/>
      <c r="AO21" s="82"/>
      <c r="AP21" s="82"/>
      <c r="AQ21" s="474"/>
      <c r="AR21" s="516"/>
      <c r="AS21" s="517"/>
      <c r="AT21" s="519"/>
      <c r="AU21" s="519"/>
      <c r="AV21" s="519" t="s">
        <v>353</v>
      </c>
      <c r="AW21" s="520"/>
      <c r="AX21" s="518" t="s">
        <v>341</v>
      </c>
      <c r="AY21" s="474"/>
      <c r="AZ21" s="521"/>
      <c r="BA21" s="521"/>
      <c r="BB21" s="516"/>
      <c r="BC21" s="517"/>
      <c r="BD21" s="519" t="s">
        <v>485</v>
      </c>
      <c r="BE21" s="519"/>
      <c r="BF21" s="519"/>
      <c r="BG21" s="520"/>
    </row>
    <row r="22" spans="1:61" ht="50.25" customHeight="1" thickBot="1" x14ac:dyDescent="0.3">
      <c r="A22" s="358" t="s">
        <v>94</v>
      </c>
      <c r="B22" s="93" t="s">
        <v>19</v>
      </c>
      <c r="C22" s="93" t="s">
        <v>20</v>
      </c>
      <c r="D22" s="93" t="s">
        <v>199</v>
      </c>
      <c r="E22" s="93" t="s">
        <v>170</v>
      </c>
      <c r="F22" s="100" t="s">
        <v>171</v>
      </c>
      <c r="G22" s="101" t="s">
        <v>172</v>
      </c>
      <c r="H22" s="102" t="s">
        <v>173</v>
      </c>
      <c r="I22" s="102" t="s">
        <v>174</v>
      </c>
      <c r="J22" s="102" t="s">
        <v>175</v>
      </c>
      <c r="K22" s="102" t="s">
        <v>176</v>
      </c>
      <c r="L22" s="93" t="s">
        <v>191</v>
      </c>
      <c r="M22" s="92"/>
      <c r="N22" s="41"/>
      <c r="O22" s="400"/>
      <c r="P22" s="399"/>
      <c r="Q22" s="381"/>
      <c r="R22" s="381"/>
      <c r="S22" s="381"/>
      <c r="T22" s="381"/>
      <c r="U22" s="381"/>
      <c r="V22" s="381"/>
      <c r="W22" s="381"/>
      <c r="X22" s="381"/>
      <c r="Y22" s="381"/>
      <c r="Z22" s="399"/>
      <c r="AA22" s="399"/>
      <c r="AB22" s="399"/>
      <c r="AC22" s="399"/>
      <c r="AD22" s="399"/>
      <c r="AE22" s="399"/>
      <c r="AF22" s="368" t="s">
        <v>388</v>
      </c>
      <c r="AG22" s="398"/>
      <c r="AH22" s="381"/>
      <c r="AI22" s="381"/>
      <c r="AJ22" s="399"/>
      <c r="AK22" s="381"/>
      <c r="AL22" s="381"/>
      <c r="AM22" s="381"/>
      <c r="AN22" s="381"/>
      <c r="AO22" s="426"/>
      <c r="AP22" s="426"/>
      <c r="AQ22" s="426"/>
      <c r="AR22" s="381"/>
      <c r="AS22" s="381"/>
      <c r="AT22" s="381"/>
      <c r="AU22" s="381"/>
      <c r="AV22" s="381"/>
      <c r="AW22" s="381"/>
      <c r="AX22" s="398"/>
      <c r="AY22" s="381"/>
      <c r="AZ22" s="398" t="s">
        <v>410</v>
      </c>
      <c r="BA22" s="381"/>
      <c r="BB22" s="381"/>
      <c r="BC22" s="381"/>
      <c r="BD22" s="398"/>
      <c r="BE22" s="381"/>
      <c r="BF22" s="381"/>
      <c r="BG22" s="381"/>
      <c r="BH22" s="41"/>
      <c r="BI22" s="41"/>
    </row>
    <row r="23" spans="1:61" x14ac:dyDescent="0.25">
      <c r="A23" s="95" t="s">
        <v>102</v>
      </c>
      <c r="B23" s="95" t="s">
        <v>242</v>
      </c>
      <c r="C23" s="96" t="s">
        <v>204</v>
      </c>
      <c r="D23" s="96" t="s">
        <v>243</v>
      </c>
      <c r="E23" s="97" t="s">
        <v>296</v>
      </c>
      <c r="F23" s="94">
        <f t="shared" ref="F23:F37" si="0">COUNTIFS($6:$21,E23)</f>
        <v>5</v>
      </c>
      <c r="G23" s="95">
        <f>_xlfn.MAXIFS('2021'!L:L,'2021'!F:F,B23,'2021'!J:J,"&lt;&gt;Pictures",'2021'!G:G,C23)</f>
        <v>6</v>
      </c>
      <c r="H23" s="95">
        <f>_xlfn.MAXIFS('2021'!BW:BW,'2021'!F:F,B23,'2021'!J:J,"&lt;&gt;Pictures",'2021'!G:G,C23)</f>
        <v>1</v>
      </c>
      <c r="I23" s="94">
        <f t="shared" ref="I23:I37" si="1">IF(G23-F23&lt;0,0,G23-F23)</f>
        <v>1</v>
      </c>
      <c r="J23" s="94">
        <f t="shared" ref="J23:J37" si="2">COUNTIFS($A$6:$S$21,E23)+COUNTIFS($AS$6:$BG$21,E23)</f>
        <v>3</v>
      </c>
      <c r="K23" s="94">
        <f t="shared" ref="K23:K37" si="3">COUNTIFS($T$6:$AR$21,E23)</f>
        <v>2</v>
      </c>
      <c r="L23" s="1"/>
      <c r="AB23" s="376" t="s">
        <v>393</v>
      </c>
      <c r="AC23" s="376" t="s">
        <v>394</v>
      </c>
      <c r="AM23" s="381"/>
      <c r="AO23" s="425"/>
      <c r="AP23" s="425"/>
      <c r="AQ23" s="475"/>
      <c r="AZ23" s="522" t="s">
        <v>414</v>
      </c>
    </row>
    <row r="24" spans="1:61" x14ac:dyDescent="0.25">
      <c r="A24" s="95" t="s">
        <v>102</v>
      </c>
      <c r="B24" s="95" t="s">
        <v>245</v>
      </c>
      <c r="C24" s="96" t="s">
        <v>204</v>
      </c>
      <c r="D24" s="96" t="s">
        <v>246</v>
      </c>
      <c r="E24" s="97" t="s">
        <v>296</v>
      </c>
      <c r="F24" s="94">
        <f t="shared" si="0"/>
        <v>5</v>
      </c>
      <c r="G24" s="95">
        <f>_xlfn.MAXIFS('2021'!L:L,'2021'!F:F,B24,'2021'!J:J,"&lt;&gt;Pictures",'2021'!G:G,C24)</f>
        <v>6</v>
      </c>
      <c r="H24" s="95">
        <f>_xlfn.MAXIFS('2021'!BW:BW,'2021'!F:F,B24,'2021'!J:J,"&lt;&gt;Pictures",'2021'!G:G,C24)</f>
        <v>0</v>
      </c>
      <c r="I24" s="94">
        <f t="shared" si="1"/>
        <v>1</v>
      </c>
      <c r="J24" s="94">
        <f t="shared" si="2"/>
        <v>3</v>
      </c>
      <c r="K24" s="94">
        <f t="shared" si="3"/>
        <v>2</v>
      </c>
      <c r="L24" s="1"/>
      <c r="AB24" s="367" t="s">
        <v>299</v>
      </c>
      <c r="AC24" s="367" t="s">
        <v>395</v>
      </c>
      <c r="AM24" s="381"/>
      <c r="AU24" s="523"/>
      <c r="AX24" s="523"/>
      <c r="AZ24" s="523" t="s">
        <v>455</v>
      </c>
      <c r="BA24" s="523"/>
      <c r="BD24" s="523" t="s">
        <v>455</v>
      </c>
      <c r="BE24" s="523"/>
    </row>
    <row r="25" spans="1:61" x14ac:dyDescent="0.25">
      <c r="A25" s="95" t="s">
        <v>102</v>
      </c>
      <c r="B25" s="95" t="s">
        <v>248</v>
      </c>
      <c r="C25" s="96" t="s">
        <v>204</v>
      </c>
      <c r="D25" s="96" t="s">
        <v>249</v>
      </c>
      <c r="E25" s="97" t="s">
        <v>296</v>
      </c>
      <c r="F25" s="94">
        <f t="shared" si="0"/>
        <v>5</v>
      </c>
      <c r="G25" s="95">
        <f>_xlfn.MAXIFS('2021'!L:L,'2021'!F:F,B25,'2021'!J:J,"&lt;&gt;Pictures",'2021'!G:G,C25)</f>
        <v>6</v>
      </c>
      <c r="H25" s="95">
        <f>_xlfn.MAXIFS('2021'!BW:BW,'2021'!F:F,B25,'2021'!J:J,"&lt;&gt;Pictures",'2021'!G:G,C25)</f>
        <v>0</v>
      </c>
      <c r="I25" s="94">
        <f t="shared" si="1"/>
        <v>1</v>
      </c>
      <c r="J25" s="94">
        <f t="shared" si="2"/>
        <v>3</v>
      </c>
      <c r="K25" s="94">
        <f t="shared" si="3"/>
        <v>2</v>
      </c>
      <c r="L25" s="1"/>
      <c r="AB25" s="367" t="s">
        <v>268</v>
      </c>
      <c r="AC25" s="367" t="s">
        <v>395</v>
      </c>
      <c r="AM25" s="381"/>
      <c r="AU25" s="523"/>
      <c r="AX25" s="523"/>
      <c r="AZ25" s="523" t="s">
        <v>456</v>
      </c>
      <c r="BA25" s="523"/>
      <c r="BD25" s="523" t="s">
        <v>456</v>
      </c>
      <c r="BE25" s="523"/>
    </row>
    <row r="26" spans="1:61" x14ac:dyDescent="0.25">
      <c r="A26" s="95" t="s">
        <v>102</v>
      </c>
      <c r="B26" s="95" t="s">
        <v>251</v>
      </c>
      <c r="C26" s="96" t="s">
        <v>204</v>
      </c>
      <c r="D26" s="96" t="s">
        <v>252</v>
      </c>
      <c r="E26" s="97" t="s">
        <v>296</v>
      </c>
      <c r="F26" s="94">
        <f t="shared" si="0"/>
        <v>5</v>
      </c>
      <c r="G26" s="95">
        <f>_xlfn.MAXIFS('2021'!L:L,'2021'!F:F,B26,'2021'!J:J,"&lt;&gt;Pictures",'2021'!G:G,C26)</f>
        <v>6</v>
      </c>
      <c r="H26" s="95">
        <f>_xlfn.MAXIFS('2021'!BW:BW,'2021'!F:F,B26,'2021'!J:J,"&lt;&gt;Pictures",'2021'!G:G,C26)</f>
        <v>0</v>
      </c>
      <c r="I26" s="94">
        <f t="shared" si="1"/>
        <v>1</v>
      </c>
      <c r="J26" s="94">
        <f t="shared" si="2"/>
        <v>3</v>
      </c>
      <c r="K26" s="94">
        <f t="shared" si="3"/>
        <v>2</v>
      </c>
      <c r="L26" s="1"/>
      <c r="AB26" s="367" t="s">
        <v>300</v>
      </c>
      <c r="AC26" s="367" t="s">
        <v>395</v>
      </c>
      <c r="AM26" s="381"/>
      <c r="AP26" s="428"/>
    </row>
    <row r="27" spans="1:61" x14ac:dyDescent="0.25">
      <c r="A27" s="95" t="s">
        <v>102</v>
      </c>
      <c r="B27" s="95" t="s">
        <v>273</v>
      </c>
      <c r="C27" s="96" t="s">
        <v>204</v>
      </c>
      <c r="D27" s="96" t="s">
        <v>274</v>
      </c>
      <c r="E27" s="97" t="s">
        <v>296</v>
      </c>
      <c r="F27" s="94">
        <f t="shared" si="0"/>
        <v>5</v>
      </c>
      <c r="G27" s="95">
        <f>_xlfn.MAXIFS('2021'!L:L,'2021'!F:F,B27,'2021'!J:J,"&lt;&gt;Pictures",'2021'!G:G,C27)</f>
        <v>5</v>
      </c>
      <c r="H27" s="95">
        <f>_xlfn.MAXIFS('2021'!BW:BW,'2021'!F:F,B27,'2021'!J:J,"&lt;&gt;Pictures",'2021'!G:G,C27)</f>
        <v>0</v>
      </c>
      <c r="I27" s="94">
        <f t="shared" si="1"/>
        <v>0</v>
      </c>
      <c r="J27" s="94">
        <f t="shared" si="2"/>
        <v>3</v>
      </c>
      <c r="K27" s="94">
        <f t="shared" si="3"/>
        <v>2</v>
      </c>
      <c r="L27" s="1"/>
      <c r="Y27" s="424"/>
      <c r="AB27" s="367" t="s">
        <v>301</v>
      </c>
      <c r="AC27" s="367" t="s">
        <v>395</v>
      </c>
      <c r="AP27" s="429"/>
      <c r="AU27" s="476">
        <f>AV27-AV28</f>
        <v>90</v>
      </c>
      <c r="AV27" s="524">
        <v>44487</v>
      </c>
    </row>
    <row r="28" spans="1:61" x14ac:dyDescent="0.25">
      <c r="A28" s="95" t="s">
        <v>102</v>
      </c>
      <c r="B28" s="95" t="s">
        <v>276</v>
      </c>
      <c r="C28" s="96" t="s">
        <v>204</v>
      </c>
      <c r="D28" s="96" t="s">
        <v>277</v>
      </c>
      <c r="E28" s="97" t="s">
        <v>296</v>
      </c>
      <c r="F28" s="94">
        <f t="shared" si="0"/>
        <v>5</v>
      </c>
      <c r="G28" s="95">
        <f>_xlfn.MAXIFS('2021'!L:L,'2021'!F:F,B28,'2021'!J:J,"&lt;&gt;Pictures",'2021'!G:G,C28)</f>
        <v>6</v>
      </c>
      <c r="H28" s="95">
        <f>_xlfn.MAXIFS('2021'!BW:BW,'2021'!F:F,B28,'2021'!J:J,"&lt;&gt;Pictures",'2021'!G:G,C28)</f>
        <v>1</v>
      </c>
      <c r="I28" s="94">
        <f t="shared" si="1"/>
        <v>1</v>
      </c>
      <c r="J28" s="94">
        <f t="shared" si="2"/>
        <v>3</v>
      </c>
      <c r="K28" s="94">
        <f t="shared" si="3"/>
        <v>2</v>
      </c>
      <c r="L28" s="1"/>
      <c r="AB28" s="367" t="s">
        <v>298</v>
      </c>
      <c r="AC28" s="367" t="s">
        <v>395</v>
      </c>
      <c r="AV28" s="524">
        <v>44397</v>
      </c>
      <c r="AX28" s="525" t="s">
        <v>362</v>
      </c>
      <c r="AY28" s="525" t="s">
        <v>429</v>
      </c>
    </row>
    <row r="29" spans="1:61" x14ac:dyDescent="0.25">
      <c r="A29" s="95" t="s">
        <v>102</v>
      </c>
      <c r="B29" s="95" t="s">
        <v>269</v>
      </c>
      <c r="C29" s="96" t="s">
        <v>204</v>
      </c>
      <c r="D29" s="96" t="s">
        <v>270</v>
      </c>
      <c r="E29" s="97" t="s">
        <v>268</v>
      </c>
      <c r="F29" s="94">
        <f t="shared" si="0"/>
        <v>0</v>
      </c>
      <c r="G29" s="95">
        <f>_xlfn.MAXIFS('2021'!L:L,'2021'!F:F,B29,'2021'!J:J,"&lt;&gt;Pictures",'2021'!G:G,C29)</f>
        <v>0</v>
      </c>
      <c r="H29" s="95">
        <f>_xlfn.MAXIFS('2021'!BW:BW,'2021'!F:F,B29,'2021'!J:J,"&lt;&gt;Pictures",'2021'!G:G,C29)</f>
        <v>0</v>
      </c>
      <c r="I29" s="94">
        <f t="shared" si="1"/>
        <v>0</v>
      </c>
      <c r="J29" s="94">
        <f t="shared" si="2"/>
        <v>0</v>
      </c>
      <c r="K29" s="94">
        <f t="shared" si="3"/>
        <v>0</v>
      </c>
      <c r="L29" s="1"/>
      <c r="AX29" s="525"/>
      <c r="AY29" s="525" t="s">
        <v>416</v>
      </c>
    </row>
    <row r="30" spans="1:61" x14ac:dyDescent="0.25">
      <c r="A30" s="95" t="s">
        <v>102</v>
      </c>
      <c r="B30" s="95" t="s">
        <v>269</v>
      </c>
      <c r="C30" s="96" t="s">
        <v>204</v>
      </c>
      <c r="D30" s="96" t="s">
        <v>271</v>
      </c>
      <c r="E30" s="97" t="s">
        <v>268</v>
      </c>
      <c r="F30" s="94">
        <f t="shared" si="0"/>
        <v>0</v>
      </c>
      <c r="G30" s="95">
        <f>_xlfn.MAXIFS('2021'!L:L,'2021'!F:F,B30,'2021'!J:J,"&lt;&gt;Pictures",'2021'!G:G,C30)</f>
        <v>0</v>
      </c>
      <c r="H30" s="95">
        <f>_xlfn.MAXIFS('2021'!BW:BW,'2021'!F:F,B30,'2021'!J:J,"&lt;&gt;Pictures",'2021'!G:G,C30)</f>
        <v>0</v>
      </c>
      <c r="I30" s="94">
        <f t="shared" si="1"/>
        <v>0</v>
      </c>
      <c r="J30" s="94">
        <f t="shared" si="2"/>
        <v>0</v>
      </c>
      <c r="K30" s="94">
        <f t="shared" si="3"/>
        <v>0</v>
      </c>
      <c r="L30" s="1"/>
      <c r="AU30" s="526" t="s">
        <v>393</v>
      </c>
      <c r="AV30" s="526" t="s">
        <v>394</v>
      </c>
    </row>
    <row r="31" spans="1:61" x14ac:dyDescent="0.25">
      <c r="A31" s="95" t="s">
        <v>102</v>
      </c>
      <c r="B31" s="95" t="s">
        <v>254</v>
      </c>
      <c r="C31" s="96" t="s">
        <v>204</v>
      </c>
      <c r="D31" s="96" t="s">
        <v>255</v>
      </c>
      <c r="E31" s="97" t="s">
        <v>297</v>
      </c>
      <c r="F31" s="94">
        <f t="shared" si="0"/>
        <v>5</v>
      </c>
      <c r="G31" s="95">
        <f>_xlfn.MAXIFS('2021'!L:L,'2021'!F:F,B31,'2021'!J:J,"&lt;&gt;Pictures",'2021'!G:G,C31)</f>
        <v>5</v>
      </c>
      <c r="H31" s="95">
        <f>_xlfn.MAXIFS('2021'!BW:BW,'2021'!F:F,B31,'2021'!J:J,"&lt;&gt;Pictures",'2021'!G:G,C31)</f>
        <v>0</v>
      </c>
      <c r="I31" s="94">
        <f t="shared" si="1"/>
        <v>0</v>
      </c>
      <c r="J31" s="94">
        <f t="shared" si="2"/>
        <v>1</v>
      </c>
      <c r="K31" s="94">
        <f t="shared" si="3"/>
        <v>4</v>
      </c>
      <c r="L31" s="1"/>
      <c r="AU31" s="527" t="s">
        <v>299</v>
      </c>
      <c r="AV31" s="527" t="s">
        <v>395</v>
      </c>
    </row>
    <row r="32" spans="1:61" x14ac:dyDescent="0.25">
      <c r="A32" s="95" t="s">
        <v>102</v>
      </c>
      <c r="B32" s="95" t="s">
        <v>257</v>
      </c>
      <c r="C32" s="96" t="s">
        <v>204</v>
      </c>
      <c r="D32" s="96" t="s">
        <v>258</v>
      </c>
      <c r="E32" s="97" t="s">
        <v>297</v>
      </c>
      <c r="F32" s="94">
        <f t="shared" si="0"/>
        <v>5</v>
      </c>
      <c r="G32" s="95">
        <f>_xlfn.MAXIFS('2021'!L:L,'2021'!F:F,B32,'2021'!J:J,"&lt;&gt;Pictures",'2021'!G:G,C32)</f>
        <v>5</v>
      </c>
      <c r="H32" s="95">
        <f>_xlfn.MAXIFS('2021'!BW:BW,'2021'!F:F,B32,'2021'!J:J,"&lt;&gt;Pictures",'2021'!G:G,C32)</f>
        <v>0</v>
      </c>
      <c r="I32" s="94">
        <f t="shared" si="1"/>
        <v>0</v>
      </c>
      <c r="J32" s="94">
        <f t="shared" si="2"/>
        <v>1</v>
      </c>
      <c r="K32" s="94">
        <f t="shared" si="3"/>
        <v>4</v>
      </c>
      <c r="L32" s="1"/>
      <c r="AU32" s="527" t="s">
        <v>268</v>
      </c>
      <c r="AV32" s="527" t="s">
        <v>395</v>
      </c>
    </row>
    <row r="33" spans="1:54" x14ac:dyDescent="0.25">
      <c r="A33" s="95" t="s">
        <v>102</v>
      </c>
      <c r="B33" s="95" t="s">
        <v>259</v>
      </c>
      <c r="C33" s="96" t="s">
        <v>204</v>
      </c>
      <c r="D33" s="96" t="s">
        <v>260</v>
      </c>
      <c r="E33" s="97" t="s">
        <v>297</v>
      </c>
      <c r="F33" s="94">
        <f t="shared" si="0"/>
        <v>5</v>
      </c>
      <c r="G33" s="95">
        <f>_xlfn.MAXIFS('2021'!L:L,'2021'!F:F,B33,'2021'!J:J,"&lt;&gt;Pictures",'2021'!G:G,C33)</f>
        <v>4</v>
      </c>
      <c r="H33" s="95">
        <f>_xlfn.MAXIFS('2021'!BW:BW,'2021'!F:F,B33,'2021'!J:J,"&lt;&gt;Pictures",'2021'!G:G,C33)</f>
        <v>0</v>
      </c>
      <c r="I33" s="94">
        <f t="shared" si="1"/>
        <v>0</v>
      </c>
      <c r="J33" s="94">
        <f t="shared" si="2"/>
        <v>1</v>
      </c>
      <c r="K33" s="94">
        <f t="shared" si="3"/>
        <v>4</v>
      </c>
      <c r="L33" s="1"/>
      <c r="AU33" s="527" t="s">
        <v>300</v>
      </c>
      <c r="AV33" s="527" t="s">
        <v>395</v>
      </c>
      <c r="AZ33" s="557" t="s">
        <v>370</v>
      </c>
      <c r="BA33" s="557"/>
    </row>
    <row r="34" spans="1:54" x14ac:dyDescent="0.25">
      <c r="A34" s="95" t="s">
        <v>102</v>
      </c>
      <c r="B34" s="95" t="s">
        <v>263</v>
      </c>
      <c r="C34" s="96" t="s">
        <v>204</v>
      </c>
      <c r="D34" s="96" t="s">
        <v>264</v>
      </c>
      <c r="E34" s="97" t="s">
        <v>297</v>
      </c>
      <c r="F34" s="94">
        <f t="shared" si="0"/>
        <v>5</v>
      </c>
      <c r="G34" s="95">
        <f>_xlfn.MAXIFS('2021'!L:L,'2021'!F:F,B34,'2021'!J:J,"&lt;&gt;Pictures",'2021'!G:G,C34)</f>
        <v>4</v>
      </c>
      <c r="H34" s="95">
        <f>_xlfn.MAXIFS('2021'!BW:BW,'2021'!F:F,B34,'2021'!J:J,"&lt;&gt;Pictures",'2021'!G:G,C34)</f>
        <v>0</v>
      </c>
      <c r="I34" s="94">
        <f t="shared" si="1"/>
        <v>0</v>
      </c>
      <c r="J34" s="94">
        <f t="shared" si="2"/>
        <v>1</v>
      </c>
      <c r="K34" s="94">
        <f t="shared" si="3"/>
        <v>4</v>
      </c>
      <c r="L34" s="1"/>
      <c r="AU34" s="527" t="s">
        <v>301</v>
      </c>
      <c r="AV34" s="527" t="s">
        <v>395</v>
      </c>
      <c r="AZ34" s="528" t="s">
        <v>371</v>
      </c>
      <c r="BA34" s="528" t="s">
        <v>369</v>
      </c>
      <c r="BB34" s="528" t="s">
        <v>403</v>
      </c>
    </row>
    <row r="35" spans="1:54" x14ac:dyDescent="0.25">
      <c r="A35" s="95" t="s">
        <v>102</v>
      </c>
      <c r="B35" s="95" t="s">
        <v>266</v>
      </c>
      <c r="C35" s="96" t="s">
        <v>204</v>
      </c>
      <c r="D35" s="96" t="s">
        <v>267</v>
      </c>
      <c r="E35" s="97" t="s">
        <v>297</v>
      </c>
      <c r="F35" s="94">
        <f t="shared" si="0"/>
        <v>5</v>
      </c>
      <c r="G35" s="95">
        <f>_xlfn.MAXIFS('2021'!L:L,'2021'!F:F,B35,'2021'!J:J,"&lt;&gt;Pictures",'2021'!G:G,C35)</f>
        <v>4</v>
      </c>
      <c r="H35" s="95">
        <f>_xlfn.MAXIFS('2021'!BW:BW,'2021'!F:F,B35,'2021'!J:J,"&lt;&gt;Pictures",'2021'!G:G,C35)</f>
        <v>0</v>
      </c>
      <c r="I35" s="94">
        <f t="shared" si="1"/>
        <v>0</v>
      </c>
      <c r="J35" s="94">
        <f t="shared" si="2"/>
        <v>1</v>
      </c>
      <c r="K35" s="94">
        <f t="shared" si="3"/>
        <v>4</v>
      </c>
      <c r="L35" s="1"/>
      <c r="AU35" s="527" t="s">
        <v>298</v>
      </c>
      <c r="AV35" s="527" t="s">
        <v>395</v>
      </c>
      <c r="AZ35" s="527" t="s">
        <v>382</v>
      </c>
      <c r="BA35" s="527" t="s">
        <v>372</v>
      </c>
      <c r="BB35" s="529" t="s">
        <v>425</v>
      </c>
    </row>
    <row r="36" spans="1:54" x14ac:dyDescent="0.25">
      <c r="A36" s="95" t="s">
        <v>102</v>
      </c>
      <c r="B36" s="95" t="s">
        <v>282</v>
      </c>
      <c r="C36" s="96" t="s">
        <v>204</v>
      </c>
      <c r="D36" s="96" t="s">
        <v>283</v>
      </c>
      <c r="E36" s="97" t="s">
        <v>304</v>
      </c>
      <c r="F36" s="94">
        <f t="shared" si="0"/>
        <v>1</v>
      </c>
      <c r="G36" s="95">
        <f>_xlfn.MAXIFS('2021'!L:L,'2021'!F:F,B36,'2021'!J:J,"&lt;&gt;Pictures",'2021'!G:G,C36)</f>
        <v>1</v>
      </c>
      <c r="H36" s="95">
        <f>_xlfn.MAXIFS('2021'!BW:BW,'2021'!F:F,B36,'2021'!J:J,"&lt;&gt;Pictures",'2021'!G:G,C36)</f>
        <v>0</v>
      </c>
      <c r="I36" s="94">
        <f t="shared" si="1"/>
        <v>0</v>
      </c>
      <c r="J36" s="94">
        <f t="shared" si="2"/>
        <v>1</v>
      </c>
      <c r="K36" s="94">
        <f t="shared" si="3"/>
        <v>0</v>
      </c>
      <c r="L36" s="1"/>
      <c r="AZ36" s="527" t="s">
        <v>383</v>
      </c>
      <c r="BA36" s="527" t="s">
        <v>376</v>
      </c>
      <c r="BB36" s="529" t="s">
        <v>425</v>
      </c>
    </row>
    <row r="37" spans="1:54" x14ac:dyDescent="0.25">
      <c r="A37" s="95" t="s">
        <v>102</v>
      </c>
      <c r="B37" s="95" t="s">
        <v>240</v>
      </c>
      <c r="C37" s="96" t="s">
        <v>204</v>
      </c>
      <c r="D37" s="96" t="s">
        <v>241</v>
      </c>
      <c r="E37" s="97" t="s">
        <v>300</v>
      </c>
      <c r="F37" s="94">
        <f t="shared" si="0"/>
        <v>1</v>
      </c>
      <c r="G37" s="95">
        <f>_xlfn.MAXIFS('2021'!L:L,'2021'!F:F,B37,'2021'!J:J,"&lt;&gt;Pictures",'2021'!G:G,C37)</f>
        <v>1</v>
      </c>
      <c r="H37" s="95">
        <f>_xlfn.MAXIFS('2021'!BW:BW,'2021'!F:F,B37,'2021'!J:J,"&lt;&gt;Pictures",'2021'!G:G,C37)</f>
        <v>0</v>
      </c>
      <c r="I37" s="94">
        <f t="shared" si="1"/>
        <v>0</v>
      </c>
      <c r="J37" s="94">
        <f t="shared" si="2"/>
        <v>0</v>
      </c>
      <c r="K37" s="94">
        <f t="shared" si="3"/>
        <v>1</v>
      </c>
      <c r="L37" s="1"/>
      <c r="AZ37" s="527" t="s">
        <v>384</v>
      </c>
      <c r="BA37" s="527" t="s">
        <v>380</v>
      </c>
      <c r="BB37" s="529">
        <v>44438</v>
      </c>
    </row>
    <row r="38" spans="1:54" x14ac:dyDescent="0.25">
      <c r="A38" s="95" t="s">
        <v>102</v>
      </c>
      <c r="B38" s="95" t="s">
        <v>237</v>
      </c>
      <c r="C38" s="96" t="s">
        <v>204</v>
      </c>
      <c r="D38" s="96" t="s">
        <v>238</v>
      </c>
      <c r="E38" s="97" t="s">
        <v>301</v>
      </c>
      <c r="F38" s="94">
        <f t="shared" ref="F38:F48" si="4">COUNTIFS($6:$21,E38)</f>
        <v>2</v>
      </c>
      <c r="G38" s="95">
        <f>_xlfn.MAXIFS('2021'!L:L,'2021'!F:F,B38,'2021'!J:J,"&lt;&gt;Pictures",'2021'!G:G,C38)</f>
        <v>1</v>
      </c>
      <c r="H38" s="95">
        <f>_xlfn.MAXIFS('2021'!BW:BW,'2021'!F:F,B38,'2021'!J:J,"&lt;&gt;Pictures",'2021'!G:G,C38)</f>
        <v>0</v>
      </c>
      <c r="I38" s="94">
        <f t="shared" ref="I38:I48" si="5">IF(G38-F38&lt;0,0,G38-F38)</f>
        <v>0</v>
      </c>
      <c r="J38" s="94">
        <f t="shared" ref="J38:J48" si="6">COUNTIFS($A$6:$S$21,E38)+COUNTIFS($AS$6:$BG$21,E38)</f>
        <v>0</v>
      </c>
      <c r="K38" s="94">
        <f t="shared" ref="K38:K48" si="7">COUNTIFS($T$6:$AR$21,E38)</f>
        <v>2</v>
      </c>
      <c r="L38" s="1"/>
      <c r="AZ38" s="527" t="s">
        <v>385</v>
      </c>
      <c r="BA38" s="527" t="s">
        <v>381</v>
      </c>
      <c r="BB38" s="529">
        <v>44459</v>
      </c>
    </row>
    <row r="39" spans="1:54" x14ac:dyDescent="0.25">
      <c r="A39" s="95" t="s">
        <v>102</v>
      </c>
      <c r="B39" s="95" t="s">
        <v>279</v>
      </c>
      <c r="C39" s="96" t="s">
        <v>204</v>
      </c>
      <c r="D39" s="96" t="s">
        <v>280</v>
      </c>
      <c r="E39" s="97" t="s">
        <v>298</v>
      </c>
      <c r="F39" s="94">
        <f t="shared" si="4"/>
        <v>0</v>
      </c>
      <c r="G39" s="95">
        <f>_xlfn.MAXIFS('2021'!L:L,'2021'!F:F,B39,'2021'!J:J,"&lt;&gt;Pictures",'2021'!G:G,C39)</f>
        <v>0</v>
      </c>
      <c r="H39" s="95">
        <f>_xlfn.MAXIFS('2021'!BW:BW,'2021'!F:F,B39,'2021'!J:J,"&lt;&gt;Pictures",'2021'!G:G,C39)</f>
        <v>0</v>
      </c>
      <c r="I39" s="94">
        <f t="shared" si="5"/>
        <v>0</v>
      </c>
      <c r="J39" s="94">
        <f t="shared" si="6"/>
        <v>0</v>
      </c>
      <c r="K39" s="94">
        <f t="shared" si="7"/>
        <v>0</v>
      </c>
      <c r="L39" s="1"/>
    </row>
    <row r="40" spans="1:54" x14ac:dyDescent="0.25">
      <c r="A40" s="95" t="s">
        <v>102</v>
      </c>
      <c r="B40" s="95" t="s">
        <v>235</v>
      </c>
      <c r="C40" s="96" t="s">
        <v>204</v>
      </c>
      <c r="D40" s="96" t="s">
        <v>261</v>
      </c>
      <c r="E40" s="97" t="s">
        <v>299</v>
      </c>
      <c r="F40" s="94">
        <f t="shared" si="4"/>
        <v>1</v>
      </c>
      <c r="G40" s="95">
        <f>_xlfn.MAXIFS('2021'!L:L,'2021'!F:F,B40,'2021'!J:J,"&lt;&gt;Pictures",'2021'!G:G,C40)</f>
        <v>0</v>
      </c>
      <c r="H40" s="95">
        <f>_xlfn.MAXIFS('2021'!BW:BW,'2021'!F:F,B40,'2021'!J:J,"&lt;&gt;Pictures",'2021'!G:G,C40)</f>
        <v>0</v>
      </c>
      <c r="I40" s="94">
        <f t="shared" si="5"/>
        <v>0</v>
      </c>
      <c r="J40" s="94">
        <f t="shared" si="6"/>
        <v>1</v>
      </c>
      <c r="K40" s="94">
        <f t="shared" si="7"/>
        <v>0</v>
      </c>
      <c r="L40" s="1"/>
    </row>
    <row r="41" spans="1:54" x14ac:dyDescent="0.25">
      <c r="A41" s="95" t="s">
        <v>102</v>
      </c>
      <c r="B41" s="95">
        <v>1006</v>
      </c>
      <c r="C41" s="96" t="s">
        <v>204</v>
      </c>
      <c r="D41" s="96" t="s">
        <v>204</v>
      </c>
      <c r="E41" s="97" t="s">
        <v>229</v>
      </c>
      <c r="F41" s="94">
        <f t="shared" si="4"/>
        <v>4</v>
      </c>
      <c r="G41" s="95">
        <f>_xlfn.MAXIFS('2021'!L:L,'2021'!F:F,B41,'2021'!J:J,"&lt;&gt;Pictures",'2021'!G:G,C41)</f>
        <v>0</v>
      </c>
      <c r="H41" s="95">
        <f>_xlfn.MAXIFS('2021'!BW:BW,'2021'!F:F,B41,'2021'!J:J,"&lt;&gt;Pictures",'2021'!G:G,C41)</f>
        <v>0</v>
      </c>
      <c r="I41" s="94">
        <f t="shared" si="5"/>
        <v>0</v>
      </c>
      <c r="J41" s="94">
        <f t="shared" si="6"/>
        <v>3</v>
      </c>
      <c r="K41" s="94">
        <f t="shared" si="7"/>
        <v>1</v>
      </c>
      <c r="L41" s="1"/>
    </row>
    <row r="42" spans="1:54" x14ac:dyDescent="0.25">
      <c r="A42" s="95" t="s">
        <v>102</v>
      </c>
      <c r="B42" s="95" t="s">
        <v>302</v>
      </c>
      <c r="C42" s="96" t="s">
        <v>204</v>
      </c>
      <c r="D42" s="96" t="s">
        <v>204</v>
      </c>
      <c r="E42" s="97" t="s">
        <v>303</v>
      </c>
      <c r="F42" s="94">
        <f t="shared" si="4"/>
        <v>4</v>
      </c>
      <c r="G42" s="95">
        <f>_xlfn.MAXIFS('2021'!L:L,'2021'!F:F,B42,'2021'!J:J,"&lt;&gt;Pictures",'2021'!G:G,C42)</f>
        <v>0</v>
      </c>
      <c r="H42" s="95">
        <f>_xlfn.MAXIFS('2021'!BW:BW,'2021'!F:F,B42,'2021'!J:J,"&lt;&gt;Pictures",'2021'!G:G,C42)</f>
        <v>0</v>
      </c>
      <c r="I42" s="94">
        <f t="shared" si="5"/>
        <v>0</v>
      </c>
      <c r="J42" s="94">
        <f t="shared" si="6"/>
        <v>2</v>
      </c>
      <c r="K42" s="94">
        <f t="shared" si="7"/>
        <v>2</v>
      </c>
      <c r="L42" s="1"/>
    </row>
    <row r="43" spans="1:54" x14ac:dyDescent="0.25">
      <c r="A43" s="95" t="s">
        <v>102</v>
      </c>
      <c r="B43" s="95" t="s">
        <v>242</v>
      </c>
      <c r="C43" s="96" t="s">
        <v>204</v>
      </c>
      <c r="D43" s="96" t="s">
        <v>243</v>
      </c>
      <c r="E43" s="97" t="s">
        <v>373</v>
      </c>
      <c r="F43" s="94">
        <f t="shared" si="4"/>
        <v>0</v>
      </c>
      <c r="G43" s="95">
        <v>1</v>
      </c>
      <c r="H43" s="95" t="s">
        <v>204</v>
      </c>
      <c r="I43" s="94">
        <f t="shared" si="5"/>
        <v>1</v>
      </c>
      <c r="J43" s="94">
        <f t="shared" si="6"/>
        <v>0</v>
      </c>
      <c r="K43" s="94">
        <f t="shared" si="7"/>
        <v>0</v>
      </c>
      <c r="L43" s="1"/>
    </row>
    <row r="44" spans="1:54" x14ac:dyDescent="0.25">
      <c r="A44" s="95" t="s">
        <v>102</v>
      </c>
      <c r="B44" s="95" t="s">
        <v>257</v>
      </c>
      <c r="C44" s="96" t="s">
        <v>204</v>
      </c>
      <c r="D44" s="96" t="s">
        <v>258</v>
      </c>
      <c r="E44" s="97" t="s">
        <v>378</v>
      </c>
      <c r="F44" s="94">
        <f t="shared" si="4"/>
        <v>1</v>
      </c>
      <c r="G44" s="95">
        <v>1</v>
      </c>
      <c r="H44" s="95" t="s">
        <v>204</v>
      </c>
      <c r="I44" s="94">
        <f t="shared" si="5"/>
        <v>0</v>
      </c>
      <c r="J44" s="94">
        <f t="shared" si="6"/>
        <v>1</v>
      </c>
      <c r="K44" s="94">
        <f t="shared" si="7"/>
        <v>0</v>
      </c>
      <c r="L44" s="1"/>
    </row>
    <row r="45" spans="1:54" x14ac:dyDescent="0.25">
      <c r="A45" s="95" t="s">
        <v>102</v>
      </c>
      <c r="B45" s="95" t="s">
        <v>259</v>
      </c>
      <c r="C45" s="96" t="s">
        <v>204</v>
      </c>
      <c r="D45" s="96" t="s">
        <v>260</v>
      </c>
      <c r="E45" s="97" t="s">
        <v>377</v>
      </c>
      <c r="F45" s="94">
        <f t="shared" si="4"/>
        <v>0</v>
      </c>
      <c r="G45" s="95">
        <v>1</v>
      </c>
      <c r="H45" s="95" t="s">
        <v>204</v>
      </c>
      <c r="I45" s="94">
        <f t="shared" si="5"/>
        <v>1</v>
      </c>
      <c r="J45" s="94">
        <f t="shared" si="6"/>
        <v>0</v>
      </c>
      <c r="K45" s="94">
        <f t="shared" si="7"/>
        <v>0</v>
      </c>
      <c r="L45" s="1"/>
    </row>
    <row r="46" spans="1:54" x14ac:dyDescent="0.25">
      <c r="A46" s="95" t="s">
        <v>102</v>
      </c>
      <c r="B46" s="95" t="s">
        <v>263</v>
      </c>
      <c r="C46" s="96" t="s">
        <v>204</v>
      </c>
      <c r="D46" s="96" t="s">
        <v>264</v>
      </c>
      <c r="E46" s="97" t="s">
        <v>375</v>
      </c>
      <c r="F46" s="94">
        <f t="shared" si="4"/>
        <v>0</v>
      </c>
      <c r="G46" s="95">
        <v>1</v>
      </c>
      <c r="H46" s="95" t="s">
        <v>204</v>
      </c>
      <c r="I46" s="94">
        <f t="shared" si="5"/>
        <v>1</v>
      </c>
      <c r="J46" s="94">
        <f t="shared" si="6"/>
        <v>0</v>
      </c>
      <c r="K46" s="94">
        <f t="shared" si="7"/>
        <v>0</v>
      </c>
      <c r="L46" s="1"/>
    </row>
    <row r="47" spans="1:54" x14ac:dyDescent="0.25">
      <c r="A47" s="95" t="s">
        <v>102</v>
      </c>
      <c r="B47" s="95" t="s">
        <v>266</v>
      </c>
      <c r="C47" s="96" t="s">
        <v>204</v>
      </c>
      <c r="D47" s="96" t="s">
        <v>267</v>
      </c>
      <c r="E47" s="97" t="s">
        <v>379</v>
      </c>
      <c r="F47" s="94">
        <f t="shared" si="4"/>
        <v>1</v>
      </c>
      <c r="G47" s="95">
        <v>1</v>
      </c>
      <c r="H47" s="95" t="s">
        <v>204</v>
      </c>
      <c r="I47" s="94">
        <f t="shared" si="5"/>
        <v>0</v>
      </c>
      <c r="J47" s="94">
        <f t="shared" si="6"/>
        <v>0</v>
      </c>
      <c r="K47" s="94">
        <f t="shared" si="7"/>
        <v>1</v>
      </c>
      <c r="L47" s="1"/>
    </row>
    <row r="48" spans="1:54" x14ac:dyDescent="0.25">
      <c r="A48" s="95" t="s">
        <v>102</v>
      </c>
      <c r="B48" s="95" t="s">
        <v>276</v>
      </c>
      <c r="C48" s="96" t="s">
        <v>204</v>
      </c>
      <c r="D48" s="96" t="s">
        <v>277</v>
      </c>
      <c r="E48" s="97" t="s">
        <v>374</v>
      </c>
      <c r="F48" s="94">
        <f t="shared" si="4"/>
        <v>0</v>
      </c>
      <c r="G48" s="95">
        <v>1</v>
      </c>
      <c r="H48" s="95" t="s">
        <v>204</v>
      </c>
      <c r="I48" s="94">
        <f t="shared" si="5"/>
        <v>1</v>
      </c>
      <c r="J48" s="94">
        <f t="shared" si="6"/>
        <v>0</v>
      </c>
      <c r="K48" s="94">
        <f t="shared" si="7"/>
        <v>0</v>
      </c>
      <c r="L48" s="1"/>
    </row>
  </sheetData>
  <mergeCells count="13">
    <mergeCell ref="AZ33:BA33"/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phoneticPr fontId="25" type="noConversion"/>
  <conditionalFormatting sqref="I23:I48">
    <cfRule type="cellIs" dxfId="2" priority="7" operator="lessThan">
      <formula>0</formula>
    </cfRule>
    <cfRule type="cellIs" dxfId="1" priority="8" operator="equal">
      <formula>0</formula>
    </cfRule>
    <cfRule type="cellIs" dxfId="0" priority="9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P32"/>
  <sheetViews>
    <sheetView workbookViewId="0">
      <selection activeCell="B34" sqref="B34"/>
    </sheetView>
  </sheetViews>
  <sheetFormatPr defaultColWidth="9.140625" defaultRowHeight="15" x14ac:dyDescent="0.25"/>
  <cols>
    <col min="1" max="1" width="9.140625" style="40"/>
    <col min="2" max="2" width="21.85546875" style="40" bestFit="1" customWidth="1"/>
    <col min="3" max="13" width="9.140625" style="40"/>
    <col min="14" max="14" width="10" style="40" bestFit="1" customWidth="1"/>
    <col min="15" max="16" width="9.140625" style="145"/>
    <col min="17" max="19" width="9.140625" style="40"/>
    <col min="20" max="20" width="10.7109375" style="40" bestFit="1" customWidth="1"/>
    <col min="21" max="16384" width="9.140625" style="40"/>
  </cols>
  <sheetData>
    <row r="1" spans="1:16" s="108" customFormat="1" ht="42.75" thickBot="1" x14ac:dyDescent="0.3">
      <c r="B1" s="146" t="s">
        <v>103</v>
      </c>
      <c r="C1" s="147" t="s">
        <v>99</v>
      </c>
      <c r="D1" s="148" t="s">
        <v>104</v>
      </c>
      <c r="E1" s="2" t="s">
        <v>105</v>
      </c>
      <c r="F1" s="149" t="s">
        <v>106</v>
      </c>
      <c r="G1" s="150" t="s">
        <v>107</v>
      </c>
      <c r="H1" s="151" t="s">
        <v>108</v>
      </c>
      <c r="I1" s="2" t="s">
        <v>109</v>
      </c>
      <c r="J1" s="150" t="s">
        <v>110</v>
      </c>
      <c r="K1" s="150" t="s">
        <v>111</v>
      </c>
      <c r="L1" s="152" t="s">
        <v>112</v>
      </c>
      <c r="M1" s="153" t="s">
        <v>113</v>
      </c>
      <c r="N1" s="154" t="s">
        <v>114</v>
      </c>
      <c r="O1" s="155" t="s">
        <v>286</v>
      </c>
      <c r="P1" s="155" t="s">
        <v>285</v>
      </c>
    </row>
    <row r="2" spans="1:16" s="108" customFormat="1" x14ac:dyDescent="0.25">
      <c r="A2" s="156"/>
      <c r="B2" s="157" t="s">
        <v>95</v>
      </c>
      <c r="C2" s="158">
        <f t="shared" ref="C2:H2" si="0">SUM(C3:C13)</f>
        <v>150</v>
      </c>
      <c r="D2" s="159">
        <f t="shared" si="0"/>
        <v>152</v>
      </c>
      <c r="E2" s="160">
        <f t="shared" si="0"/>
        <v>53</v>
      </c>
      <c r="F2" s="161">
        <f t="shared" si="0"/>
        <v>25</v>
      </c>
      <c r="G2" s="162">
        <f t="shared" si="0"/>
        <v>57</v>
      </c>
      <c r="H2" s="163">
        <f t="shared" si="0"/>
        <v>15</v>
      </c>
      <c r="I2" s="3">
        <f>IFERROR(E2/D2,"-")</f>
        <v>0.34868421052631576</v>
      </c>
      <c r="J2" s="4">
        <f>IFERROR(F2/D2,"-")</f>
        <v>0.16447368421052633</v>
      </c>
      <c r="K2" s="4">
        <f>IFERROR(G2/D2,"-")</f>
        <v>0.375</v>
      </c>
      <c r="L2" s="5">
        <f>IFERROR(H2/D2,"-")</f>
        <v>9.8684210526315791E-2</v>
      </c>
      <c r="M2" s="164">
        <f t="shared" ref="M2:M31" si="1">IFERROR(C2/D2,"-")</f>
        <v>0.98684210526315785</v>
      </c>
      <c r="N2" s="576">
        <f>IFERROR((C2+C14+C18+C25)/(D2+D14+D18+D25),"-")</f>
        <v>0.96475770925110127</v>
      </c>
      <c r="O2" s="165">
        <f ca="1">$N$14</f>
        <v>1</v>
      </c>
      <c r="P2" s="166"/>
    </row>
    <row r="3" spans="1:16" s="108" customFormat="1" ht="15.75" thickBot="1" x14ac:dyDescent="0.3">
      <c r="A3" s="156"/>
      <c r="B3" s="167" t="s">
        <v>80</v>
      </c>
      <c r="C3" s="168">
        <f>SUMIFS('2021'!BV:BV,'2021'!J:J,B3,'2021'!E:E,$B$1)</f>
        <v>58</v>
      </c>
      <c r="D3" s="169">
        <f>SUMIFS('2021'!L:L,'2021'!J:J,B3,'2021'!E:E,$B$1)</f>
        <v>58</v>
      </c>
      <c r="E3" s="170">
        <f>IFERROR(SUMIFS('2021'!CC:CC,'2021'!J:J,B3,'2021'!E:E,$B$1),"-")</f>
        <v>23</v>
      </c>
      <c r="F3" s="171">
        <f>IFERROR(SUMIFS('2021'!CD:CD,'2021'!J:J,B3,'2021'!E:E,$B$1),"-")</f>
        <v>12</v>
      </c>
      <c r="G3" s="168">
        <f>IFERROR(SUMIFS('2021'!CE:CE,'2021'!J:J,B3,'2021'!E:E,$B$1),"-")</f>
        <v>18</v>
      </c>
      <c r="H3" s="172">
        <f>IFERROR(SUMIFS('2021'!CF:CF,'2021'!J:J,B3,'2021'!E:E,$B$1),"-")</f>
        <v>5</v>
      </c>
      <c r="I3" s="6">
        <f t="shared" ref="I3:I31" si="2">IFERROR(E3/D3,"-")</f>
        <v>0.39655172413793105</v>
      </c>
      <c r="J3" s="7">
        <f t="shared" ref="J3:J31" si="3">IFERROR(F3/D3,"-")</f>
        <v>0.20689655172413793</v>
      </c>
      <c r="K3" s="7">
        <f t="shared" ref="K3:K31" si="4">IFERROR(G3/D3,"-")</f>
        <v>0.31034482758620691</v>
      </c>
      <c r="L3" s="8">
        <f t="shared" ref="L3:L31" si="5">IFERROR(H3/D3,"-")</f>
        <v>8.6206896551724144E-2</v>
      </c>
      <c r="M3" s="144">
        <f t="shared" si="1"/>
        <v>1</v>
      </c>
      <c r="N3" s="577"/>
      <c r="O3" s="165">
        <f t="shared" ref="O3:O24" ca="1" si="6">$N$14</f>
        <v>1</v>
      </c>
      <c r="P3" s="166"/>
    </row>
    <row r="4" spans="1:16" s="108" customFormat="1" x14ac:dyDescent="0.25">
      <c r="A4" s="156"/>
      <c r="B4" s="167" t="s">
        <v>81</v>
      </c>
      <c r="C4" s="168">
        <f>SUMIFS('2021'!BV:BV,'2021'!J:J,B4,'2021'!E:E,$B$1)</f>
        <v>0</v>
      </c>
      <c r="D4" s="169">
        <f>SUMIFS('2021'!L:L,'2021'!J:J,B4,'2021'!E:E,$B$1)</f>
        <v>0</v>
      </c>
      <c r="E4" s="170">
        <f>IFERROR(SUMIFS('2021'!CC:CC,'2021'!J:J,B4,'2021'!E:E,$B$1),"-")</f>
        <v>0</v>
      </c>
      <c r="F4" s="171">
        <f>IFERROR(SUMIFS('2021'!CD:CD,'2021'!J:J,B4,'2021'!E:E,$B$1),"-")</f>
        <v>0</v>
      </c>
      <c r="G4" s="168">
        <f>IFERROR(SUMIFS('2021'!CE:CE,'2021'!J:J,B4,'2021'!E:E,$B$1),"-")</f>
        <v>0</v>
      </c>
      <c r="H4" s="172">
        <f>IFERROR(SUMIFS('2021'!CF:CF,'2021'!J:J,B4,'2021'!E:E,$B$1),"-")</f>
        <v>0</v>
      </c>
      <c r="I4" s="6" t="str">
        <f t="shared" si="2"/>
        <v>-</v>
      </c>
      <c r="J4" s="7" t="str">
        <f t="shared" si="3"/>
        <v>-</v>
      </c>
      <c r="K4" s="7" t="str">
        <f t="shared" si="4"/>
        <v>-</v>
      </c>
      <c r="L4" s="8" t="str">
        <f t="shared" si="5"/>
        <v>-</v>
      </c>
      <c r="M4" s="9" t="str">
        <f t="shared" si="1"/>
        <v>-</v>
      </c>
      <c r="N4" s="104"/>
      <c r="O4" s="173">
        <f t="shared" ca="1" si="6"/>
        <v>1</v>
      </c>
      <c r="P4" s="166"/>
    </row>
    <row r="5" spans="1:16" s="108" customFormat="1" x14ac:dyDescent="0.25">
      <c r="A5" s="156"/>
      <c r="B5" s="167" t="s">
        <v>82</v>
      </c>
      <c r="C5" s="168">
        <f>SUMIFS('2021'!BV:BV,'2021'!J:J,B5,'2021'!E:E,$B$1)</f>
        <v>58</v>
      </c>
      <c r="D5" s="169">
        <f>SUMIFS('2021'!L:L,'2021'!J:J,B5,'2021'!E:E,$B$1)</f>
        <v>58</v>
      </c>
      <c r="E5" s="170">
        <f>IFERROR(SUMIFS('2021'!CC:CC,'2021'!J:J,B5,'2021'!E:E,$B$1),"-")</f>
        <v>23</v>
      </c>
      <c r="F5" s="171">
        <f>IFERROR(SUMIFS('2021'!CD:CD,'2021'!J:J,B5,'2021'!E:E,$B$1),"-")</f>
        <v>12</v>
      </c>
      <c r="G5" s="168">
        <f>IFERROR(SUMIFS('2021'!CE:CE,'2021'!J:J,B5,'2021'!E:E,$B$1),"-")</f>
        <v>18</v>
      </c>
      <c r="H5" s="172">
        <f>IFERROR(SUMIFS('2021'!CF:CF,'2021'!J:J,B5,'2021'!E:E,$B$1),"-")</f>
        <v>5</v>
      </c>
      <c r="I5" s="6">
        <f t="shared" si="2"/>
        <v>0.39655172413793105</v>
      </c>
      <c r="J5" s="7">
        <f t="shared" si="3"/>
        <v>0.20689655172413793</v>
      </c>
      <c r="K5" s="7">
        <f t="shared" si="4"/>
        <v>0.31034482758620691</v>
      </c>
      <c r="L5" s="8">
        <f t="shared" si="5"/>
        <v>8.6206896551724144E-2</v>
      </c>
      <c r="M5" s="9">
        <f t="shared" si="1"/>
        <v>1</v>
      </c>
      <c r="N5" s="10"/>
      <c r="O5" s="173">
        <f t="shared" ca="1" si="6"/>
        <v>1</v>
      </c>
      <c r="P5" s="166"/>
    </row>
    <row r="6" spans="1:16" s="108" customFormat="1" x14ac:dyDescent="0.25">
      <c r="A6" s="156"/>
      <c r="B6" s="167" t="s">
        <v>115</v>
      </c>
      <c r="C6" s="168">
        <f>SUMIFS('2021'!BV:BV,'2021'!J:J,B6,'2021'!E:E,$B$1)</f>
        <v>0</v>
      </c>
      <c r="D6" s="169">
        <f>SUMIFS('2021'!L:L,'2021'!J:J,B6,'2021'!E:E,$B$1)</f>
        <v>0</v>
      </c>
      <c r="E6" s="170">
        <f>IFERROR(SUMIFS('2021'!CC:CC,'2021'!J:J,B6,'2021'!E:E,$B$1),"-")</f>
        <v>0</v>
      </c>
      <c r="F6" s="171">
        <f>IFERROR(SUMIFS('2021'!CD:CD,'2021'!J:J,B6,'2021'!E:E,$B$1),"-")</f>
        <v>0</v>
      </c>
      <c r="G6" s="168">
        <f>IFERROR(SUMIFS('2021'!CE:CE,'2021'!J:J,B6,'2021'!E:E,$B$1),"-")</f>
        <v>0</v>
      </c>
      <c r="H6" s="172">
        <f>IFERROR(SUMIFS('2021'!CF:CF,'2021'!J:J,B6,'2021'!E:E,$B$1),"-")</f>
        <v>0</v>
      </c>
      <c r="I6" s="6" t="str">
        <f t="shared" si="2"/>
        <v>-</v>
      </c>
      <c r="J6" s="7" t="str">
        <f t="shared" si="3"/>
        <v>-</v>
      </c>
      <c r="K6" s="7" t="str">
        <f t="shared" si="4"/>
        <v>-</v>
      </c>
      <c r="L6" s="8" t="str">
        <f t="shared" si="5"/>
        <v>-</v>
      </c>
      <c r="M6" s="9" t="str">
        <f t="shared" si="1"/>
        <v>-</v>
      </c>
      <c r="N6" s="174"/>
      <c r="O6" s="173">
        <f t="shared" ca="1" si="6"/>
        <v>1</v>
      </c>
      <c r="P6" s="166"/>
    </row>
    <row r="7" spans="1:16" s="108" customFormat="1" x14ac:dyDescent="0.25">
      <c r="A7" s="156"/>
      <c r="B7" s="175" t="s">
        <v>93</v>
      </c>
      <c r="C7" s="168">
        <f>SUMIFS('2021'!BV:BV,'2021'!J:J,B7,'2021'!E:E,$B$1)</f>
        <v>3</v>
      </c>
      <c r="D7" s="169">
        <f>SUMIFS('2021'!L:L,'2021'!J:J,B7,'2021'!E:E,$B$1)</f>
        <v>5</v>
      </c>
      <c r="E7" s="170">
        <f>IFERROR(SUMIFS('2021'!CC:CC,'2021'!J:J,B7,'2021'!E:E,$B$1)+SUMIFS('2021'!CC:CC,'2021'!J:J,B7,'2021'!E:E,"Bioassess*"),"-")</f>
        <v>1</v>
      </c>
      <c r="F7" s="171">
        <f>IFERROR(SUMIFS('2021'!CD:CD,'2021'!J:J,B7,'2021'!E:E,$B$1)+SUMIFS('2021'!CD:CD,'2021'!J:J,B7,'2021'!E:E,"Bioassess*"),"-")</f>
        <v>1</v>
      </c>
      <c r="G7" s="168">
        <f>IFERROR(SUMIFS('2021'!CE:CE,'2021'!J:J,B7,'2021'!E:E,$B$1)+SUMIFS('2021'!CE:CE,'2021'!J:J,B7,'2021'!E:E,"Bioassess*"),"-")</f>
        <v>1</v>
      </c>
      <c r="H7" s="172">
        <f>IFERROR(SUMIFS('2021'!CF:CF,'2021'!J:J,B7,'2021'!E:E,$B$1)+SUMIFS('2021'!CF:CF,'2021'!J:J,B7,'2021'!E:E,"Bioassess*"),"-")</f>
        <v>0</v>
      </c>
      <c r="I7" s="6">
        <f t="shared" si="2"/>
        <v>0.2</v>
      </c>
      <c r="J7" s="7">
        <f t="shared" si="3"/>
        <v>0.2</v>
      </c>
      <c r="K7" s="7">
        <f t="shared" si="4"/>
        <v>0.2</v>
      </c>
      <c r="L7" s="8">
        <f t="shared" si="5"/>
        <v>0</v>
      </c>
      <c r="M7" s="9">
        <f t="shared" si="1"/>
        <v>0.6</v>
      </c>
      <c r="N7" s="174"/>
      <c r="O7" s="173">
        <f t="shared" ca="1" si="6"/>
        <v>1</v>
      </c>
      <c r="P7" s="166"/>
    </row>
    <row r="8" spans="1:16" s="108" customFormat="1" x14ac:dyDescent="0.25">
      <c r="A8" s="156"/>
      <c r="B8" s="175" t="s">
        <v>87</v>
      </c>
      <c r="C8" s="168">
        <f>SUMIFS('2021'!BV:BV,'2021'!J:J,B8,'2021'!E:E,$B$1)</f>
        <v>10</v>
      </c>
      <c r="D8" s="169">
        <f>SUMIFS('2021'!L:L,'2021'!J:J,B8,'2021'!E:E,$B$1)</f>
        <v>10</v>
      </c>
      <c r="E8" s="170">
        <f>IFERROR(SUMIFS('2021'!CC:CC,'2021'!J:J,B8,'2021'!E:E,$B$1),"-")</f>
        <v>1</v>
      </c>
      <c r="F8" s="171">
        <f>IFERROR(SUMIFS('2021'!CD:CD,'2021'!J:J,B8,'2021'!E:E,$B$1),"-")</f>
        <v>0</v>
      </c>
      <c r="G8" s="168">
        <f>IFERROR(SUMIFS('2021'!CE:CE,'2021'!J:J,B8,'2021'!E:E,$B$1),"-")</f>
        <v>7</v>
      </c>
      <c r="H8" s="172">
        <f>IFERROR(SUMIFS('2021'!CF:CF,'2021'!J:J,B8,'2021'!E:E,$B$1),"-")</f>
        <v>2</v>
      </c>
      <c r="I8" s="6">
        <f t="shared" si="2"/>
        <v>0.1</v>
      </c>
      <c r="J8" s="7">
        <f t="shared" si="3"/>
        <v>0</v>
      </c>
      <c r="K8" s="7">
        <f t="shared" si="4"/>
        <v>0.7</v>
      </c>
      <c r="L8" s="8">
        <f t="shared" si="5"/>
        <v>0.2</v>
      </c>
      <c r="M8" s="9">
        <f t="shared" si="1"/>
        <v>1</v>
      </c>
      <c r="N8" s="174"/>
      <c r="O8" s="173">
        <f t="shared" ca="1" si="6"/>
        <v>1</v>
      </c>
      <c r="P8" s="166"/>
    </row>
    <row r="9" spans="1:16" s="108" customFormat="1" x14ac:dyDescent="0.25">
      <c r="A9" s="156"/>
      <c r="B9" s="175" t="s">
        <v>116</v>
      </c>
      <c r="C9" s="168">
        <f>SUMIFS('2021'!BV:BV,'2021'!J:J,B9,'2021'!E:E,$B$1)</f>
        <v>17</v>
      </c>
      <c r="D9" s="169">
        <f>SUMIFS('2021'!L:L,'2021'!J:J,B9,'2021'!E:E,$B$1)</f>
        <v>17</v>
      </c>
      <c r="E9" s="170">
        <f>IFERROR(SUMIFS('2021'!CC:CC,'2021'!J:J,B9,'2021'!E:E,$B$1),"-")</f>
        <v>3</v>
      </c>
      <c r="F9" s="171">
        <f>IFERROR(SUMIFS('2021'!CD:CD,'2021'!J:J,B9,'2021'!E:E,$B$1),"-")</f>
        <v>0</v>
      </c>
      <c r="G9" s="168">
        <f>IFERROR(SUMIFS('2021'!CE:CE,'2021'!J:J,B9,'2021'!E:E,$B$1),"-")</f>
        <v>11</v>
      </c>
      <c r="H9" s="172">
        <f>IFERROR(SUMIFS('2021'!CF:CF,'2021'!J:J,B9,'2021'!E:E,$B$1),"-")</f>
        <v>3</v>
      </c>
      <c r="I9" s="6">
        <f>IFERROR(E9/D9,"-")</f>
        <v>0.17647058823529413</v>
      </c>
      <c r="J9" s="7">
        <f>IFERROR(F9/D9,"-")</f>
        <v>0</v>
      </c>
      <c r="K9" s="7">
        <f>IFERROR(G9/D9,"-")</f>
        <v>0.6470588235294118</v>
      </c>
      <c r="L9" s="8">
        <f>IFERROR(H9/D9,"-")</f>
        <v>0.17647058823529413</v>
      </c>
      <c r="M9" s="9">
        <f>IFERROR(C9/D9,"-")</f>
        <v>1</v>
      </c>
      <c r="N9" s="174"/>
      <c r="O9" s="173">
        <f t="shared" ca="1" si="6"/>
        <v>1</v>
      </c>
      <c r="P9" s="166"/>
    </row>
    <row r="10" spans="1:16" s="108" customFormat="1" x14ac:dyDescent="0.25">
      <c r="A10" s="156"/>
      <c r="B10" s="175" t="s">
        <v>91</v>
      </c>
      <c r="C10" s="168">
        <f>SUMIFS('2021'!BV:BV,'2021'!J:J,B10,'2021'!E:E,$B$1)</f>
        <v>2</v>
      </c>
      <c r="D10" s="169">
        <f>SUMIFS('2021'!L:L,'2021'!J:J,B10,'2021'!E:E,$B$1)</f>
        <v>2</v>
      </c>
      <c r="E10" s="170">
        <f>IFERROR(SUMIFS('2021'!CC:CC,'2021'!J:J,B10,'2021'!E:E,$B$1),"-")</f>
        <v>0</v>
      </c>
      <c r="F10" s="171">
        <f>IFERROR(SUMIFS('2021'!CD:CD,'2021'!J:J,B10,'2021'!E:E,$B$1),"-")</f>
        <v>0</v>
      </c>
      <c r="G10" s="168">
        <f>IFERROR(SUMIFS('2021'!CE:CE,'2021'!J:J,B10,'2021'!E:E,$B$1),"-")</f>
        <v>2</v>
      </c>
      <c r="H10" s="172">
        <f>IFERROR(SUMIFS('2021'!CF:CF,'2021'!J:J,B10,'2021'!E:E,$B$1),"-")</f>
        <v>0</v>
      </c>
      <c r="I10" s="6">
        <f t="shared" ref="I10:I11" si="7">IFERROR(E10/D10,"-")</f>
        <v>0</v>
      </c>
      <c r="J10" s="7">
        <f t="shared" ref="J10:J11" si="8">IFERROR(F10/D10,"-")</f>
        <v>0</v>
      </c>
      <c r="K10" s="7">
        <f t="shared" ref="K10:K11" si="9">IFERROR(G10/D10,"-")</f>
        <v>1</v>
      </c>
      <c r="L10" s="8">
        <f t="shared" ref="L10:L11" si="10">IFERROR(H10/D10,"-")</f>
        <v>0</v>
      </c>
      <c r="M10" s="9">
        <f t="shared" ref="M10:M11" si="11">IFERROR(C10/D10,"-")</f>
        <v>1</v>
      </c>
      <c r="N10" s="174"/>
      <c r="O10" s="173">
        <f t="shared" ca="1" si="6"/>
        <v>1</v>
      </c>
      <c r="P10" s="166"/>
    </row>
    <row r="11" spans="1:16" s="108" customFormat="1" ht="15.75" thickBot="1" x14ac:dyDescent="0.3">
      <c r="A11" s="156"/>
      <c r="B11" s="175" t="s">
        <v>143</v>
      </c>
      <c r="C11" s="168">
        <f>SUMIFS('2021'!BV:BV,'2021'!J:J,B11,'2021'!E:E,$B$1)</f>
        <v>1</v>
      </c>
      <c r="D11" s="169">
        <f>SUMIFS('2021'!L:L,'2021'!J:J,B11,'2021'!E:E,$B$1)</f>
        <v>1</v>
      </c>
      <c r="E11" s="170">
        <f>IFERROR(SUMIFS('2021'!CC:CC,'2021'!J:J,B11,'2021'!E:E,$B$1),"-")</f>
        <v>1</v>
      </c>
      <c r="F11" s="171">
        <f>IFERROR(SUMIFS('2021'!CD:CD,'2021'!J:J,B11,'2021'!E:E,$B$1),"-")</f>
        <v>0</v>
      </c>
      <c r="G11" s="168">
        <f>IFERROR(SUMIFS('2021'!CE:CE,'2021'!J:J,B11,'2021'!E:E,$B$1),"-")</f>
        <v>0</v>
      </c>
      <c r="H11" s="172">
        <f>IFERROR(SUMIFS('2021'!CF:CF,'2021'!J:J,B11,'2021'!E:E,$B$1),"-")</f>
        <v>0</v>
      </c>
      <c r="I11" s="6">
        <f t="shared" si="7"/>
        <v>1</v>
      </c>
      <c r="J11" s="7">
        <f t="shared" si="8"/>
        <v>0</v>
      </c>
      <c r="K11" s="7">
        <f t="shared" si="9"/>
        <v>0</v>
      </c>
      <c r="L11" s="8">
        <f t="shared" si="10"/>
        <v>0</v>
      </c>
      <c r="M11" s="9">
        <f t="shared" si="11"/>
        <v>1</v>
      </c>
      <c r="N11" s="176"/>
      <c r="O11" s="173">
        <f t="shared" ca="1" si="6"/>
        <v>1</v>
      </c>
      <c r="P11" s="166"/>
    </row>
    <row r="12" spans="1:16" s="108" customFormat="1" x14ac:dyDescent="0.25">
      <c r="A12" s="156"/>
      <c r="B12" s="175" t="s">
        <v>90</v>
      </c>
      <c r="C12" s="168">
        <f>SUMIFS('2021'!BV:BV,'2021'!J:J,B12,'2021'!E:E,$B$1)</f>
        <v>1</v>
      </c>
      <c r="D12" s="169">
        <f>SUMIFS('2021'!L:L,'2021'!J:J,B12,'2021'!E:E,$B$1)</f>
        <v>1</v>
      </c>
      <c r="E12" s="170">
        <f>IFERROR(SUMIFS('2021'!CC:CC,'2021'!J:J,B12,'2021'!E:E,$B$1),"-")</f>
        <v>1</v>
      </c>
      <c r="F12" s="171">
        <f>IFERROR(SUMIFS('2021'!CD:CD,'2021'!J:J,B12,'2021'!E:E,$B$1),"-")</f>
        <v>0</v>
      </c>
      <c r="G12" s="168">
        <f>IFERROR(SUMIFS('2021'!CE:CE,'2021'!J:J,B12,'2021'!E:E,$B$1),"-")</f>
        <v>0</v>
      </c>
      <c r="H12" s="172">
        <f>IFERROR(SUMIFS('2021'!CF:CF,'2021'!J:J,B12,'2021'!E:E,$B$1),"-")</f>
        <v>0</v>
      </c>
      <c r="I12" s="6">
        <f t="shared" si="2"/>
        <v>1</v>
      </c>
      <c r="J12" s="7">
        <f t="shared" si="3"/>
        <v>0</v>
      </c>
      <c r="K12" s="7">
        <f t="shared" si="4"/>
        <v>0</v>
      </c>
      <c r="L12" s="8">
        <f t="shared" si="5"/>
        <v>0</v>
      </c>
      <c r="M12" s="11">
        <f t="shared" si="1"/>
        <v>1</v>
      </c>
      <c r="N12" s="177" t="s">
        <v>117</v>
      </c>
      <c r="O12" s="165">
        <f t="shared" ca="1" si="6"/>
        <v>1</v>
      </c>
      <c r="P12" s="166"/>
    </row>
    <row r="13" spans="1:16" s="108" customFormat="1" ht="15.75" thickBot="1" x14ac:dyDescent="0.3">
      <c r="A13" s="156"/>
      <c r="B13" s="175" t="s">
        <v>89</v>
      </c>
      <c r="C13" s="168">
        <f>SUMIFS('2021'!BV:BV,'2021'!J:J,B13,'2021'!E:E,$B$1)</f>
        <v>0</v>
      </c>
      <c r="D13" s="169">
        <f>SUMIFS('2021'!L:L,'2021'!J:J,B13,'2021'!E:E,$B$1)</f>
        <v>0</v>
      </c>
      <c r="E13" s="170">
        <f>IFERROR(SUMIFS('2021'!CC:CC,'2021'!J:J,B13,'2021'!E:E,$B$1),"-")</f>
        <v>0</v>
      </c>
      <c r="F13" s="171">
        <f>IFERROR(SUMIFS('2021'!CD:CD,'2021'!J:J,B13,'2021'!E:E,$B$1),"-")</f>
        <v>0</v>
      </c>
      <c r="G13" s="168">
        <f>IFERROR(SUMIFS('2021'!CE:CE,'2021'!J:J,B13,'2021'!E:E,$B$1),"-")</f>
        <v>0</v>
      </c>
      <c r="H13" s="172">
        <f>IFERROR(SUMIFS('2021'!CF:CF,'2021'!J:J,B13,'2021'!E:E,$B$1),"-")</f>
        <v>0</v>
      </c>
      <c r="I13" s="6" t="str">
        <f t="shared" si="2"/>
        <v>-</v>
      </c>
      <c r="J13" s="7" t="str">
        <f t="shared" si="3"/>
        <v>-</v>
      </c>
      <c r="K13" s="7" t="str">
        <f t="shared" si="4"/>
        <v>-</v>
      </c>
      <c r="L13" s="8" t="str">
        <f t="shared" si="5"/>
        <v>-</v>
      </c>
      <c r="M13" s="11" t="str">
        <f t="shared" si="1"/>
        <v>-</v>
      </c>
      <c r="N13" s="178" t="s">
        <v>118</v>
      </c>
      <c r="O13" s="165">
        <f t="shared" ca="1" si="6"/>
        <v>1</v>
      </c>
      <c r="P13" s="166"/>
    </row>
    <row r="14" spans="1:16" s="108" customFormat="1" ht="18.75" thickBot="1" x14ac:dyDescent="0.3">
      <c r="A14" s="156"/>
      <c r="B14" s="179" t="s">
        <v>96</v>
      </c>
      <c r="C14" s="180">
        <f t="shared" ref="C14:H14" si="12">SUM(C15:C17)</f>
        <v>58</v>
      </c>
      <c r="D14" s="181">
        <f t="shared" si="12"/>
        <v>58</v>
      </c>
      <c r="E14" s="182">
        <f t="shared" si="12"/>
        <v>24</v>
      </c>
      <c r="F14" s="183">
        <f t="shared" si="12"/>
        <v>13</v>
      </c>
      <c r="G14" s="184">
        <f t="shared" si="12"/>
        <v>16</v>
      </c>
      <c r="H14" s="185">
        <f t="shared" si="12"/>
        <v>5</v>
      </c>
      <c r="I14" s="12">
        <f t="shared" si="2"/>
        <v>0.41379310344827586</v>
      </c>
      <c r="J14" s="13">
        <f t="shared" si="3"/>
        <v>0.22413793103448276</v>
      </c>
      <c r="K14" s="13">
        <f t="shared" si="4"/>
        <v>0.27586206896551724</v>
      </c>
      <c r="L14" s="14">
        <f t="shared" si="5"/>
        <v>8.6206896551724144E-2</v>
      </c>
      <c r="M14" s="15">
        <f t="shared" si="1"/>
        <v>1</v>
      </c>
      <c r="N14" s="186">
        <f ca="1">IF(1-((44561-(TODAY()))/365)&lt;0,0,IF(1-((44561-(TODAY()))/365)&gt;1,1,1-((44561-(TODAY()))/365)))</f>
        <v>1</v>
      </c>
      <c r="O14" s="165">
        <f t="shared" ca="1" si="6"/>
        <v>1</v>
      </c>
      <c r="P14" s="166"/>
    </row>
    <row r="15" spans="1:16" s="108" customFormat="1" x14ac:dyDescent="0.25">
      <c r="A15" s="156"/>
      <c r="B15" s="187" t="s">
        <v>119</v>
      </c>
      <c r="C15" s="188">
        <f>SUMIFS('2021'!BV:BV,'2021'!J:J,"E. coli*",'2021'!E:E,$B$1)</f>
        <v>58</v>
      </c>
      <c r="D15" s="189">
        <f>SUMIFS('2021'!L:L,'2021'!J:J,"E. coli*",'2021'!E:E,$B$1)</f>
        <v>58</v>
      </c>
      <c r="E15" s="190">
        <f>IFERROR(SUMIFS('2021'!CC:CC,'2021'!J:J,"E. coli*",'2021'!E:E,$B$1),"-")</f>
        <v>24</v>
      </c>
      <c r="F15" s="188">
        <f>IFERROR(SUMIFS('2021'!CD:CD,'2021'!J:J,"E. coli*",'2021'!E:E,$B$1),"-")</f>
        <v>13</v>
      </c>
      <c r="G15" s="191">
        <f>IFERROR(SUMIFS('2021'!CE:CE,'2021'!J:J,"E. coli*",'2021'!E:E,$B$1),"-")</f>
        <v>16</v>
      </c>
      <c r="H15" s="192">
        <f>IFERROR(SUMIFS('2021'!CF:CF,'2021'!J:J,"E. coli*",'2021'!E:E,$B$1),"-")</f>
        <v>5</v>
      </c>
      <c r="I15" s="16">
        <f t="shared" si="2"/>
        <v>0.41379310344827586</v>
      </c>
      <c r="J15" s="17">
        <f t="shared" si="3"/>
        <v>0.22413793103448276</v>
      </c>
      <c r="K15" s="17">
        <f t="shared" si="4"/>
        <v>0.27586206896551724</v>
      </c>
      <c r="L15" s="18">
        <f t="shared" si="5"/>
        <v>8.6206896551724144E-2</v>
      </c>
      <c r="M15" s="19">
        <f t="shared" si="1"/>
        <v>1</v>
      </c>
      <c r="N15" s="193"/>
      <c r="O15" s="173">
        <f t="shared" ca="1" si="6"/>
        <v>1</v>
      </c>
      <c r="P15" s="166"/>
    </row>
    <row r="16" spans="1:16" s="108" customFormat="1" x14ac:dyDescent="0.25">
      <c r="A16" s="156"/>
      <c r="B16" s="194" t="s">
        <v>92</v>
      </c>
      <c r="C16" s="188">
        <f>SUMIFS('2021'!BV:BV,'2021'!J:J,"Enterococci*",'2021'!E:E,$B$1)</f>
        <v>0</v>
      </c>
      <c r="D16" s="189">
        <f>SUMIFS('2021'!L:L,'2021'!J:J,"Enterococci*",'2021'!E:E,$B$1)</f>
        <v>0</v>
      </c>
      <c r="E16" s="190">
        <f>IFERROR(SUMIFS('2021'!CC:CC,'2021'!J:J,"Enterococci*",'2021'!E:E,$B$1),"-")</f>
        <v>0</v>
      </c>
      <c r="F16" s="188">
        <f>IFERROR(SUMIFS('2021'!CD:CD,'2021'!J:J,"Enterococci*",'2021'!E:E,$B$1),"-")</f>
        <v>0</v>
      </c>
      <c r="G16" s="191">
        <f>IFERROR(SUMIFS('2021'!CE:CE,'2021'!J:J,"Enterococci*",'2021'!E:E,$B$1),"-")</f>
        <v>0</v>
      </c>
      <c r="H16" s="192">
        <f>IFERROR(SUMIFS('2021'!CF:CF,'2021'!J:J,"Enterococci*",'2021'!E:E,$B$1),"-")</f>
        <v>0</v>
      </c>
      <c r="I16" s="16" t="str">
        <f t="shared" si="2"/>
        <v>-</v>
      </c>
      <c r="J16" s="17" t="str">
        <f t="shared" si="3"/>
        <v>-</v>
      </c>
      <c r="K16" s="17" t="str">
        <f t="shared" si="4"/>
        <v>-</v>
      </c>
      <c r="L16" s="18" t="str">
        <f t="shared" si="5"/>
        <v>-</v>
      </c>
      <c r="M16" s="19" t="str">
        <f t="shared" si="1"/>
        <v>-</v>
      </c>
      <c r="N16" s="174"/>
      <c r="O16" s="173">
        <f t="shared" ca="1" si="6"/>
        <v>1</v>
      </c>
      <c r="P16" s="166"/>
    </row>
    <row r="17" spans="1:16" s="108" customFormat="1" x14ac:dyDescent="0.25">
      <c r="A17" s="156"/>
      <c r="B17" s="194" t="s">
        <v>120</v>
      </c>
      <c r="C17" s="188">
        <f>SUMIFS('2021'!BV:BV,'2021'!J:J,"Fecal C*",'2021'!E:E,$B$1)</f>
        <v>0</v>
      </c>
      <c r="D17" s="189">
        <f>SUMIFS('2021'!L:L,'2021'!J:J,"Fecal C*",'2021'!E:E,$B$1)</f>
        <v>0</v>
      </c>
      <c r="E17" s="190">
        <f>IFERROR(SUMIFS('2021'!CC:CC,'2021'!J:J,"Fecal C*",'2021'!E:E,$B$1),"-")</f>
        <v>0</v>
      </c>
      <c r="F17" s="188">
        <f>IFERROR(SUMIFS('2021'!CD:CD,'2021'!J:J,"Fecal C*",'2021'!E:E,$B$1),"-")</f>
        <v>0</v>
      </c>
      <c r="G17" s="191">
        <f>IFERROR(SUMIFS('2021'!CE:CE,'2021'!J:J,"Fecal C*",'2021'!E:E,$B$1),"-")</f>
        <v>0</v>
      </c>
      <c r="H17" s="192">
        <f>IFERROR(SUMIFS('2021'!CF:CF,'2021'!J:J,"Fecal C*",'2021'!E:E,$B$1),"-")</f>
        <v>0</v>
      </c>
      <c r="I17" s="16" t="str">
        <f t="shared" si="2"/>
        <v>-</v>
      </c>
      <c r="J17" s="17" t="str">
        <f t="shared" si="3"/>
        <v>-</v>
      </c>
      <c r="K17" s="17" t="str">
        <f t="shared" si="4"/>
        <v>-</v>
      </c>
      <c r="L17" s="18" t="str">
        <f t="shared" si="5"/>
        <v>-</v>
      </c>
      <c r="M17" s="19" t="str">
        <f t="shared" si="1"/>
        <v>-</v>
      </c>
      <c r="N17" s="174"/>
      <c r="O17" s="173">
        <f t="shared" ca="1" si="6"/>
        <v>1</v>
      </c>
      <c r="P17" s="166"/>
    </row>
    <row r="18" spans="1:16" s="108" customFormat="1" x14ac:dyDescent="0.25">
      <c r="A18" s="156"/>
      <c r="B18" s="195" t="s">
        <v>97</v>
      </c>
      <c r="C18" s="196">
        <f t="shared" ref="C18:H18" si="13">SUM(C19:C24)</f>
        <v>0</v>
      </c>
      <c r="D18" s="197">
        <f t="shared" si="13"/>
        <v>0</v>
      </c>
      <c r="E18" s="198">
        <f t="shared" si="13"/>
        <v>0</v>
      </c>
      <c r="F18" s="199">
        <f t="shared" si="13"/>
        <v>0</v>
      </c>
      <c r="G18" s="200">
        <f t="shared" si="13"/>
        <v>0</v>
      </c>
      <c r="H18" s="201">
        <f t="shared" si="13"/>
        <v>0</v>
      </c>
      <c r="I18" s="20" t="str">
        <f t="shared" si="2"/>
        <v>-</v>
      </c>
      <c r="J18" s="21" t="str">
        <f t="shared" si="3"/>
        <v>-</v>
      </c>
      <c r="K18" s="21" t="str">
        <f t="shared" si="4"/>
        <v>-</v>
      </c>
      <c r="L18" s="22" t="str">
        <f t="shared" si="5"/>
        <v>-</v>
      </c>
      <c r="M18" s="23" t="str">
        <f t="shared" si="1"/>
        <v>-</v>
      </c>
      <c r="N18" s="174"/>
      <c r="O18" s="173">
        <f t="shared" ca="1" si="6"/>
        <v>1</v>
      </c>
      <c r="P18" s="166"/>
    </row>
    <row r="19" spans="1:16" s="108" customFormat="1" x14ac:dyDescent="0.25">
      <c r="A19" s="156"/>
      <c r="B19" s="202" t="s">
        <v>86</v>
      </c>
      <c r="C19" s="203">
        <f>SUMIFS('2021'!BV:BV,'2021'!J:J,B19,'2021'!E:E,$B$1)</f>
        <v>0</v>
      </c>
      <c r="D19" s="204">
        <f>SUMIFS('2021'!L:L,'2021'!J:J,B19,'2021'!E:E,$B$1)</f>
        <v>0</v>
      </c>
      <c r="E19" s="205">
        <f>IFERROR(SUMIFS('2021'!CC:CC,'2021'!J:J,B19,'2021'!E:E,$B$1),"-")</f>
        <v>0</v>
      </c>
      <c r="F19" s="206">
        <f>IFERROR(SUMIFS('2021'!CD:CD,'2021'!J:J,B19,'2021'!E:E,$B$1),"-")</f>
        <v>0</v>
      </c>
      <c r="G19" s="207">
        <f>IFERROR(SUMIFS('2021'!CE:CE,'2021'!J:J,B19,'2021'!E:E,$B$1),"-")</f>
        <v>0</v>
      </c>
      <c r="H19" s="208">
        <f>IFERROR(SUMIFS('2021'!CF:CF,'2021'!J:J,B19,'2021'!E:E,$B$1),"-")</f>
        <v>0</v>
      </c>
      <c r="I19" s="24" t="str">
        <f t="shared" si="2"/>
        <v>-</v>
      </c>
      <c r="J19" s="25" t="str">
        <f t="shared" si="3"/>
        <v>-</v>
      </c>
      <c r="K19" s="25" t="str">
        <f t="shared" si="4"/>
        <v>-</v>
      </c>
      <c r="L19" s="26" t="str">
        <f t="shared" si="5"/>
        <v>-</v>
      </c>
      <c r="M19" s="209" t="str">
        <f t="shared" si="1"/>
        <v>-</v>
      </c>
      <c r="N19" s="174"/>
      <c r="O19" s="173">
        <f t="shared" ca="1" si="6"/>
        <v>1</v>
      </c>
      <c r="P19" s="166"/>
    </row>
    <row r="20" spans="1:16" s="108" customFormat="1" x14ac:dyDescent="0.25">
      <c r="A20" s="156"/>
      <c r="B20" s="202" t="s">
        <v>121</v>
      </c>
      <c r="C20" s="203">
        <f>SUMIFS('2021'!BV:BV,'2021'!J:J,B20,'2021'!E:E,$B$1)</f>
        <v>0</v>
      </c>
      <c r="D20" s="204">
        <f>SUMIFS('2021'!L:L,'2021'!J:J,B20,'2021'!E:E,$B$1)</f>
        <v>0</v>
      </c>
      <c r="E20" s="205">
        <f>IFERROR(SUMIFS('2021'!CC:CC,'2021'!J:J,B20,'2021'!E:E,$B$1),"-")</f>
        <v>0</v>
      </c>
      <c r="F20" s="206">
        <f>IFERROR(SUMIFS('2021'!CD:CD,'2021'!J:J,B20,'2021'!E:E,$B$1),"-")</f>
        <v>0</v>
      </c>
      <c r="G20" s="207">
        <f>IFERROR(SUMIFS('2021'!CE:CE,'2021'!J:J,B20,'2021'!E:E,$B$1),"-")</f>
        <v>0</v>
      </c>
      <c r="H20" s="208">
        <f>IFERROR(SUMIFS('2021'!CF:CF,'2021'!J:J,B20,'2021'!E:E,$B$1),"-")</f>
        <v>0</v>
      </c>
      <c r="I20" s="24" t="str">
        <f t="shared" si="2"/>
        <v>-</v>
      </c>
      <c r="J20" s="25" t="str">
        <f t="shared" si="3"/>
        <v>-</v>
      </c>
      <c r="K20" s="25" t="str">
        <f t="shared" si="4"/>
        <v>-</v>
      </c>
      <c r="L20" s="26" t="str">
        <f t="shared" si="5"/>
        <v>-</v>
      </c>
      <c r="M20" s="209" t="str">
        <f t="shared" si="1"/>
        <v>-</v>
      </c>
      <c r="N20" s="174"/>
      <c r="O20" s="173">
        <f t="shared" ca="1" si="6"/>
        <v>1</v>
      </c>
      <c r="P20" s="166"/>
    </row>
    <row r="21" spans="1:16" s="108" customFormat="1" x14ac:dyDescent="0.25">
      <c r="A21" s="156"/>
      <c r="B21" s="202" t="s">
        <v>83</v>
      </c>
      <c r="C21" s="203">
        <f>SUMIFS('2021'!BV:BV,'2021'!J:J,B21,'2021'!E:E,$B$1)</f>
        <v>0</v>
      </c>
      <c r="D21" s="204">
        <f>SUMIFS('2021'!L:L,'2021'!J:J,B21,'2021'!E:E,$B$1)</f>
        <v>0</v>
      </c>
      <c r="E21" s="205">
        <f>IFERROR(SUMIFS('2021'!CC:CC,'2021'!J:J,B21,'2021'!E:E,$B$1),"-")</f>
        <v>0</v>
      </c>
      <c r="F21" s="206">
        <f>IFERROR(SUMIFS('2021'!CD:CD,'2021'!J:J,B21,'2021'!E:E,$B$1),"-")</f>
        <v>0</v>
      </c>
      <c r="G21" s="207">
        <f>IFERROR(SUMIFS('2021'!CE:CE,'2021'!J:J,B21,'2021'!E:E,$B$1),"-")</f>
        <v>0</v>
      </c>
      <c r="H21" s="208">
        <f>IFERROR(SUMIFS('2021'!CF:CF,'2021'!J:J,B21,'2021'!E:E,$B$1),"-")</f>
        <v>0</v>
      </c>
      <c r="I21" s="24" t="str">
        <f t="shared" si="2"/>
        <v>-</v>
      </c>
      <c r="J21" s="25" t="str">
        <f t="shared" si="3"/>
        <v>-</v>
      </c>
      <c r="K21" s="25" t="str">
        <f t="shared" si="4"/>
        <v>-</v>
      </c>
      <c r="L21" s="26" t="str">
        <f t="shared" si="5"/>
        <v>-</v>
      </c>
      <c r="M21" s="209" t="str">
        <f t="shared" si="1"/>
        <v>-</v>
      </c>
      <c r="N21" s="174"/>
      <c r="O21" s="173">
        <f t="shared" ca="1" si="6"/>
        <v>1</v>
      </c>
      <c r="P21" s="166"/>
    </row>
    <row r="22" spans="1:16" s="108" customFormat="1" x14ac:dyDescent="0.25">
      <c r="A22" s="156"/>
      <c r="B22" s="202" t="s">
        <v>85</v>
      </c>
      <c r="C22" s="203">
        <f>SUMIFS('2021'!BV:BV,'2021'!J:J,B22,'2021'!E:E,$B$1)</f>
        <v>0</v>
      </c>
      <c r="D22" s="204">
        <f>SUMIFS('2021'!L:L,'2021'!J:J,B22,'2021'!E:E,$B$1)</f>
        <v>0</v>
      </c>
      <c r="E22" s="205">
        <f>IFERROR(SUMIFS('2021'!CC:CC,'2021'!J:J,B22,'2021'!E:E,$B$1),"-")</f>
        <v>0</v>
      </c>
      <c r="F22" s="206">
        <f>IFERROR(SUMIFS('2021'!CD:CD,'2021'!J:J,B22,'2021'!E:E,$B$1),"-")</f>
        <v>0</v>
      </c>
      <c r="G22" s="207">
        <f>IFERROR(SUMIFS('2021'!CE:CE,'2021'!J:J,B22,'2021'!E:E,$B$1),"-")</f>
        <v>0</v>
      </c>
      <c r="H22" s="208">
        <f>IFERROR(SUMIFS('2021'!CF:CF,'2021'!J:J,B22,'2021'!E:E,$B$1),"-")</f>
        <v>0</v>
      </c>
      <c r="I22" s="24" t="str">
        <f t="shared" si="2"/>
        <v>-</v>
      </c>
      <c r="J22" s="25" t="str">
        <f t="shared" si="3"/>
        <v>-</v>
      </c>
      <c r="K22" s="25" t="str">
        <f t="shared" si="4"/>
        <v>-</v>
      </c>
      <c r="L22" s="26" t="str">
        <f t="shared" si="5"/>
        <v>-</v>
      </c>
      <c r="M22" s="209" t="str">
        <f t="shared" si="1"/>
        <v>-</v>
      </c>
      <c r="N22" s="210"/>
      <c r="O22" s="173">
        <f t="shared" ca="1" si="6"/>
        <v>1</v>
      </c>
      <c r="P22" s="166"/>
    </row>
    <row r="23" spans="1:16" s="108" customFormat="1" x14ac:dyDescent="0.25">
      <c r="A23" s="156"/>
      <c r="B23" s="202" t="s">
        <v>84</v>
      </c>
      <c r="C23" s="203">
        <f>SUMIFS('2021'!BV:BV,'2021'!J:J,B23,'2021'!E:E,$B$1)</f>
        <v>0</v>
      </c>
      <c r="D23" s="204">
        <f>SUMIFS('2021'!L:L,'2021'!J:J,B23,'2021'!E:E,$B$1)</f>
        <v>0</v>
      </c>
      <c r="E23" s="205">
        <f>IFERROR(SUMIFS('2021'!CC:CC,'2021'!J:J,B23,'2021'!E:E,$B$1),"-")</f>
        <v>0</v>
      </c>
      <c r="F23" s="206">
        <f>IFERROR(SUMIFS('2021'!CD:CD,'2021'!J:J,B23,'2021'!E:E,$B$1),"-")</f>
        <v>0</v>
      </c>
      <c r="G23" s="207">
        <f>IFERROR(SUMIFS('2021'!CE:CE,'2021'!J:J,B23,'2021'!E:E,$B$1),"-")</f>
        <v>0</v>
      </c>
      <c r="H23" s="208">
        <f>IFERROR(SUMIFS('2021'!CF:CF,'2021'!J:J,B23,'2021'!E:E,$B$1),"-")</f>
        <v>0</v>
      </c>
      <c r="I23" s="24" t="str">
        <f t="shared" si="2"/>
        <v>-</v>
      </c>
      <c r="J23" s="25" t="str">
        <f t="shared" si="3"/>
        <v>-</v>
      </c>
      <c r="K23" s="25" t="str">
        <f t="shared" si="4"/>
        <v>-</v>
      </c>
      <c r="L23" s="26" t="str">
        <f t="shared" si="5"/>
        <v>-</v>
      </c>
      <c r="M23" s="209" t="str">
        <f t="shared" si="1"/>
        <v>-</v>
      </c>
      <c r="N23" s="174"/>
      <c r="O23" s="173">
        <f t="shared" ca="1" si="6"/>
        <v>1</v>
      </c>
      <c r="P23" s="166"/>
    </row>
    <row r="24" spans="1:16" s="108" customFormat="1" ht="15.75" thickBot="1" x14ac:dyDescent="0.3">
      <c r="A24" s="156"/>
      <c r="B24" s="211" t="s">
        <v>122</v>
      </c>
      <c r="C24" s="203">
        <f>SUMIFS('2021'!BV:BV,'2021'!J:J,B24,'2021'!E:E,$B$1)</f>
        <v>0</v>
      </c>
      <c r="D24" s="204">
        <f>SUMIFS('2021'!L:L,'2021'!J:J,B24,'2021'!E:E,$B$1)</f>
        <v>0</v>
      </c>
      <c r="E24" s="205">
        <f>IFERROR(SUMIFS('2021'!CC:CC,'2021'!J:J,B24,'2021'!E:E,$B$1),"-")</f>
        <v>0</v>
      </c>
      <c r="F24" s="206">
        <f>IFERROR(SUMIFS('2021'!CD:CD,'2021'!J:J,B24,'2021'!E:E,$B$1),"-")</f>
        <v>0</v>
      </c>
      <c r="G24" s="207">
        <f>IFERROR(SUMIFS('2021'!CE:CE,'2021'!J:J,B24,'2021'!E:E,$B$1),"-")</f>
        <v>0</v>
      </c>
      <c r="H24" s="208">
        <f>IFERROR(SUMIFS('2021'!CF:CF,'2021'!J:J,B24,'2021'!E:E,$B$1),"-")</f>
        <v>0</v>
      </c>
      <c r="I24" s="24" t="str">
        <f t="shared" si="2"/>
        <v>-</v>
      </c>
      <c r="J24" s="25" t="str">
        <f t="shared" si="3"/>
        <v>-</v>
      </c>
      <c r="K24" s="25" t="str">
        <f t="shared" si="4"/>
        <v>-</v>
      </c>
      <c r="L24" s="26" t="str">
        <f t="shared" si="5"/>
        <v>-</v>
      </c>
      <c r="M24" s="209" t="str">
        <f t="shared" si="1"/>
        <v>-</v>
      </c>
      <c r="N24" s="176"/>
      <c r="O24" s="173">
        <f t="shared" ca="1" si="6"/>
        <v>1</v>
      </c>
      <c r="P24" s="166"/>
    </row>
    <row r="25" spans="1:16" s="108" customFormat="1" x14ac:dyDescent="0.25">
      <c r="A25" s="156"/>
      <c r="B25" s="212" t="s">
        <v>98</v>
      </c>
      <c r="C25" s="213">
        <f>SUM(C26:C27)+SUM(C29:C30)+(C31*3)</f>
        <v>11</v>
      </c>
      <c r="D25" s="214">
        <f>SUM(D26:D27)+SUM(D29:D30)+(D31*3)</f>
        <v>17</v>
      </c>
      <c r="E25" s="215">
        <f t="shared" ref="E25:H25" si="14">SUM(E26:E27)+SUM(E29:E30)+(E31*3)</f>
        <v>3</v>
      </c>
      <c r="F25" s="216">
        <f t="shared" si="14"/>
        <v>3</v>
      </c>
      <c r="G25" s="217">
        <f t="shared" si="14"/>
        <v>5</v>
      </c>
      <c r="H25" s="218">
        <f t="shared" si="14"/>
        <v>0</v>
      </c>
      <c r="I25" s="27">
        <f t="shared" si="2"/>
        <v>0.17647058823529413</v>
      </c>
      <c r="J25" s="28">
        <f t="shared" si="3"/>
        <v>0.17647058823529413</v>
      </c>
      <c r="K25" s="28">
        <f t="shared" si="4"/>
        <v>0.29411764705882354</v>
      </c>
      <c r="L25" s="29">
        <f t="shared" si="5"/>
        <v>0</v>
      </c>
      <c r="M25" s="30">
        <f t="shared" si="1"/>
        <v>0.6470588235294118</v>
      </c>
      <c r="N25" s="177" t="s">
        <v>117</v>
      </c>
      <c r="O25" s="103"/>
      <c r="P25" s="166">
        <f t="shared" ref="P25:P29" ca="1" si="15">$N$28</f>
        <v>0.5</v>
      </c>
    </row>
    <row r="26" spans="1:16" s="108" customFormat="1" x14ac:dyDescent="0.25">
      <c r="A26" s="156"/>
      <c r="B26" s="219" t="s">
        <v>100</v>
      </c>
      <c r="C26" s="220">
        <f>SUMIFS('2021'!BV:BV,'2021'!J:J,B26,'2021'!E:E,$B$1)</f>
        <v>2</v>
      </c>
      <c r="D26" s="221">
        <f>SUMIFS('2021'!L:L,'2021'!J:J,B26,'2021'!E:E,$B$1)</f>
        <v>2</v>
      </c>
      <c r="E26" s="222">
        <f>IFERROR(SUMIFS('2021'!CC:CC,'2021'!J:J,B26,'2021'!E:E,$B$1),"-")</f>
        <v>0</v>
      </c>
      <c r="F26" s="223">
        <f>IFERROR(SUMIFS('2021'!CD:CD,'2021'!J:J,B26,'2021'!E:E,$B$1),"-")</f>
        <v>0</v>
      </c>
      <c r="G26" s="220">
        <f>IFERROR(SUMIFS('2021'!CE:CE,'2021'!J:J,B26,'2021'!E:E,$B$1),"-")</f>
        <v>2</v>
      </c>
      <c r="H26" s="224">
        <f>IFERROR(SUMIFS('2021'!CF:CF,'2021'!J:J,B26,'2021'!E:E,$B$1),"-")</f>
        <v>0</v>
      </c>
      <c r="I26" s="31">
        <f t="shared" si="2"/>
        <v>0</v>
      </c>
      <c r="J26" s="32">
        <f t="shared" si="3"/>
        <v>0</v>
      </c>
      <c r="K26" s="32">
        <f t="shared" si="4"/>
        <v>1</v>
      </c>
      <c r="L26" s="33">
        <f t="shared" si="5"/>
        <v>0</v>
      </c>
      <c r="M26" s="34">
        <f t="shared" si="1"/>
        <v>1</v>
      </c>
      <c r="N26" s="225" t="s">
        <v>123</v>
      </c>
      <c r="O26" s="166"/>
      <c r="P26" s="166">
        <f t="shared" ca="1" si="15"/>
        <v>0.5</v>
      </c>
    </row>
    <row r="27" spans="1:16" s="108" customFormat="1" ht="15.75" thickBot="1" x14ac:dyDescent="0.3">
      <c r="A27" s="156"/>
      <c r="B27" s="219" t="s">
        <v>101</v>
      </c>
      <c r="C27" s="220">
        <f>SUMIFS('2021'!BV:BV,'2021'!J:J,B27,'2021'!E:E,$B$1)</f>
        <v>3</v>
      </c>
      <c r="D27" s="221">
        <f>SUMIFS('2021'!L:L,'2021'!J:J,B27,'2021'!E:E,$B$1)</f>
        <v>5</v>
      </c>
      <c r="E27" s="222">
        <f>IFERROR(SUMIFS('2021'!CC:CC,'2021'!J:J,B27,'2021'!E:E,$B$1)+SUMIFS('2021'!CC:CC,'2021'!J:J,B27,'2021'!E:E,"Bioassess*"),"-")</f>
        <v>1</v>
      </c>
      <c r="F27" s="223">
        <f>IFERROR(SUMIFS('2021'!CD:CD,'2021'!J:J,B27,'2021'!E:E,$B$1)+SUMIFS('2021'!CD:CD,'2021'!J:J,B27,'2021'!E:E,"Bioassess*"),"-")</f>
        <v>1</v>
      </c>
      <c r="G27" s="220">
        <f>IFERROR(SUMIFS('2021'!CE:CE,'2021'!J:J,B27,'2021'!E:E,$B$1)+SUMIFS('2021'!CE:CE,'2021'!J:J,B27,'2021'!E:E,"Bioassess*"),"-")</f>
        <v>1</v>
      </c>
      <c r="H27" s="224">
        <f>IFERROR(SUMIFS('2021'!CF:CF,'2021'!J:J,B27,'2021'!E:E,$B$1)+SUMIFS('2021'!CF:CF,'2021'!J:J,B27,'2021'!E:E,"Bioassess*"),"-")</f>
        <v>0</v>
      </c>
      <c r="I27" s="31">
        <f t="shared" si="2"/>
        <v>0.2</v>
      </c>
      <c r="J27" s="32">
        <f t="shared" si="3"/>
        <v>0.2</v>
      </c>
      <c r="K27" s="32">
        <f t="shared" si="4"/>
        <v>0.2</v>
      </c>
      <c r="L27" s="33">
        <f t="shared" si="5"/>
        <v>0</v>
      </c>
      <c r="M27" s="34">
        <f t="shared" si="1"/>
        <v>0.6</v>
      </c>
      <c r="N27" s="178" t="s">
        <v>118</v>
      </c>
      <c r="O27" s="166"/>
      <c r="P27" s="166">
        <f t="shared" ca="1" si="15"/>
        <v>0.5</v>
      </c>
    </row>
    <row r="28" spans="1:16" s="108" customFormat="1" ht="16.5" thickBot="1" x14ac:dyDescent="0.3">
      <c r="A28" s="156"/>
      <c r="B28" s="219" t="s">
        <v>124</v>
      </c>
      <c r="C28" s="220">
        <f>SUMIFS('2021'!BV:BV,'2021'!J:J,B28,'2021'!E:E,$B$1)</f>
        <v>3</v>
      </c>
      <c r="D28" s="221">
        <f>SUMIFS('2021'!L:L,'2021'!J:J,B28,'2021'!E:E,$B$1)</f>
        <v>5</v>
      </c>
      <c r="E28" s="222">
        <f>IFERROR(SUMIFS('2021'!CC:CC,'2021'!J:J,B28,'2021'!E:E,$B$1)+SUMIFS('2021'!CC:CC,'2021'!J:J,B28,'2021'!E:E,"Bioassess*"),"-")</f>
        <v>1</v>
      </c>
      <c r="F28" s="223">
        <f>IFERROR(SUMIFS('2021'!CD:CD,'2021'!J:J,B28,'2021'!E:E,$B$1)+SUMIFS('2021'!CD:CD,'2021'!J:J,B28,'2021'!E:E,"Bioassess*"),"-")</f>
        <v>1</v>
      </c>
      <c r="G28" s="220">
        <f>IFERROR(SUMIFS('2021'!CE:CE,'2021'!J:J,B28,'2021'!E:E,$B$1)+SUMIFS('2021'!CE:CE,'2021'!J:J,B28,'2021'!E:E,"Bioassess*"),"-")</f>
        <v>1</v>
      </c>
      <c r="H28" s="224">
        <f>IFERROR(SUMIFS('2021'!CF:CF,'2021'!J:J,B28,'2021'!E:E,$B$1)+SUMIFS('2021'!CF:CF,'2021'!J:J,B28,'2021'!E:E,"Bioassess*"),"-")</f>
        <v>0</v>
      </c>
      <c r="I28" s="31">
        <f t="shared" si="2"/>
        <v>0.2</v>
      </c>
      <c r="J28" s="32">
        <f t="shared" si="3"/>
        <v>0.2</v>
      </c>
      <c r="K28" s="32">
        <f t="shared" si="4"/>
        <v>0.2</v>
      </c>
      <c r="L28" s="33">
        <f t="shared" si="5"/>
        <v>0</v>
      </c>
      <c r="M28" s="34">
        <f t="shared" si="1"/>
        <v>0.6</v>
      </c>
      <c r="N28" s="226">
        <f ca="1">N14*0.5</f>
        <v>0.5</v>
      </c>
      <c r="O28" s="166"/>
      <c r="P28" s="166">
        <f t="shared" ca="1" si="15"/>
        <v>0.5</v>
      </c>
    </row>
    <row r="29" spans="1:16" s="108" customFormat="1" x14ac:dyDescent="0.25">
      <c r="A29" s="156"/>
      <c r="B29" s="219" t="s">
        <v>125</v>
      </c>
      <c r="C29" s="220">
        <f>SUMIFS('2021'!BV:BV,'2021'!J:J,B29,'2021'!E:E,$B$1)</f>
        <v>3</v>
      </c>
      <c r="D29" s="221">
        <f>SUMIFS('2021'!L:L,'2021'!J:J,B29,'2021'!E:E,$B$1)</f>
        <v>5</v>
      </c>
      <c r="E29" s="222">
        <f>IFERROR(SUMIFS('2021'!CC:CC,'2021'!J:J,B29,'2021'!E:E,$B$1)+SUMIFS('2021'!CC:CC,'2021'!J:J,B29,'2021'!E:E,"Bioassess*"),"-")</f>
        <v>1</v>
      </c>
      <c r="F29" s="223">
        <f>IFERROR(SUMIFS('2021'!CD:CD,'2021'!J:J,B29,'2021'!E:E,$B$1)+SUMIFS('2021'!CD:CD,'2021'!J:J,B29,'2021'!E:E,"Bioassess*"),"-")</f>
        <v>1</v>
      </c>
      <c r="G29" s="220">
        <f>IFERROR(SUMIFS('2021'!CE:CE,'2021'!J:J,B29,'2021'!E:E,$B$1)+SUMIFS('2021'!CE:CE,'2021'!J:J,B29,'2021'!E:E,"Bioassess*"),"-")</f>
        <v>1</v>
      </c>
      <c r="H29" s="224">
        <f>IFERROR(SUMIFS('2021'!CF:CF,'2021'!J:J,B29,'2021'!E:E,$B$1)+SUMIFS('2021'!CF:CF,'2021'!J:J,B29,'2021'!E:E,"Bioassess*"),"-")</f>
        <v>0</v>
      </c>
      <c r="I29" s="31">
        <f t="shared" si="2"/>
        <v>0.2</v>
      </c>
      <c r="J29" s="32">
        <f t="shared" si="3"/>
        <v>0.2</v>
      </c>
      <c r="K29" s="32">
        <f t="shared" si="4"/>
        <v>0.2</v>
      </c>
      <c r="L29" s="33">
        <f t="shared" si="5"/>
        <v>0</v>
      </c>
      <c r="M29" s="34">
        <f t="shared" si="1"/>
        <v>0.6</v>
      </c>
      <c r="O29" s="166"/>
      <c r="P29" s="166">
        <f t="shared" ca="1" si="15"/>
        <v>0.5</v>
      </c>
    </row>
    <row r="30" spans="1:16" s="108" customFormat="1" ht="15.75" thickBot="1" x14ac:dyDescent="0.3">
      <c r="A30" s="156"/>
      <c r="B30" s="227" t="s">
        <v>126</v>
      </c>
      <c r="C30" s="228">
        <f>SUMIFS('2021'!BV:BV,'2021'!J:J,B30,'2021'!E:E,$B$1)</f>
        <v>3</v>
      </c>
      <c r="D30" s="229">
        <f>SUMIFS('2021'!L:L,'2021'!J:J,B30,'2021'!E:E,$B$1)</f>
        <v>5</v>
      </c>
      <c r="E30" s="230">
        <f>IFERROR(SUMIFS('2021'!CC:CC,'2021'!J:J,B30,'2021'!E:E,$B$1)+SUMIFS('2021'!CC:CC,'2021'!J:J,B30,'2021'!E:E,"Bioassess*"),"-")</f>
        <v>1</v>
      </c>
      <c r="F30" s="231">
        <f>IFERROR(SUMIFS('2021'!CD:CD,'2021'!J:J,B30,'2021'!E:E,$B$1)+SUMIFS('2021'!CD:CD,'2021'!J:J,B30,'2021'!E:E,"Bioassess*"),"-")</f>
        <v>1</v>
      </c>
      <c r="G30" s="232">
        <f>IFERROR(SUMIFS('2021'!CE:CE,'2021'!J:J,B30,'2021'!E:E,$B$1)+SUMIFS('2021'!CE:CE,'2021'!J:J,B30,'2021'!E:E,"Bioassess*"),"-")</f>
        <v>1</v>
      </c>
      <c r="H30" s="233">
        <f>IFERROR(SUMIFS('2021'!CF:CF,'2021'!J:J,B30,'2021'!E:E,$B$1)+SUMIFS('2021'!CF:CF,'2021'!J:J,B30,'2021'!E:E,"Bioassess*"),"-")</f>
        <v>0</v>
      </c>
      <c r="I30" s="35">
        <f t="shared" si="2"/>
        <v>0.2</v>
      </c>
      <c r="J30" s="36">
        <f t="shared" si="3"/>
        <v>0.2</v>
      </c>
      <c r="K30" s="36">
        <f t="shared" si="4"/>
        <v>0.2</v>
      </c>
      <c r="L30" s="37">
        <f t="shared" si="5"/>
        <v>0</v>
      </c>
      <c r="M30" s="38">
        <f t="shared" si="1"/>
        <v>0.6</v>
      </c>
      <c r="O30" s="166"/>
      <c r="P30" s="166">
        <f ca="1">$N$28</f>
        <v>0.5</v>
      </c>
    </row>
    <row r="31" spans="1:16" s="108" customFormat="1" ht="15.75" thickBot="1" x14ac:dyDescent="0.3">
      <c r="B31" s="227" t="s">
        <v>127</v>
      </c>
      <c r="C31" s="228">
        <f>SUMIFS('2021'!BV:BV,'2021'!J:J,B31,'2021'!E:E,$B$1)</f>
        <v>0</v>
      </c>
      <c r="D31" s="229">
        <f>SUMIFS('2021'!L:L,'2021'!J:J,B31,'2021'!E:E,$B$1)</f>
        <v>0</v>
      </c>
      <c r="E31" s="230">
        <f>IFERROR(SUMIFS('2021'!CC:CC,'2021'!J:J,B31,'2021'!E:E,$B$1)+SUMIFS('2021'!CC:CC,'2021'!J:J,B31,'2021'!E:E,"Bioassess*"),"-")</f>
        <v>0</v>
      </c>
      <c r="F31" s="231">
        <f>IFERROR(SUMIFS('2021'!CD:CD,'2021'!J:J,B31,'2021'!E:E,$B$1)+SUMIFS('2021'!CD:CD,'2021'!J:J,B31,'2021'!E:E,"Bioassess*"),"-")</f>
        <v>0</v>
      </c>
      <c r="G31" s="232">
        <f>IFERROR(SUMIFS('2021'!CE:CE,'2021'!J:J,B31,'2021'!E:E,$B$1)+SUMIFS('2021'!CE:CE,'2021'!J:J,B31,'2021'!E:E,"Bioassess*"),"-")</f>
        <v>0</v>
      </c>
      <c r="H31" s="233">
        <f>IFERROR(SUMIFS('2021'!CF:CF,'2021'!J:J,B31,'2021'!E:E,$B$1)+SUMIFS('2021'!CF:CF,'2021'!J:J,B31,'2021'!E:E,"Bioassess*"),"-")</f>
        <v>0</v>
      </c>
      <c r="I31" s="35" t="str">
        <f t="shared" si="2"/>
        <v>-</v>
      </c>
      <c r="J31" s="36" t="str">
        <f t="shared" si="3"/>
        <v>-</v>
      </c>
      <c r="K31" s="36" t="str">
        <f t="shared" si="4"/>
        <v>-</v>
      </c>
      <c r="L31" s="37" t="str">
        <f t="shared" si="5"/>
        <v>-</v>
      </c>
      <c r="M31" s="38" t="str">
        <f t="shared" si="1"/>
        <v>-</v>
      </c>
      <c r="O31" s="155"/>
      <c r="P31" s="155"/>
    </row>
    <row r="32" spans="1:16" s="108" customFormat="1" x14ac:dyDescent="0.25">
      <c r="O32" s="155"/>
      <c r="P32" s="155"/>
    </row>
  </sheetData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182C-C17D-4462-B446-89D16C7D08AE}">
  <sheetPr filterMode="1"/>
  <dimension ref="A1:L16"/>
  <sheetViews>
    <sheetView workbookViewId="0">
      <selection activeCell="N13" sqref="N13"/>
    </sheetView>
  </sheetViews>
  <sheetFormatPr defaultRowHeight="15" x14ac:dyDescent="0.25"/>
  <cols>
    <col min="5" max="5" width="34" customWidth="1"/>
    <col min="7" max="8" width="0" hidden="1" customWidth="1"/>
    <col min="9" max="10" width="12.85546875" customWidth="1"/>
    <col min="11" max="11" width="12.140625" customWidth="1"/>
  </cols>
  <sheetData>
    <row r="1" spans="1:12" ht="23.25" thickBot="1" x14ac:dyDescent="0.3">
      <c r="A1" s="342" t="s">
        <v>94</v>
      </c>
      <c r="B1" s="343" t="s">
        <v>21</v>
      </c>
      <c r="C1" s="343" t="s">
        <v>22</v>
      </c>
      <c r="D1" s="343" t="s">
        <v>17</v>
      </c>
      <c r="E1" s="343" t="s">
        <v>327</v>
      </c>
      <c r="F1" s="344" t="s">
        <v>328</v>
      </c>
      <c r="G1" s="345" t="s">
        <v>329</v>
      </c>
      <c r="H1" s="346" t="s">
        <v>330</v>
      </c>
      <c r="I1" s="346" t="s">
        <v>331</v>
      </c>
      <c r="J1" s="347" t="s">
        <v>332</v>
      </c>
      <c r="K1" s="348" t="s">
        <v>333</v>
      </c>
    </row>
    <row r="2" spans="1:12" hidden="1" x14ac:dyDescent="0.25">
      <c r="A2" s="349" t="s">
        <v>334</v>
      </c>
      <c r="B2" s="349" t="s">
        <v>214</v>
      </c>
      <c r="C2" s="349" t="s">
        <v>207</v>
      </c>
      <c r="D2" s="350" t="s">
        <v>234</v>
      </c>
      <c r="E2" s="351" t="s">
        <v>226</v>
      </c>
      <c r="F2" s="352" t="s">
        <v>235</v>
      </c>
      <c r="G2" s="353" t="s">
        <v>204</v>
      </c>
      <c r="H2" s="350" t="s">
        <v>261</v>
      </c>
      <c r="I2" s="350">
        <v>30.5</v>
      </c>
      <c r="J2" s="354">
        <v>-85.201300000000003</v>
      </c>
      <c r="K2" t="s">
        <v>335</v>
      </c>
    </row>
    <row r="3" spans="1:12" hidden="1" x14ac:dyDescent="0.25">
      <c r="A3" s="349" t="s">
        <v>334</v>
      </c>
      <c r="B3" s="349" t="s">
        <v>206</v>
      </c>
      <c r="C3" s="349" t="s">
        <v>207</v>
      </c>
      <c r="D3" s="350" t="s">
        <v>225</v>
      </c>
      <c r="E3" s="351" t="s">
        <v>236</v>
      </c>
      <c r="F3" s="352" t="s">
        <v>237</v>
      </c>
      <c r="G3" s="353" t="s">
        <v>204</v>
      </c>
      <c r="H3" s="350" t="s">
        <v>238</v>
      </c>
      <c r="I3" s="350">
        <v>30.493300000000001</v>
      </c>
      <c r="J3" s="354">
        <v>-85.5886</v>
      </c>
      <c r="K3" t="s">
        <v>336</v>
      </c>
    </row>
    <row r="4" spans="1:12" hidden="1" x14ac:dyDescent="0.25">
      <c r="A4" s="349" t="s">
        <v>334</v>
      </c>
      <c r="B4" s="349" t="s">
        <v>214</v>
      </c>
      <c r="C4" s="349" t="s">
        <v>207</v>
      </c>
      <c r="D4" s="350" t="s">
        <v>230</v>
      </c>
      <c r="E4" s="351" t="s">
        <v>268</v>
      </c>
      <c r="F4" s="352" t="s">
        <v>269</v>
      </c>
      <c r="G4" s="353" t="s">
        <v>204</v>
      </c>
      <c r="H4" s="350" t="s">
        <v>270</v>
      </c>
      <c r="I4" s="350">
        <v>30.142900000000001</v>
      </c>
      <c r="J4" s="354">
        <v>-83.865700000000004</v>
      </c>
      <c r="K4" t="s">
        <v>337</v>
      </c>
    </row>
    <row r="5" spans="1:12" hidden="1" x14ac:dyDescent="0.25">
      <c r="A5" s="349" t="s">
        <v>334</v>
      </c>
      <c r="B5" s="349" t="s">
        <v>214</v>
      </c>
      <c r="C5" s="349" t="s">
        <v>207</v>
      </c>
      <c r="D5" s="350" t="s">
        <v>230</v>
      </c>
      <c r="E5" s="351" t="s">
        <v>268</v>
      </c>
      <c r="F5" s="352" t="s">
        <v>269</v>
      </c>
      <c r="G5" s="353" t="s">
        <v>204</v>
      </c>
      <c r="H5" s="350" t="s">
        <v>271</v>
      </c>
      <c r="I5" s="350">
        <v>30.2516</v>
      </c>
      <c r="J5" s="354">
        <v>-83.700599999999994</v>
      </c>
      <c r="K5" t="s">
        <v>337</v>
      </c>
    </row>
    <row r="6" spans="1:12" hidden="1" x14ac:dyDescent="0.25">
      <c r="A6" s="349" t="s">
        <v>334</v>
      </c>
      <c r="B6" s="349" t="s">
        <v>206</v>
      </c>
      <c r="C6" s="349">
        <v>1</v>
      </c>
      <c r="D6" s="350" t="s">
        <v>223</v>
      </c>
      <c r="E6" s="351" t="s">
        <v>239</v>
      </c>
      <c r="F6" s="352" t="s">
        <v>240</v>
      </c>
      <c r="G6" s="353" t="s">
        <v>204</v>
      </c>
      <c r="H6" s="350" t="s">
        <v>241</v>
      </c>
      <c r="I6" s="350">
        <v>30.287500000000001</v>
      </c>
      <c r="J6" s="354">
        <v>-85.567700000000002</v>
      </c>
      <c r="K6" t="s">
        <v>336</v>
      </c>
    </row>
    <row r="7" spans="1:12" x14ac:dyDescent="0.25">
      <c r="A7" s="349" t="s">
        <v>334</v>
      </c>
      <c r="B7" s="349" t="s">
        <v>214</v>
      </c>
      <c r="C7" s="349" t="s">
        <v>207</v>
      </c>
      <c r="D7" s="350" t="s">
        <v>234</v>
      </c>
      <c r="E7" s="351" t="s">
        <v>478</v>
      </c>
      <c r="F7" s="352" t="s">
        <v>279</v>
      </c>
      <c r="G7" s="353" t="s">
        <v>204</v>
      </c>
      <c r="H7" s="350" t="s">
        <v>280</v>
      </c>
      <c r="I7" s="350">
        <v>30.50479</v>
      </c>
      <c r="J7" s="354">
        <v>-85.157539999999997</v>
      </c>
      <c r="K7" t="s">
        <v>479</v>
      </c>
    </row>
    <row r="10" spans="1:12" x14ac:dyDescent="0.25">
      <c r="K10" t="s">
        <v>101</v>
      </c>
      <c r="L10">
        <v>3</v>
      </c>
    </row>
    <row r="11" spans="1:12" x14ac:dyDescent="0.25">
      <c r="K11" t="s">
        <v>125</v>
      </c>
      <c r="L11">
        <v>1</v>
      </c>
    </row>
    <row r="12" spans="1:12" x14ac:dyDescent="0.25">
      <c r="K12" t="s">
        <v>480</v>
      </c>
      <c r="L12">
        <v>1</v>
      </c>
    </row>
    <row r="13" spans="1:12" x14ac:dyDescent="0.25">
      <c r="K13" t="s">
        <v>481</v>
      </c>
      <c r="L13">
        <v>4</v>
      </c>
    </row>
    <row r="14" spans="1:12" x14ac:dyDescent="0.25">
      <c r="K14" t="s">
        <v>482</v>
      </c>
      <c r="L14">
        <v>2</v>
      </c>
    </row>
    <row r="15" spans="1:12" x14ac:dyDescent="0.25">
      <c r="K15" t="s">
        <v>483</v>
      </c>
      <c r="L15">
        <v>1</v>
      </c>
    </row>
    <row r="16" spans="1:12" x14ac:dyDescent="0.25">
      <c r="K16" t="s">
        <v>484</v>
      </c>
      <c r="L16">
        <v>4</v>
      </c>
    </row>
  </sheetData>
  <autoFilter ref="A1:K7" xr:uid="{D6B18C77-0C37-46AE-AB92-8A516AAF0EB9}">
    <filterColumn colId="10">
      <filters>
        <filter val="G2WA0024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</vt:lpstr>
      <vt:lpstr>Do Not Move</vt:lpstr>
      <vt:lpstr>QC Tracking</vt:lpstr>
      <vt:lpstr>SchedulingTool</vt:lpstr>
      <vt:lpstr>Summary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2020-11-01T12:26:37Z</dcterms:created>
  <dcterms:modified xsi:type="dcterms:W3CDTF">2022-04-07T15:05:57Z</dcterms:modified>
</cp:coreProperties>
</file>