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22\21FLWPB\"/>
    </mc:Choice>
  </mc:AlternateContent>
  <xr:revisionPtr revIDLastSave="0" documentId="13_ncr:1_{C5670E90-FFD3-49EF-8BFB-B3D34F012CB3}" xr6:coauthVersionLast="45" xr6:coauthVersionMax="47" xr10:uidLastSave="{00000000-0000-0000-0000-000000000000}"/>
  <bookViews>
    <workbookView xWindow="-120" yWindow="-120" windowWidth="25440" windowHeight="15390" tabRatio="601" activeTab="6" xr2:uid="{C8657B1B-7848-41AC-9A67-86FB836E9E38}"/>
  </bookViews>
  <sheets>
    <sheet name="2022" sheetId="1" r:id="rId1"/>
    <sheet name="SCIs" sheetId="13" r:id="rId2"/>
    <sheet name="Do Not Move" sheetId="2" state="hidden" r:id="rId3"/>
    <sheet name="QC Tracking" sheetId="8" r:id="rId4"/>
    <sheet name="Summary" sheetId="4" r:id="rId5"/>
    <sheet name="New_Stations" sheetId="11" r:id="rId6"/>
    <sheet name="SBIO_DataEntry" sheetId="12" r:id="rId7"/>
  </sheets>
  <definedNames>
    <definedName name="_xlnm._FilterDatabase" localSheetId="0" hidden="1">'2022'!$A$3:$CH$476</definedName>
    <definedName name="_xlnm._FilterDatabase" localSheetId="5" hidden="1">New_Stations!$A$1:$J$31</definedName>
    <definedName name="_xlnm._FilterDatabase" localSheetId="3" hidden="1">'QC Tracking'!$A$28:$L$39</definedName>
    <definedName name="_xlnm._FilterDatabase" localSheetId="6" hidden="1">SBIO_DataEntry!$A$4:$Y$14</definedName>
    <definedName name="_xlnm._FilterDatabase" localSheetId="1" hidden="1">SCIs!$A$2:$J$95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H71" i="1" l="1"/>
  <c r="CH72" i="1"/>
  <c r="CH73" i="1"/>
  <c r="CH74" i="1"/>
  <c r="CH342" i="1"/>
  <c r="CH343" i="1"/>
  <c r="CH344" i="1"/>
  <c r="CH345" i="1"/>
  <c r="CH346" i="1"/>
  <c r="CH347" i="1"/>
  <c r="CH348" i="1"/>
  <c r="CH350" i="1"/>
  <c r="CH351" i="1"/>
  <c r="BZ4" i="1"/>
  <c r="BZ5" i="1"/>
  <c r="BZ6" i="1"/>
  <c r="BZ7" i="1"/>
  <c r="BZ8" i="1"/>
  <c r="BZ9" i="1"/>
  <c r="BZ10" i="1"/>
  <c r="BZ11" i="1"/>
  <c r="BZ12" i="1"/>
  <c r="BZ13" i="1"/>
  <c r="BZ14" i="1"/>
  <c r="BZ15" i="1"/>
  <c r="BZ16" i="1"/>
  <c r="BZ17" i="1"/>
  <c r="BZ18" i="1"/>
  <c r="BZ19" i="1"/>
  <c r="BZ20" i="1"/>
  <c r="BZ21" i="1"/>
  <c r="BZ22" i="1"/>
  <c r="BZ23" i="1"/>
  <c r="BZ24" i="1"/>
  <c r="BZ25" i="1"/>
  <c r="BZ26" i="1"/>
  <c r="BZ27" i="1"/>
  <c r="BZ28" i="1"/>
  <c r="BZ29" i="1"/>
  <c r="BZ30" i="1"/>
  <c r="BZ31" i="1"/>
  <c r="BZ32" i="1"/>
  <c r="BZ33" i="1"/>
  <c r="BZ34" i="1"/>
  <c r="BZ35" i="1"/>
  <c r="BZ36" i="1"/>
  <c r="BZ37" i="1"/>
  <c r="BZ38" i="1"/>
  <c r="BZ39" i="1"/>
  <c r="BZ40" i="1"/>
  <c r="BZ41" i="1"/>
  <c r="BZ42" i="1"/>
  <c r="BZ43" i="1"/>
  <c r="BZ44" i="1"/>
  <c r="BZ45" i="1"/>
  <c r="BZ46" i="1"/>
  <c r="BZ47" i="1"/>
  <c r="BZ48" i="1"/>
  <c r="BZ49" i="1"/>
  <c r="BZ50" i="1"/>
  <c r="BZ51" i="1"/>
  <c r="BZ52" i="1"/>
  <c r="BZ53" i="1"/>
  <c r="BZ54" i="1"/>
  <c r="BZ55" i="1"/>
  <c r="BZ56" i="1"/>
  <c r="BZ57" i="1"/>
  <c r="BZ58" i="1"/>
  <c r="BZ59" i="1"/>
  <c r="BZ60" i="1"/>
  <c r="BZ61" i="1"/>
  <c r="BZ62" i="1"/>
  <c r="BZ63" i="1"/>
  <c r="BZ64" i="1"/>
  <c r="BZ65" i="1"/>
  <c r="BZ66" i="1"/>
  <c r="BZ67" i="1"/>
  <c r="BZ68" i="1"/>
  <c r="BZ69" i="1"/>
  <c r="BZ70" i="1"/>
  <c r="BZ71" i="1"/>
  <c r="BZ72" i="1"/>
  <c r="BZ73" i="1"/>
  <c r="BZ74" i="1"/>
  <c r="BZ75" i="1"/>
  <c r="BZ76" i="1"/>
  <c r="BZ77" i="1"/>
  <c r="BZ78" i="1"/>
  <c r="BZ79" i="1"/>
  <c r="BZ80" i="1"/>
  <c r="BZ81" i="1"/>
  <c r="BZ82" i="1"/>
  <c r="BZ83" i="1"/>
  <c r="BZ84" i="1"/>
  <c r="BZ85" i="1"/>
  <c r="BZ86" i="1"/>
  <c r="BZ87" i="1"/>
  <c r="BZ88" i="1"/>
  <c r="BZ89" i="1"/>
  <c r="BZ90" i="1"/>
  <c r="BZ91" i="1"/>
  <c r="BZ92" i="1"/>
  <c r="BZ93" i="1"/>
  <c r="BZ94" i="1"/>
  <c r="BZ95" i="1"/>
  <c r="BZ96" i="1"/>
  <c r="BZ97" i="1"/>
  <c r="BZ98" i="1"/>
  <c r="BZ99" i="1"/>
  <c r="BZ100" i="1"/>
  <c r="BZ101" i="1"/>
  <c r="BZ102" i="1"/>
  <c r="BZ103" i="1"/>
  <c r="BZ104" i="1"/>
  <c r="BZ105" i="1"/>
  <c r="BZ106" i="1"/>
  <c r="BZ107" i="1"/>
  <c r="BZ108" i="1"/>
  <c r="BZ109" i="1"/>
  <c r="BZ110" i="1"/>
  <c r="BZ111" i="1"/>
  <c r="BZ112" i="1"/>
  <c r="BZ113" i="1"/>
  <c r="BZ114" i="1"/>
  <c r="BZ115" i="1"/>
  <c r="BZ116" i="1"/>
  <c r="BZ117" i="1"/>
  <c r="BZ118" i="1"/>
  <c r="BZ119" i="1"/>
  <c r="BZ120" i="1"/>
  <c r="BZ121" i="1"/>
  <c r="BZ122" i="1"/>
  <c r="BZ123" i="1"/>
  <c r="BZ124" i="1"/>
  <c r="BZ125" i="1"/>
  <c r="BZ126" i="1"/>
  <c r="BZ127" i="1"/>
  <c r="BZ128" i="1"/>
  <c r="BZ129" i="1"/>
  <c r="BZ130" i="1"/>
  <c r="BZ131" i="1"/>
  <c r="BZ132" i="1"/>
  <c r="BZ133" i="1"/>
  <c r="BZ134" i="1"/>
  <c r="BZ135" i="1"/>
  <c r="BZ136" i="1"/>
  <c r="BZ137" i="1"/>
  <c r="BZ138" i="1"/>
  <c r="BZ139" i="1"/>
  <c r="BZ140" i="1"/>
  <c r="BZ141" i="1"/>
  <c r="BZ142" i="1"/>
  <c r="BZ143" i="1"/>
  <c r="BZ144" i="1"/>
  <c r="BZ145" i="1"/>
  <c r="BZ146" i="1"/>
  <c r="BZ147" i="1"/>
  <c r="BZ148" i="1"/>
  <c r="BZ149" i="1"/>
  <c r="BZ150" i="1"/>
  <c r="BZ151" i="1"/>
  <c r="BZ152" i="1"/>
  <c r="BZ153" i="1"/>
  <c r="BZ154" i="1"/>
  <c r="BZ155" i="1"/>
  <c r="BZ156" i="1"/>
  <c r="BZ157" i="1"/>
  <c r="BZ158" i="1"/>
  <c r="BZ159" i="1"/>
  <c r="BZ160" i="1"/>
  <c r="BZ161" i="1"/>
  <c r="BZ162" i="1"/>
  <c r="BZ163" i="1"/>
  <c r="BZ164" i="1"/>
  <c r="BZ165" i="1"/>
  <c r="BZ166" i="1"/>
  <c r="BZ167" i="1"/>
  <c r="BZ168" i="1"/>
  <c r="BZ169" i="1"/>
  <c r="BZ170" i="1"/>
  <c r="BZ171" i="1"/>
  <c r="BZ172" i="1"/>
  <c r="BZ173" i="1"/>
  <c r="BZ174" i="1"/>
  <c r="BZ175" i="1"/>
  <c r="BZ176" i="1"/>
  <c r="BZ177" i="1"/>
  <c r="BZ178" i="1"/>
  <c r="BZ179" i="1"/>
  <c r="BZ180" i="1"/>
  <c r="BZ181" i="1"/>
  <c r="BZ182" i="1"/>
  <c r="BZ183" i="1"/>
  <c r="BZ184" i="1"/>
  <c r="BZ185" i="1"/>
  <c r="BZ186" i="1"/>
  <c r="BZ187" i="1"/>
  <c r="BZ188" i="1"/>
  <c r="BZ189" i="1"/>
  <c r="BZ190" i="1"/>
  <c r="BZ191" i="1"/>
  <c r="BZ192" i="1"/>
  <c r="BZ193" i="1"/>
  <c r="BZ194" i="1"/>
  <c r="BZ195" i="1"/>
  <c r="BZ196" i="1"/>
  <c r="BZ197" i="1"/>
  <c r="BZ198" i="1"/>
  <c r="BZ199" i="1"/>
  <c r="BZ200" i="1"/>
  <c r="BZ201" i="1"/>
  <c r="BZ202" i="1"/>
  <c r="BZ203" i="1"/>
  <c r="BZ204" i="1"/>
  <c r="BZ205" i="1"/>
  <c r="BZ206" i="1"/>
  <c r="BZ207" i="1"/>
  <c r="BZ208" i="1"/>
  <c r="BZ209" i="1"/>
  <c r="BZ210" i="1"/>
  <c r="BZ211" i="1"/>
  <c r="BZ212" i="1"/>
  <c r="BZ213" i="1"/>
  <c r="BZ214" i="1"/>
  <c r="BZ215" i="1"/>
  <c r="BZ216" i="1"/>
  <c r="BZ217" i="1"/>
  <c r="BZ218" i="1"/>
  <c r="BZ219" i="1"/>
  <c r="BZ220" i="1"/>
  <c r="BZ221" i="1"/>
  <c r="BZ222" i="1"/>
  <c r="BZ223" i="1"/>
  <c r="BZ224" i="1"/>
  <c r="BZ225" i="1"/>
  <c r="BZ226" i="1"/>
  <c r="BZ227" i="1"/>
  <c r="BZ228" i="1"/>
  <c r="BZ229" i="1"/>
  <c r="BZ230" i="1"/>
  <c r="BZ231" i="1"/>
  <c r="BZ232" i="1"/>
  <c r="BZ233" i="1"/>
  <c r="BZ234" i="1"/>
  <c r="BZ235" i="1"/>
  <c r="BZ236" i="1"/>
  <c r="BZ237" i="1"/>
  <c r="BZ238" i="1"/>
  <c r="BZ239" i="1"/>
  <c r="BZ240" i="1"/>
  <c r="BZ241" i="1"/>
  <c r="BZ242" i="1"/>
  <c r="BZ243" i="1"/>
  <c r="BZ244" i="1"/>
  <c r="BZ245" i="1"/>
  <c r="BZ246" i="1"/>
  <c r="BZ247" i="1"/>
  <c r="BZ248" i="1"/>
  <c r="BZ249" i="1"/>
  <c r="BZ250" i="1"/>
  <c r="BZ251" i="1"/>
  <c r="BZ252" i="1"/>
  <c r="BZ253" i="1"/>
  <c r="BZ254" i="1"/>
  <c r="BZ255" i="1"/>
  <c r="BZ256" i="1"/>
  <c r="BZ257" i="1"/>
  <c r="BZ258" i="1"/>
  <c r="BZ259" i="1"/>
  <c r="BZ260" i="1"/>
  <c r="BZ261" i="1"/>
  <c r="BZ262" i="1"/>
  <c r="BZ263" i="1"/>
  <c r="BZ264" i="1"/>
  <c r="BZ265" i="1"/>
  <c r="BZ266" i="1"/>
  <c r="BZ267" i="1"/>
  <c r="BZ268" i="1"/>
  <c r="BZ269" i="1"/>
  <c r="BZ270" i="1"/>
  <c r="BZ271" i="1"/>
  <c r="BZ272" i="1"/>
  <c r="BZ273" i="1"/>
  <c r="BZ274" i="1"/>
  <c r="BZ275" i="1"/>
  <c r="BZ276" i="1"/>
  <c r="BZ277" i="1"/>
  <c r="BZ278" i="1"/>
  <c r="BZ279" i="1"/>
  <c r="BZ280" i="1"/>
  <c r="BZ281" i="1"/>
  <c r="BZ282" i="1"/>
  <c r="BZ283" i="1"/>
  <c r="BZ284" i="1"/>
  <c r="BZ285" i="1"/>
  <c r="BZ286" i="1"/>
  <c r="BZ287" i="1"/>
  <c r="BZ288" i="1"/>
  <c r="BZ289" i="1"/>
  <c r="BZ290" i="1"/>
  <c r="BZ291" i="1"/>
  <c r="BZ292" i="1"/>
  <c r="BZ293" i="1"/>
  <c r="BZ294" i="1"/>
  <c r="BZ295" i="1"/>
  <c r="BZ296" i="1"/>
  <c r="BZ297" i="1"/>
  <c r="BZ298" i="1"/>
  <c r="BZ299" i="1"/>
  <c r="BZ300" i="1"/>
  <c r="BZ301" i="1"/>
  <c r="BZ302" i="1"/>
  <c r="BZ303" i="1"/>
  <c r="BZ304" i="1"/>
  <c r="BZ305" i="1"/>
  <c r="BZ306" i="1"/>
  <c r="BZ307" i="1"/>
  <c r="BZ308" i="1"/>
  <c r="BZ309" i="1"/>
  <c r="BZ310" i="1"/>
  <c r="BZ311" i="1"/>
  <c r="BZ312" i="1"/>
  <c r="BZ313" i="1"/>
  <c r="BZ314" i="1"/>
  <c r="BZ315" i="1"/>
  <c r="BZ316" i="1"/>
  <c r="BZ317" i="1"/>
  <c r="BZ318" i="1"/>
  <c r="BZ319" i="1"/>
  <c r="BZ320" i="1"/>
  <c r="BZ321" i="1"/>
  <c r="BZ322" i="1"/>
  <c r="BZ323" i="1"/>
  <c r="BZ324" i="1"/>
  <c r="BZ325" i="1"/>
  <c r="BZ326" i="1"/>
  <c r="BZ327" i="1"/>
  <c r="BZ328" i="1"/>
  <c r="BZ329" i="1"/>
  <c r="BZ330" i="1"/>
  <c r="BZ331" i="1"/>
  <c r="BZ332" i="1"/>
  <c r="BZ333" i="1"/>
  <c r="BZ334" i="1"/>
  <c r="BZ335" i="1"/>
  <c r="BZ336" i="1"/>
  <c r="BZ337" i="1"/>
  <c r="BZ338" i="1"/>
  <c r="BZ339" i="1"/>
  <c r="BZ340" i="1"/>
  <c r="BZ341" i="1"/>
  <c r="BZ342" i="1"/>
  <c r="BZ343" i="1"/>
  <c r="BZ344" i="1"/>
  <c r="BZ345" i="1"/>
  <c r="BZ346" i="1"/>
  <c r="BZ347" i="1"/>
  <c r="BZ348" i="1"/>
  <c r="BZ349" i="1"/>
  <c r="BZ350" i="1"/>
  <c r="BZ351" i="1"/>
  <c r="BZ352" i="1"/>
  <c r="BZ353" i="1"/>
  <c r="BZ354" i="1"/>
  <c r="BZ355" i="1"/>
  <c r="BZ356" i="1"/>
  <c r="BZ357" i="1"/>
  <c r="BZ358" i="1"/>
  <c r="BZ359" i="1"/>
  <c r="BZ360" i="1"/>
  <c r="BZ361" i="1"/>
  <c r="BZ362" i="1"/>
  <c r="BZ363" i="1"/>
  <c r="BZ364" i="1"/>
  <c r="BZ365" i="1"/>
  <c r="BZ366" i="1"/>
  <c r="BZ367" i="1"/>
  <c r="BZ368" i="1"/>
  <c r="BZ369" i="1"/>
  <c r="BZ370" i="1"/>
  <c r="BZ371" i="1"/>
  <c r="BZ372" i="1"/>
  <c r="BZ373" i="1"/>
  <c r="BZ374" i="1"/>
  <c r="BZ375" i="1"/>
  <c r="BZ376" i="1"/>
  <c r="BZ377" i="1"/>
  <c r="BZ378" i="1"/>
  <c r="BZ379" i="1"/>
  <c r="BZ380" i="1"/>
  <c r="BZ381" i="1"/>
  <c r="BZ382" i="1"/>
  <c r="BZ383" i="1"/>
  <c r="BZ384" i="1"/>
  <c r="BZ385" i="1"/>
  <c r="BZ386" i="1"/>
  <c r="BZ387" i="1"/>
  <c r="BZ388" i="1"/>
  <c r="BZ389" i="1"/>
  <c r="BZ390" i="1"/>
  <c r="BZ391" i="1"/>
  <c r="BZ392" i="1"/>
  <c r="BZ393" i="1"/>
  <c r="BZ394" i="1"/>
  <c r="BZ395" i="1"/>
  <c r="BZ396" i="1"/>
  <c r="BZ397" i="1"/>
  <c r="BZ398" i="1"/>
  <c r="BZ399" i="1"/>
  <c r="BZ400" i="1"/>
  <c r="BZ401" i="1"/>
  <c r="BZ402" i="1"/>
  <c r="BZ403" i="1"/>
  <c r="BZ404" i="1"/>
  <c r="BZ405" i="1"/>
  <c r="BZ406" i="1"/>
  <c r="BZ407" i="1"/>
  <c r="BZ408" i="1"/>
  <c r="BZ409" i="1"/>
  <c r="BZ410" i="1"/>
  <c r="BZ411" i="1"/>
  <c r="BZ412" i="1"/>
  <c r="BZ413" i="1"/>
  <c r="BZ414" i="1"/>
  <c r="BZ415" i="1"/>
  <c r="BZ416" i="1"/>
  <c r="BZ417" i="1"/>
  <c r="BZ418" i="1"/>
  <c r="BZ419" i="1"/>
  <c r="BZ420" i="1"/>
  <c r="BZ421" i="1"/>
  <c r="BZ422" i="1"/>
  <c r="BZ423" i="1"/>
  <c r="BZ424" i="1"/>
  <c r="BZ425" i="1"/>
  <c r="BZ426" i="1"/>
  <c r="BZ427" i="1"/>
  <c r="BZ428" i="1"/>
  <c r="BZ429" i="1"/>
  <c r="BZ430" i="1"/>
  <c r="BZ431" i="1"/>
  <c r="BZ432" i="1"/>
  <c r="BZ433" i="1"/>
  <c r="BZ434" i="1"/>
  <c r="BZ435" i="1"/>
  <c r="BZ436" i="1"/>
  <c r="BZ437" i="1"/>
  <c r="BZ438" i="1"/>
  <c r="BZ439" i="1"/>
  <c r="BZ440" i="1"/>
  <c r="BZ441" i="1"/>
  <c r="BZ442" i="1"/>
  <c r="BZ443" i="1"/>
  <c r="BZ444" i="1"/>
  <c r="BZ445" i="1"/>
  <c r="BZ446" i="1"/>
  <c r="BZ447" i="1"/>
  <c r="BZ448" i="1"/>
  <c r="BZ449" i="1"/>
  <c r="BZ450" i="1"/>
  <c r="BZ451" i="1"/>
  <c r="BZ452" i="1"/>
  <c r="BZ453" i="1"/>
  <c r="BZ454" i="1"/>
  <c r="BZ455" i="1"/>
  <c r="BZ456" i="1"/>
  <c r="BZ457" i="1"/>
  <c r="BZ458" i="1"/>
  <c r="BZ459" i="1"/>
  <c r="BZ460" i="1"/>
  <c r="BZ461" i="1"/>
  <c r="BZ462" i="1"/>
  <c r="BZ463" i="1"/>
  <c r="BZ464" i="1"/>
  <c r="BZ465" i="1"/>
  <c r="BZ466" i="1"/>
  <c r="BZ467" i="1"/>
  <c r="BZ468" i="1"/>
  <c r="BZ469" i="1"/>
  <c r="BZ470" i="1"/>
  <c r="BZ471" i="1"/>
  <c r="BZ472" i="1"/>
  <c r="BZ473" i="1"/>
  <c r="BZ474" i="1"/>
  <c r="BZ475" i="1"/>
  <c r="BZ476" i="1"/>
  <c r="BY4" i="1"/>
  <c r="CH4" i="1" s="1"/>
  <c r="BY5" i="1"/>
  <c r="CH5" i="1" s="1"/>
  <c r="BY6" i="1"/>
  <c r="CH6" i="1" s="1"/>
  <c r="BY7" i="1"/>
  <c r="CH7" i="1" s="1"/>
  <c r="BY8" i="1"/>
  <c r="BY9" i="1"/>
  <c r="CH9" i="1" s="1"/>
  <c r="BY10" i="1"/>
  <c r="CH10" i="1" s="1"/>
  <c r="BY11" i="1"/>
  <c r="BY12" i="1"/>
  <c r="CH12" i="1" s="1"/>
  <c r="BY13" i="1"/>
  <c r="CH13" i="1" s="1"/>
  <c r="BY14" i="1"/>
  <c r="BY15" i="1"/>
  <c r="CH15" i="1" s="1"/>
  <c r="BY16" i="1"/>
  <c r="CH16" i="1" s="1"/>
  <c r="BY17" i="1"/>
  <c r="CH17" i="1" s="1"/>
  <c r="BY18" i="1"/>
  <c r="CH18" i="1" s="1"/>
  <c r="BY19" i="1"/>
  <c r="CH19" i="1" s="1"/>
  <c r="BY20" i="1"/>
  <c r="CH20" i="1" s="1"/>
  <c r="BY21" i="1"/>
  <c r="CH21" i="1" s="1"/>
  <c r="BY22" i="1"/>
  <c r="CH22" i="1" s="1"/>
  <c r="BY23" i="1"/>
  <c r="CH23" i="1" s="1"/>
  <c r="BY24" i="1"/>
  <c r="CH24" i="1" s="1"/>
  <c r="BY25" i="1"/>
  <c r="CH25" i="1" s="1"/>
  <c r="BY26" i="1"/>
  <c r="CH26" i="1" s="1"/>
  <c r="BY27" i="1"/>
  <c r="CH27" i="1" s="1"/>
  <c r="BY28" i="1"/>
  <c r="CH28" i="1" s="1"/>
  <c r="BY29" i="1"/>
  <c r="CH29" i="1" s="1"/>
  <c r="BY30" i="1"/>
  <c r="CH30" i="1" s="1"/>
  <c r="BY31" i="1"/>
  <c r="CH31" i="1" s="1"/>
  <c r="BY32" i="1"/>
  <c r="CH32" i="1" s="1"/>
  <c r="BY33" i="1"/>
  <c r="CH33" i="1" s="1"/>
  <c r="BY34" i="1"/>
  <c r="CH34" i="1" s="1"/>
  <c r="BY35" i="1"/>
  <c r="CH35" i="1" s="1"/>
  <c r="BY36" i="1"/>
  <c r="CH36" i="1" s="1"/>
  <c r="BY37" i="1"/>
  <c r="CH37" i="1" s="1"/>
  <c r="BY38" i="1"/>
  <c r="CH38" i="1" s="1"/>
  <c r="BY39" i="1"/>
  <c r="BY40" i="1"/>
  <c r="CH40" i="1" s="1"/>
  <c r="BY41" i="1"/>
  <c r="BY42" i="1"/>
  <c r="CH42" i="1" s="1"/>
  <c r="BY43" i="1"/>
  <c r="CH43" i="1" s="1"/>
  <c r="BY44" i="1"/>
  <c r="CH44" i="1" s="1"/>
  <c r="BY45" i="1"/>
  <c r="BY46" i="1"/>
  <c r="CH46" i="1" s="1"/>
  <c r="BY47" i="1"/>
  <c r="CH47" i="1" s="1"/>
  <c r="BY48" i="1"/>
  <c r="CH48" i="1" s="1"/>
  <c r="BY49" i="1"/>
  <c r="CH49" i="1" s="1"/>
  <c r="BY50" i="1"/>
  <c r="CH50" i="1" s="1"/>
  <c r="BY51" i="1"/>
  <c r="CH51" i="1" s="1"/>
  <c r="BY52" i="1"/>
  <c r="CH52" i="1" s="1"/>
  <c r="BY53" i="1"/>
  <c r="CH53" i="1" s="1"/>
  <c r="BY54" i="1"/>
  <c r="CH54" i="1" s="1"/>
  <c r="BY55" i="1"/>
  <c r="CH55" i="1" s="1"/>
  <c r="BY56" i="1"/>
  <c r="CH56" i="1" s="1"/>
  <c r="BY57" i="1"/>
  <c r="CH57" i="1" s="1"/>
  <c r="BY58" i="1"/>
  <c r="CH58" i="1" s="1"/>
  <c r="BY59" i="1"/>
  <c r="CH59" i="1" s="1"/>
  <c r="BY60" i="1"/>
  <c r="CH60" i="1" s="1"/>
  <c r="BY61" i="1"/>
  <c r="CH61" i="1" s="1"/>
  <c r="BY62" i="1"/>
  <c r="BY63" i="1"/>
  <c r="CH63" i="1" s="1"/>
  <c r="BY64" i="1"/>
  <c r="CH64" i="1" s="1"/>
  <c r="BY65" i="1"/>
  <c r="CH65" i="1" s="1"/>
  <c r="BY66" i="1"/>
  <c r="BY67" i="1"/>
  <c r="CH67" i="1" s="1"/>
  <c r="BY68" i="1"/>
  <c r="CH68" i="1" s="1"/>
  <c r="BY69" i="1"/>
  <c r="CH69" i="1" s="1"/>
  <c r="BY70" i="1"/>
  <c r="CH70" i="1" s="1"/>
  <c r="BY71" i="1"/>
  <c r="BY72" i="1"/>
  <c r="BY73" i="1"/>
  <c r="BY74" i="1"/>
  <c r="BY75" i="1"/>
  <c r="CH75" i="1" s="1"/>
  <c r="BY76" i="1"/>
  <c r="BY77" i="1"/>
  <c r="CH77" i="1" s="1"/>
  <c r="BY78" i="1"/>
  <c r="CH78" i="1" s="1"/>
  <c r="BY79" i="1"/>
  <c r="CH79" i="1" s="1"/>
  <c r="BY80" i="1"/>
  <c r="CH80" i="1" s="1"/>
  <c r="BY81" i="1"/>
  <c r="CH81" i="1" s="1"/>
  <c r="BY82" i="1"/>
  <c r="CH82" i="1" s="1"/>
  <c r="BY83" i="1"/>
  <c r="CH83" i="1" s="1"/>
  <c r="BY84" i="1"/>
  <c r="CH84" i="1" s="1"/>
  <c r="BY85" i="1"/>
  <c r="CH85" i="1" s="1"/>
  <c r="BY86" i="1"/>
  <c r="CH86" i="1" s="1"/>
  <c r="BY87" i="1"/>
  <c r="CH87" i="1" s="1"/>
  <c r="BY88" i="1"/>
  <c r="CH88" i="1" s="1"/>
  <c r="BY89" i="1"/>
  <c r="CH89" i="1" s="1"/>
  <c r="BY90" i="1"/>
  <c r="CH90" i="1" s="1"/>
  <c r="BY91" i="1"/>
  <c r="BY92" i="1"/>
  <c r="CH92" i="1" s="1"/>
  <c r="BY93" i="1"/>
  <c r="CH93" i="1" s="1"/>
  <c r="BY94" i="1"/>
  <c r="CH94" i="1" s="1"/>
  <c r="BY95" i="1"/>
  <c r="CH95" i="1" s="1"/>
  <c r="BY96" i="1"/>
  <c r="CH96" i="1" s="1"/>
  <c r="BY97" i="1"/>
  <c r="CH97" i="1" s="1"/>
  <c r="BY98" i="1"/>
  <c r="CH98" i="1" s="1"/>
  <c r="BY99" i="1"/>
  <c r="CH99" i="1" s="1"/>
  <c r="BY100" i="1"/>
  <c r="CH100" i="1" s="1"/>
  <c r="BY101" i="1"/>
  <c r="BY102" i="1"/>
  <c r="BY103" i="1"/>
  <c r="CH103" i="1" s="1"/>
  <c r="BY104" i="1"/>
  <c r="CH104" i="1" s="1"/>
  <c r="BY105" i="1"/>
  <c r="CH105" i="1" s="1"/>
  <c r="BY106" i="1"/>
  <c r="BY107" i="1"/>
  <c r="CH107" i="1" s="1"/>
  <c r="BY108" i="1"/>
  <c r="CH108" i="1" s="1"/>
  <c r="BY109" i="1"/>
  <c r="BY110" i="1"/>
  <c r="CH110" i="1" s="1"/>
  <c r="BY111" i="1"/>
  <c r="CH111" i="1" s="1"/>
  <c r="BY112" i="1"/>
  <c r="BY113" i="1"/>
  <c r="CH113" i="1" s="1"/>
  <c r="BY114" i="1"/>
  <c r="CH114" i="1" s="1"/>
  <c r="BY115" i="1"/>
  <c r="BY116" i="1"/>
  <c r="CH116" i="1" s="1"/>
  <c r="BY117" i="1"/>
  <c r="CH117" i="1" s="1"/>
  <c r="BY118" i="1"/>
  <c r="CH118" i="1" s="1"/>
  <c r="BY119" i="1"/>
  <c r="CH119" i="1" s="1"/>
  <c r="BY120" i="1"/>
  <c r="CH120" i="1" s="1"/>
  <c r="BY121" i="1"/>
  <c r="BY122" i="1"/>
  <c r="CH122" i="1" s="1"/>
  <c r="BY123" i="1"/>
  <c r="CH123" i="1" s="1"/>
  <c r="BY124" i="1"/>
  <c r="CH124" i="1" s="1"/>
  <c r="BY125" i="1"/>
  <c r="CH125" i="1" s="1"/>
  <c r="BY126" i="1"/>
  <c r="BY127" i="1"/>
  <c r="CH127" i="1" s="1"/>
  <c r="BY128" i="1"/>
  <c r="CH128" i="1" s="1"/>
  <c r="BY129" i="1"/>
  <c r="CH129" i="1" s="1"/>
  <c r="BY130" i="1"/>
  <c r="CH130" i="1" s="1"/>
  <c r="BY131" i="1"/>
  <c r="CH131" i="1" s="1"/>
  <c r="BY132" i="1"/>
  <c r="CH132" i="1" s="1"/>
  <c r="BY133" i="1"/>
  <c r="CH133" i="1" s="1"/>
  <c r="BY134" i="1"/>
  <c r="CH134" i="1" s="1"/>
  <c r="BY135" i="1"/>
  <c r="CH135" i="1" s="1"/>
  <c r="BY136" i="1"/>
  <c r="CH136" i="1" s="1"/>
  <c r="BY137" i="1"/>
  <c r="CH137" i="1" s="1"/>
  <c r="BY138" i="1"/>
  <c r="CH138" i="1" s="1"/>
  <c r="BY139" i="1"/>
  <c r="CH139" i="1" s="1"/>
  <c r="BY140" i="1"/>
  <c r="CH140" i="1" s="1"/>
  <c r="BY141" i="1"/>
  <c r="CH141" i="1" s="1"/>
  <c r="BY142" i="1"/>
  <c r="CH142" i="1" s="1"/>
  <c r="BY143" i="1"/>
  <c r="CH143" i="1" s="1"/>
  <c r="BY144" i="1"/>
  <c r="CH144" i="1" s="1"/>
  <c r="BY145" i="1"/>
  <c r="CH145" i="1" s="1"/>
  <c r="BY146" i="1"/>
  <c r="CH146" i="1" s="1"/>
  <c r="BY147" i="1"/>
  <c r="CH147" i="1" s="1"/>
  <c r="BY148" i="1"/>
  <c r="BY149" i="1"/>
  <c r="CH149" i="1" s="1"/>
  <c r="BY150" i="1"/>
  <c r="CH150" i="1" s="1"/>
  <c r="BY151" i="1"/>
  <c r="CH151" i="1" s="1"/>
  <c r="BY152" i="1"/>
  <c r="CH152" i="1" s="1"/>
  <c r="BY153" i="1"/>
  <c r="CH153" i="1" s="1"/>
  <c r="BY154" i="1"/>
  <c r="CH154" i="1" s="1"/>
  <c r="BY155" i="1"/>
  <c r="CH155" i="1" s="1"/>
  <c r="BY156" i="1"/>
  <c r="BY157" i="1"/>
  <c r="CH157" i="1" s="1"/>
  <c r="BY158" i="1"/>
  <c r="CH158" i="1" s="1"/>
  <c r="BY159" i="1"/>
  <c r="CH159" i="1" s="1"/>
  <c r="BY160" i="1"/>
  <c r="CH160" i="1" s="1"/>
  <c r="BY161" i="1"/>
  <c r="BY162" i="1"/>
  <c r="CH162" i="1" s="1"/>
  <c r="BY163" i="1"/>
  <c r="CH163" i="1" s="1"/>
  <c r="BY164" i="1"/>
  <c r="CH164" i="1" s="1"/>
  <c r="BY165" i="1"/>
  <c r="CH165" i="1" s="1"/>
  <c r="BY166" i="1"/>
  <c r="CH166" i="1" s="1"/>
  <c r="BY167" i="1"/>
  <c r="CH167" i="1" s="1"/>
  <c r="BY168" i="1"/>
  <c r="CH168" i="1" s="1"/>
  <c r="BY169" i="1"/>
  <c r="CH169" i="1" s="1"/>
  <c r="BY170" i="1"/>
  <c r="CH170" i="1" s="1"/>
  <c r="BY171" i="1"/>
  <c r="BY172" i="1"/>
  <c r="BY173" i="1"/>
  <c r="CH173" i="1" s="1"/>
  <c r="BY174" i="1"/>
  <c r="CH174" i="1" s="1"/>
  <c r="BY175" i="1"/>
  <c r="CH175" i="1" s="1"/>
  <c r="BY176" i="1"/>
  <c r="CH176" i="1" s="1"/>
  <c r="BY177" i="1"/>
  <c r="CH177" i="1" s="1"/>
  <c r="BY178" i="1"/>
  <c r="CH178" i="1" s="1"/>
  <c r="BY179" i="1"/>
  <c r="BY180" i="1"/>
  <c r="CH180" i="1" s="1"/>
  <c r="BY181" i="1"/>
  <c r="BY182" i="1"/>
  <c r="CH182" i="1" s="1"/>
  <c r="BY183" i="1"/>
  <c r="CH183" i="1" s="1"/>
  <c r="BY184" i="1"/>
  <c r="CH184" i="1" s="1"/>
  <c r="BY185" i="1"/>
  <c r="CH185" i="1" s="1"/>
  <c r="BY186" i="1"/>
  <c r="CH186" i="1" s="1"/>
  <c r="BY187" i="1"/>
  <c r="CH187" i="1" s="1"/>
  <c r="BY188" i="1"/>
  <c r="CH188" i="1" s="1"/>
  <c r="BY189" i="1"/>
  <c r="CH189" i="1" s="1"/>
  <c r="BY190" i="1"/>
  <c r="CH190" i="1" s="1"/>
  <c r="BY191" i="1"/>
  <c r="CH191" i="1" s="1"/>
  <c r="BY192" i="1"/>
  <c r="BY193" i="1"/>
  <c r="CH193" i="1" s="1"/>
  <c r="BY194" i="1"/>
  <c r="CH194" i="1" s="1"/>
  <c r="BY195" i="1"/>
  <c r="CH195" i="1" s="1"/>
  <c r="BY196" i="1"/>
  <c r="BY197" i="1"/>
  <c r="CH197" i="1" s="1"/>
  <c r="BY198" i="1"/>
  <c r="BY199" i="1"/>
  <c r="CH199" i="1" s="1"/>
  <c r="BY200" i="1"/>
  <c r="CH200" i="1" s="1"/>
  <c r="BY201" i="1"/>
  <c r="BY202" i="1"/>
  <c r="CH202" i="1" s="1"/>
  <c r="BY203" i="1"/>
  <c r="CH203" i="1" s="1"/>
  <c r="BY204" i="1"/>
  <c r="BY205" i="1"/>
  <c r="CH205" i="1" s="1"/>
  <c r="BY206" i="1"/>
  <c r="CH206" i="1" s="1"/>
  <c r="BY207" i="1"/>
  <c r="BY208" i="1"/>
  <c r="CH208" i="1" s="1"/>
  <c r="BY209" i="1"/>
  <c r="CH209" i="1" s="1"/>
  <c r="BY210" i="1"/>
  <c r="BY211" i="1"/>
  <c r="CH211" i="1" s="1"/>
  <c r="BY212" i="1"/>
  <c r="CH212" i="1" s="1"/>
  <c r="BY213" i="1"/>
  <c r="CH213" i="1" s="1"/>
  <c r="BY214" i="1"/>
  <c r="CH214" i="1" s="1"/>
  <c r="BY215" i="1"/>
  <c r="BY216" i="1"/>
  <c r="CH216" i="1" s="1"/>
  <c r="BY217" i="1"/>
  <c r="CH217" i="1" s="1"/>
  <c r="BY218" i="1"/>
  <c r="CH218" i="1" s="1"/>
  <c r="BY219" i="1"/>
  <c r="CH219" i="1" s="1"/>
  <c r="BY220" i="1"/>
  <c r="CH220" i="1" s="1"/>
  <c r="BY221" i="1"/>
  <c r="CH221" i="1" s="1"/>
  <c r="BY222" i="1"/>
  <c r="CH222" i="1" s="1"/>
  <c r="BY223" i="1"/>
  <c r="CH223" i="1" s="1"/>
  <c r="BY224" i="1"/>
  <c r="CH224" i="1" s="1"/>
  <c r="BY225" i="1"/>
  <c r="BY226" i="1"/>
  <c r="CH226" i="1" s="1"/>
  <c r="BY227" i="1"/>
  <c r="CH227" i="1" s="1"/>
  <c r="BY228" i="1"/>
  <c r="CH228" i="1" s="1"/>
  <c r="BY229" i="1"/>
  <c r="CH229" i="1" s="1"/>
  <c r="BY230" i="1"/>
  <c r="BY231" i="1"/>
  <c r="CH231" i="1" s="1"/>
  <c r="BY232" i="1"/>
  <c r="CH232" i="1" s="1"/>
  <c r="BY233" i="1"/>
  <c r="CH233" i="1" s="1"/>
  <c r="BY234" i="1"/>
  <c r="BY235" i="1"/>
  <c r="CH235" i="1" s="1"/>
  <c r="BY236" i="1"/>
  <c r="CH236" i="1" s="1"/>
  <c r="BY237" i="1"/>
  <c r="CH237" i="1" s="1"/>
  <c r="BY238" i="1"/>
  <c r="CH238" i="1" s="1"/>
  <c r="BY239" i="1"/>
  <c r="CH239" i="1" s="1"/>
  <c r="BY240" i="1"/>
  <c r="CH240" i="1" s="1"/>
  <c r="BY241" i="1"/>
  <c r="CH241" i="1" s="1"/>
  <c r="BY242" i="1"/>
  <c r="CH242" i="1" s="1"/>
  <c r="BY243" i="1"/>
  <c r="CH243" i="1" s="1"/>
  <c r="BY244" i="1"/>
  <c r="CH244" i="1" s="1"/>
  <c r="BY245" i="1"/>
  <c r="CH245" i="1" s="1"/>
  <c r="BY246" i="1"/>
  <c r="CH246" i="1" s="1"/>
  <c r="BY247" i="1"/>
  <c r="CH247" i="1" s="1"/>
  <c r="BY248" i="1"/>
  <c r="CH248" i="1" s="1"/>
  <c r="BY249" i="1"/>
  <c r="CH249" i="1" s="1"/>
  <c r="BY250" i="1"/>
  <c r="CH250" i="1" s="1"/>
  <c r="BY251" i="1"/>
  <c r="CH251" i="1" s="1"/>
  <c r="BY252" i="1"/>
  <c r="CH252" i="1" s="1"/>
  <c r="BY253" i="1"/>
  <c r="CH253" i="1" s="1"/>
  <c r="BY254" i="1"/>
  <c r="BY255" i="1"/>
  <c r="CH255" i="1" s="1"/>
  <c r="BY256" i="1"/>
  <c r="CH256" i="1" s="1"/>
  <c r="BY257" i="1"/>
  <c r="CH257" i="1" s="1"/>
  <c r="BY258" i="1"/>
  <c r="CH258" i="1" s="1"/>
  <c r="BY259" i="1"/>
  <c r="CH259" i="1" s="1"/>
  <c r="BY260" i="1"/>
  <c r="CH260" i="1" s="1"/>
  <c r="BY261" i="1"/>
  <c r="CH261" i="1" s="1"/>
  <c r="BY262" i="1"/>
  <c r="CH262" i="1" s="1"/>
  <c r="BY263" i="1"/>
  <c r="CH263" i="1" s="1"/>
  <c r="BY264" i="1"/>
  <c r="CH264" i="1" s="1"/>
  <c r="BY265" i="1"/>
  <c r="CH265" i="1" s="1"/>
  <c r="BY266" i="1"/>
  <c r="CH266" i="1" s="1"/>
  <c r="BY267" i="1"/>
  <c r="BY268" i="1"/>
  <c r="CH268" i="1" s="1"/>
  <c r="BY269" i="1"/>
  <c r="CH269" i="1" s="1"/>
  <c r="BY270" i="1"/>
  <c r="CH270" i="1" s="1"/>
  <c r="BY271" i="1"/>
  <c r="CH271" i="1" s="1"/>
  <c r="BY272" i="1"/>
  <c r="CH272" i="1" s="1"/>
  <c r="BY273" i="1"/>
  <c r="CH273" i="1" s="1"/>
  <c r="BY274" i="1"/>
  <c r="CH274" i="1" s="1"/>
  <c r="BY275" i="1"/>
  <c r="CH275" i="1" s="1"/>
  <c r="BY276" i="1"/>
  <c r="CH276" i="1" s="1"/>
  <c r="BY277" i="1"/>
  <c r="CH277" i="1" s="1"/>
  <c r="BY278" i="1"/>
  <c r="CH278" i="1" s="1"/>
  <c r="BY279" i="1"/>
  <c r="CH279" i="1" s="1"/>
  <c r="BY280" i="1"/>
  <c r="BY281" i="1"/>
  <c r="CH281" i="1" s="1"/>
  <c r="BY282" i="1"/>
  <c r="CH282" i="1" s="1"/>
  <c r="BY283" i="1"/>
  <c r="CH283" i="1" s="1"/>
  <c r="BY284" i="1"/>
  <c r="CH284" i="1" s="1"/>
  <c r="BY285" i="1"/>
  <c r="CH285" i="1" s="1"/>
  <c r="BY286" i="1"/>
  <c r="CH286" i="1" s="1"/>
  <c r="BY287" i="1"/>
  <c r="BY288" i="1"/>
  <c r="CH288" i="1" s="1"/>
  <c r="BY289" i="1"/>
  <c r="CH289" i="1" s="1"/>
  <c r="BY290" i="1"/>
  <c r="CH290" i="1" s="1"/>
  <c r="BY291" i="1"/>
  <c r="BY292" i="1"/>
  <c r="CH292" i="1" s="1"/>
  <c r="BY293" i="1"/>
  <c r="CH293" i="1" s="1"/>
  <c r="BY294" i="1"/>
  <c r="CH294" i="1" s="1"/>
  <c r="BY295" i="1"/>
  <c r="CH295" i="1" s="1"/>
  <c r="BY296" i="1"/>
  <c r="BY297" i="1"/>
  <c r="CH297" i="1" s="1"/>
  <c r="BY298" i="1"/>
  <c r="CH298" i="1" s="1"/>
  <c r="BY299" i="1"/>
  <c r="CH299" i="1" s="1"/>
  <c r="BY300" i="1"/>
  <c r="CH300" i="1" s="1"/>
  <c r="BY301" i="1"/>
  <c r="BY302" i="1"/>
  <c r="CH302" i="1" s="1"/>
  <c r="BY303" i="1"/>
  <c r="CH303" i="1" s="1"/>
  <c r="BY304" i="1"/>
  <c r="CH304" i="1" s="1"/>
  <c r="BY305" i="1"/>
  <c r="CH305" i="1" s="1"/>
  <c r="BY306" i="1"/>
  <c r="CH306" i="1" s="1"/>
  <c r="BY307" i="1"/>
  <c r="CH307" i="1" s="1"/>
  <c r="BY308" i="1"/>
  <c r="CH308" i="1" s="1"/>
  <c r="BY309" i="1"/>
  <c r="CH309" i="1" s="1"/>
  <c r="BY310" i="1"/>
  <c r="CH310" i="1" s="1"/>
  <c r="BY311" i="1"/>
  <c r="CH311" i="1" s="1"/>
  <c r="BY312" i="1"/>
  <c r="BY313" i="1"/>
  <c r="CH313" i="1" s="1"/>
  <c r="BY314" i="1"/>
  <c r="CH314" i="1" s="1"/>
  <c r="BY315" i="1"/>
  <c r="CH315" i="1" s="1"/>
  <c r="BY316" i="1"/>
  <c r="CH316" i="1" s="1"/>
  <c r="BY317" i="1"/>
  <c r="CH317" i="1" s="1"/>
  <c r="BY318" i="1"/>
  <c r="CH318" i="1" s="1"/>
  <c r="BY319" i="1"/>
  <c r="CH319" i="1" s="1"/>
  <c r="BY320" i="1"/>
  <c r="CH320" i="1" s="1"/>
  <c r="BY321" i="1"/>
  <c r="CH321" i="1" s="1"/>
  <c r="BY322" i="1"/>
  <c r="CH322" i="1" s="1"/>
  <c r="BY323" i="1"/>
  <c r="CH323" i="1" s="1"/>
  <c r="BY324" i="1"/>
  <c r="CH324" i="1" s="1"/>
  <c r="BY325" i="1"/>
  <c r="CH325" i="1" s="1"/>
  <c r="BY326" i="1"/>
  <c r="CH326" i="1" s="1"/>
  <c r="BY327" i="1"/>
  <c r="CH327" i="1" s="1"/>
  <c r="BY328" i="1"/>
  <c r="CH328" i="1" s="1"/>
  <c r="BY329" i="1"/>
  <c r="CH329" i="1" s="1"/>
  <c r="BY330" i="1"/>
  <c r="BY331" i="1"/>
  <c r="CH331" i="1" s="1"/>
  <c r="BY332" i="1"/>
  <c r="CH332" i="1" s="1"/>
  <c r="BY333" i="1"/>
  <c r="CH333" i="1" s="1"/>
  <c r="BY334" i="1"/>
  <c r="BY335" i="1"/>
  <c r="CH335" i="1" s="1"/>
  <c r="BY336" i="1"/>
  <c r="CH336" i="1" s="1"/>
  <c r="BY337" i="1"/>
  <c r="CH337" i="1" s="1"/>
  <c r="BY338" i="1"/>
  <c r="CH338" i="1" s="1"/>
  <c r="BY339" i="1"/>
  <c r="CH339" i="1" s="1"/>
  <c r="BY340" i="1"/>
  <c r="CH340" i="1" s="1"/>
  <c r="BY341" i="1"/>
  <c r="CH341" i="1" s="1"/>
  <c r="BY342" i="1"/>
  <c r="BY343" i="1"/>
  <c r="BY344" i="1"/>
  <c r="BY345" i="1"/>
  <c r="BY346" i="1"/>
  <c r="BY347" i="1"/>
  <c r="BY348" i="1"/>
  <c r="BY349" i="1"/>
  <c r="CH349" i="1" s="1"/>
  <c r="BY350" i="1"/>
  <c r="BY351" i="1"/>
  <c r="BY352" i="1"/>
  <c r="CH352" i="1" s="1"/>
  <c r="BY353" i="1"/>
  <c r="CH353" i="1" s="1"/>
  <c r="BY354" i="1"/>
  <c r="BY355" i="1"/>
  <c r="CH355" i="1" s="1"/>
  <c r="BY356" i="1"/>
  <c r="CH356" i="1" s="1"/>
  <c r="BY357" i="1"/>
  <c r="CH357" i="1" s="1"/>
  <c r="BY358" i="1"/>
  <c r="CH358" i="1" s="1"/>
  <c r="BY359" i="1"/>
  <c r="BY360" i="1"/>
  <c r="CH360" i="1" s="1"/>
  <c r="BY361" i="1"/>
  <c r="CH361" i="1" s="1"/>
  <c r="BY362" i="1"/>
  <c r="CH362" i="1" s="1"/>
  <c r="BY363" i="1"/>
  <c r="CH363" i="1" s="1"/>
  <c r="BY364" i="1"/>
  <c r="CH364" i="1" s="1"/>
  <c r="BY365" i="1"/>
  <c r="CH365" i="1" s="1"/>
  <c r="BY366" i="1"/>
  <c r="CH366" i="1" s="1"/>
  <c r="BY367" i="1"/>
  <c r="CH367" i="1" s="1"/>
  <c r="BY368" i="1"/>
  <c r="CH368" i="1" s="1"/>
  <c r="BY369" i="1"/>
  <c r="CH369" i="1" s="1"/>
  <c r="BY370" i="1"/>
  <c r="CH370" i="1" s="1"/>
  <c r="BY371" i="1"/>
  <c r="CH371" i="1" s="1"/>
  <c r="BY372" i="1"/>
  <c r="CH372" i="1" s="1"/>
  <c r="BY373" i="1"/>
  <c r="CH373" i="1" s="1"/>
  <c r="BY374" i="1"/>
  <c r="CH374" i="1" s="1"/>
  <c r="BY375" i="1"/>
  <c r="BY376" i="1"/>
  <c r="CH376" i="1" s="1"/>
  <c r="BY377" i="1"/>
  <c r="CH377" i="1" s="1"/>
  <c r="BY378" i="1"/>
  <c r="CH378" i="1" s="1"/>
  <c r="BY379" i="1"/>
  <c r="CH379" i="1" s="1"/>
  <c r="BY380" i="1"/>
  <c r="CH380" i="1" s="1"/>
  <c r="BY381" i="1"/>
  <c r="BY382" i="1"/>
  <c r="CH382" i="1" s="1"/>
  <c r="BY383" i="1"/>
  <c r="CH383" i="1" s="1"/>
  <c r="BY384" i="1"/>
  <c r="CH384" i="1" s="1"/>
  <c r="BY385" i="1"/>
  <c r="BY386" i="1"/>
  <c r="CH386" i="1" s="1"/>
  <c r="BY387" i="1"/>
  <c r="CH387" i="1" s="1"/>
  <c r="BY388" i="1"/>
  <c r="CH388" i="1" s="1"/>
  <c r="BY389" i="1"/>
  <c r="CH389" i="1" s="1"/>
  <c r="BY390" i="1"/>
  <c r="CH390" i="1" s="1"/>
  <c r="BY391" i="1"/>
  <c r="CH391" i="1" s="1"/>
  <c r="BY392" i="1"/>
  <c r="CH392" i="1" s="1"/>
  <c r="BY393" i="1"/>
  <c r="CH393" i="1" s="1"/>
  <c r="BY394" i="1"/>
  <c r="CH394" i="1" s="1"/>
  <c r="BY395" i="1"/>
  <c r="CH395" i="1" s="1"/>
  <c r="BY396" i="1"/>
  <c r="CH396" i="1" s="1"/>
  <c r="BY397" i="1"/>
  <c r="CH397" i="1" s="1"/>
  <c r="BY398" i="1"/>
  <c r="CH398" i="1" s="1"/>
  <c r="BY399" i="1"/>
  <c r="CH399" i="1" s="1"/>
  <c r="BY400" i="1"/>
  <c r="CH400" i="1" s="1"/>
  <c r="BY401" i="1"/>
  <c r="CH401" i="1" s="1"/>
  <c r="BY402" i="1"/>
  <c r="CH402" i="1" s="1"/>
  <c r="BY403" i="1"/>
  <c r="CH403" i="1" s="1"/>
  <c r="BY404" i="1"/>
  <c r="CH404" i="1" s="1"/>
  <c r="BY405" i="1"/>
  <c r="CH405" i="1" s="1"/>
  <c r="BY406" i="1"/>
  <c r="CH406" i="1" s="1"/>
  <c r="BY407" i="1"/>
  <c r="CH407" i="1" s="1"/>
  <c r="BY408" i="1"/>
  <c r="CH408" i="1" s="1"/>
  <c r="BY409" i="1"/>
  <c r="CH409" i="1" s="1"/>
  <c r="BY410" i="1"/>
  <c r="CH410" i="1" s="1"/>
  <c r="BY411" i="1"/>
  <c r="BY412" i="1"/>
  <c r="CH412" i="1" s="1"/>
  <c r="BY413" i="1"/>
  <c r="CH413" i="1" s="1"/>
  <c r="BY414" i="1"/>
  <c r="BY415" i="1"/>
  <c r="CH415" i="1" s="1"/>
  <c r="BY416" i="1"/>
  <c r="CH416" i="1" s="1"/>
  <c r="BY417" i="1"/>
  <c r="BY418" i="1"/>
  <c r="CH418" i="1" s="1"/>
  <c r="BY419" i="1"/>
  <c r="CH419" i="1" s="1"/>
  <c r="BY420" i="1"/>
  <c r="BY421" i="1"/>
  <c r="CH421" i="1" s="1"/>
  <c r="BY422" i="1"/>
  <c r="CH422" i="1" s="1"/>
  <c r="BY423" i="1"/>
  <c r="BY424" i="1"/>
  <c r="CH424" i="1" s="1"/>
  <c r="BY425" i="1"/>
  <c r="CH425" i="1" s="1"/>
  <c r="BY426" i="1"/>
  <c r="BY427" i="1"/>
  <c r="CH427" i="1" s="1"/>
  <c r="BY428" i="1"/>
  <c r="CH428" i="1" s="1"/>
  <c r="BY429" i="1"/>
  <c r="BY430" i="1"/>
  <c r="CH430" i="1" s="1"/>
  <c r="BY431" i="1"/>
  <c r="CH431" i="1" s="1"/>
  <c r="BY432" i="1"/>
  <c r="CH432" i="1" s="1"/>
  <c r="BY433" i="1"/>
  <c r="CH433" i="1" s="1"/>
  <c r="BY434" i="1"/>
  <c r="BY435" i="1"/>
  <c r="CH435" i="1" s="1"/>
  <c r="BY436" i="1"/>
  <c r="CH436" i="1" s="1"/>
  <c r="BY437" i="1"/>
  <c r="CH437" i="1" s="1"/>
  <c r="BY438" i="1"/>
  <c r="CH438" i="1" s="1"/>
  <c r="BY439" i="1"/>
  <c r="CH439" i="1" s="1"/>
  <c r="BY440" i="1"/>
  <c r="CH440" i="1" s="1"/>
  <c r="BY441" i="1"/>
  <c r="CH441" i="1" s="1"/>
  <c r="BY442" i="1"/>
  <c r="CH442" i="1" s="1"/>
  <c r="BY443" i="1"/>
  <c r="BY444" i="1"/>
  <c r="CH444" i="1" s="1"/>
  <c r="BY445" i="1"/>
  <c r="CH445" i="1" s="1"/>
  <c r="BY446" i="1"/>
  <c r="CH446" i="1" s="1"/>
  <c r="BY447" i="1"/>
  <c r="CH447" i="1" s="1"/>
  <c r="BY448" i="1"/>
  <c r="CH448" i="1" s="1"/>
  <c r="BY449" i="1"/>
  <c r="CH449" i="1" s="1"/>
  <c r="BY450" i="1"/>
  <c r="CH450" i="1" s="1"/>
  <c r="BY451" i="1"/>
  <c r="CH451" i="1" s="1"/>
  <c r="BY452" i="1"/>
  <c r="CH452" i="1" s="1"/>
  <c r="BY453" i="1"/>
  <c r="BY454" i="1"/>
  <c r="CH454" i="1" s="1"/>
  <c r="BY455" i="1"/>
  <c r="CH455" i="1" s="1"/>
  <c r="BY456" i="1"/>
  <c r="CH456" i="1" s="1"/>
  <c r="BY457" i="1"/>
  <c r="CH457" i="1" s="1"/>
  <c r="BY458" i="1"/>
  <c r="CH458" i="1" s="1"/>
  <c r="BY459" i="1"/>
  <c r="BY460" i="1"/>
  <c r="CH460" i="1" s="1"/>
  <c r="BY461" i="1"/>
  <c r="CH461" i="1" s="1"/>
  <c r="BY462" i="1"/>
  <c r="BY463" i="1"/>
  <c r="CH463" i="1" s="1"/>
  <c r="BY464" i="1"/>
  <c r="CH464" i="1" s="1"/>
  <c r="BY465" i="1"/>
  <c r="CH465" i="1" s="1"/>
  <c r="BY466" i="1"/>
  <c r="BY467" i="1"/>
  <c r="BY468" i="1"/>
  <c r="CH468" i="1" s="1"/>
  <c r="BY469" i="1"/>
  <c r="CH469" i="1" s="1"/>
  <c r="BY470" i="1"/>
  <c r="BY471" i="1"/>
  <c r="BY472" i="1"/>
  <c r="CH472" i="1" s="1"/>
  <c r="BY473" i="1"/>
  <c r="BY474" i="1"/>
  <c r="BY475" i="1"/>
  <c r="BY476" i="1"/>
  <c r="CH476" i="1" s="1"/>
  <c r="BX4" i="1"/>
  <c r="BX5" i="1"/>
  <c r="BX6" i="1"/>
  <c r="BX7" i="1"/>
  <c r="BX8" i="1"/>
  <c r="BX9" i="1"/>
  <c r="BX10" i="1"/>
  <c r="BX11" i="1"/>
  <c r="BX12" i="1"/>
  <c r="BX13" i="1"/>
  <c r="BX14" i="1"/>
  <c r="BX15" i="1"/>
  <c r="BX16" i="1"/>
  <c r="BX17" i="1"/>
  <c r="BX18" i="1"/>
  <c r="BX19" i="1"/>
  <c r="BX20" i="1"/>
  <c r="BX21" i="1"/>
  <c r="BX22" i="1"/>
  <c r="BX23" i="1"/>
  <c r="BX24" i="1"/>
  <c r="BX25" i="1"/>
  <c r="BX26" i="1"/>
  <c r="BX27" i="1"/>
  <c r="BX28" i="1"/>
  <c r="BX29" i="1"/>
  <c r="BX30" i="1"/>
  <c r="BX31" i="1"/>
  <c r="BX32" i="1"/>
  <c r="BX33" i="1"/>
  <c r="BX34" i="1"/>
  <c r="BX35" i="1"/>
  <c r="BX36" i="1"/>
  <c r="BX37" i="1"/>
  <c r="BX38" i="1"/>
  <c r="BX39" i="1"/>
  <c r="BX40" i="1"/>
  <c r="BX41" i="1"/>
  <c r="BX42" i="1"/>
  <c r="BX43" i="1"/>
  <c r="BX44" i="1"/>
  <c r="BX45" i="1"/>
  <c r="BX46" i="1"/>
  <c r="BX47" i="1"/>
  <c r="BX48" i="1"/>
  <c r="BX49" i="1"/>
  <c r="BX50" i="1"/>
  <c r="BX51" i="1"/>
  <c r="BX52" i="1"/>
  <c r="BX53" i="1"/>
  <c r="BX54" i="1"/>
  <c r="BX55" i="1"/>
  <c r="BX56" i="1"/>
  <c r="BX57" i="1"/>
  <c r="BX58" i="1"/>
  <c r="BX59" i="1"/>
  <c r="BX60" i="1"/>
  <c r="BX61" i="1"/>
  <c r="BX62" i="1"/>
  <c r="BX63" i="1"/>
  <c r="BX64" i="1"/>
  <c r="BX65" i="1"/>
  <c r="BX66" i="1"/>
  <c r="BX67" i="1"/>
  <c r="BX68" i="1"/>
  <c r="BX69" i="1"/>
  <c r="BX70" i="1"/>
  <c r="BX71" i="1"/>
  <c r="BX72" i="1"/>
  <c r="BX73" i="1"/>
  <c r="BX74" i="1"/>
  <c r="BX75" i="1"/>
  <c r="BX76" i="1"/>
  <c r="BX77" i="1"/>
  <c r="BX78" i="1"/>
  <c r="BX79" i="1"/>
  <c r="BX80" i="1"/>
  <c r="BX81" i="1"/>
  <c r="BX82" i="1"/>
  <c r="BX83" i="1"/>
  <c r="BX84" i="1"/>
  <c r="BX85" i="1"/>
  <c r="BX86" i="1"/>
  <c r="BX87" i="1"/>
  <c r="BX88" i="1"/>
  <c r="BX89" i="1"/>
  <c r="BX90" i="1"/>
  <c r="BX91" i="1"/>
  <c r="BX92" i="1"/>
  <c r="BX93" i="1"/>
  <c r="BX94" i="1"/>
  <c r="BX95" i="1"/>
  <c r="BX96" i="1"/>
  <c r="BX97" i="1"/>
  <c r="BX98" i="1"/>
  <c r="BX99" i="1"/>
  <c r="BX100" i="1"/>
  <c r="BX101" i="1"/>
  <c r="BX102" i="1"/>
  <c r="BX103" i="1"/>
  <c r="BX104" i="1"/>
  <c r="BX105" i="1"/>
  <c r="BX106" i="1"/>
  <c r="BX107" i="1"/>
  <c r="BX108" i="1"/>
  <c r="BX109" i="1"/>
  <c r="BX110" i="1"/>
  <c r="BX111" i="1"/>
  <c r="BX112" i="1"/>
  <c r="BX113" i="1"/>
  <c r="BX114" i="1"/>
  <c r="BX115" i="1"/>
  <c r="BX116" i="1"/>
  <c r="BX117" i="1"/>
  <c r="BX118" i="1"/>
  <c r="BX119" i="1"/>
  <c r="BX120" i="1"/>
  <c r="BX121" i="1"/>
  <c r="BX122" i="1"/>
  <c r="BX123" i="1"/>
  <c r="BX124" i="1"/>
  <c r="BX125" i="1"/>
  <c r="BX126" i="1"/>
  <c r="BX127" i="1"/>
  <c r="BX128" i="1"/>
  <c r="BX129" i="1"/>
  <c r="BX130" i="1"/>
  <c r="BX131" i="1"/>
  <c r="BX132" i="1"/>
  <c r="BX133" i="1"/>
  <c r="BX134" i="1"/>
  <c r="BX135" i="1"/>
  <c r="BX136" i="1"/>
  <c r="BX137" i="1"/>
  <c r="BX138" i="1"/>
  <c r="BX139" i="1"/>
  <c r="BX140" i="1"/>
  <c r="BX141" i="1"/>
  <c r="BX142" i="1"/>
  <c r="BX143" i="1"/>
  <c r="BX144" i="1"/>
  <c r="BX145" i="1"/>
  <c r="BX146" i="1"/>
  <c r="BX147" i="1"/>
  <c r="BX148" i="1"/>
  <c r="BX149" i="1"/>
  <c r="BX150" i="1"/>
  <c r="BX151" i="1"/>
  <c r="BX152" i="1"/>
  <c r="BX153" i="1"/>
  <c r="BX154" i="1"/>
  <c r="BX155" i="1"/>
  <c r="BX156" i="1"/>
  <c r="BX157" i="1"/>
  <c r="BX158" i="1"/>
  <c r="BX159" i="1"/>
  <c r="BX160" i="1"/>
  <c r="BX161" i="1"/>
  <c r="BX162" i="1"/>
  <c r="BX163" i="1"/>
  <c r="BX164" i="1"/>
  <c r="BX165" i="1"/>
  <c r="BX166" i="1"/>
  <c r="BX167" i="1"/>
  <c r="BX168" i="1"/>
  <c r="BX169" i="1"/>
  <c r="BX170" i="1"/>
  <c r="BX171" i="1"/>
  <c r="BX172" i="1"/>
  <c r="BX173" i="1"/>
  <c r="BX174" i="1"/>
  <c r="BX175" i="1"/>
  <c r="BX176" i="1"/>
  <c r="BX177" i="1"/>
  <c r="BX178" i="1"/>
  <c r="BX179" i="1"/>
  <c r="BX180" i="1"/>
  <c r="BX181" i="1"/>
  <c r="BX182" i="1"/>
  <c r="BX183" i="1"/>
  <c r="BX184" i="1"/>
  <c r="BX185" i="1"/>
  <c r="BX186" i="1"/>
  <c r="BX187" i="1"/>
  <c r="BX188" i="1"/>
  <c r="BX189" i="1"/>
  <c r="BX190" i="1"/>
  <c r="BX191" i="1"/>
  <c r="BX192" i="1"/>
  <c r="BX193" i="1"/>
  <c r="BX194" i="1"/>
  <c r="BX195" i="1"/>
  <c r="BX196" i="1"/>
  <c r="BX197" i="1"/>
  <c r="BX198" i="1"/>
  <c r="BX199" i="1"/>
  <c r="BX200" i="1"/>
  <c r="BX201" i="1"/>
  <c r="BX202" i="1"/>
  <c r="BX203" i="1"/>
  <c r="BX204" i="1"/>
  <c r="BX205" i="1"/>
  <c r="BX206" i="1"/>
  <c r="BX207" i="1"/>
  <c r="BX208" i="1"/>
  <c r="BX209" i="1"/>
  <c r="BX210" i="1"/>
  <c r="BX211" i="1"/>
  <c r="BX212" i="1"/>
  <c r="BX213" i="1"/>
  <c r="BX214" i="1"/>
  <c r="BX215" i="1"/>
  <c r="BX216" i="1"/>
  <c r="BX217" i="1"/>
  <c r="BX218" i="1"/>
  <c r="BX219" i="1"/>
  <c r="BX220" i="1"/>
  <c r="BX221" i="1"/>
  <c r="BX222" i="1"/>
  <c r="BX223" i="1"/>
  <c r="BX224" i="1"/>
  <c r="BX225" i="1"/>
  <c r="BX226" i="1"/>
  <c r="BX227" i="1"/>
  <c r="BX228" i="1"/>
  <c r="BX229" i="1"/>
  <c r="BX230" i="1"/>
  <c r="BX231" i="1"/>
  <c r="BX232" i="1"/>
  <c r="BX233" i="1"/>
  <c r="BX234" i="1"/>
  <c r="BX235" i="1"/>
  <c r="BX236" i="1"/>
  <c r="BX237" i="1"/>
  <c r="BX238" i="1"/>
  <c r="BX239" i="1"/>
  <c r="BX240" i="1"/>
  <c r="BX241" i="1"/>
  <c r="BX242" i="1"/>
  <c r="BX243" i="1"/>
  <c r="BX244" i="1"/>
  <c r="BX245" i="1"/>
  <c r="BX246" i="1"/>
  <c r="BX247" i="1"/>
  <c r="BX248" i="1"/>
  <c r="BX249" i="1"/>
  <c r="BX250" i="1"/>
  <c r="BX251" i="1"/>
  <c r="BX252" i="1"/>
  <c r="BX253" i="1"/>
  <c r="BX254" i="1"/>
  <c r="BX255" i="1"/>
  <c r="BX256" i="1"/>
  <c r="BX257" i="1"/>
  <c r="BX258" i="1"/>
  <c r="BX259" i="1"/>
  <c r="BX260" i="1"/>
  <c r="BX261" i="1"/>
  <c r="BX262" i="1"/>
  <c r="BX263" i="1"/>
  <c r="BX264" i="1"/>
  <c r="BX265" i="1"/>
  <c r="BX266" i="1"/>
  <c r="BX267" i="1"/>
  <c r="BX268" i="1"/>
  <c r="BX269" i="1"/>
  <c r="BX270" i="1"/>
  <c r="BX271" i="1"/>
  <c r="BX272" i="1"/>
  <c r="BX273" i="1"/>
  <c r="BX274" i="1"/>
  <c r="BX275" i="1"/>
  <c r="BX276" i="1"/>
  <c r="BX277" i="1"/>
  <c r="BX278" i="1"/>
  <c r="BX279" i="1"/>
  <c r="BX280" i="1"/>
  <c r="BX281" i="1"/>
  <c r="BX282" i="1"/>
  <c r="BX283" i="1"/>
  <c r="BX284" i="1"/>
  <c r="BX285" i="1"/>
  <c r="BX286" i="1"/>
  <c r="BX287" i="1"/>
  <c r="BX288" i="1"/>
  <c r="BX289" i="1"/>
  <c r="BX290" i="1"/>
  <c r="BX291" i="1"/>
  <c r="BX292" i="1"/>
  <c r="BX293" i="1"/>
  <c r="BX294" i="1"/>
  <c r="BX295" i="1"/>
  <c r="BX296" i="1"/>
  <c r="BX297" i="1"/>
  <c r="BX298" i="1"/>
  <c r="BX299" i="1"/>
  <c r="BX300" i="1"/>
  <c r="BX301" i="1"/>
  <c r="BX302" i="1"/>
  <c r="BX303" i="1"/>
  <c r="BX304" i="1"/>
  <c r="BX305" i="1"/>
  <c r="BX306" i="1"/>
  <c r="BX307" i="1"/>
  <c r="BX308" i="1"/>
  <c r="BX309" i="1"/>
  <c r="BX310" i="1"/>
  <c r="BX311" i="1"/>
  <c r="BX312" i="1"/>
  <c r="BX313" i="1"/>
  <c r="BX314" i="1"/>
  <c r="BX315" i="1"/>
  <c r="BX316" i="1"/>
  <c r="BX317" i="1"/>
  <c r="BX318" i="1"/>
  <c r="BX319" i="1"/>
  <c r="BX320" i="1"/>
  <c r="BX321" i="1"/>
  <c r="BX322" i="1"/>
  <c r="BX323" i="1"/>
  <c r="BX324" i="1"/>
  <c r="BX325" i="1"/>
  <c r="BX326" i="1"/>
  <c r="BX327" i="1"/>
  <c r="BX328" i="1"/>
  <c r="BX329" i="1"/>
  <c r="BX330" i="1"/>
  <c r="BX331" i="1"/>
  <c r="BX332" i="1"/>
  <c r="BX333" i="1"/>
  <c r="BX334" i="1"/>
  <c r="BX335" i="1"/>
  <c r="BX336" i="1"/>
  <c r="BX337" i="1"/>
  <c r="BX338" i="1"/>
  <c r="BX339" i="1"/>
  <c r="BX340" i="1"/>
  <c r="BX341" i="1"/>
  <c r="BX342" i="1"/>
  <c r="BX343" i="1"/>
  <c r="BX344" i="1"/>
  <c r="BX345" i="1"/>
  <c r="BX346" i="1"/>
  <c r="BX347" i="1"/>
  <c r="BX348" i="1"/>
  <c r="BX349" i="1"/>
  <c r="BX350" i="1"/>
  <c r="BX351" i="1"/>
  <c r="BX352" i="1"/>
  <c r="BX353" i="1"/>
  <c r="BX354" i="1"/>
  <c r="BX355" i="1"/>
  <c r="BX356" i="1"/>
  <c r="BX357" i="1"/>
  <c r="BX358" i="1"/>
  <c r="BX359" i="1"/>
  <c r="BX360" i="1"/>
  <c r="BX361" i="1"/>
  <c r="BX362" i="1"/>
  <c r="BX363" i="1"/>
  <c r="BX364" i="1"/>
  <c r="BX365" i="1"/>
  <c r="BX366" i="1"/>
  <c r="BX367" i="1"/>
  <c r="BX368" i="1"/>
  <c r="BX369" i="1"/>
  <c r="BX370" i="1"/>
  <c r="BX371" i="1"/>
  <c r="BX372" i="1"/>
  <c r="BX373" i="1"/>
  <c r="BX374" i="1"/>
  <c r="BX375" i="1"/>
  <c r="BX376" i="1"/>
  <c r="BX377" i="1"/>
  <c r="BX378" i="1"/>
  <c r="BX379" i="1"/>
  <c r="BX380" i="1"/>
  <c r="BX381" i="1"/>
  <c r="BX382" i="1"/>
  <c r="BX383" i="1"/>
  <c r="BX384" i="1"/>
  <c r="BX385" i="1"/>
  <c r="BX386" i="1"/>
  <c r="BX387" i="1"/>
  <c r="BX388" i="1"/>
  <c r="BX389" i="1"/>
  <c r="BX390" i="1"/>
  <c r="BX391" i="1"/>
  <c r="BX392" i="1"/>
  <c r="BX393" i="1"/>
  <c r="BX394" i="1"/>
  <c r="BX395" i="1"/>
  <c r="BX396" i="1"/>
  <c r="BX397" i="1"/>
  <c r="BX398" i="1"/>
  <c r="BX399" i="1"/>
  <c r="BX400" i="1"/>
  <c r="BX401" i="1"/>
  <c r="BX402" i="1"/>
  <c r="BX403" i="1"/>
  <c r="BX404" i="1"/>
  <c r="BX405" i="1"/>
  <c r="BX406" i="1"/>
  <c r="BX407" i="1"/>
  <c r="BX408" i="1"/>
  <c r="BX409" i="1"/>
  <c r="BX410" i="1"/>
  <c r="BX411" i="1"/>
  <c r="BX412" i="1"/>
  <c r="BX413" i="1"/>
  <c r="BX414" i="1"/>
  <c r="BX415" i="1"/>
  <c r="BX416" i="1"/>
  <c r="BX417" i="1"/>
  <c r="BX418" i="1"/>
  <c r="BX419" i="1"/>
  <c r="BX420" i="1"/>
  <c r="BX421" i="1"/>
  <c r="BX422" i="1"/>
  <c r="BX423" i="1"/>
  <c r="BX424" i="1"/>
  <c r="BX425" i="1"/>
  <c r="BX426" i="1"/>
  <c r="BX427" i="1"/>
  <c r="BX428" i="1"/>
  <c r="BX429" i="1"/>
  <c r="BX430" i="1"/>
  <c r="BX431" i="1"/>
  <c r="BX432" i="1"/>
  <c r="BX433" i="1"/>
  <c r="BX434" i="1"/>
  <c r="BX435" i="1"/>
  <c r="BX436" i="1"/>
  <c r="BX437" i="1"/>
  <c r="BX438" i="1"/>
  <c r="BX439" i="1"/>
  <c r="BX440" i="1"/>
  <c r="BX441" i="1"/>
  <c r="BX442" i="1"/>
  <c r="BX443" i="1"/>
  <c r="BX444" i="1"/>
  <c r="BX445" i="1"/>
  <c r="BX446" i="1"/>
  <c r="BX447" i="1"/>
  <c r="BX448" i="1"/>
  <c r="BX449" i="1"/>
  <c r="BX450" i="1"/>
  <c r="BX451" i="1"/>
  <c r="BX452" i="1"/>
  <c r="BX453" i="1"/>
  <c r="BX454" i="1"/>
  <c r="BX455" i="1"/>
  <c r="BX456" i="1"/>
  <c r="BX457" i="1"/>
  <c r="BX458" i="1"/>
  <c r="BX459" i="1"/>
  <c r="BX460" i="1"/>
  <c r="BX461" i="1"/>
  <c r="BX462" i="1"/>
  <c r="BX463" i="1"/>
  <c r="BX464" i="1"/>
  <c r="BX465" i="1"/>
  <c r="BX466" i="1"/>
  <c r="BX467" i="1"/>
  <c r="BX468" i="1"/>
  <c r="BX469" i="1"/>
  <c r="BX470" i="1"/>
  <c r="BX471" i="1"/>
  <c r="BX472" i="1"/>
  <c r="BX473" i="1"/>
  <c r="BX474" i="1"/>
  <c r="BX475" i="1"/>
  <c r="BX476" i="1"/>
  <c r="BV4" i="1"/>
  <c r="BW4" i="1" s="1"/>
  <c r="BV5" i="1"/>
  <c r="BW5" i="1" s="1"/>
  <c r="BV6" i="1"/>
  <c r="BW6" i="1" s="1"/>
  <c r="BV7" i="1"/>
  <c r="BW7" i="1" s="1"/>
  <c r="BV8" i="1"/>
  <c r="BW8" i="1" s="1"/>
  <c r="BV9" i="1"/>
  <c r="BW9" i="1" s="1"/>
  <c r="BV10" i="1"/>
  <c r="BW10" i="1" s="1"/>
  <c r="BV11" i="1"/>
  <c r="BW11" i="1" s="1"/>
  <c r="BV12" i="1"/>
  <c r="BW12" i="1" s="1"/>
  <c r="BV13" i="1"/>
  <c r="BW13" i="1" s="1"/>
  <c r="BV14" i="1"/>
  <c r="BW14" i="1" s="1"/>
  <c r="BV15" i="1"/>
  <c r="BW15" i="1" s="1"/>
  <c r="BV16" i="1"/>
  <c r="BW16" i="1" s="1"/>
  <c r="BV17" i="1"/>
  <c r="BW17" i="1" s="1"/>
  <c r="BV18" i="1"/>
  <c r="BW18" i="1" s="1"/>
  <c r="BV19" i="1"/>
  <c r="BW19" i="1" s="1"/>
  <c r="BV20" i="1"/>
  <c r="BW20" i="1" s="1"/>
  <c r="BV21" i="1"/>
  <c r="BW21" i="1" s="1"/>
  <c r="BV22" i="1"/>
  <c r="BW22" i="1" s="1"/>
  <c r="BV23" i="1"/>
  <c r="BW23" i="1" s="1"/>
  <c r="BV24" i="1"/>
  <c r="BW24" i="1" s="1"/>
  <c r="BV25" i="1"/>
  <c r="BW25" i="1" s="1"/>
  <c r="BV26" i="1"/>
  <c r="BW26" i="1" s="1"/>
  <c r="BV27" i="1"/>
  <c r="BW27" i="1" s="1"/>
  <c r="BV28" i="1"/>
  <c r="BW28" i="1" s="1"/>
  <c r="BV29" i="1"/>
  <c r="BW29" i="1" s="1"/>
  <c r="BV30" i="1"/>
  <c r="BW30" i="1" s="1"/>
  <c r="BV31" i="1"/>
  <c r="BW31" i="1" s="1"/>
  <c r="BV32" i="1"/>
  <c r="BW32" i="1" s="1"/>
  <c r="BV33" i="1"/>
  <c r="BW33" i="1" s="1"/>
  <c r="BV34" i="1"/>
  <c r="BW34" i="1" s="1"/>
  <c r="BV35" i="1"/>
  <c r="BW35" i="1" s="1"/>
  <c r="BV36" i="1"/>
  <c r="BW36" i="1" s="1"/>
  <c r="BV37" i="1"/>
  <c r="BW37" i="1" s="1"/>
  <c r="BV38" i="1"/>
  <c r="BW38" i="1" s="1"/>
  <c r="BV39" i="1"/>
  <c r="BW39" i="1" s="1"/>
  <c r="BV40" i="1"/>
  <c r="BW40" i="1" s="1"/>
  <c r="BV41" i="1"/>
  <c r="BW41" i="1" s="1"/>
  <c r="BV42" i="1"/>
  <c r="BW42" i="1" s="1"/>
  <c r="BV43" i="1"/>
  <c r="BW43" i="1" s="1"/>
  <c r="BV44" i="1"/>
  <c r="BW44" i="1" s="1"/>
  <c r="BV45" i="1"/>
  <c r="BW45" i="1" s="1"/>
  <c r="BV46" i="1"/>
  <c r="BW46" i="1" s="1"/>
  <c r="BV47" i="1"/>
  <c r="BW47" i="1" s="1"/>
  <c r="BV48" i="1"/>
  <c r="BW48" i="1" s="1"/>
  <c r="BV49" i="1"/>
  <c r="BW49" i="1" s="1"/>
  <c r="BV50" i="1"/>
  <c r="BW50" i="1" s="1"/>
  <c r="BV51" i="1"/>
  <c r="BW51" i="1" s="1"/>
  <c r="BV52" i="1"/>
  <c r="BW52" i="1" s="1"/>
  <c r="BV53" i="1"/>
  <c r="BW53" i="1" s="1"/>
  <c r="BV54" i="1"/>
  <c r="BW54" i="1" s="1"/>
  <c r="BV55" i="1"/>
  <c r="BW55" i="1" s="1"/>
  <c r="BV56" i="1"/>
  <c r="BW56" i="1" s="1"/>
  <c r="BV57" i="1"/>
  <c r="BW57" i="1" s="1"/>
  <c r="BV58" i="1"/>
  <c r="BW58" i="1" s="1"/>
  <c r="BV59" i="1"/>
  <c r="BW59" i="1" s="1"/>
  <c r="BV60" i="1"/>
  <c r="BW60" i="1" s="1"/>
  <c r="BV61" i="1"/>
  <c r="BW61" i="1" s="1"/>
  <c r="BV62" i="1"/>
  <c r="BW62" i="1" s="1"/>
  <c r="BV63" i="1"/>
  <c r="BW63" i="1" s="1"/>
  <c r="BV64" i="1"/>
  <c r="BW64" i="1" s="1"/>
  <c r="BV65" i="1"/>
  <c r="BW65" i="1" s="1"/>
  <c r="BV66" i="1"/>
  <c r="BW66" i="1" s="1"/>
  <c r="BV67" i="1"/>
  <c r="BW67" i="1" s="1"/>
  <c r="BV68" i="1"/>
  <c r="BW68" i="1" s="1"/>
  <c r="BV69" i="1"/>
  <c r="BW69" i="1" s="1"/>
  <c r="BV70" i="1"/>
  <c r="BW70" i="1" s="1"/>
  <c r="BV71" i="1"/>
  <c r="BW71" i="1" s="1"/>
  <c r="BV72" i="1"/>
  <c r="BW72" i="1" s="1"/>
  <c r="BV73" i="1"/>
  <c r="BW73" i="1" s="1"/>
  <c r="BV74" i="1"/>
  <c r="BW74" i="1" s="1"/>
  <c r="BV75" i="1"/>
  <c r="BW75" i="1" s="1"/>
  <c r="BV76" i="1"/>
  <c r="BW76" i="1" s="1"/>
  <c r="BV77" i="1"/>
  <c r="BW77" i="1" s="1"/>
  <c r="BV78" i="1"/>
  <c r="BW78" i="1" s="1"/>
  <c r="BV79" i="1"/>
  <c r="BW79" i="1" s="1"/>
  <c r="BV80" i="1"/>
  <c r="BW80" i="1" s="1"/>
  <c r="BV81" i="1"/>
  <c r="BW81" i="1" s="1"/>
  <c r="BV82" i="1"/>
  <c r="BW82" i="1" s="1"/>
  <c r="BV83" i="1"/>
  <c r="BW83" i="1" s="1"/>
  <c r="BV84" i="1"/>
  <c r="BW84" i="1" s="1"/>
  <c r="BV85" i="1"/>
  <c r="BW85" i="1" s="1"/>
  <c r="BV86" i="1"/>
  <c r="BW86" i="1" s="1"/>
  <c r="BV87" i="1"/>
  <c r="BW87" i="1" s="1"/>
  <c r="BV88" i="1"/>
  <c r="BW88" i="1" s="1"/>
  <c r="BV89" i="1"/>
  <c r="BW89" i="1" s="1"/>
  <c r="BV90" i="1"/>
  <c r="BW90" i="1" s="1"/>
  <c r="BV91" i="1"/>
  <c r="BW91" i="1" s="1"/>
  <c r="BV92" i="1"/>
  <c r="BW92" i="1" s="1"/>
  <c r="BV93" i="1"/>
  <c r="BW93" i="1" s="1"/>
  <c r="BV94" i="1"/>
  <c r="BW94" i="1" s="1"/>
  <c r="BV95" i="1"/>
  <c r="BW95" i="1" s="1"/>
  <c r="BV96" i="1"/>
  <c r="BW96" i="1" s="1"/>
  <c r="BV97" i="1"/>
  <c r="BW97" i="1" s="1"/>
  <c r="BV98" i="1"/>
  <c r="BW98" i="1" s="1"/>
  <c r="BV99" i="1"/>
  <c r="BW99" i="1" s="1"/>
  <c r="BV100" i="1"/>
  <c r="BW100" i="1" s="1"/>
  <c r="BV101" i="1"/>
  <c r="BW101" i="1" s="1"/>
  <c r="BV102" i="1"/>
  <c r="BW102" i="1" s="1"/>
  <c r="BV103" i="1"/>
  <c r="BW103" i="1" s="1"/>
  <c r="BV104" i="1"/>
  <c r="BW104" i="1" s="1"/>
  <c r="BV105" i="1"/>
  <c r="BW105" i="1" s="1"/>
  <c r="BV106" i="1"/>
  <c r="BW106" i="1" s="1"/>
  <c r="BV107" i="1"/>
  <c r="BW107" i="1" s="1"/>
  <c r="BV108" i="1"/>
  <c r="BW108" i="1" s="1"/>
  <c r="BV109" i="1"/>
  <c r="BW109" i="1" s="1"/>
  <c r="BV110" i="1"/>
  <c r="BW110" i="1" s="1"/>
  <c r="BV111" i="1"/>
  <c r="BW111" i="1" s="1"/>
  <c r="BV112" i="1"/>
  <c r="BW112" i="1" s="1"/>
  <c r="BV113" i="1"/>
  <c r="BW113" i="1" s="1"/>
  <c r="BV114" i="1"/>
  <c r="BW114" i="1" s="1"/>
  <c r="BV115" i="1"/>
  <c r="BW115" i="1" s="1"/>
  <c r="BV116" i="1"/>
  <c r="BW116" i="1" s="1"/>
  <c r="BV117" i="1"/>
  <c r="BW117" i="1" s="1"/>
  <c r="BV118" i="1"/>
  <c r="BW118" i="1" s="1"/>
  <c r="BV119" i="1"/>
  <c r="BW119" i="1" s="1"/>
  <c r="BV120" i="1"/>
  <c r="BW120" i="1" s="1"/>
  <c r="BV121" i="1"/>
  <c r="BW121" i="1" s="1"/>
  <c r="BV122" i="1"/>
  <c r="BW122" i="1" s="1"/>
  <c r="BV123" i="1"/>
  <c r="BW123" i="1" s="1"/>
  <c r="BV124" i="1"/>
  <c r="BW124" i="1" s="1"/>
  <c r="BV125" i="1"/>
  <c r="BW125" i="1" s="1"/>
  <c r="BV126" i="1"/>
  <c r="BW126" i="1" s="1"/>
  <c r="BV127" i="1"/>
  <c r="BW127" i="1" s="1"/>
  <c r="BV128" i="1"/>
  <c r="BW128" i="1" s="1"/>
  <c r="BV129" i="1"/>
  <c r="BW129" i="1" s="1"/>
  <c r="BV130" i="1"/>
  <c r="BW130" i="1" s="1"/>
  <c r="BV131" i="1"/>
  <c r="BW131" i="1" s="1"/>
  <c r="BV132" i="1"/>
  <c r="BW132" i="1" s="1"/>
  <c r="BV133" i="1"/>
  <c r="BW133" i="1" s="1"/>
  <c r="BV134" i="1"/>
  <c r="BW134" i="1" s="1"/>
  <c r="BV135" i="1"/>
  <c r="BW135" i="1" s="1"/>
  <c r="BV136" i="1"/>
  <c r="BW136" i="1" s="1"/>
  <c r="BV137" i="1"/>
  <c r="BW137" i="1" s="1"/>
  <c r="BV138" i="1"/>
  <c r="BW138" i="1" s="1"/>
  <c r="BV139" i="1"/>
  <c r="BW139" i="1" s="1"/>
  <c r="BV140" i="1"/>
  <c r="BW140" i="1" s="1"/>
  <c r="BV141" i="1"/>
  <c r="BW141" i="1" s="1"/>
  <c r="BV142" i="1"/>
  <c r="BW142" i="1" s="1"/>
  <c r="BV143" i="1"/>
  <c r="BW143" i="1" s="1"/>
  <c r="BV144" i="1"/>
  <c r="BW144" i="1" s="1"/>
  <c r="BV145" i="1"/>
  <c r="BW145" i="1" s="1"/>
  <c r="BV146" i="1"/>
  <c r="BW146" i="1" s="1"/>
  <c r="BV147" i="1"/>
  <c r="BW147" i="1" s="1"/>
  <c r="BV148" i="1"/>
  <c r="BW148" i="1" s="1"/>
  <c r="BV149" i="1"/>
  <c r="BW149" i="1" s="1"/>
  <c r="BV150" i="1"/>
  <c r="BW150" i="1" s="1"/>
  <c r="BV151" i="1"/>
  <c r="BW151" i="1" s="1"/>
  <c r="BV152" i="1"/>
  <c r="BW152" i="1" s="1"/>
  <c r="BV153" i="1"/>
  <c r="BW153" i="1" s="1"/>
  <c r="BV154" i="1"/>
  <c r="BW154" i="1" s="1"/>
  <c r="BV155" i="1"/>
  <c r="BW155" i="1" s="1"/>
  <c r="BV156" i="1"/>
  <c r="BW156" i="1" s="1"/>
  <c r="BV157" i="1"/>
  <c r="BW157" i="1" s="1"/>
  <c r="BV158" i="1"/>
  <c r="BW158" i="1" s="1"/>
  <c r="BV159" i="1"/>
  <c r="BW159" i="1" s="1"/>
  <c r="BV160" i="1"/>
  <c r="BW160" i="1" s="1"/>
  <c r="BV161" i="1"/>
  <c r="BW161" i="1" s="1"/>
  <c r="BV162" i="1"/>
  <c r="BW162" i="1" s="1"/>
  <c r="BV163" i="1"/>
  <c r="BW163" i="1" s="1"/>
  <c r="BV164" i="1"/>
  <c r="BW164" i="1" s="1"/>
  <c r="BV165" i="1"/>
  <c r="BW165" i="1" s="1"/>
  <c r="BV166" i="1"/>
  <c r="BW166" i="1" s="1"/>
  <c r="BV167" i="1"/>
  <c r="BW167" i="1" s="1"/>
  <c r="BV168" i="1"/>
  <c r="BW168" i="1" s="1"/>
  <c r="BV169" i="1"/>
  <c r="BW169" i="1" s="1"/>
  <c r="BV170" i="1"/>
  <c r="BW170" i="1" s="1"/>
  <c r="BV171" i="1"/>
  <c r="BW171" i="1" s="1"/>
  <c r="BV172" i="1"/>
  <c r="BW172" i="1" s="1"/>
  <c r="BV173" i="1"/>
  <c r="BW173" i="1" s="1"/>
  <c r="BV174" i="1"/>
  <c r="BW174" i="1" s="1"/>
  <c r="BV175" i="1"/>
  <c r="BW175" i="1" s="1"/>
  <c r="BV176" i="1"/>
  <c r="BW176" i="1" s="1"/>
  <c r="BV177" i="1"/>
  <c r="BW177" i="1" s="1"/>
  <c r="BV178" i="1"/>
  <c r="BW178" i="1" s="1"/>
  <c r="BV179" i="1"/>
  <c r="BW179" i="1" s="1"/>
  <c r="BV180" i="1"/>
  <c r="BW180" i="1" s="1"/>
  <c r="BV181" i="1"/>
  <c r="BW181" i="1" s="1"/>
  <c r="BV182" i="1"/>
  <c r="BW182" i="1" s="1"/>
  <c r="BV183" i="1"/>
  <c r="BW183" i="1" s="1"/>
  <c r="BV184" i="1"/>
  <c r="BW184" i="1" s="1"/>
  <c r="BV185" i="1"/>
  <c r="BW185" i="1" s="1"/>
  <c r="BV186" i="1"/>
  <c r="BW186" i="1" s="1"/>
  <c r="BV187" i="1"/>
  <c r="BW187" i="1" s="1"/>
  <c r="BV188" i="1"/>
  <c r="BW188" i="1" s="1"/>
  <c r="BV189" i="1"/>
  <c r="BW189" i="1" s="1"/>
  <c r="BV190" i="1"/>
  <c r="BW190" i="1" s="1"/>
  <c r="BV191" i="1"/>
  <c r="BW191" i="1" s="1"/>
  <c r="BV192" i="1"/>
  <c r="BW192" i="1" s="1"/>
  <c r="BV193" i="1"/>
  <c r="BW193" i="1" s="1"/>
  <c r="BV194" i="1"/>
  <c r="BW194" i="1" s="1"/>
  <c r="BV195" i="1"/>
  <c r="BW195" i="1" s="1"/>
  <c r="BV196" i="1"/>
  <c r="BW196" i="1" s="1"/>
  <c r="BV197" i="1"/>
  <c r="BW197" i="1" s="1"/>
  <c r="BV198" i="1"/>
  <c r="BW198" i="1" s="1"/>
  <c r="BV199" i="1"/>
  <c r="BW199" i="1" s="1"/>
  <c r="BV200" i="1"/>
  <c r="BW200" i="1" s="1"/>
  <c r="BV201" i="1"/>
  <c r="BW201" i="1" s="1"/>
  <c r="BV202" i="1"/>
  <c r="BW202" i="1" s="1"/>
  <c r="BV203" i="1"/>
  <c r="BW203" i="1" s="1"/>
  <c r="BV204" i="1"/>
  <c r="BW204" i="1" s="1"/>
  <c r="BV205" i="1"/>
  <c r="BW205" i="1" s="1"/>
  <c r="BV206" i="1"/>
  <c r="BW206" i="1" s="1"/>
  <c r="BV207" i="1"/>
  <c r="BW207" i="1" s="1"/>
  <c r="BV208" i="1"/>
  <c r="BW208" i="1" s="1"/>
  <c r="BV209" i="1"/>
  <c r="BW209" i="1" s="1"/>
  <c r="BV210" i="1"/>
  <c r="BW210" i="1" s="1"/>
  <c r="BV211" i="1"/>
  <c r="BW211" i="1" s="1"/>
  <c r="BV212" i="1"/>
  <c r="BW212" i="1" s="1"/>
  <c r="BV213" i="1"/>
  <c r="BW213" i="1" s="1"/>
  <c r="BV214" i="1"/>
  <c r="BW214" i="1" s="1"/>
  <c r="BV215" i="1"/>
  <c r="BW215" i="1" s="1"/>
  <c r="BV216" i="1"/>
  <c r="BW216" i="1" s="1"/>
  <c r="BV217" i="1"/>
  <c r="BW217" i="1" s="1"/>
  <c r="BV218" i="1"/>
  <c r="BW218" i="1" s="1"/>
  <c r="BV219" i="1"/>
  <c r="BW219" i="1" s="1"/>
  <c r="BV220" i="1"/>
  <c r="BW220" i="1" s="1"/>
  <c r="BV221" i="1"/>
  <c r="BW221" i="1" s="1"/>
  <c r="BV222" i="1"/>
  <c r="BW222" i="1" s="1"/>
  <c r="BV223" i="1"/>
  <c r="BW223" i="1" s="1"/>
  <c r="BV224" i="1"/>
  <c r="BW224" i="1" s="1"/>
  <c r="BV225" i="1"/>
  <c r="BW225" i="1" s="1"/>
  <c r="BV226" i="1"/>
  <c r="BW226" i="1" s="1"/>
  <c r="BV227" i="1"/>
  <c r="BW227" i="1" s="1"/>
  <c r="BV228" i="1"/>
  <c r="BW228" i="1" s="1"/>
  <c r="BV229" i="1"/>
  <c r="BW229" i="1" s="1"/>
  <c r="BV230" i="1"/>
  <c r="BW230" i="1" s="1"/>
  <c r="BV231" i="1"/>
  <c r="BW231" i="1" s="1"/>
  <c r="BV232" i="1"/>
  <c r="BW232" i="1" s="1"/>
  <c r="BV233" i="1"/>
  <c r="BW233" i="1" s="1"/>
  <c r="BV234" i="1"/>
  <c r="BW234" i="1" s="1"/>
  <c r="BV235" i="1"/>
  <c r="BW235" i="1" s="1"/>
  <c r="BV236" i="1"/>
  <c r="BW236" i="1" s="1"/>
  <c r="BV237" i="1"/>
  <c r="BW237" i="1" s="1"/>
  <c r="BV238" i="1"/>
  <c r="BW238" i="1" s="1"/>
  <c r="BV239" i="1"/>
  <c r="BW239" i="1" s="1"/>
  <c r="BV240" i="1"/>
  <c r="BW240" i="1" s="1"/>
  <c r="BV241" i="1"/>
  <c r="BW241" i="1" s="1"/>
  <c r="BV242" i="1"/>
  <c r="BW242" i="1" s="1"/>
  <c r="BV243" i="1"/>
  <c r="BW243" i="1" s="1"/>
  <c r="BV244" i="1"/>
  <c r="BW244" i="1" s="1"/>
  <c r="BV245" i="1"/>
  <c r="BW245" i="1" s="1"/>
  <c r="BV246" i="1"/>
  <c r="BW246" i="1" s="1"/>
  <c r="BV247" i="1"/>
  <c r="BW247" i="1" s="1"/>
  <c r="BV248" i="1"/>
  <c r="BW248" i="1" s="1"/>
  <c r="BV249" i="1"/>
  <c r="BW249" i="1" s="1"/>
  <c r="BV250" i="1"/>
  <c r="BW250" i="1" s="1"/>
  <c r="BV251" i="1"/>
  <c r="BW251" i="1" s="1"/>
  <c r="BV252" i="1"/>
  <c r="BW252" i="1" s="1"/>
  <c r="BV253" i="1"/>
  <c r="BW253" i="1" s="1"/>
  <c r="BV254" i="1"/>
  <c r="BW254" i="1" s="1"/>
  <c r="BV255" i="1"/>
  <c r="BW255" i="1" s="1"/>
  <c r="BV256" i="1"/>
  <c r="BW256" i="1" s="1"/>
  <c r="BV257" i="1"/>
  <c r="BW257" i="1" s="1"/>
  <c r="BV258" i="1"/>
  <c r="BW258" i="1" s="1"/>
  <c r="BV259" i="1"/>
  <c r="BW259" i="1" s="1"/>
  <c r="BV260" i="1"/>
  <c r="BW260" i="1" s="1"/>
  <c r="BV261" i="1"/>
  <c r="BW261" i="1" s="1"/>
  <c r="BV262" i="1"/>
  <c r="BW262" i="1" s="1"/>
  <c r="BV263" i="1"/>
  <c r="BW263" i="1" s="1"/>
  <c r="BV264" i="1"/>
  <c r="BW264" i="1" s="1"/>
  <c r="BV265" i="1"/>
  <c r="BW265" i="1" s="1"/>
  <c r="BV266" i="1"/>
  <c r="BW266" i="1" s="1"/>
  <c r="BV267" i="1"/>
  <c r="BW267" i="1" s="1"/>
  <c r="BV268" i="1"/>
  <c r="BW268" i="1" s="1"/>
  <c r="BV269" i="1"/>
  <c r="BW269" i="1" s="1"/>
  <c r="BV270" i="1"/>
  <c r="BW270" i="1" s="1"/>
  <c r="BV271" i="1"/>
  <c r="BW271" i="1" s="1"/>
  <c r="BV272" i="1"/>
  <c r="BW272" i="1" s="1"/>
  <c r="BV273" i="1"/>
  <c r="BW273" i="1" s="1"/>
  <c r="BV274" i="1"/>
  <c r="BW274" i="1" s="1"/>
  <c r="BV275" i="1"/>
  <c r="BW275" i="1" s="1"/>
  <c r="BV276" i="1"/>
  <c r="BW276" i="1" s="1"/>
  <c r="BV277" i="1"/>
  <c r="BW277" i="1" s="1"/>
  <c r="BV278" i="1"/>
  <c r="BW278" i="1" s="1"/>
  <c r="BV279" i="1"/>
  <c r="BW279" i="1" s="1"/>
  <c r="BV280" i="1"/>
  <c r="BW280" i="1" s="1"/>
  <c r="BV281" i="1"/>
  <c r="BW281" i="1" s="1"/>
  <c r="BV282" i="1"/>
  <c r="BW282" i="1" s="1"/>
  <c r="BV283" i="1"/>
  <c r="BW283" i="1" s="1"/>
  <c r="BV284" i="1"/>
  <c r="BW284" i="1" s="1"/>
  <c r="BV285" i="1"/>
  <c r="BW285" i="1" s="1"/>
  <c r="BV286" i="1"/>
  <c r="BW286" i="1" s="1"/>
  <c r="BV287" i="1"/>
  <c r="BW287" i="1" s="1"/>
  <c r="BV288" i="1"/>
  <c r="BW288" i="1" s="1"/>
  <c r="BV289" i="1"/>
  <c r="BW289" i="1" s="1"/>
  <c r="BV290" i="1"/>
  <c r="BW290" i="1" s="1"/>
  <c r="BV291" i="1"/>
  <c r="BW291" i="1" s="1"/>
  <c r="BV292" i="1"/>
  <c r="BW292" i="1" s="1"/>
  <c r="BV293" i="1"/>
  <c r="BW293" i="1" s="1"/>
  <c r="BV294" i="1"/>
  <c r="BW294" i="1" s="1"/>
  <c r="BV295" i="1"/>
  <c r="BW295" i="1" s="1"/>
  <c r="BV296" i="1"/>
  <c r="BW296" i="1" s="1"/>
  <c r="BV297" i="1"/>
  <c r="BW297" i="1" s="1"/>
  <c r="BV298" i="1"/>
  <c r="BW298" i="1" s="1"/>
  <c r="BV299" i="1"/>
  <c r="BW299" i="1" s="1"/>
  <c r="BV300" i="1"/>
  <c r="BW300" i="1" s="1"/>
  <c r="BV301" i="1"/>
  <c r="BW301" i="1" s="1"/>
  <c r="BV302" i="1"/>
  <c r="BW302" i="1" s="1"/>
  <c r="BV303" i="1"/>
  <c r="BW303" i="1" s="1"/>
  <c r="BV304" i="1"/>
  <c r="BW304" i="1" s="1"/>
  <c r="BV305" i="1"/>
  <c r="BW305" i="1" s="1"/>
  <c r="BV306" i="1"/>
  <c r="BW306" i="1" s="1"/>
  <c r="BV307" i="1"/>
  <c r="BW307" i="1" s="1"/>
  <c r="BV308" i="1"/>
  <c r="BW308" i="1" s="1"/>
  <c r="BV309" i="1"/>
  <c r="BW309" i="1" s="1"/>
  <c r="BV310" i="1"/>
  <c r="BW310" i="1" s="1"/>
  <c r="BV311" i="1"/>
  <c r="BW311" i="1" s="1"/>
  <c r="BV312" i="1"/>
  <c r="BW312" i="1" s="1"/>
  <c r="BV313" i="1"/>
  <c r="BW313" i="1" s="1"/>
  <c r="BV314" i="1"/>
  <c r="BW314" i="1" s="1"/>
  <c r="BV315" i="1"/>
  <c r="BW315" i="1" s="1"/>
  <c r="BV316" i="1"/>
  <c r="BW316" i="1" s="1"/>
  <c r="BV317" i="1"/>
  <c r="BW317" i="1" s="1"/>
  <c r="BV318" i="1"/>
  <c r="BW318" i="1" s="1"/>
  <c r="BV319" i="1"/>
  <c r="BW319" i="1" s="1"/>
  <c r="BV320" i="1"/>
  <c r="BW320" i="1" s="1"/>
  <c r="BV321" i="1"/>
  <c r="BW321" i="1" s="1"/>
  <c r="BV322" i="1"/>
  <c r="BW322" i="1" s="1"/>
  <c r="BV323" i="1"/>
  <c r="BW323" i="1" s="1"/>
  <c r="BV324" i="1"/>
  <c r="BW324" i="1" s="1"/>
  <c r="BV325" i="1"/>
  <c r="BW325" i="1" s="1"/>
  <c r="BV326" i="1"/>
  <c r="BW326" i="1" s="1"/>
  <c r="BV327" i="1"/>
  <c r="BW327" i="1" s="1"/>
  <c r="BV328" i="1"/>
  <c r="BW328" i="1" s="1"/>
  <c r="BV329" i="1"/>
  <c r="BW329" i="1" s="1"/>
  <c r="BV330" i="1"/>
  <c r="BW330" i="1" s="1"/>
  <c r="BV331" i="1"/>
  <c r="BW331" i="1" s="1"/>
  <c r="BV332" i="1"/>
  <c r="BW332" i="1" s="1"/>
  <c r="BV333" i="1"/>
  <c r="BW333" i="1" s="1"/>
  <c r="BV334" i="1"/>
  <c r="BW334" i="1" s="1"/>
  <c r="BV335" i="1"/>
  <c r="BW335" i="1" s="1"/>
  <c r="BV336" i="1"/>
  <c r="BW336" i="1" s="1"/>
  <c r="BV337" i="1"/>
  <c r="BW337" i="1" s="1"/>
  <c r="BV338" i="1"/>
  <c r="BW338" i="1" s="1"/>
  <c r="BV339" i="1"/>
  <c r="BW339" i="1" s="1"/>
  <c r="BV340" i="1"/>
  <c r="BW340" i="1" s="1"/>
  <c r="BV341" i="1"/>
  <c r="BW341" i="1" s="1"/>
  <c r="BV342" i="1"/>
  <c r="BW342" i="1" s="1"/>
  <c r="BV343" i="1"/>
  <c r="BW343" i="1" s="1"/>
  <c r="BV344" i="1"/>
  <c r="BW344" i="1" s="1"/>
  <c r="BV345" i="1"/>
  <c r="BW345" i="1" s="1"/>
  <c r="BV346" i="1"/>
  <c r="BW346" i="1" s="1"/>
  <c r="BV347" i="1"/>
  <c r="BW347" i="1" s="1"/>
  <c r="BV348" i="1"/>
  <c r="BW348" i="1" s="1"/>
  <c r="BV349" i="1"/>
  <c r="BW349" i="1" s="1"/>
  <c r="BV350" i="1"/>
  <c r="BW350" i="1" s="1"/>
  <c r="BV351" i="1"/>
  <c r="BW351" i="1" s="1"/>
  <c r="BV352" i="1"/>
  <c r="BW352" i="1" s="1"/>
  <c r="BV353" i="1"/>
  <c r="BW353" i="1" s="1"/>
  <c r="BV354" i="1"/>
  <c r="BW354" i="1" s="1"/>
  <c r="BV355" i="1"/>
  <c r="BW355" i="1" s="1"/>
  <c r="BV356" i="1"/>
  <c r="BW356" i="1" s="1"/>
  <c r="BV357" i="1"/>
  <c r="BW357" i="1" s="1"/>
  <c r="BV358" i="1"/>
  <c r="BW358" i="1" s="1"/>
  <c r="BV359" i="1"/>
  <c r="BW359" i="1" s="1"/>
  <c r="BV360" i="1"/>
  <c r="BW360" i="1" s="1"/>
  <c r="BV361" i="1"/>
  <c r="BW361" i="1" s="1"/>
  <c r="BV362" i="1"/>
  <c r="BW362" i="1" s="1"/>
  <c r="BV363" i="1"/>
  <c r="BW363" i="1" s="1"/>
  <c r="BV364" i="1"/>
  <c r="BW364" i="1" s="1"/>
  <c r="BV365" i="1"/>
  <c r="BW365" i="1" s="1"/>
  <c r="BV366" i="1"/>
  <c r="BW366" i="1" s="1"/>
  <c r="BV367" i="1"/>
  <c r="BW367" i="1" s="1"/>
  <c r="BV368" i="1"/>
  <c r="BW368" i="1" s="1"/>
  <c r="BV369" i="1"/>
  <c r="BW369" i="1" s="1"/>
  <c r="BV370" i="1"/>
  <c r="BW370" i="1" s="1"/>
  <c r="BV371" i="1"/>
  <c r="BW371" i="1" s="1"/>
  <c r="BV372" i="1"/>
  <c r="BW372" i="1" s="1"/>
  <c r="BV373" i="1"/>
  <c r="BW373" i="1" s="1"/>
  <c r="BV374" i="1"/>
  <c r="BW374" i="1" s="1"/>
  <c r="BV375" i="1"/>
  <c r="BW375" i="1" s="1"/>
  <c r="BV376" i="1"/>
  <c r="BW376" i="1" s="1"/>
  <c r="BV377" i="1"/>
  <c r="BW377" i="1" s="1"/>
  <c r="BV378" i="1"/>
  <c r="BW378" i="1" s="1"/>
  <c r="BV379" i="1"/>
  <c r="BW379" i="1" s="1"/>
  <c r="BV380" i="1"/>
  <c r="BW380" i="1" s="1"/>
  <c r="BV381" i="1"/>
  <c r="BW381" i="1" s="1"/>
  <c r="BV382" i="1"/>
  <c r="BW382" i="1" s="1"/>
  <c r="BV383" i="1"/>
  <c r="BW383" i="1" s="1"/>
  <c r="BV384" i="1"/>
  <c r="BW384" i="1" s="1"/>
  <c r="BV385" i="1"/>
  <c r="BW385" i="1" s="1"/>
  <c r="BV386" i="1"/>
  <c r="BW386" i="1" s="1"/>
  <c r="BV387" i="1"/>
  <c r="BW387" i="1" s="1"/>
  <c r="BV388" i="1"/>
  <c r="BW388" i="1" s="1"/>
  <c r="BV389" i="1"/>
  <c r="BW389" i="1" s="1"/>
  <c r="BV390" i="1"/>
  <c r="BW390" i="1" s="1"/>
  <c r="BV391" i="1"/>
  <c r="BW391" i="1" s="1"/>
  <c r="BV392" i="1"/>
  <c r="BW392" i="1" s="1"/>
  <c r="BV393" i="1"/>
  <c r="BW393" i="1" s="1"/>
  <c r="BV394" i="1"/>
  <c r="BW394" i="1" s="1"/>
  <c r="BV395" i="1"/>
  <c r="BW395" i="1" s="1"/>
  <c r="BV396" i="1"/>
  <c r="BW396" i="1" s="1"/>
  <c r="BV397" i="1"/>
  <c r="BW397" i="1" s="1"/>
  <c r="BV398" i="1"/>
  <c r="BW398" i="1" s="1"/>
  <c r="BV399" i="1"/>
  <c r="BW399" i="1" s="1"/>
  <c r="BV400" i="1"/>
  <c r="BW400" i="1" s="1"/>
  <c r="BV401" i="1"/>
  <c r="BW401" i="1" s="1"/>
  <c r="BV402" i="1"/>
  <c r="BW402" i="1" s="1"/>
  <c r="BV403" i="1"/>
  <c r="BW403" i="1" s="1"/>
  <c r="BV404" i="1"/>
  <c r="BW404" i="1" s="1"/>
  <c r="BV405" i="1"/>
  <c r="BW405" i="1" s="1"/>
  <c r="BV406" i="1"/>
  <c r="BW406" i="1" s="1"/>
  <c r="BV407" i="1"/>
  <c r="BW407" i="1" s="1"/>
  <c r="BV408" i="1"/>
  <c r="BW408" i="1" s="1"/>
  <c r="BV409" i="1"/>
  <c r="BW409" i="1" s="1"/>
  <c r="BV410" i="1"/>
  <c r="BW410" i="1" s="1"/>
  <c r="BV411" i="1"/>
  <c r="BW411" i="1" s="1"/>
  <c r="BV412" i="1"/>
  <c r="BW412" i="1" s="1"/>
  <c r="BV413" i="1"/>
  <c r="BW413" i="1" s="1"/>
  <c r="BV414" i="1"/>
  <c r="BW414" i="1" s="1"/>
  <c r="BV415" i="1"/>
  <c r="BW415" i="1" s="1"/>
  <c r="BV416" i="1"/>
  <c r="BW416" i="1" s="1"/>
  <c r="BV417" i="1"/>
  <c r="BW417" i="1" s="1"/>
  <c r="BV418" i="1"/>
  <c r="BW418" i="1" s="1"/>
  <c r="BV419" i="1"/>
  <c r="BW419" i="1" s="1"/>
  <c r="BV420" i="1"/>
  <c r="BW420" i="1" s="1"/>
  <c r="BV421" i="1"/>
  <c r="BW421" i="1" s="1"/>
  <c r="BV422" i="1"/>
  <c r="BW422" i="1" s="1"/>
  <c r="BV423" i="1"/>
  <c r="BW423" i="1" s="1"/>
  <c r="BV424" i="1"/>
  <c r="BW424" i="1" s="1"/>
  <c r="BV425" i="1"/>
  <c r="BW425" i="1" s="1"/>
  <c r="BV426" i="1"/>
  <c r="BW426" i="1" s="1"/>
  <c r="BV427" i="1"/>
  <c r="BW427" i="1" s="1"/>
  <c r="BV428" i="1"/>
  <c r="BW428" i="1" s="1"/>
  <c r="BV429" i="1"/>
  <c r="BW429" i="1" s="1"/>
  <c r="BV430" i="1"/>
  <c r="BW430" i="1" s="1"/>
  <c r="BV431" i="1"/>
  <c r="BW431" i="1" s="1"/>
  <c r="BV432" i="1"/>
  <c r="BW432" i="1" s="1"/>
  <c r="BV433" i="1"/>
  <c r="BW433" i="1" s="1"/>
  <c r="BV434" i="1"/>
  <c r="BW434" i="1" s="1"/>
  <c r="BV435" i="1"/>
  <c r="BW435" i="1" s="1"/>
  <c r="BV436" i="1"/>
  <c r="BW436" i="1" s="1"/>
  <c r="BV437" i="1"/>
  <c r="BW437" i="1" s="1"/>
  <c r="BV438" i="1"/>
  <c r="BW438" i="1" s="1"/>
  <c r="BV439" i="1"/>
  <c r="BW439" i="1" s="1"/>
  <c r="BV440" i="1"/>
  <c r="BW440" i="1" s="1"/>
  <c r="BV441" i="1"/>
  <c r="BW441" i="1" s="1"/>
  <c r="BV442" i="1"/>
  <c r="BW442" i="1" s="1"/>
  <c r="BV443" i="1"/>
  <c r="BW443" i="1" s="1"/>
  <c r="BV444" i="1"/>
  <c r="BW444" i="1" s="1"/>
  <c r="BV445" i="1"/>
  <c r="BW445" i="1" s="1"/>
  <c r="BV446" i="1"/>
  <c r="BW446" i="1" s="1"/>
  <c r="BV447" i="1"/>
  <c r="BW447" i="1" s="1"/>
  <c r="BV448" i="1"/>
  <c r="BW448" i="1" s="1"/>
  <c r="BV449" i="1"/>
  <c r="BW449" i="1" s="1"/>
  <c r="BV450" i="1"/>
  <c r="BW450" i="1" s="1"/>
  <c r="BV451" i="1"/>
  <c r="BW451" i="1" s="1"/>
  <c r="BV452" i="1"/>
  <c r="BW452" i="1" s="1"/>
  <c r="BV453" i="1"/>
  <c r="BW453" i="1" s="1"/>
  <c r="BV454" i="1"/>
  <c r="BW454" i="1" s="1"/>
  <c r="BV455" i="1"/>
  <c r="BW455" i="1" s="1"/>
  <c r="BV456" i="1"/>
  <c r="BW456" i="1" s="1"/>
  <c r="BV457" i="1"/>
  <c r="BW457" i="1" s="1"/>
  <c r="BV458" i="1"/>
  <c r="BW458" i="1" s="1"/>
  <c r="BV459" i="1"/>
  <c r="BW459" i="1" s="1"/>
  <c r="BV460" i="1"/>
  <c r="BW460" i="1" s="1"/>
  <c r="BV461" i="1"/>
  <c r="BW461" i="1" s="1"/>
  <c r="BV462" i="1"/>
  <c r="BW462" i="1" s="1"/>
  <c r="BV463" i="1"/>
  <c r="BW463" i="1" s="1"/>
  <c r="BV464" i="1"/>
  <c r="BW464" i="1" s="1"/>
  <c r="BV465" i="1"/>
  <c r="BW465" i="1" s="1"/>
  <c r="BV466" i="1"/>
  <c r="BW466" i="1" s="1"/>
  <c r="BV467" i="1"/>
  <c r="BW467" i="1" s="1"/>
  <c r="BV468" i="1"/>
  <c r="BW468" i="1" s="1"/>
  <c r="BV469" i="1"/>
  <c r="BW469" i="1" s="1"/>
  <c r="BV470" i="1"/>
  <c r="BW470" i="1" s="1"/>
  <c r="BV471" i="1"/>
  <c r="BW471" i="1" s="1"/>
  <c r="BV472" i="1"/>
  <c r="BW472" i="1" s="1"/>
  <c r="BV473" i="1"/>
  <c r="BW473" i="1" s="1"/>
  <c r="BV474" i="1"/>
  <c r="BW474" i="1" s="1"/>
  <c r="BV475" i="1"/>
  <c r="BW475" i="1" s="1"/>
  <c r="BV476" i="1"/>
  <c r="BW476" i="1" s="1"/>
  <c r="CF325" i="1"/>
  <c r="CE325" i="1"/>
  <c r="CD325" i="1"/>
  <c r="CC325" i="1"/>
  <c r="CC137" i="1"/>
  <c r="CD137" i="1"/>
  <c r="CE137" i="1"/>
  <c r="CF137" i="1"/>
  <c r="CC138" i="1"/>
  <c r="CD138" i="1"/>
  <c r="CE138" i="1"/>
  <c r="CF138" i="1"/>
  <c r="CC139" i="1"/>
  <c r="CD139" i="1"/>
  <c r="CE139" i="1"/>
  <c r="CF139" i="1"/>
  <c r="CC140" i="1"/>
  <c r="CD140" i="1"/>
  <c r="CE140" i="1"/>
  <c r="CF140" i="1"/>
  <c r="CC141" i="1"/>
  <c r="CD141" i="1"/>
  <c r="CE141" i="1"/>
  <c r="CF141" i="1"/>
  <c r="K474" i="1" l="1"/>
  <c r="K473" i="1"/>
  <c r="K475" i="1"/>
  <c r="K476" i="1"/>
  <c r="K466" i="1"/>
  <c r="K467" i="1"/>
  <c r="K468" i="1"/>
  <c r="K469" i="1"/>
  <c r="K471" i="1"/>
  <c r="K472" i="1"/>
  <c r="K470" i="1"/>
  <c r="CH459" i="1"/>
  <c r="CH453" i="1"/>
  <c r="CH429" i="1"/>
  <c r="CH423" i="1"/>
  <c r="CH417" i="1"/>
  <c r="CH411" i="1"/>
  <c r="CH381" i="1"/>
  <c r="CH375" i="1"/>
  <c r="CH291" i="1"/>
  <c r="CH267" i="1"/>
  <c r="CH225" i="1"/>
  <c r="CH207" i="1"/>
  <c r="CH201" i="1"/>
  <c r="CH171" i="1"/>
  <c r="CH45" i="1"/>
  <c r="CH39" i="1"/>
  <c r="CH434" i="1"/>
  <c r="CH296" i="1"/>
  <c r="CH254" i="1"/>
  <c r="CH230" i="1"/>
  <c r="CH14" i="1"/>
  <c r="CH8" i="1"/>
  <c r="CH385" i="1"/>
  <c r="CH301" i="1"/>
  <c r="CH121" i="1"/>
  <c r="CH115" i="1"/>
  <c r="CH109" i="1"/>
  <c r="CH91" i="1"/>
  <c r="CH462" i="1"/>
  <c r="CH426" i="1"/>
  <c r="CH420" i="1"/>
  <c r="CH414" i="1"/>
  <c r="CH354" i="1"/>
  <c r="CH330" i="1"/>
  <c r="CH312" i="1"/>
  <c r="CH234" i="1"/>
  <c r="CH210" i="1"/>
  <c r="CH204" i="1"/>
  <c r="CH198" i="1"/>
  <c r="CH192" i="1"/>
  <c r="CH156" i="1"/>
  <c r="CH126" i="1"/>
  <c r="CH443" i="1"/>
  <c r="CH359" i="1"/>
  <c r="CH287" i="1"/>
  <c r="CH215" i="1"/>
  <c r="CH179" i="1"/>
  <c r="CH161" i="1"/>
  <c r="CH101" i="1"/>
  <c r="CH41" i="1"/>
  <c r="CH11" i="1"/>
  <c r="CH334" i="1"/>
  <c r="CH280" i="1"/>
  <c r="CH196" i="1"/>
  <c r="CH148" i="1"/>
  <c r="CH112" i="1"/>
  <c r="CH106" i="1"/>
  <c r="CH76" i="1"/>
  <c r="CC6" i="1"/>
  <c r="CD6" i="1"/>
  <c r="CE6" i="1"/>
  <c r="CF6" i="1"/>
  <c r="CC7" i="1"/>
  <c r="CD7" i="1"/>
  <c r="CE7" i="1"/>
  <c r="CF7" i="1"/>
  <c r="CC8" i="1"/>
  <c r="CD8" i="1"/>
  <c r="CE8" i="1"/>
  <c r="CF8" i="1"/>
  <c r="CC9" i="1"/>
  <c r="CD9" i="1"/>
  <c r="CE9" i="1"/>
  <c r="CF9" i="1"/>
  <c r="CC10" i="1"/>
  <c r="CD10" i="1"/>
  <c r="CE10" i="1"/>
  <c r="CF10" i="1"/>
  <c r="CC11" i="1"/>
  <c r="CD11" i="1"/>
  <c r="CE11" i="1"/>
  <c r="CF11" i="1"/>
  <c r="CC12" i="1"/>
  <c r="CD12" i="1"/>
  <c r="CE12" i="1"/>
  <c r="CF12" i="1"/>
  <c r="CC13" i="1"/>
  <c r="CD13" i="1"/>
  <c r="CE13" i="1"/>
  <c r="CF13" i="1"/>
  <c r="CC14" i="1"/>
  <c r="CD14" i="1"/>
  <c r="CE14" i="1"/>
  <c r="CF14" i="1"/>
  <c r="CC15" i="1"/>
  <c r="CD15" i="1"/>
  <c r="CE15" i="1"/>
  <c r="CF15" i="1"/>
  <c r="CC16" i="1"/>
  <c r="CD16" i="1"/>
  <c r="CE16" i="1"/>
  <c r="CF16" i="1"/>
  <c r="CC17" i="1"/>
  <c r="CD17" i="1"/>
  <c r="CE17" i="1"/>
  <c r="CF17" i="1"/>
  <c r="CC18" i="1"/>
  <c r="CD18" i="1"/>
  <c r="CE18" i="1"/>
  <c r="CF18" i="1"/>
  <c r="CC19" i="1"/>
  <c r="CD19" i="1"/>
  <c r="CE19" i="1"/>
  <c r="CF19" i="1"/>
  <c r="CC20" i="1"/>
  <c r="CD20" i="1"/>
  <c r="CE20" i="1"/>
  <c r="CF20" i="1"/>
  <c r="CC21" i="1"/>
  <c r="CD21" i="1"/>
  <c r="CE21" i="1"/>
  <c r="CF21" i="1"/>
  <c r="CC22" i="1"/>
  <c r="CD22" i="1"/>
  <c r="CE22" i="1"/>
  <c r="CF22" i="1"/>
  <c r="CC23" i="1"/>
  <c r="CD23" i="1"/>
  <c r="CE23" i="1"/>
  <c r="CF23" i="1"/>
  <c r="CC24" i="1"/>
  <c r="CD24" i="1"/>
  <c r="CE24" i="1"/>
  <c r="CF24" i="1"/>
  <c r="CC25" i="1"/>
  <c r="CD25" i="1"/>
  <c r="CE25" i="1"/>
  <c r="CF25" i="1"/>
  <c r="CC26" i="1"/>
  <c r="CD26" i="1"/>
  <c r="CE26" i="1"/>
  <c r="CF26" i="1"/>
  <c r="CC27" i="1"/>
  <c r="CD27" i="1"/>
  <c r="CE27" i="1"/>
  <c r="CF27" i="1"/>
  <c r="CC28" i="1"/>
  <c r="CD28" i="1"/>
  <c r="CE28" i="1"/>
  <c r="CF28" i="1"/>
  <c r="CC29" i="1"/>
  <c r="CD29" i="1"/>
  <c r="CE29" i="1"/>
  <c r="CF29" i="1"/>
  <c r="CC30" i="1"/>
  <c r="CD30" i="1"/>
  <c r="CE30" i="1"/>
  <c r="CF30" i="1"/>
  <c r="CC31" i="1"/>
  <c r="CD31" i="1"/>
  <c r="CE31" i="1"/>
  <c r="CF31" i="1"/>
  <c r="CC32" i="1"/>
  <c r="CD32" i="1"/>
  <c r="CE32" i="1"/>
  <c r="CF32" i="1"/>
  <c r="CC33" i="1"/>
  <c r="CD33" i="1"/>
  <c r="CE33" i="1"/>
  <c r="CF33" i="1"/>
  <c r="CC34" i="1"/>
  <c r="CD34" i="1"/>
  <c r="CE34" i="1"/>
  <c r="CF34" i="1"/>
  <c r="CC35" i="1"/>
  <c r="CD35" i="1"/>
  <c r="CE35" i="1"/>
  <c r="CF35" i="1"/>
  <c r="CC36" i="1"/>
  <c r="CD36" i="1"/>
  <c r="CE36" i="1"/>
  <c r="CF36" i="1"/>
  <c r="CC37" i="1"/>
  <c r="CD37" i="1"/>
  <c r="CE37" i="1"/>
  <c r="CF37" i="1"/>
  <c r="CC38" i="1"/>
  <c r="CD38" i="1"/>
  <c r="CE38" i="1"/>
  <c r="CF38" i="1"/>
  <c r="CC39" i="1"/>
  <c r="CD39" i="1"/>
  <c r="CE39" i="1"/>
  <c r="CF39" i="1"/>
  <c r="CC40" i="1"/>
  <c r="CD40" i="1"/>
  <c r="CE40" i="1"/>
  <c r="CF40" i="1"/>
  <c r="CC41" i="1"/>
  <c r="CD41" i="1"/>
  <c r="CE41" i="1"/>
  <c r="CF41" i="1"/>
  <c r="CC42" i="1"/>
  <c r="CD42" i="1"/>
  <c r="CE42" i="1"/>
  <c r="CF42" i="1"/>
  <c r="CC43" i="1"/>
  <c r="CD43" i="1"/>
  <c r="CE43" i="1"/>
  <c r="CF43" i="1"/>
  <c r="CC44" i="1"/>
  <c r="CD44" i="1"/>
  <c r="CE44" i="1"/>
  <c r="CF44" i="1"/>
  <c r="CC45" i="1"/>
  <c r="CD45" i="1"/>
  <c r="CE45" i="1"/>
  <c r="CF45" i="1"/>
  <c r="CC46" i="1"/>
  <c r="CD46" i="1"/>
  <c r="CE46" i="1"/>
  <c r="CF46" i="1"/>
  <c r="CC47" i="1"/>
  <c r="CD47" i="1"/>
  <c r="CE47" i="1"/>
  <c r="CF47" i="1"/>
  <c r="CC48" i="1"/>
  <c r="CD48" i="1"/>
  <c r="CE48" i="1"/>
  <c r="CF48" i="1"/>
  <c r="CC49" i="1"/>
  <c r="CD49" i="1"/>
  <c r="CE49" i="1"/>
  <c r="CF49" i="1"/>
  <c r="CC50" i="1"/>
  <c r="CD50" i="1"/>
  <c r="CE50" i="1"/>
  <c r="CF50" i="1"/>
  <c r="CC51" i="1"/>
  <c r="CD51" i="1"/>
  <c r="CE51" i="1"/>
  <c r="CF51" i="1"/>
  <c r="CC52" i="1"/>
  <c r="CD52" i="1"/>
  <c r="CE52" i="1"/>
  <c r="CF52" i="1"/>
  <c r="CC53" i="1"/>
  <c r="CD53" i="1"/>
  <c r="CE53" i="1"/>
  <c r="CF53" i="1"/>
  <c r="CC54" i="1"/>
  <c r="CD54" i="1"/>
  <c r="CE54" i="1"/>
  <c r="CF54" i="1"/>
  <c r="CC55" i="1"/>
  <c r="CD55" i="1"/>
  <c r="CE55" i="1"/>
  <c r="CF55" i="1"/>
  <c r="CC56" i="1"/>
  <c r="CD56" i="1"/>
  <c r="CE56" i="1"/>
  <c r="CF56" i="1"/>
  <c r="CC57" i="1"/>
  <c r="CD57" i="1"/>
  <c r="CE57" i="1"/>
  <c r="CF57" i="1"/>
  <c r="CC58" i="1"/>
  <c r="CD58" i="1"/>
  <c r="CE58" i="1"/>
  <c r="CF58" i="1"/>
  <c r="CC59" i="1"/>
  <c r="CD59" i="1"/>
  <c r="CE59" i="1"/>
  <c r="CF59" i="1"/>
  <c r="CC60" i="1"/>
  <c r="CD60" i="1"/>
  <c r="CE60" i="1"/>
  <c r="CF60" i="1"/>
  <c r="CC61" i="1"/>
  <c r="CD61" i="1"/>
  <c r="CE61" i="1"/>
  <c r="CF61" i="1"/>
  <c r="CC62" i="1"/>
  <c r="CD62" i="1"/>
  <c r="CE62" i="1"/>
  <c r="CF62" i="1"/>
  <c r="CC63" i="1"/>
  <c r="CD63" i="1"/>
  <c r="CE63" i="1"/>
  <c r="CF63" i="1"/>
  <c r="CC64" i="1"/>
  <c r="CD64" i="1"/>
  <c r="CE64" i="1"/>
  <c r="CF64" i="1"/>
  <c r="CC65" i="1"/>
  <c r="CD65" i="1"/>
  <c r="CE65" i="1"/>
  <c r="CF65" i="1"/>
  <c r="CC66" i="1"/>
  <c r="CD66" i="1"/>
  <c r="CE66" i="1"/>
  <c r="CF66" i="1"/>
  <c r="CC67" i="1"/>
  <c r="CD67" i="1"/>
  <c r="CE67" i="1"/>
  <c r="CF67" i="1"/>
  <c r="CC68" i="1"/>
  <c r="CD68" i="1"/>
  <c r="CE68" i="1"/>
  <c r="CF68" i="1"/>
  <c r="CC69" i="1"/>
  <c r="CD69" i="1"/>
  <c r="CE69" i="1"/>
  <c r="CF69" i="1"/>
  <c r="CC70" i="1"/>
  <c r="CD70" i="1"/>
  <c r="CE70" i="1"/>
  <c r="CF70" i="1"/>
  <c r="CC71" i="1"/>
  <c r="CD71" i="1"/>
  <c r="CE71" i="1"/>
  <c r="CF71" i="1"/>
  <c r="CC72" i="1"/>
  <c r="CD72" i="1"/>
  <c r="CE72" i="1"/>
  <c r="CF72" i="1"/>
  <c r="CC73" i="1"/>
  <c r="CD73" i="1"/>
  <c r="CE73" i="1"/>
  <c r="CF73" i="1"/>
  <c r="CC74" i="1"/>
  <c r="CD74" i="1"/>
  <c r="CE74" i="1"/>
  <c r="CF74" i="1"/>
  <c r="CC75" i="1"/>
  <c r="CD75" i="1"/>
  <c r="CE75" i="1"/>
  <c r="CF75" i="1"/>
  <c r="CC76" i="1"/>
  <c r="CD76" i="1"/>
  <c r="CE76" i="1"/>
  <c r="CF76" i="1"/>
  <c r="CC77" i="1"/>
  <c r="CD77" i="1"/>
  <c r="CE77" i="1"/>
  <c r="CF77" i="1"/>
  <c r="CC78" i="1"/>
  <c r="CD78" i="1"/>
  <c r="CE78" i="1"/>
  <c r="CF78" i="1"/>
  <c r="CC79" i="1"/>
  <c r="CD79" i="1"/>
  <c r="CE79" i="1"/>
  <c r="CF79" i="1"/>
  <c r="CC80" i="1"/>
  <c r="CD80" i="1"/>
  <c r="CE80" i="1"/>
  <c r="CF80" i="1"/>
  <c r="CC81" i="1"/>
  <c r="CD81" i="1"/>
  <c r="CE81" i="1"/>
  <c r="CF81" i="1"/>
  <c r="CC82" i="1"/>
  <c r="CD82" i="1"/>
  <c r="CE82" i="1"/>
  <c r="CF82" i="1"/>
  <c r="CC83" i="1"/>
  <c r="CD83" i="1"/>
  <c r="CE83" i="1"/>
  <c r="CF83" i="1"/>
  <c r="CC84" i="1"/>
  <c r="CD84" i="1"/>
  <c r="CE84" i="1"/>
  <c r="CF84" i="1"/>
  <c r="CC85" i="1"/>
  <c r="CD85" i="1"/>
  <c r="CE85" i="1"/>
  <c r="CF85" i="1"/>
  <c r="CC86" i="1"/>
  <c r="CD86" i="1"/>
  <c r="CE86" i="1"/>
  <c r="CF86" i="1"/>
  <c r="CC87" i="1"/>
  <c r="CD87" i="1"/>
  <c r="CE87" i="1"/>
  <c r="CF87" i="1"/>
  <c r="CC88" i="1"/>
  <c r="CD88" i="1"/>
  <c r="CE88" i="1"/>
  <c r="CF88" i="1"/>
  <c r="CC89" i="1"/>
  <c r="CD89" i="1"/>
  <c r="CE89" i="1"/>
  <c r="CF89" i="1"/>
  <c r="CC90" i="1"/>
  <c r="CD90" i="1"/>
  <c r="CE90" i="1"/>
  <c r="CF90" i="1"/>
  <c r="CC91" i="1"/>
  <c r="CD91" i="1"/>
  <c r="CE91" i="1"/>
  <c r="CF91" i="1"/>
  <c r="CC92" i="1"/>
  <c r="CD92" i="1"/>
  <c r="CE92" i="1"/>
  <c r="CF92" i="1"/>
  <c r="CC93" i="1"/>
  <c r="CD93" i="1"/>
  <c r="CE93" i="1"/>
  <c r="CF93" i="1"/>
  <c r="CC94" i="1"/>
  <c r="CD94" i="1"/>
  <c r="CE94" i="1"/>
  <c r="CF94" i="1"/>
  <c r="CC95" i="1"/>
  <c r="CD95" i="1"/>
  <c r="CE95" i="1"/>
  <c r="CF95" i="1"/>
  <c r="CC96" i="1"/>
  <c r="CD96" i="1"/>
  <c r="CE96" i="1"/>
  <c r="CF96" i="1"/>
  <c r="CC97" i="1"/>
  <c r="CD97" i="1"/>
  <c r="CE97" i="1"/>
  <c r="CF97" i="1"/>
  <c r="CC98" i="1"/>
  <c r="CD98" i="1"/>
  <c r="CE98" i="1"/>
  <c r="CF98" i="1"/>
  <c r="CC99" i="1"/>
  <c r="CD99" i="1"/>
  <c r="CE99" i="1"/>
  <c r="CF99" i="1"/>
  <c r="CC100" i="1"/>
  <c r="CD100" i="1"/>
  <c r="CE100" i="1"/>
  <c r="CF100" i="1"/>
  <c r="CC101" i="1"/>
  <c r="CD101" i="1"/>
  <c r="CE101" i="1"/>
  <c r="CF101" i="1"/>
  <c r="CC102" i="1"/>
  <c r="CD102" i="1"/>
  <c r="CE102" i="1"/>
  <c r="CF102" i="1"/>
  <c r="CC103" i="1"/>
  <c r="CD103" i="1"/>
  <c r="CE103" i="1"/>
  <c r="CF103" i="1"/>
  <c r="CC104" i="1"/>
  <c r="CD104" i="1"/>
  <c r="CE104" i="1"/>
  <c r="CF104" i="1"/>
  <c r="CC105" i="1"/>
  <c r="CD105" i="1"/>
  <c r="CE105" i="1"/>
  <c r="CF105" i="1"/>
  <c r="CC106" i="1"/>
  <c r="CD106" i="1"/>
  <c r="CE106" i="1"/>
  <c r="CF106" i="1"/>
  <c r="CC107" i="1"/>
  <c r="CD107" i="1"/>
  <c r="CE107" i="1"/>
  <c r="CF107" i="1"/>
  <c r="CC108" i="1"/>
  <c r="CD108" i="1"/>
  <c r="CE108" i="1"/>
  <c r="CF108" i="1"/>
  <c r="CC109" i="1"/>
  <c r="CD109" i="1"/>
  <c r="CE109" i="1"/>
  <c r="CF109" i="1"/>
  <c r="CC110" i="1"/>
  <c r="CD110" i="1"/>
  <c r="CE110" i="1"/>
  <c r="CF110" i="1"/>
  <c r="CC111" i="1"/>
  <c r="CD111" i="1"/>
  <c r="CE111" i="1"/>
  <c r="CF111" i="1"/>
  <c r="CC112" i="1"/>
  <c r="CD112" i="1"/>
  <c r="CE112" i="1"/>
  <c r="CF112" i="1"/>
  <c r="CC113" i="1"/>
  <c r="CD113" i="1"/>
  <c r="CE113" i="1"/>
  <c r="CF113" i="1"/>
  <c r="CC114" i="1"/>
  <c r="CD114" i="1"/>
  <c r="CE114" i="1"/>
  <c r="CF114" i="1"/>
  <c r="CC115" i="1"/>
  <c r="CD115" i="1"/>
  <c r="CE115" i="1"/>
  <c r="CF115" i="1"/>
  <c r="CC116" i="1"/>
  <c r="CD116" i="1"/>
  <c r="CE116" i="1"/>
  <c r="CF116" i="1"/>
  <c r="CC117" i="1"/>
  <c r="CD117" i="1"/>
  <c r="CE117" i="1"/>
  <c r="CF117" i="1"/>
  <c r="CC118" i="1"/>
  <c r="CD118" i="1"/>
  <c r="CE118" i="1"/>
  <c r="CF118" i="1"/>
  <c r="CC119" i="1"/>
  <c r="CD119" i="1"/>
  <c r="CE119" i="1"/>
  <c r="CF119" i="1"/>
  <c r="CC120" i="1"/>
  <c r="CD120" i="1"/>
  <c r="CE120" i="1"/>
  <c r="CF120" i="1"/>
  <c r="CC121" i="1"/>
  <c r="CD121" i="1"/>
  <c r="CE121" i="1"/>
  <c r="CF121" i="1"/>
  <c r="CC122" i="1"/>
  <c r="CD122" i="1"/>
  <c r="CE122" i="1"/>
  <c r="CF122" i="1"/>
  <c r="CC123" i="1"/>
  <c r="CD123" i="1"/>
  <c r="CE123" i="1"/>
  <c r="CF123" i="1"/>
  <c r="CC124" i="1"/>
  <c r="CD124" i="1"/>
  <c r="CE124" i="1"/>
  <c r="CF124" i="1"/>
  <c r="CC125" i="1"/>
  <c r="CD125" i="1"/>
  <c r="CE125" i="1"/>
  <c r="CF125" i="1"/>
  <c r="CC126" i="1"/>
  <c r="CD126" i="1"/>
  <c r="CE126" i="1"/>
  <c r="CF126" i="1"/>
  <c r="CC127" i="1"/>
  <c r="CD127" i="1"/>
  <c r="CE127" i="1"/>
  <c r="CF127" i="1"/>
  <c r="CC128" i="1"/>
  <c r="CD128" i="1"/>
  <c r="CE128" i="1"/>
  <c r="CF128" i="1"/>
  <c r="CC129" i="1"/>
  <c r="CD129" i="1"/>
  <c r="CE129" i="1"/>
  <c r="CF129" i="1"/>
  <c r="CC130" i="1"/>
  <c r="CD130" i="1"/>
  <c r="CE130" i="1"/>
  <c r="CF130" i="1"/>
  <c r="CC131" i="1"/>
  <c r="CD131" i="1"/>
  <c r="CE131" i="1"/>
  <c r="CF131" i="1"/>
  <c r="CC132" i="1"/>
  <c r="CD132" i="1"/>
  <c r="CE132" i="1"/>
  <c r="CF132" i="1"/>
  <c r="CC133" i="1"/>
  <c r="CD133" i="1"/>
  <c r="CE133" i="1"/>
  <c r="CF133" i="1"/>
  <c r="CC134" i="1"/>
  <c r="CD134" i="1"/>
  <c r="CE134" i="1"/>
  <c r="CF134" i="1"/>
  <c r="CC135" i="1"/>
  <c r="CD135" i="1"/>
  <c r="CE135" i="1"/>
  <c r="CF135" i="1"/>
  <c r="CC136" i="1"/>
  <c r="CD136" i="1"/>
  <c r="CE136" i="1"/>
  <c r="CF136" i="1"/>
  <c r="CC142" i="1"/>
  <c r="CD142" i="1"/>
  <c r="CE142" i="1"/>
  <c r="CF142" i="1"/>
  <c r="CC143" i="1"/>
  <c r="CD143" i="1"/>
  <c r="CE143" i="1"/>
  <c r="CF143" i="1"/>
  <c r="CC144" i="1"/>
  <c r="CD144" i="1"/>
  <c r="CE144" i="1"/>
  <c r="CF144" i="1"/>
  <c r="CC145" i="1"/>
  <c r="CD145" i="1"/>
  <c r="CE145" i="1"/>
  <c r="CF145" i="1"/>
  <c r="CC146" i="1"/>
  <c r="CD146" i="1"/>
  <c r="CE146" i="1"/>
  <c r="CF146" i="1"/>
  <c r="CC147" i="1"/>
  <c r="CD147" i="1"/>
  <c r="CE147" i="1"/>
  <c r="CF147" i="1"/>
  <c r="CC148" i="1"/>
  <c r="CD148" i="1"/>
  <c r="CE148" i="1"/>
  <c r="CF148" i="1"/>
  <c r="CC149" i="1"/>
  <c r="CD149" i="1"/>
  <c r="CE149" i="1"/>
  <c r="CF149" i="1"/>
  <c r="CC150" i="1"/>
  <c r="CD150" i="1"/>
  <c r="CE150" i="1"/>
  <c r="CF150" i="1"/>
  <c r="CC151" i="1"/>
  <c r="CD151" i="1"/>
  <c r="CE151" i="1"/>
  <c r="CF151" i="1"/>
  <c r="CC152" i="1"/>
  <c r="CD152" i="1"/>
  <c r="CE152" i="1"/>
  <c r="CF152" i="1"/>
  <c r="CC153" i="1"/>
  <c r="CD153" i="1"/>
  <c r="CE153" i="1"/>
  <c r="CF153" i="1"/>
  <c r="CC154" i="1"/>
  <c r="CD154" i="1"/>
  <c r="CE154" i="1"/>
  <c r="CF154" i="1"/>
  <c r="CC155" i="1"/>
  <c r="CD155" i="1"/>
  <c r="CE155" i="1"/>
  <c r="CF155" i="1"/>
  <c r="CC156" i="1"/>
  <c r="CD156" i="1"/>
  <c r="CE156" i="1"/>
  <c r="CF156" i="1"/>
  <c r="CC157" i="1"/>
  <c r="CD157" i="1"/>
  <c r="CE157" i="1"/>
  <c r="CF157" i="1"/>
  <c r="CC158" i="1"/>
  <c r="CD158" i="1"/>
  <c r="CE158" i="1"/>
  <c r="CF158" i="1"/>
  <c r="CC159" i="1"/>
  <c r="CD159" i="1"/>
  <c r="CE159" i="1"/>
  <c r="CF159" i="1"/>
  <c r="CC160" i="1"/>
  <c r="CD160" i="1"/>
  <c r="CE160" i="1"/>
  <c r="CF160" i="1"/>
  <c r="CC161" i="1"/>
  <c r="CD161" i="1"/>
  <c r="CE161" i="1"/>
  <c r="CF161" i="1"/>
  <c r="CC162" i="1"/>
  <c r="CD162" i="1"/>
  <c r="CE162" i="1"/>
  <c r="CF162" i="1"/>
  <c r="CC163" i="1"/>
  <c r="CD163" i="1"/>
  <c r="CE163" i="1"/>
  <c r="CF163" i="1"/>
  <c r="CC164" i="1"/>
  <c r="CD164" i="1"/>
  <c r="CE164" i="1"/>
  <c r="CF164" i="1"/>
  <c r="CC165" i="1"/>
  <c r="CD165" i="1"/>
  <c r="CE165" i="1"/>
  <c r="CF165" i="1"/>
  <c r="CC166" i="1"/>
  <c r="CD166" i="1"/>
  <c r="CE166" i="1"/>
  <c r="CF166" i="1"/>
  <c r="CC167" i="1"/>
  <c r="CD167" i="1"/>
  <c r="CE167" i="1"/>
  <c r="CF167" i="1"/>
  <c r="CC168" i="1"/>
  <c r="CD168" i="1"/>
  <c r="CE168" i="1"/>
  <c r="CF168" i="1"/>
  <c r="CC169" i="1"/>
  <c r="CD169" i="1"/>
  <c r="CE169" i="1"/>
  <c r="CF169" i="1"/>
  <c r="CC170" i="1"/>
  <c r="CD170" i="1"/>
  <c r="CE170" i="1"/>
  <c r="CF170" i="1"/>
  <c r="CC171" i="1"/>
  <c r="CD171" i="1"/>
  <c r="CE171" i="1"/>
  <c r="CF171" i="1"/>
  <c r="CC172" i="1"/>
  <c r="CD172" i="1"/>
  <c r="CE172" i="1"/>
  <c r="CF172" i="1"/>
  <c r="CC173" i="1"/>
  <c r="CD173" i="1"/>
  <c r="CE173" i="1"/>
  <c r="CF173" i="1"/>
  <c r="CC174" i="1"/>
  <c r="CD174" i="1"/>
  <c r="CE174" i="1"/>
  <c r="CF174" i="1"/>
  <c r="CC175" i="1"/>
  <c r="CD175" i="1"/>
  <c r="CE175" i="1"/>
  <c r="CF175" i="1"/>
  <c r="CC176" i="1"/>
  <c r="CD176" i="1"/>
  <c r="CE176" i="1"/>
  <c r="CF176" i="1"/>
  <c r="CC177" i="1"/>
  <c r="CD177" i="1"/>
  <c r="CE177" i="1"/>
  <c r="CF177" i="1"/>
  <c r="CC178" i="1"/>
  <c r="CD178" i="1"/>
  <c r="CE178" i="1"/>
  <c r="CF178" i="1"/>
  <c r="CC179" i="1"/>
  <c r="CD179" i="1"/>
  <c r="CE179" i="1"/>
  <c r="CF179" i="1"/>
  <c r="CC180" i="1"/>
  <c r="CD180" i="1"/>
  <c r="CE180" i="1"/>
  <c r="CF180" i="1"/>
  <c r="CC181" i="1"/>
  <c r="CD181" i="1"/>
  <c r="CE181" i="1"/>
  <c r="CF181" i="1"/>
  <c r="CC182" i="1"/>
  <c r="CD182" i="1"/>
  <c r="CE182" i="1"/>
  <c r="CF182" i="1"/>
  <c r="CC183" i="1"/>
  <c r="CD183" i="1"/>
  <c r="CE183" i="1"/>
  <c r="CF183" i="1"/>
  <c r="CC184" i="1"/>
  <c r="CD184" i="1"/>
  <c r="CE184" i="1"/>
  <c r="CF184" i="1"/>
  <c r="CC185" i="1"/>
  <c r="CD185" i="1"/>
  <c r="CE185" i="1"/>
  <c r="CF185" i="1"/>
  <c r="CC186" i="1"/>
  <c r="CD186" i="1"/>
  <c r="CE186" i="1"/>
  <c r="CF186" i="1"/>
  <c r="CC187" i="1"/>
  <c r="CD187" i="1"/>
  <c r="CE187" i="1"/>
  <c r="CF187" i="1"/>
  <c r="CC188" i="1"/>
  <c r="CD188" i="1"/>
  <c r="CE188" i="1"/>
  <c r="CF188" i="1"/>
  <c r="CC189" i="1"/>
  <c r="CD189" i="1"/>
  <c r="CE189" i="1"/>
  <c r="CF189" i="1"/>
  <c r="CC190" i="1"/>
  <c r="CD190" i="1"/>
  <c r="CE190" i="1"/>
  <c r="CF190" i="1"/>
  <c r="CC191" i="1"/>
  <c r="CD191" i="1"/>
  <c r="CE191" i="1"/>
  <c r="CF191" i="1"/>
  <c r="CC192" i="1"/>
  <c r="CD192" i="1"/>
  <c r="CE192" i="1"/>
  <c r="CF192" i="1"/>
  <c r="CC193" i="1"/>
  <c r="CD193" i="1"/>
  <c r="CE193" i="1"/>
  <c r="CF193" i="1"/>
  <c r="CC194" i="1"/>
  <c r="CD194" i="1"/>
  <c r="CE194" i="1"/>
  <c r="CF194" i="1"/>
  <c r="CC195" i="1"/>
  <c r="CD195" i="1"/>
  <c r="CE195" i="1"/>
  <c r="CF195" i="1"/>
  <c r="CC196" i="1"/>
  <c r="CD196" i="1"/>
  <c r="CE196" i="1"/>
  <c r="CF196" i="1"/>
  <c r="CC197" i="1"/>
  <c r="CD197" i="1"/>
  <c r="CE197" i="1"/>
  <c r="CF197" i="1"/>
  <c r="CC198" i="1"/>
  <c r="CD198" i="1"/>
  <c r="CE198" i="1"/>
  <c r="CF198" i="1"/>
  <c r="CC199" i="1"/>
  <c r="CD199" i="1"/>
  <c r="CE199" i="1"/>
  <c r="CF199" i="1"/>
  <c r="CC200" i="1"/>
  <c r="CD200" i="1"/>
  <c r="CE200" i="1"/>
  <c r="CF200" i="1"/>
  <c r="CC201" i="1"/>
  <c r="CD201" i="1"/>
  <c r="CE201" i="1"/>
  <c r="CF201" i="1"/>
  <c r="CC202" i="1"/>
  <c r="CD202" i="1"/>
  <c r="CE202" i="1"/>
  <c r="CF202" i="1"/>
  <c r="CC203" i="1"/>
  <c r="CD203" i="1"/>
  <c r="CE203" i="1"/>
  <c r="CF203" i="1"/>
  <c r="CC204" i="1"/>
  <c r="CD204" i="1"/>
  <c r="CE204" i="1"/>
  <c r="CF204" i="1"/>
  <c r="CC205" i="1"/>
  <c r="CD205" i="1"/>
  <c r="CE205" i="1"/>
  <c r="CF205" i="1"/>
  <c r="CC206" i="1"/>
  <c r="CD206" i="1"/>
  <c r="CE206" i="1"/>
  <c r="CF206" i="1"/>
  <c r="CC207" i="1"/>
  <c r="CD207" i="1"/>
  <c r="CE207" i="1"/>
  <c r="CF207" i="1"/>
  <c r="CC208" i="1"/>
  <c r="CD208" i="1"/>
  <c r="CE208" i="1"/>
  <c r="CF208" i="1"/>
  <c r="CC209" i="1"/>
  <c r="CD209" i="1"/>
  <c r="CE209" i="1"/>
  <c r="CF209" i="1"/>
  <c r="CC210" i="1"/>
  <c r="CD210" i="1"/>
  <c r="CE210" i="1"/>
  <c r="CF210" i="1"/>
  <c r="CC211" i="1"/>
  <c r="CD211" i="1"/>
  <c r="CE211" i="1"/>
  <c r="CF211" i="1"/>
  <c r="CC212" i="1"/>
  <c r="CD212" i="1"/>
  <c r="CE212" i="1"/>
  <c r="CF212" i="1"/>
  <c r="CC213" i="1"/>
  <c r="CD213" i="1"/>
  <c r="CE213" i="1"/>
  <c r="CF213" i="1"/>
  <c r="CC214" i="1"/>
  <c r="CD214" i="1"/>
  <c r="CE214" i="1"/>
  <c r="CF214" i="1"/>
  <c r="CC215" i="1"/>
  <c r="CD215" i="1"/>
  <c r="CE215" i="1"/>
  <c r="CF215" i="1"/>
  <c r="CC216" i="1"/>
  <c r="CD216" i="1"/>
  <c r="CE216" i="1"/>
  <c r="CF216" i="1"/>
  <c r="CC217" i="1"/>
  <c r="CD217" i="1"/>
  <c r="CE217" i="1"/>
  <c r="CF217" i="1"/>
  <c r="CC218" i="1"/>
  <c r="CD218" i="1"/>
  <c r="CE218" i="1"/>
  <c r="CF218" i="1"/>
  <c r="CC219" i="1"/>
  <c r="CD219" i="1"/>
  <c r="CE219" i="1"/>
  <c r="CF219" i="1"/>
  <c r="CC220" i="1"/>
  <c r="CD220" i="1"/>
  <c r="CE220" i="1"/>
  <c r="CF220" i="1"/>
  <c r="CC221" i="1"/>
  <c r="CD221" i="1"/>
  <c r="CE221" i="1"/>
  <c r="CF221" i="1"/>
  <c r="CC222" i="1"/>
  <c r="CD222" i="1"/>
  <c r="CE222" i="1"/>
  <c r="CF222" i="1"/>
  <c r="CC223" i="1"/>
  <c r="CD223" i="1"/>
  <c r="CE223" i="1"/>
  <c r="CF223" i="1"/>
  <c r="CC224" i="1"/>
  <c r="CD224" i="1"/>
  <c r="CE224" i="1"/>
  <c r="CF224" i="1"/>
  <c r="CC225" i="1"/>
  <c r="CD225" i="1"/>
  <c r="CE225" i="1"/>
  <c r="CF225" i="1"/>
  <c r="CC226" i="1"/>
  <c r="CD226" i="1"/>
  <c r="CE226" i="1"/>
  <c r="CF226" i="1"/>
  <c r="CC227" i="1"/>
  <c r="CD227" i="1"/>
  <c r="CE227" i="1"/>
  <c r="CF227" i="1"/>
  <c r="CC228" i="1"/>
  <c r="CD228" i="1"/>
  <c r="CE228" i="1"/>
  <c r="CF228" i="1"/>
  <c r="CC229" i="1"/>
  <c r="CD229" i="1"/>
  <c r="CE229" i="1"/>
  <c r="CF229" i="1"/>
  <c r="CC230" i="1"/>
  <c r="CD230" i="1"/>
  <c r="CE230" i="1"/>
  <c r="CF230" i="1"/>
  <c r="CC231" i="1"/>
  <c r="CD231" i="1"/>
  <c r="CE231" i="1"/>
  <c r="CF231" i="1"/>
  <c r="CC232" i="1"/>
  <c r="CD232" i="1"/>
  <c r="CE232" i="1"/>
  <c r="CF232" i="1"/>
  <c r="CC233" i="1"/>
  <c r="CD233" i="1"/>
  <c r="CE233" i="1"/>
  <c r="CF233" i="1"/>
  <c r="CC234" i="1"/>
  <c r="CD234" i="1"/>
  <c r="CE234" i="1"/>
  <c r="CF234" i="1"/>
  <c r="CC235" i="1"/>
  <c r="CD235" i="1"/>
  <c r="CE235" i="1"/>
  <c r="CF235" i="1"/>
  <c r="CC236" i="1"/>
  <c r="CD236" i="1"/>
  <c r="CE236" i="1"/>
  <c r="CF236" i="1"/>
  <c r="CC237" i="1"/>
  <c r="CD237" i="1"/>
  <c r="CE237" i="1"/>
  <c r="CF237" i="1"/>
  <c r="CC238" i="1"/>
  <c r="CD238" i="1"/>
  <c r="CE238" i="1"/>
  <c r="CF238" i="1"/>
  <c r="CC239" i="1"/>
  <c r="CD239" i="1"/>
  <c r="CE239" i="1"/>
  <c r="CF239" i="1"/>
  <c r="CC240" i="1"/>
  <c r="CD240" i="1"/>
  <c r="CE240" i="1"/>
  <c r="CF240" i="1"/>
  <c r="CC241" i="1"/>
  <c r="CD241" i="1"/>
  <c r="CE241" i="1"/>
  <c r="CF241" i="1"/>
  <c r="CC242" i="1"/>
  <c r="CD242" i="1"/>
  <c r="CE242" i="1"/>
  <c r="CF242" i="1"/>
  <c r="CC243" i="1"/>
  <c r="CD243" i="1"/>
  <c r="CE243" i="1"/>
  <c r="CF243" i="1"/>
  <c r="CC244" i="1"/>
  <c r="CD244" i="1"/>
  <c r="CE244" i="1"/>
  <c r="CF244" i="1"/>
  <c r="CC245" i="1"/>
  <c r="CD245" i="1"/>
  <c r="CE245" i="1"/>
  <c r="CF245" i="1"/>
  <c r="CC246" i="1"/>
  <c r="CD246" i="1"/>
  <c r="CE246" i="1"/>
  <c r="CF246" i="1"/>
  <c r="CC247" i="1"/>
  <c r="CD247" i="1"/>
  <c r="CE247" i="1"/>
  <c r="CF247" i="1"/>
  <c r="CC248" i="1"/>
  <c r="CD248" i="1"/>
  <c r="CE248" i="1"/>
  <c r="CF248" i="1"/>
  <c r="CC249" i="1"/>
  <c r="CD249" i="1"/>
  <c r="CE249" i="1"/>
  <c r="CF249" i="1"/>
  <c r="CC250" i="1"/>
  <c r="CD250" i="1"/>
  <c r="CE250" i="1"/>
  <c r="CF250" i="1"/>
  <c r="CC251" i="1"/>
  <c r="CD251" i="1"/>
  <c r="CE251" i="1"/>
  <c r="CF251" i="1"/>
  <c r="CC252" i="1"/>
  <c r="CD252" i="1"/>
  <c r="CE252" i="1"/>
  <c r="CF252" i="1"/>
  <c r="CC253" i="1"/>
  <c r="CD253" i="1"/>
  <c r="CE253" i="1"/>
  <c r="CF253" i="1"/>
  <c r="CC254" i="1"/>
  <c r="CD254" i="1"/>
  <c r="CE254" i="1"/>
  <c r="CF254" i="1"/>
  <c r="CC255" i="1"/>
  <c r="CD255" i="1"/>
  <c r="CE255" i="1"/>
  <c r="CF255" i="1"/>
  <c r="CC256" i="1"/>
  <c r="CD256" i="1"/>
  <c r="CE256" i="1"/>
  <c r="CF256" i="1"/>
  <c r="CC257" i="1"/>
  <c r="CD257" i="1"/>
  <c r="CE257" i="1"/>
  <c r="CF257" i="1"/>
  <c r="CC258" i="1"/>
  <c r="CD258" i="1"/>
  <c r="CE258" i="1"/>
  <c r="CF258" i="1"/>
  <c r="CC259" i="1"/>
  <c r="CD259" i="1"/>
  <c r="CE259" i="1"/>
  <c r="CF259" i="1"/>
  <c r="CC260" i="1"/>
  <c r="CD260" i="1"/>
  <c r="CE260" i="1"/>
  <c r="CF260" i="1"/>
  <c r="CC261" i="1"/>
  <c r="CD261" i="1"/>
  <c r="CE261" i="1"/>
  <c r="CF261" i="1"/>
  <c r="CC262" i="1"/>
  <c r="CD262" i="1"/>
  <c r="CE262" i="1"/>
  <c r="CF262" i="1"/>
  <c r="CC263" i="1"/>
  <c r="CD263" i="1"/>
  <c r="CE263" i="1"/>
  <c r="CF263" i="1"/>
  <c r="CC264" i="1"/>
  <c r="CD264" i="1"/>
  <c r="CE264" i="1"/>
  <c r="CF264" i="1"/>
  <c r="CC265" i="1"/>
  <c r="CD265" i="1"/>
  <c r="CE265" i="1"/>
  <c r="CF265" i="1"/>
  <c r="CC266" i="1"/>
  <c r="CD266" i="1"/>
  <c r="CE266" i="1"/>
  <c r="CF266" i="1"/>
  <c r="CC267" i="1"/>
  <c r="CD267" i="1"/>
  <c r="CE267" i="1"/>
  <c r="CF267" i="1"/>
  <c r="CC268" i="1"/>
  <c r="CD268" i="1"/>
  <c r="CE268" i="1"/>
  <c r="CF268" i="1"/>
  <c r="CC269" i="1"/>
  <c r="CD269" i="1"/>
  <c r="CE269" i="1"/>
  <c r="CF269" i="1"/>
  <c r="CC270" i="1"/>
  <c r="CD270" i="1"/>
  <c r="CE270" i="1"/>
  <c r="CF270" i="1"/>
  <c r="CC271" i="1"/>
  <c r="CD271" i="1"/>
  <c r="CE271" i="1"/>
  <c r="CF271" i="1"/>
  <c r="CC272" i="1"/>
  <c r="CD272" i="1"/>
  <c r="CE272" i="1"/>
  <c r="CF272" i="1"/>
  <c r="CC273" i="1"/>
  <c r="CD273" i="1"/>
  <c r="CE273" i="1"/>
  <c r="CF273" i="1"/>
  <c r="CC274" i="1"/>
  <c r="CD274" i="1"/>
  <c r="CE274" i="1"/>
  <c r="CF274" i="1"/>
  <c r="CC275" i="1"/>
  <c r="CD275" i="1"/>
  <c r="CE275" i="1"/>
  <c r="CF275" i="1"/>
  <c r="CC276" i="1"/>
  <c r="CD276" i="1"/>
  <c r="CE276" i="1"/>
  <c r="CF276" i="1"/>
  <c r="CC277" i="1"/>
  <c r="CD277" i="1"/>
  <c r="CE277" i="1"/>
  <c r="CF277" i="1"/>
  <c r="CC278" i="1"/>
  <c r="CD278" i="1"/>
  <c r="CE278" i="1"/>
  <c r="CF278" i="1"/>
  <c r="CC279" i="1"/>
  <c r="CD279" i="1"/>
  <c r="CE279" i="1"/>
  <c r="CF279" i="1"/>
  <c r="CC280" i="1"/>
  <c r="CD280" i="1"/>
  <c r="CE280" i="1"/>
  <c r="CF280" i="1"/>
  <c r="CC281" i="1"/>
  <c r="CD281" i="1"/>
  <c r="CE281" i="1"/>
  <c r="CF281" i="1"/>
  <c r="CC282" i="1"/>
  <c r="CD282" i="1"/>
  <c r="CE282" i="1"/>
  <c r="CF282" i="1"/>
  <c r="CC283" i="1"/>
  <c r="CD283" i="1"/>
  <c r="CE283" i="1"/>
  <c r="CF283" i="1"/>
  <c r="CC284" i="1"/>
  <c r="CD284" i="1"/>
  <c r="CE284" i="1"/>
  <c r="CF284" i="1"/>
  <c r="CC285" i="1"/>
  <c r="CD285" i="1"/>
  <c r="CE285" i="1"/>
  <c r="CF285" i="1"/>
  <c r="CC286" i="1"/>
  <c r="CD286" i="1"/>
  <c r="CE286" i="1"/>
  <c r="CF286" i="1"/>
  <c r="CC287" i="1"/>
  <c r="CD287" i="1"/>
  <c r="CE287" i="1"/>
  <c r="CF287" i="1"/>
  <c r="CC288" i="1"/>
  <c r="CD288" i="1"/>
  <c r="CE288" i="1"/>
  <c r="CF288" i="1"/>
  <c r="CC289" i="1"/>
  <c r="CD289" i="1"/>
  <c r="CE289" i="1"/>
  <c r="CF289" i="1"/>
  <c r="CC290" i="1"/>
  <c r="CD290" i="1"/>
  <c r="CE290" i="1"/>
  <c r="CF290" i="1"/>
  <c r="CC291" i="1"/>
  <c r="CD291" i="1"/>
  <c r="CE291" i="1"/>
  <c r="CF291" i="1"/>
  <c r="CC292" i="1"/>
  <c r="CD292" i="1"/>
  <c r="CE292" i="1"/>
  <c r="CF292" i="1"/>
  <c r="CC293" i="1"/>
  <c r="CD293" i="1"/>
  <c r="CE293" i="1"/>
  <c r="CF293" i="1"/>
  <c r="CC294" i="1"/>
  <c r="CD294" i="1"/>
  <c r="CE294" i="1"/>
  <c r="CF294" i="1"/>
  <c r="CC295" i="1"/>
  <c r="CD295" i="1"/>
  <c r="CE295" i="1"/>
  <c r="CF295" i="1"/>
  <c r="CC296" i="1"/>
  <c r="CD296" i="1"/>
  <c r="CE296" i="1"/>
  <c r="CF296" i="1"/>
  <c r="CC297" i="1"/>
  <c r="CD297" i="1"/>
  <c r="CE297" i="1"/>
  <c r="CF297" i="1"/>
  <c r="CC298" i="1"/>
  <c r="CD298" i="1"/>
  <c r="CE298" i="1"/>
  <c r="CF298" i="1"/>
  <c r="CC299" i="1"/>
  <c r="CD299" i="1"/>
  <c r="CE299" i="1"/>
  <c r="CF299" i="1"/>
  <c r="CC300" i="1"/>
  <c r="CD300" i="1"/>
  <c r="CE300" i="1"/>
  <c r="CF300" i="1"/>
  <c r="CC301" i="1"/>
  <c r="CD301" i="1"/>
  <c r="CE301" i="1"/>
  <c r="CF301" i="1"/>
  <c r="CC302" i="1"/>
  <c r="CD302" i="1"/>
  <c r="CE302" i="1"/>
  <c r="CF302" i="1"/>
  <c r="CC303" i="1"/>
  <c r="CD303" i="1"/>
  <c r="CE303" i="1"/>
  <c r="CF303" i="1"/>
  <c r="CC304" i="1"/>
  <c r="CD304" i="1"/>
  <c r="CE304" i="1"/>
  <c r="CF304" i="1"/>
  <c r="CC305" i="1"/>
  <c r="CD305" i="1"/>
  <c r="CE305" i="1"/>
  <c r="CF305" i="1"/>
  <c r="CC306" i="1"/>
  <c r="CD306" i="1"/>
  <c r="CE306" i="1"/>
  <c r="CF306" i="1"/>
  <c r="CC307" i="1"/>
  <c r="CD307" i="1"/>
  <c r="CE307" i="1"/>
  <c r="CF307" i="1"/>
  <c r="CC308" i="1"/>
  <c r="CD308" i="1"/>
  <c r="CE308" i="1"/>
  <c r="CF308" i="1"/>
  <c r="CC309" i="1"/>
  <c r="CD309" i="1"/>
  <c r="CE309" i="1"/>
  <c r="CF309" i="1"/>
  <c r="CC310" i="1"/>
  <c r="CD310" i="1"/>
  <c r="CE310" i="1"/>
  <c r="CF310" i="1"/>
  <c r="CC311" i="1"/>
  <c r="CD311" i="1"/>
  <c r="CE311" i="1"/>
  <c r="CF311" i="1"/>
  <c r="CC312" i="1"/>
  <c r="CD312" i="1"/>
  <c r="CE312" i="1"/>
  <c r="CF312" i="1"/>
  <c r="CC313" i="1"/>
  <c r="CD313" i="1"/>
  <c r="CE313" i="1"/>
  <c r="CF313" i="1"/>
  <c r="CC314" i="1"/>
  <c r="CD314" i="1"/>
  <c r="CE314" i="1"/>
  <c r="CF314" i="1"/>
  <c r="CC315" i="1"/>
  <c r="CD315" i="1"/>
  <c r="CE315" i="1"/>
  <c r="CF315" i="1"/>
  <c r="CC316" i="1"/>
  <c r="CD316" i="1"/>
  <c r="CE316" i="1"/>
  <c r="CF316" i="1"/>
  <c r="CC317" i="1"/>
  <c r="CD317" i="1"/>
  <c r="CE317" i="1"/>
  <c r="CF317" i="1"/>
  <c r="CC318" i="1"/>
  <c r="CD318" i="1"/>
  <c r="CE318" i="1"/>
  <c r="CF318" i="1"/>
  <c r="CC319" i="1"/>
  <c r="CD319" i="1"/>
  <c r="CE319" i="1"/>
  <c r="CF319" i="1"/>
  <c r="CC320" i="1"/>
  <c r="CD320" i="1"/>
  <c r="CE320" i="1"/>
  <c r="CF320" i="1"/>
  <c r="CC321" i="1"/>
  <c r="CD321" i="1"/>
  <c r="CE321" i="1"/>
  <c r="CF321" i="1"/>
  <c r="CC322" i="1"/>
  <c r="CD322" i="1"/>
  <c r="CE322" i="1"/>
  <c r="CF322" i="1"/>
  <c r="CC323" i="1"/>
  <c r="CD323" i="1"/>
  <c r="CE323" i="1"/>
  <c r="CF323" i="1"/>
  <c r="CC324" i="1"/>
  <c r="CD324" i="1"/>
  <c r="CE324" i="1"/>
  <c r="CF324" i="1"/>
  <c r="CC326" i="1"/>
  <c r="CD326" i="1"/>
  <c r="CE326" i="1"/>
  <c r="CF326" i="1"/>
  <c r="CC327" i="1"/>
  <c r="CD327" i="1"/>
  <c r="CE327" i="1"/>
  <c r="CF327" i="1"/>
  <c r="CC328" i="1"/>
  <c r="CD328" i="1"/>
  <c r="CE328" i="1"/>
  <c r="CF328" i="1"/>
  <c r="CC329" i="1"/>
  <c r="CD329" i="1"/>
  <c r="CE329" i="1"/>
  <c r="CF329" i="1"/>
  <c r="CC330" i="1"/>
  <c r="CD330" i="1"/>
  <c r="CE330" i="1"/>
  <c r="CF330" i="1"/>
  <c r="CC331" i="1"/>
  <c r="CD331" i="1"/>
  <c r="CE331" i="1"/>
  <c r="CF331" i="1"/>
  <c r="CC332" i="1"/>
  <c r="CD332" i="1"/>
  <c r="CE332" i="1"/>
  <c r="CF332" i="1"/>
  <c r="CC333" i="1"/>
  <c r="CD333" i="1"/>
  <c r="CE333" i="1"/>
  <c r="CF333" i="1"/>
  <c r="CC334" i="1"/>
  <c r="CD334" i="1"/>
  <c r="CE334" i="1"/>
  <c r="CF334" i="1"/>
  <c r="CC335" i="1"/>
  <c r="CD335" i="1"/>
  <c r="CE335" i="1"/>
  <c r="CF335" i="1"/>
  <c r="CC336" i="1"/>
  <c r="CD336" i="1"/>
  <c r="CE336" i="1"/>
  <c r="CF336" i="1"/>
  <c r="CC337" i="1"/>
  <c r="CD337" i="1"/>
  <c r="CE337" i="1"/>
  <c r="CF337" i="1"/>
  <c r="CC338" i="1"/>
  <c r="CD338" i="1"/>
  <c r="CE338" i="1"/>
  <c r="CF338" i="1"/>
  <c r="CC339" i="1"/>
  <c r="CD339" i="1"/>
  <c r="CE339" i="1"/>
  <c r="CF339" i="1"/>
  <c r="CC340" i="1"/>
  <c r="CD340" i="1"/>
  <c r="CE340" i="1"/>
  <c r="CF340" i="1"/>
  <c r="CC341" i="1"/>
  <c r="CD341" i="1"/>
  <c r="CE341" i="1"/>
  <c r="CF341" i="1"/>
  <c r="CC342" i="1"/>
  <c r="CD342" i="1"/>
  <c r="CE342" i="1"/>
  <c r="CF342" i="1"/>
  <c r="CC343" i="1"/>
  <c r="CD343" i="1"/>
  <c r="CE343" i="1"/>
  <c r="CF343" i="1"/>
  <c r="CC344" i="1"/>
  <c r="CD344" i="1"/>
  <c r="CE344" i="1"/>
  <c r="CF344" i="1"/>
  <c r="CC345" i="1"/>
  <c r="CD345" i="1"/>
  <c r="CE345" i="1"/>
  <c r="CF345" i="1"/>
  <c r="CC346" i="1"/>
  <c r="CD346" i="1"/>
  <c r="CE346" i="1"/>
  <c r="CF346" i="1"/>
  <c r="CC347" i="1"/>
  <c r="CD347" i="1"/>
  <c r="CE347" i="1"/>
  <c r="CF347" i="1"/>
  <c r="CC348" i="1"/>
  <c r="CD348" i="1"/>
  <c r="CE348" i="1"/>
  <c r="CF348" i="1"/>
  <c r="CC349" i="1"/>
  <c r="CD349" i="1"/>
  <c r="CE349" i="1"/>
  <c r="CF349" i="1"/>
  <c r="CC350" i="1"/>
  <c r="CD350" i="1"/>
  <c r="CE350" i="1"/>
  <c r="CF350" i="1"/>
  <c r="CC351" i="1"/>
  <c r="CD351" i="1"/>
  <c r="CE351" i="1"/>
  <c r="CF351" i="1"/>
  <c r="CC352" i="1"/>
  <c r="CD352" i="1"/>
  <c r="CE352" i="1"/>
  <c r="CF352" i="1"/>
  <c r="CC353" i="1"/>
  <c r="CD353" i="1"/>
  <c r="CE353" i="1"/>
  <c r="CF353" i="1"/>
  <c r="CC354" i="1"/>
  <c r="CD354" i="1"/>
  <c r="CE354" i="1"/>
  <c r="CF354" i="1"/>
  <c r="CC355" i="1"/>
  <c r="CD355" i="1"/>
  <c r="CE355" i="1"/>
  <c r="CF355" i="1"/>
  <c r="CC356" i="1"/>
  <c r="CD356" i="1"/>
  <c r="CE356" i="1"/>
  <c r="CF356" i="1"/>
  <c r="CC357" i="1"/>
  <c r="CD357" i="1"/>
  <c r="CE357" i="1"/>
  <c r="CF357" i="1"/>
  <c r="CC358" i="1"/>
  <c r="CD358" i="1"/>
  <c r="CE358" i="1"/>
  <c r="CF358" i="1"/>
  <c r="CC359" i="1"/>
  <c r="CD359" i="1"/>
  <c r="CE359" i="1"/>
  <c r="CF359" i="1"/>
  <c r="CC360" i="1"/>
  <c r="CD360" i="1"/>
  <c r="CE360" i="1"/>
  <c r="CF360" i="1"/>
  <c r="CC361" i="1"/>
  <c r="CD361" i="1"/>
  <c r="CE361" i="1"/>
  <c r="CF361" i="1"/>
  <c r="CC362" i="1"/>
  <c r="CD362" i="1"/>
  <c r="CE362" i="1"/>
  <c r="CF362" i="1"/>
  <c r="CC363" i="1"/>
  <c r="CD363" i="1"/>
  <c r="CE363" i="1"/>
  <c r="CF363" i="1"/>
  <c r="CC364" i="1"/>
  <c r="CD364" i="1"/>
  <c r="CE364" i="1"/>
  <c r="CF364" i="1"/>
  <c r="CC365" i="1"/>
  <c r="CD365" i="1"/>
  <c r="CE365" i="1"/>
  <c r="CF365" i="1"/>
  <c r="CC366" i="1"/>
  <c r="CD366" i="1"/>
  <c r="CE366" i="1"/>
  <c r="CF366" i="1"/>
  <c r="CC367" i="1"/>
  <c r="CD367" i="1"/>
  <c r="CE367" i="1"/>
  <c r="CF367" i="1"/>
  <c r="CC368" i="1"/>
  <c r="CD368" i="1"/>
  <c r="CE368" i="1"/>
  <c r="CF368" i="1"/>
  <c r="CC369" i="1"/>
  <c r="CD369" i="1"/>
  <c r="CE369" i="1"/>
  <c r="CF369" i="1"/>
  <c r="CC370" i="1"/>
  <c r="CD370" i="1"/>
  <c r="CE370" i="1"/>
  <c r="CF370" i="1"/>
  <c r="CC371" i="1"/>
  <c r="CD371" i="1"/>
  <c r="CE371" i="1"/>
  <c r="CF371" i="1"/>
  <c r="CC372" i="1"/>
  <c r="CD372" i="1"/>
  <c r="CE372" i="1"/>
  <c r="CF372" i="1"/>
  <c r="CC373" i="1"/>
  <c r="CD373" i="1"/>
  <c r="CE373" i="1"/>
  <c r="CF373" i="1"/>
  <c r="CC374" i="1"/>
  <c r="CD374" i="1"/>
  <c r="CE374" i="1"/>
  <c r="CF374" i="1"/>
  <c r="CC375" i="1"/>
  <c r="CD375" i="1"/>
  <c r="CE375" i="1"/>
  <c r="CF375" i="1"/>
  <c r="CC376" i="1"/>
  <c r="CD376" i="1"/>
  <c r="CE376" i="1"/>
  <c r="CF376" i="1"/>
  <c r="CC377" i="1"/>
  <c r="CD377" i="1"/>
  <c r="CE377" i="1"/>
  <c r="CF377" i="1"/>
  <c r="CC378" i="1"/>
  <c r="CD378" i="1"/>
  <c r="CE378" i="1"/>
  <c r="CF378" i="1"/>
  <c r="CC379" i="1"/>
  <c r="CD379" i="1"/>
  <c r="CE379" i="1"/>
  <c r="CF379" i="1"/>
  <c r="CC380" i="1"/>
  <c r="CD380" i="1"/>
  <c r="CE380" i="1"/>
  <c r="CF380" i="1"/>
  <c r="CC381" i="1"/>
  <c r="CD381" i="1"/>
  <c r="CE381" i="1"/>
  <c r="CF381" i="1"/>
  <c r="CC382" i="1"/>
  <c r="CD382" i="1"/>
  <c r="CE382" i="1"/>
  <c r="CF382" i="1"/>
  <c r="CC383" i="1"/>
  <c r="CD383" i="1"/>
  <c r="CE383" i="1"/>
  <c r="CF383" i="1"/>
  <c r="CC384" i="1"/>
  <c r="CD384" i="1"/>
  <c r="CE384" i="1"/>
  <c r="CF384" i="1"/>
  <c r="CC385" i="1"/>
  <c r="CD385" i="1"/>
  <c r="CE385" i="1"/>
  <c r="CF385" i="1"/>
  <c r="CC386" i="1"/>
  <c r="CD386" i="1"/>
  <c r="CE386" i="1"/>
  <c r="CF386" i="1"/>
  <c r="CC387" i="1"/>
  <c r="CD387" i="1"/>
  <c r="CE387" i="1"/>
  <c r="CF387" i="1"/>
  <c r="CC388" i="1"/>
  <c r="CD388" i="1"/>
  <c r="CE388" i="1"/>
  <c r="CF388" i="1"/>
  <c r="CC389" i="1"/>
  <c r="CD389" i="1"/>
  <c r="CE389" i="1"/>
  <c r="CF389" i="1"/>
  <c r="CC390" i="1"/>
  <c r="CD390" i="1"/>
  <c r="CE390" i="1"/>
  <c r="CF390" i="1"/>
  <c r="CC391" i="1"/>
  <c r="CD391" i="1"/>
  <c r="CE391" i="1"/>
  <c r="CF391" i="1"/>
  <c r="CC392" i="1"/>
  <c r="CD392" i="1"/>
  <c r="CE392" i="1"/>
  <c r="CF392" i="1"/>
  <c r="CC393" i="1"/>
  <c r="CD393" i="1"/>
  <c r="CE393" i="1"/>
  <c r="CF393" i="1"/>
  <c r="CC394" i="1"/>
  <c r="CD394" i="1"/>
  <c r="CE394" i="1"/>
  <c r="CF394" i="1"/>
  <c r="CC395" i="1"/>
  <c r="CD395" i="1"/>
  <c r="CE395" i="1"/>
  <c r="CF395" i="1"/>
  <c r="CC396" i="1"/>
  <c r="CD396" i="1"/>
  <c r="CE396" i="1"/>
  <c r="CF396" i="1"/>
  <c r="CC397" i="1"/>
  <c r="CD397" i="1"/>
  <c r="CE397" i="1"/>
  <c r="CF397" i="1"/>
  <c r="CC398" i="1"/>
  <c r="CD398" i="1"/>
  <c r="CE398" i="1"/>
  <c r="CF398" i="1"/>
  <c r="CC399" i="1"/>
  <c r="CD399" i="1"/>
  <c r="CE399" i="1"/>
  <c r="CF399" i="1"/>
  <c r="CC400" i="1"/>
  <c r="CD400" i="1"/>
  <c r="CE400" i="1"/>
  <c r="CF400" i="1"/>
  <c r="CC401" i="1"/>
  <c r="CD401" i="1"/>
  <c r="CE401" i="1"/>
  <c r="CF401" i="1"/>
  <c r="CC402" i="1"/>
  <c r="CD402" i="1"/>
  <c r="CE402" i="1"/>
  <c r="CF402" i="1"/>
  <c r="CC403" i="1"/>
  <c r="CD403" i="1"/>
  <c r="CE403" i="1"/>
  <c r="CF403" i="1"/>
  <c r="CC404" i="1"/>
  <c r="CD404" i="1"/>
  <c r="CE404" i="1"/>
  <c r="CF404" i="1"/>
  <c r="CC405" i="1"/>
  <c r="CD405" i="1"/>
  <c r="CE405" i="1"/>
  <c r="CF405" i="1"/>
  <c r="CC406" i="1"/>
  <c r="CD406" i="1"/>
  <c r="CE406" i="1"/>
  <c r="CF406" i="1"/>
  <c r="CC407" i="1"/>
  <c r="CD407" i="1"/>
  <c r="CE407" i="1"/>
  <c r="CF407" i="1"/>
  <c r="CC408" i="1"/>
  <c r="CD408" i="1"/>
  <c r="CE408" i="1"/>
  <c r="CF408" i="1"/>
  <c r="CC409" i="1"/>
  <c r="CD409" i="1"/>
  <c r="CE409" i="1"/>
  <c r="CF409" i="1"/>
  <c r="CC410" i="1"/>
  <c r="CD410" i="1"/>
  <c r="CE410" i="1"/>
  <c r="CF410" i="1"/>
  <c r="CC411" i="1"/>
  <c r="CD411" i="1"/>
  <c r="CE411" i="1"/>
  <c r="CF411" i="1"/>
  <c r="CC412" i="1"/>
  <c r="CD412" i="1"/>
  <c r="CE412" i="1"/>
  <c r="CF412" i="1"/>
  <c r="CC413" i="1"/>
  <c r="CD413" i="1"/>
  <c r="CE413" i="1"/>
  <c r="CF413" i="1"/>
  <c r="CC414" i="1"/>
  <c r="CD414" i="1"/>
  <c r="CE414" i="1"/>
  <c r="CF414" i="1"/>
  <c r="CC415" i="1"/>
  <c r="CD415" i="1"/>
  <c r="CE415" i="1"/>
  <c r="CF415" i="1"/>
  <c r="CC416" i="1"/>
  <c r="CD416" i="1"/>
  <c r="CE416" i="1"/>
  <c r="CF416" i="1"/>
  <c r="CC417" i="1"/>
  <c r="CD417" i="1"/>
  <c r="CE417" i="1"/>
  <c r="CF417" i="1"/>
  <c r="CC418" i="1"/>
  <c r="CD418" i="1"/>
  <c r="CE418" i="1"/>
  <c r="CF418" i="1"/>
  <c r="CC419" i="1"/>
  <c r="CD419" i="1"/>
  <c r="CE419" i="1"/>
  <c r="CF419" i="1"/>
  <c r="CC420" i="1"/>
  <c r="CD420" i="1"/>
  <c r="CE420" i="1"/>
  <c r="CF420" i="1"/>
  <c r="CC421" i="1"/>
  <c r="CD421" i="1"/>
  <c r="CE421" i="1"/>
  <c r="CF421" i="1"/>
  <c r="CC422" i="1"/>
  <c r="CD422" i="1"/>
  <c r="CE422" i="1"/>
  <c r="CF422" i="1"/>
  <c r="CC423" i="1"/>
  <c r="CD423" i="1"/>
  <c r="CE423" i="1"/>
  <c r="CF423" i="1"/>
  <c r="CC424" i="1"/>
  <c r="CD424" i="1"/>
  <c r="CE424" i="1"/>
  <c r="CF424" i="1"/>
  <c r="CC425" i="1"/>
  <c r="CD425" i="1"/>
  <c r="CE425" i="1"/>
  <c r="CF425" i="1"/>
  <c r="CC426" i="1"/>
  <c r="CD426" i="1"/>
  <c r="CE426" i="1"/>
  <c r="CF426" i="1"/>
  <c r="CC427" i="1"/>
  <c r="CD427" i="1"/>
  <c r="CE427" i="1"/>
  <c r="CF427" i="1"/>
  <c r="CC428" i="1"/>
  <c r="CD428" i="1"/>
  <c r="CE428" i="1"/>
  <c r="CF428" i="1"/>
  <c r="CC429" i="1"/>
  <c r="CD429" i="1"/>
  <c r="CE429" i="1"/>
  <c r="CF429" i="1"/>
  <c r="CC430" i="1"/>
  <c r="CD430" i="1"/>
  <c r="CE430" i="1"/>
  <c r="CF430" i="1"/>
  <c r="CC431" i="1"/>
  <c r="CD431" i="1"/>
  <c r="CE431" i="1"/>
  <c r="CF431" i="1"/>
  <c r="CC432" i="1"/>
  <c r="CD432" i="1"/>
  <c r="CE432" i="1"/>
  <c r="CF432" i="1"/>
  <c r="CC433" i="1"/>
  <c r="CD433" i="1"/>
  <c r="CE433" i="1"/>
  <c r="CF433" i="1"/>
  <c r="CC434" i="1"/>
  <c r="CD434" i="1"/>
  <c r="CE434" i="1"/>
  <c r="CF434" i="1"/>
  <c r="CC435" i="1"/>
  <c r="CD435" i="1"/>
  <c r="CE435" i="1"/>
  <c r="CF435" i="1"/>
  <c r="CC436" i="1"/>
  <c r="CD436" i="1"/>
  <c r="CE436" i="1"/>
  <c r="CF436" i="1"/>
  <c r="CC437" i="1"/>
  <c r="CD437" i="1"/>
  <c r="CE437" i="1"/>
  <c r="CF437" i="1"/>
  <c r="CC438" i="1"/>
  <c r="CD438" i="1"/>
  <c r="CE438" i="1"/>
  <c r="CF438" i="1"/>
  <c r="CC439" i="1"/>
  <c r="CD439" i="1"/>
  <c r="CE439" i="1"/>
  <c r="CF439" i="1"/>
  <c r="CC440" i="1"/>
  <c r="CD440" i="1"/>
  <c r="CE440" i="1"/>
  <c r="CF440" i="1"/>
  <c r="CC441" i="1"/>
  <c r="CD441" i="1"/>
  <c r="CE441" i="1"/>
  <c r="CF441" i="1"/>
  <c r="CC442" i="1"/>
  <c r="CD442" i="1"/>
  <c r="CE442" i="1"/>
  <c r="CF442" i="1"/>
  <c r="CC443" i="1"/>
  <c r="CD443" i="1"/>
  <c r="CE443" i="1"/>
  <c r="CF443" i="1"/>
  <c r="CC444" i="1"/>
  <c r="CD444" i="1"/>
  <c r="CE444" i="1"/>
  <c r="CF444" i="1"/>
  <c r="CC445" i="1"/>
  <c r="CD445" i="1"/>
  <c r="CE445" i="1"/>
  <c r="CF445" i="1"/>
  <c r="CC446" i="1"/>
  <c r="CD446" i="1"/>
  <c r="CE446" i="1"/>
  <c r="CF446" i="1"/>
  <c r="CC447" i="1"/>
  <c r="CD447" i="1"/>
  <c r="CE447" i="1"/>
  <c r="CF447" i="1"/>
  <c r="CC448" i="1"/>
  <c r="CD448" i="1"/>
  <c r="CE448" i="1"/>
  <c r="CF448" i="1"/>
  <c r="CC449" i="1"/>
  <c r="CD449" i="1"/>
  <c r="CE449" i="1"/>
  <c r="CF449" i="1"/>
  <c r="CC450" i="1"/>
  <c r="CD450" i="1"/>
  <c r="CE450" i="1"/>
  <c r="CF450" i="1"/>
  <c r="CC451" i="1"/>
  <c r="CD451" i="1"/>
  <c r="CE451" i="1"/>
  <c r="CF451" i="1"/>
  <c r="CC452" i="1"/>
  <c r="CD452" i="1"/>
  <c r="CE452" i="1"/>
  <c r="CF452" i="1"/>
  <c r="CC453" i="1"/>
  <c r="CD453" i="1"/>
  <c r="CE453" i="1"/>
  <c r="CF453" i="1"/>
  <c r="CC454" i="1"/>
  <c r="CD454" i="1"/>
  <c r="CE454" i="1"/>
  <c r="CF454" i="1"/>
  <c r="CC455" i="1"/>
  <c r="CD455" i="1"/>
  <c r="CE455" i="1"/>
  <c r="CF455" i="1"/>
  <c r="CC456" i="1"/>
  <c r="CD456" i="1"/>
  <c r="CE456" i="1"/>
  <c r="CF456" i="1"/>
  <c r="CC457" i="1"/>
  <c r="CD457" i="1"/>
  <c r="CE457" i="1"/>
  <c r="CF457" i="1"/>
  <c r="CC458" i="1"/>
  <c r="CD458" i="1"/>
  <c r="CE458" i="1"/>
  <c r="CF458" i="1"/>
  <c r="CC459" i="1"/>
  <c r="CD459" i="1"/>
  <c r="CE459" i="1"/>
  <c r="CF459" i="1"/>
  <c r="CC460" i="1"/>
  <c r="CD460" i="1"/>
  <c r="CE460" i="1"/>
  <c r="CF460" i="1"/>
  <c r="CC461" i="1"/>
  <c r="CD461" i="1"/>
  <c r="CE461" i="1"/>
  <c r="CF461" i="1"/>
  <c r="CC462" i="1"/>
  <c r="CD462" i="1"/>
  <c r="CE462" i="1"/>
  <c r="CF462" i="1"/>
  <c r="CC463" i="1"/>
  <c r="CD463" i="1"/>
  <c r="CE463" i="1"/>
  <c r="CF463" i="1"/>
  <c r="CC464" i="1"/>
  <c r="CD464" i="1"/>
  <c r="CE464" i="1"/>
  <c r="CF464" i="1"/>
  <c r="CC465" i="1"/>
  <c r="CD465" i="1"/>
  <c r="CE465" i="1"/>
  <c r="CF465" i="1"/>
  <c r="CC466" i="1"/>
  <c r="CD466" i="1"/>
  <c r="CE466" i="1"/>
  <c r="CF466" i="1"/>
  <c r="CC467" i="1"/>
  <c r="CD467" i="1"/>
  <c r="CE467" i="1"/>
  <c r="CF467" i="1"/>
  <c r="CC468" i="1"/>
  <c r="CD468" i="1"/>
  <c r="CE468" i="1"/>
  <c r="CF468" i="1"/>
  <c r="CC469" i="1"/>
  <c r="CD469" i="1"/>
  <c r="CE469" i="1"/>
  <c r="CF469" i="1"/>
  <c r="CC470" i="1"/>
  <c r="CD470" i="1"/>
  <c r="CE470" i="1"/>
  <c r="CF470" i="1"/>
  <c r="CC471" i="1"/>
  <c r="CD471" i="1"/>
  <c r="CE471" i="1"/>
  <c r="CF471" i="1"/>
  <c r="CC472" i="1"/>
  <c r="CD472" i="1"/>
  <c r="CE472" i="1"/>
  <c r="CF472" i="1"/>
  <c r="CC473" i="1"/>
  <c r="CD473" i="1"/>
  <c r="CE473" i="1"/>
  <c r="CF473" i="1"/>
  <c r="CC474" i="1"/>
  <c r="CD474" i="1"/>
  <c r="CE474" i="1"/>
  <c r="CF474" i="1"/>
  <c r="CC475" i="1"/>
  <c r="CD475" i="1"/>
  <c r="CE475" i="1"/>
  <c r="CF475" i="1"/>
  <c r="CC476" i="1"/>
  <c r="CD476" i="1"/>
  <c r="CE476" i="1"/>
  <c r="CF476" i="1"/>
  <c r="B30" i="8" l="1"/>
  <c r="CH467" i="1" l="1"/>
  <c r="C30" i="8"/>
  <c r="D6" i="4" l="1"/>
  <c r="M14" i="8" l="1"/>
  <c r="L14" i="8"/>
  <c r="K14" i="8"/>
  <c r="J14" i="8"/>
  <c r="I14" i="8"/>
  <c r="H14" i="8"/>
  <c r="G14" i="8"/>
  <c r="F14" i="8"/>
  <c r="E14" i="8"/>
  <c r="D14" i="8"/>
  <c r="C14" i="8"/>
  <c r="B14" i="8"/>
  <c r="M13" i="8"/>
  <c r="L13" i="8"/>
  <c r="K13" i="8"/>
  <c r="J13" i="8"/>
  <c r="I13" i="8"/>
  <c r="H13" i="8"/>
  <c r="G13" i="8"/>
  <c r="F13" i="8"/>
  <c r="E13" i="8"/>
  <c r="D13" i="8"/>
  <c r="C13" i="8"/>
  <c r="B13" i="8"/>
  <c r="M12" i="8"/>
  <c r="L12" i="8"/>
  <c r="K12" i="8"/>
  <c r="J12" i="8"/>
  <c r="I12" i="8"/>
  <c r="H12" i="8"/>
  <c r="G12" i="8"/>
  <c r="F12" i="8"/>
  <c r="E12" i="8"/>
  <c r="D12" i="8"/>
  <c r="C12" i="8"/>
  <c r="B12" i="8"/>
  <c r="M10" i="8"/>
  <c r="L10" i="8"/>
  <c r="K10" i="8"/>
  <c r="J10" i="8"/>
  <c r="I10" i="8"/>
  <c r="H10" i="8"/>
  <c r="G10" i="8"/>
  <c r="F10" i="8"/>
  <c r="E10" i="8"/>
  <c r="D10" i="8"/>
  <c r="C10" i="8"/>
  <c r="B10" i="8"/>
  <c r="M9" i="8"/>
  <c r="L9" i="8"/>
  <c r="K9" i="8"/>
  <c r="J9" i="8"/>
  <c r="I9" i="8"/>
  <c r="H9" i="8"/>
  <c r="G9" i="8"/>
  <c r="F9" i="8"/>
  <c r="E9" i="8"/>
  <c r="D9" i="8"/>
  <c r="C9" i="8"/>
  <c r="B9" i="8"/>
  <c r="M8" i="8"/>
  <c r="L8" i="8"/>
  <c r="K8" i="8"/>
  <c r="J8" i="8"/>
  <c r="I8" i="8"/>
  <c r="H8" i="8"/>
  <c r="G8" i="8"/>
  <c r="F8" i="8"/>
  <c r="E8" i="8"/>
  <c r="D8" i="8"/>
  <c r="C8" i="8"/>
  <c r="B8" i="8"/>
  <c r="M7" i="8"/>
  <c r="L7" i="8"/>
  <c r="K7" i="8"/>
  <c r="J7" i="8"/>
  <c r="I7" i="8"/>
  <c r="H7" i="8"/>
  <c r="G7" i="8"/>
  <c r="F7" i="8"/>
  <c r="E7" i="8"/>
  <c r="D7" i="8"/>
  <c r="C7" i="8"/>
  <c r="B7" i="8"/>
  <c r="M6" i="8"/>
  <c r="L6" i="8"/>
  <c r="K6" i="8"/>
  <c r="J6" i="8"/>
  <c r="I6" i="8"/>
  <c r="H6" i="8"/>
  <c r="G6" i="8"/>
  <c r="F6" i="8"/>
  <c r="E6" i="8"/>
  <c r="D6" i="8"/>
  <c r="C6" i="8"/>
  <c r="B6" i="8"/>
  <c r="CC5" i="1" l="1"/>
  <c r="CD5" i="1"/>
  <c r="CE5" i="1"/>
  <c r="CF5" i="1"/>
  <c r="C18" i="4" l="1"/>
  <c r="M11" i="8" l="1"/>
  <c r="L11" i="8"/>
  <c r="K11" i="8"/>
  <c r="J11" i="8"/>
  <c r="I11" i="8"/>
  <c r="H11" i="8"/>
  <c r="G11" i="8"/>
  <c r="F11" i="8"/>
  <c r="E11" i="8"/>
  <c r="D11" i="8"/>
  <c r="C11" i="8"/>
  <c r="B11" i="8"/>
  <c r="M5" i="8"/>
  <c r="L5" i="8"/>
  <c r="K5" i="8"/>
  <c r="J5" i="8"/>
  <c r="I5" i="8"/>
  <c r="H5" i="8"/>
  <c r="G5" i="8"/>
  <c r="F5" i="8"/>
  <c r="E5" i="8"/>
  <c r="D5" i="8"/>
  <c r="C5" i="8"/>
  <c r="B5" i="8"/>
  <c r="M4" i="8"/>
  <c r="L4" i="8"/>
  <c r="K4" i="8"/>
  <c r="J4" i="8"/>
  <c r="I4" i="8"/>
  <c r="H4" i="8"/>
  <c r="G4" i="8"/>
  <c r="F4" i="8"/>
  <c r="E4" i="8"/>
  <c r="D4" i="8"/>
  <c r="C4" i="8"/>
  <c r="B4" i="8"/>
  <c r="N15" i="4" l="1"/>
  <c r="N29" i="4" s="1"/>
  <c r="D22" i="4"/>
  <c r="C23" i="4"/>
  <c r="D23" i="4"/>
  <c r="C24" i="4"/>
  <c r="D24" i="4"/>
  <c r="C25" i="4"/>
  <c r="D25" i="4"/>
  <c r="E33" i="4"/>
  <c r="E17" i="4"/>
  <c r="E18" i="4"/>
  <c r="E16" i="4"/>
  <c r="E11" i="4"/>
  <c r="E13" i="4"/>
  <c r="E4" i="4"/>
  <c r="F11" i="4"/>
  <c r="G11" i="4"/>
  <c r="H11" i="4"/>
  <c r="F13" i="4"/>
  <c r="G13" i="4"/>
  <c r="H13" i="4"/>
  <c r="D11" i="4"/>
  <c r="D13" i="4"/>
  <c r="C11" i="4"/>
  <c r="C13" i="4"/>
  <c r="C4" i="4"/>
  <c r="M13" i="4" l="1"/>
  <c r="M11" i="4"/>
  <c r="K11" i="4"/>
  <c r="J11" i="4"/>
  <c r="L13" i="4"/>
  <c r="K13" i="4"/>
  <c r="J13" i="4"/>
  <c r="I13" i="4"/>
  <c r="L11" i="4"/>
  <c r="I11" i="4"/>
  <c r="CC4" i="1" l="1"/>
  <c r="CD4" i="1"/>
  <c r="CE4" i="1"/>
  <c r="CF4" i="1"/>
  <c r="C33" i="4" l="1"/>
  <c r="D33" i="4"/>
  <c r="F33" i="4"/>
  <c r="G33" i="4"/>
  <c r="H33" i="4"/>
  <c r="K30" i="8" l="1"/>
  <c r="C6" i="4"/>
  <c r="H6" i="4"/>
  <c r="E6" i="4"/>
  <c r="G6" i="4"/>
  <c r="F6" i="4"/>
  <c r="K34" i="8"/>
  <c r="C17" i="4"/>
  <c r="C16" i="4"/>
  <c r="E7" i="4"/>
  <c r="E32" i="4"/>
  <c r="C20" i="4"/>
  <c r="C9" i="4"/>
  <c r="E14" i="4"/>
  <c r="E28" i="4"/>
  <c r="C27" i="4"/>
  <c r="C31" i="4"/>
  <c r="E22" i="4"/>
  <c r="E10" i="4"/>
  <c r="C32" i="4"/>
  <c r="C29" i="4"/>
  <c r="E30" i="4"/>
  <c r="C21" i="4"/>
  <c r="E8" i="4"/>
  <c r="E12" i="4"/>
  <c r="C5" i="4"/>
  <c r="G12" i="4"/>
  <c r="E20" i="4"/>
  <c r="E9" i="4"/>
  <c r="C14" i="4"/>
  <c r="E3" i="4"/>
  <c r="C7" i="4"/>
  <c r="F12" i="4"/>
  <c r="C28" i="4"/>
  <c r="E27" i="4"/>
  <c r="H12" i="4"/>
  <c r="E31" i="4"/>
  <c r="C22" i="4"/>
  <c r="C10" i="4"/>
  <c r="E29" i="4"/>
  <c r="C30" i="4"/>
  <c r="E21" i="4"/>
  <c r="C8" i="4"/>
  <c r="C12" i="4"/>
  <c r="E5" i="4"/>
  <c r="M33" i="4"/>
  <c r="L33" i="4"/>
  <c r="K33" i="4"/>
  <c r="J33" i="4"/>
  <c r="I33" i="4"/>
  <c r="C26" i="4" l="1"/>
  <c r="E26" i="4"/>
  <c r="K37" i="8"/>
  <c r="C3" i="4" l="1"/>
  <c r="O13" i="4"/>
  <c r="O11" i="4"/>
  <c r="B32" i="8" l="1"/>
  <c r="B31" i="8"/>
  <c r="B34" i="8"/>
  <c r="B33" i="8"/>
  <c r="B29" i="8"/>
  <c r="CH470" i="1" l="1"/>
  <c r="CH471" i="1"/>
  <c r="C34" i="8"/>
  <c r="E34" i="8" s="1"/>
  <c r="H30" i="8"/>
  <c r="C31" i="8"/>
  <c r="J31" i="8" s="1"/>
  <c r="C32" i="8"/>
  <c r="H32" i="8" s="1"/>
  <c r="C29" i="8"/>
  <c r="G29" i="8" s="1"/>
  <c r="C33" i="8"/>
  <c r="J33" i="8" s="1"/>
  <c r="D34" i="8"/>
  <c r="D30" i="8"/>
  <c r="D31" i="8"/>
  <c r="D32" i="8"/>
  <c r="D29" i="8"/>
  <c r="D33" i="8"/>
  <c r="CH466" i="1" l="1"/>
  <c r="E29" i="8"/>
  <c r="I32" i="8"/>
  <c r="E32" i="8"/>
  <c r="F32" i="8"/>
  <c r="H31" i="8"/>
  <c r="G31" i="8"/>
  <c r="I31" i="8"/>
  <c r="E31" i="8"/>
  <c r="F31" i="8"/>
  <c r="J30" i="8"/>
  <c r="I34" i="8"/>
  <c r="I30" i="8"/>
  <c r="J34" i="8"/>
  <c r="F29" i="8"/>
  <c r="E30" i="8"/>
  <c r="E33" i="8"/>
  <c r="J32" i="8"/>
  <c r="F30" i="8"/>
  <c r="F33" i="8"/>
  <c r="F34" i="8"/>
  <c r="G33" i="8"/>
  <c r="H29" i="8"/>
  <c r="G34" i="8"/>
  <c r="H33" i="8"/>
  <c r="I29" i="8"/>
  <c r="G32" i="8"/>
  <c r="G30" i="8"/>
  <c r="H34" i="8"/>
  <c r="I33" i="8"/>
  <c r="J29" i="8"/>
  <c r="H16" i="4" l="1"/>
  <c r="G16" i="4"/>
  <c r="F16" i="4"/>
  <c r="D16" i="4"/>
  <c r="H17" i="4"/>
  <c r="G17" i="4"/>
  <c r="F17" i="4"/>
  <c r="D17" i="4"/>
  <c r="H18" i="4"/>
  <c r="G18" i="4"/>
  <c r="F18" i="4"/>
  <c r="D18" i="4"/>
  <c r="K32" i="8" l="1"/>
  <c r="K31" i="8"/>
  <c r="K38" i="8"/>
  <c r="K36" i="8"/>
  <c r="K29" i="8"/>
  <c r="K33" i="8"/>
  <c r="K35" i="8"/>
  <c r="F10" i="4" l="1"/>
  <c r="G10" i="4"/>
  <c r="H10" i="4"/>
  <c r="H32" i="4" l="1"/>
  <c r="G32" i="4"/>
  <c r="F32" i="4"/>
  <c r="D32" i="4"/>
  <c r="H31" i="4"/>
  <c r="G31" i="4"/>
  <c r="F31" i="4"/>
  <c r="D31" i="4"/>
  <c r="H30" i="4"/>
  <c r="G30" i="4"/>
  <c r="F30" i="4"/>
  <c r="D30" i="4"/>
  <c r="H29" i="4"/>
  <c r="G29" i="4"/>
  <c r="F29" i="4"/>
  <c r="D29" i="4"/>
  <c r="H28" i="4"/>
  <c r="G28" i="4"/>
  <c r="F28" i="4"/>
  <c r="D28" i="4"/>
  <c r="H27" i="4"/>
  <c r="G27" i="4"/>
  <c r="F27" i="4"/>
  <c r="D27" i="4"/>
  <c r="H25" i="4"/>
  <c r="G25" i="4"/>
  <c r="F25" i="4"/>
  <c r="E25" i="4"/>
  <c r="H24" i="4"/>
  <c r="G24" i="4"/>
  <c r="F24" i="4"/>
  <c r="E24" i="4"/>
  <c r="H23" i="4"/>
  <c r="G23" i="4"/>
  <c r="F23" i="4"/>
  <c r="E23" i="4"/>
  <c r="H22" i="4"/>
  <c r="G22" i="4"/>
  <c r="F22" i="4"/>
  <c r="H21" i="4"/>
  <c r="G21" i="4"/>
  <c r="F21" i="4"/>
  <c r="D21" i="4"/>
  <c r="H20" i="4"/>
  <c r="G20" i="4"/>
  <c r="F20" i="4"/>
  <c r="D20" i="4"/>
  <c r="H14" i="4"/>
  <c r="G14" i="4"/>
  <c r="F14" i="4"/>
  <c r="H9" i="4"/>
  <c r="G9" i="4"/>
  <c r="F9" i="4"/>
  <c r="H8" i="4"/>
  <c r="G8" i="4"/>
  <c r="F8" i="4"/>
  <c r="D8" i="4"/>
  <c r="H7" i="4"/>
  <c r="G7" i="4"/>
  <c r="F7" i="4"/>
  <c r="D7" i="4"/>
  <c r="H5" i="4"/>
  <c r="G5" i="4"/>
  <c r="F5" i="4"/>
  <c r="D5" i="4"/>
  <c r="H4" i="4"/>
  <c r="G4" i="4"/>
  <c r="F4" i="4"/>
  <c r="D4" i="4"/>
  <c r="D3" i="4"/>
  <c r="D26" i="4" l="1"/>
  <c r="F26" i="4"/>
  <c r="G26" i="4"/>
  <c r="H26" i="4"/>
  <c r="K39" i="8"/>
  <c r="O2" i="4"/>
  <c r="O8" i="4"/>
  <c r="O17" i="4"/>
  <c r="O25" i="4"/>
  <c r="O3" i="4"/>
  <c r="O20" i="4"/>
  <c r="O21" i="4"/>
  <c r="O14" i="4"/>
  <c r="O15" i="4"/>
  <c r="O16" i="4"/>
  <c r="O9" i="4"/>
  <c r="O18" i="4"/>
  <c r="O4" i="4"/>
  <c r="O5" i="4"/>
  <c r="O22" i="4"/>
  <c r="O23" i="4"/>
  <c r="O7" i="4"/>
  <c r="O10" i="4"/>
  <c r="O19" i="4"/>
  <c r="O6" i="4"/>
  <c r="O24" i="4"/>
  <c r="L31" i="4"/>
  <c r="M5" i="4"/>
  <c r="M17" i="4"/>
  <c r="M22" i="4"/>
  <c r="M23" i="4"/>
  <c r="K29" i="4"/>
  <c r="M6" i="4"/>
  <c r="K18" i="4"/>
  <c r="M28" i="4"/>
  <c r="L21" i="4"/>
  <c r="K30" i="4"/>
  <c r="J18" i="4"/>
  <c r="J23" i="4"/>
  <c r="J28" i="4"/>
  <c r="J32" i="4"/>
  <c r="I23" i="4"/>
  <c r="L6" i="4"/>
  <c r="L18" i="4"/>
  <c r="M18" i="4"/>
  <c r="J6" i="4"/>
  <c r="I28" i="4"/>
  <c r="M31" i="4"/>
  <c r="H19" i="4"/>
  <c r="I6" i="4"/>
  <c r="K31" i="4"/>
  <c r="M4" i="4"/>
  <c r="I5" i="4"/>
  <c r="K6" i="4"/>
  <c r="M8" i="4"/>
  <c r="M16" i="4"/>
  <c r="I17" i="4"/>
  <c r="M21" i="4"/>
  <c r="I22" i="4"/>
  <c r="K23" i="4"/>
  <c r="M25" i="4"/>
  <c r="K28" i="4"/>
  <c r="M30" i="4"/>
  <c r="I31" i="4"/>
  <c r="K32" i="4"/>
  <c r="J17" i="4"/>
  <c r="J22" i="4"/>
  <c r="L28" i="4"/>
  <c r="L32" i="4"/>
  <c r="M27" i="4"/>
  <c r="L27" i="4"/>
  <c r="L22" i="4"/>
  <c r="J31" i="4"/>
  <c r="I4" i="4"/>
  <c r="K5" i="4"/>
  <c r="I8" i="4"/>
  <c r="I16" i="4"/>
  <c r="K17" i="4"/>
  <c r="M20" i="4"/>
  <c r="M24" i="4"/>
  <c r="K27" i="4"/>
  <c r="M29" i="4"/>
  <c r="I30" i="4"/>
  <c r="L5" i="4"/>
  <c r="J21" i="4"/>
  <c r="J25" i="4"/>
  <c r="J30" i="4"/>
  <c r="K4" i="4"/>
  <c r="K8" i="4"/>
  <c r="K16" i="4"/>
  <c r="K21" i="4"/>
  <c r="K25" i="4"/>
  <c r="I29" i="4"/>
  <c r="J8" i="4"/>
  <c r="L8" i="4"/>
  <c r="L16" i="4"/>
  <c r="F19" i="4"/>
  <c r="J4" i="4"/>
  <c r="L4" i="4"/>
  <c r="K20" i="4"/>
  <c r="L29" i="4"/>
  <c r="I32" i="4"/>
  <c r="K7" i="4"/>
  <c r="K24" i="4"/>
  <c r="H15" i="4"/>
  <c r="L20" i="4"/>
  <c r="L23" i="4"/>
  <c r="G19" i="4"/>
  <c r="J5" i="4"/>
  <c r="J29" i="4"/>
  <c r="E19" i="4"/>
  <c r="M32" i="4"/>
  <c r="C19" i="4"/>
  <c r="L24" i="4"/>
  <c r="D19" i="4"/>
  <c r="I21" i="4"/>
  <c r="J24" i="4"/>
  <c r="I7" i="4"/>
  <c r="J20" i="4"/>
  <c r="E15" i="4"/>
  <c r="K22" i="4"/>
  <c r="J7" i="4"/>
  <c r="C15" i="4"/>
  <c r="L17" i="4"/>
  <c r="I18" i="4"/>
  <c r="L25" i="4"/>
  <c r="L30" i="4"/>
  <c r="D15" i="4"/>
  <c r="L7" i="4"/>
  <c r="I24" i="4"/>
  <c r="M7" i="4"/>
  <c r="F15" i="4"/>
  <c r="J16" i="4"/>
  <c r="I27" i="4"/>
  <c r="G15" i="4"/>
  <c r="J27" i="4"/>
  <c r="I25" i="4"/>
  <c r="I20" i="4"/>
  <c r="P31" i="4" l="1"/>
  <c r="P30" i="4"/>
  <c r="P28" i="4"/>
  <c r="P27" i="4"/>
  <c r="P29" i="4"/>
  <c r="P26" i="4"/>
  <c r="M26" i="4"/>
  <c r="L19" i="4"/>
  <c r="I19" i="4"/>
  <c r="K19" i="4"/>
  <c r="L15" i="4"/>
  <c r="M15" i="4"/>
  <c r="J19" i="4"/>
  <c r="M19" i="4"/>
  <c r="I15" i="4"/>
  <c r="L26" i="4"/>
  <c r="K26" i="4"/>
  <c r="I26" i="4"/>
  <c r="J15" i="4"/>
  <c r="J26" i="4"/>
  <c r="K15" i="4"/>
  <c r="H3" i="4" l="1"/>
  <c r="G3" i="4"/>
  <c r="F3" i="4"/>
  <c r="I3" i="4" l="1"/>
  <c r="E2" i="4"/>
  <c r="H2" i="4"/>
  <c r="L3" i="4"/>
  <c r="G2" i="4"/>
  <c r="K3" i="4"/>
  <c r="J3" i="4"/>
  <c r="F2" i="4"/>
  <c r="M3" i="4" l="1"/>
  <c r="C2" i="4"/>
  <c r="B37" i="8" l="1"/>
  <c r="D12" i="4"/>
  <c r="K12" i="4" s="1"/>
  <c r="CH475" i="1" l="1"/>
  <c r="D37" i="8"/>
  <c r="M12" i="4"/>
  <c r="I12" i="4"/>
  <c r="L12" i="4"/>
  <c r="C37" i="8"/>
  <c r="I37" i="8" s="1"/>
  <c r="J12" i="4"/>
  <c r="H37" i="8" l="1"/>
  <c r="E37" i="8"/>
  <c r="J37" i="8"/>
  <c r="G37" i="8"/>
  <c r="F37" i="8"/>
  <c r="B35" i="8" l="1"/>
  <c r="D10" i="4"/>
  <c r="D35" i="8" l="1"/>
  <c r="J10" i="4"/>
  <c r="I10" i="4"/>
  <c r="M10" i="4"/>
  <c r="C35" i="8"/>
  <c r="F35" i="8" s="1"/>
  <c r="K10" i="4"/>
  <c r="L10" i="4"/>
  <c r="I35" i="8" l="1"/>
  <c r="J35" i="8"/>
  <c r="H35" i="8"/>
  <c r="G35" i="8"/>
  <c r="E35" i="8"/>
  <c r="B36" i="8"/>
  <c r="CH473" i="1" l="1"/>
  <c r="C36" i="8"/>
  <c r="E36" i="8" s="1"/>
  <c r="D36" i="8"/>
  <c r="G36" i="8" l="1"/>
  <c r="F36" i="8"/>
  <c r="J36" i="8"/>
  <c r="I36" i="8"/>
  <c r="H36" i="8"/>
  <c r="B38" i="8"/>
  <c r="D14" i="4"/>
  <c r="K14" i="4" s="1"/>
  <c r="CH474" i="1" l="1"/>
  <c r="I14" i="4"/>
  <c r="D38" i="8"/>
  <c r="C38" i="8"/>
  <c r="F38" i="8" s="1"/>
  <c r="J14" i="4"/>
  <c r="M14" i="4"/>
  <c r="L14" i="4"/>
  <c r="G38" i="8" l="1"/>
  <c r="I38" i="8"/>
  <c r="H38" i="8"/>
  <c r="J38" i="8"/>
  <c r="E38" i="8"/>
  <c r="B39" i="8" l="1"/>
  <c r="D9" i="4"/>
  <c r="I9" i="4" s="1"/>
  <c r="D39" i="8" l="1"/>
  <c r="C39" i="8"/>
  <c r="G39" i="8" s="1"/>
  <c r="L9" i="4"/>
  <c r="K9" i="4"/>
  <c r="D2" i="4"/>
  <c r="N2" i="4" s="1"/>
  <c r="J9" i="4"/>
  <c r="M9" i="4"/>
  <c r="H39" i="8" l="1"/>
  <c r="J39" i="8"/>
  <c r="I39" i="8"/>
  <c r="E39" i="8"/>
  <c r="F39" i="8"/>
  <c r="K2" i="4"/>
  <c r="I2" i="4"/>
  <c r="M2" i="4"/>
  <c r="L2" i="4"/>
  <c r="J2" i="4"/>
</calcChain>
</file>

<file path=xl/sharedStrings.xml><?xml version="1.0" encoding="utf-8"?>
<sst xmlns="http://schemas.openxmlformats.org/spreadsheetml/2006/main" count="8198" uniqueCount="1046">
  <si>
    <t>NA</t>
  </si>
  <si>
    <t>JAN</t>
  </si>
  <si>
    <t xml:space="preserve"> 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</si>
  <si>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</si>
  <si>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</si>
  <si>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</si>
  <si>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</si>
  <si>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</si>
  <si>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</si>
  <si>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</si>
  <si>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</si>
  <si>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</si>
  <si>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</si>
  <si>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</si>
  <si>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</si>
  <si>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</si>
  <si>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</si>
  <si>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</si>
  <si>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</si>
  <si>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</si>
  <si>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</si>
  <si>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</si>
  <si>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</si>
  <si>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</si>
  <si>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</si>
  <si>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</si>
  <si>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</si>
  <si>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Total  Samples Collected</t>
  </si>
  <si>
    <t>Remaining Samples      To Be Collected</t>
  </si>
  <si>
    <t>WEEK Count</t>
  </si>
  <si>
    <t>Season 1 Count</t>
  </si>
  <si>
    <t>Season 2 Count</t>
  </si>
  <si>
    <t>Notes</t>
  </si>
  <si>
    <t>Q1</t>
  </si>
  <si>
    <t>Q2</t>
  </si>
  <si>
    <t>Q3</t>
  </si>
  <si>
    <t>Q4</t>
  </si>
  <si>
    <t>Station ID</t>
  </si>
  <si>
    <t>Nutrients</t>
  </si>
  <si>
    <t>CHLSUITE-W</t>
  </si>
  <si>
    <t>Metals</t>
  </si>
  <si>
    <t>PCR-DG3</t>
  </si>
  <si>
    <t>PCR-GFD</t>
  </si>
  <si>
    <t>PCR-GULL2</t>
  </si>
  <si>
    <t>PCR-HF183</t>
  </si>
  <si>
    <t>Pesticides</t>
  </si>
  <si>
    <t>W-CARB-AA</t>
  </si>
  <si>
    <t>W-CT-CI-R</t>
  </si>
  <si>
    <t>3M</t>
  </si>
  <si>
    <t>Enterococci</t>
  </si>
  <si>
    <t>SCI Kit</t>
  </si>
  <si>
    <t>ROC</t>
  </si>
  <si>
    <t>Water Chemistry</t>
  </si>
  <si>
    <t>Microbiology</t>
  </si>
  <si>
    <t>Molecular</t>
  </si>
  <si>
    <t>Bioassessments</t>
  </si>
  <si>
    <t>Total Number of Samples Collected</t>
  </si>
  <si>
    <t>LVI</t>
  </si>
  <si>
    <t>SCI</t>
  </si>
  <si>
    <t>&lt;&gt;""</t>
  </si>
  <si>
    <t>Total Number of Samples Requested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</si>
  <si>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</si>
  <si>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</si>
  <si>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</si>
  <si>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</si>
  <si>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</si>
  <si>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</si>
  <si>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</si>
  <si>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</si>
  <si>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</si>
  <si>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% Total of Samples Collected</t>
  </si>
  <si>
    <t>Continuous Monitoring</t>
  </si>
  <si>
    <t>Tracers</t>
  </si>
  <si>
    <t>Todays</t>
  </si>
  <si>
    <t>Goal</t>
  </si>
  <si>
    <t>E. coli</t>
  </si>
  <si>
    <t>Fecal Coliforms</t>
  </si>
  <si>
    <t>PCR-BacR</t>
  </si>
  <si>
    <t>PCR-HUMM2</t>
  </si>
  <si>
    <t>Bio</t>
  </si>
  <si>
    <t>HA</t>
  </si>
  <si>
    <t>RPS</t>
  </si>
  <si>
    <t>LVS</t>
  </si>
  <si>
    <t>Bioassessment Suite</t>
  </si>
  <si>
    <t>Run Name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</si>
  <si>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</si>
  <si>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</si>
  <si>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</si>
  <si>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</si>
  <si>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</si>
  <si>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</si>
  <si>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</si>
  <si>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</si>
  <si>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</si>
  <si>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</si>
  <si>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</si>
  <si>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</si>
  <si>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PCR-Gull2</t>
  </si>
  <si>
    <t>5% for QC
(Quarter)</t>
  </si>
  <si>
    <t>5% for QC
(Month)</t>
  </si>
  <si>
    <r>
      <t>Chlorophyll-</t>
    </r>
    <r>
      <rPr>
        <i/>
        <sz val="11"/>
        <color theme="1"/>
        <rFont val="Calibri"/>
        <family val="2"/>
        <scheme val="minor"/>
      </rPr>
      <t>a</t>
    </r>
  </si>
  <si>
    <t>Acid Preserved Nutrients</t>
  </si>
  <si>
    <t>Anlayte Group</t>
  </si>
  <si>
    <t>Filtered Nutrients</t>
  </si>
  <si>
    <t>Not Required. Per SOP FQ 1000, Do Not Collect Blanks for Biological Analytes. Chlorophyll-a, Microbiology, Phytoplankton, qPCR, SCI, Algal ID.</t>
  </si>
  <si>
    <t>Metals, SCI Kit</t>
  </si>
  <si>
    <t>Tracers, Pesticides, SCI Kit</t>
  </si>
  <si>
    <t>Pesticides, SCI Kit, W-PSNP-TQ</t>
  </si>
  <si>
    <t>Pesticides, W-CARB-AA</t>
  </si>
  <si>
    <t>Pesticides, W-CT-CI-R</t>
  </si>
  <si>
    <t>Nutrients, SCI Kit</t>
  </si>
  <si>
    <t>Not Required. Do not collected blanks for W-HARD.</t>
  </si>
  <si>
    <t># QC To Be Collected
(Quarter 1)</t>
  </si>
  <si>
    <t># QC To Be Collected
(Quarter 2)</t>
  </si>
  <si>
    <t># QC To Be Collected
(Quarter 3)</t>
  </si>
  <si>
    <t># QC To Be Collected
(Quarter 4)</t>
  </si>
  <si>
    <t>Quarter 1</t>
  </si>
  <si>
    <t>Quarter 2</t>
  </si>
  <si>
    <t>Quarter 3</t>
  </si>
  <si>
    <t>Quarter 4</t>
  </si>
  <si>
    <t>QC Blanks Samples Collected</t>
  </si>
  <si>
    <t xml:space="preserve">QC Blank Tracking 
(Field or Equipment Blanks) </t>
  </si>
  <si>
    <t>Group 5</t>
  </si>
  <si>
    <t>ESTUARY</t>
  </si>
  <si>
    <t>-</t>
  </si>
  <si>
    <t>Group 4</t>
  </si>
  <si>
    <t>LAKE</t>
  </si>
  <si>
    <t>3F</t>
  </si>
  <si>
    <t>Group 3</t>
  </si>
  <si>
    <t>STREAM</t>
  </si>
  <si>
    <t>PhysChem</t>
  </si>
  <si>
    <t>TENMILE CREEK</t>
  </si>
  <si>
    <t>Biology Goal</t>
  </si>
  <si>
    <t>Todays Goal</t>
  </si>
  <si>
    <t>Sample Size</t>
  </si>
  <si>
    <t>SMP Analyte Group</t>
  </si>
  <si>
    <t>Physical Aggreges Nutrients - Fresh</t>
  </si>
  <si>
    <t>Metals - Fresh</t>
  </si>
  <si>
    <t>Metals - Hardness</t>
  </si>
  <si>
    <t>Physical Aggreges Nutrients - Marine</t>
  </si>
  <si>
    <t>Metals - Marine</t>
  </si>
  <si>
    <t>← Number of QC Blanks ←Needed to Maintain a ←5% Blank Collection Rate</t>
  </si>
  <si>
    <t>wbid</t>
  </si>
  <si>
    <t>Pesticides, W-PCL-TQ-R</t>
  </si>
  <si>
    <t>Phytoplankton</t>
  </si>
  <si>
    <t>Group 2</t>
  </si>
  <si>
    <t>Group 1</t>
  </si>
  <si>
    <t>Kissimmee River</t>
  </si>
  <si>
    <t>Highlands</t>
  </si>
  <si>
    <t>1</t>
  </si>
  <si>
    <t>Upper St. Johns</t>
  </si>
  <si>
    <t>Brevard</t>
  </si>
  <si>
    <t>Indian River Lagoon</t>
  </si>
  <si>
    <t>Micco Ditch @ Micco Rd.</t>
  </si>
  <si>
    <t>SE</t>
  </si>
  <si>
    <t>3121</t>
  </si>
  <si>
    <t>21FLWPB G5SE0048</t>
  </si>
  <si>
    <t>Indian River</t>
  </si>
  <si>
    <t>3133</t>
  </si>
  <si>
    <t>SE-3133</t>
  </si>
  <si>
    <t>Kenansville Center</t>
  </si>
  <si>
    <t>3140</t>
  </si>
  <si>
    <t>21FLWPB G3SE0047</t>
  </si>
  <si>
    <t>Okeechobee</t>
  </si>
  <si>
    <t>3161</t>
  </si>
  <si>
    <t xml:space="preserve">Fort Pierce Farm Canal @ Taylor Dairy </t>
  </si>
  <si>
    <t>St. Lucie</t>
  </si>
  <si>
    <t>3163</t>
  </si>
  <si>
    <t>21FLWPB G2SE0002</t>
  </si>
  <si>
    <t>Kissimmee upstream of 78</t>
  </si>
  <si>
    <t>Glades</t>
  </si>
  <si>
    <t>3209</t>
  </si>
  <si>
    <t>21FLWPB G4SE0131</t>
  </si>
  <si>
    <t>St. Lucie - Loxahatchee</t>
  </si>
  <si>
    <t>Bessey Creek @ Mouth</t>
  </si>
  <si>
    <t>Martin</t>
  </si>
  <si>
    <t>3211</t>
  </si>
  <si>
    <t>21FLWPB G2SE0048</t>
  </si>
  <si>
    <t xml:space="preserve">Bessey Creek @ Murphy </t>
  </si>
  <si>
    <t>21FLWPB G2SE0017</t>
  </si>
  <si>
    <t>Danforth Creek @ Martin Hwy</t>
  </si>
  <si>
    <t>3215</t>
  </si>
  <si>
    <t>21FLWPB G2SE0018</t>
  </si>
  <si>
    <t>L-65 upstream of S-153</t>
  </si>
  <si>
    <t>3219</t>
  </si>
  <si>
    <t>21FLWPB G1SE0050</t>
  </si>
  <si>
    <t>S-153 Unnamed creek @ 710</t>
  </si>
  <si>
    <t>21FLWPB G4SE0137</t>
  </si>
  <si>
    <t>Everglades</t>
  </si>
  <si>
    <t>Palm Beach</t>
  </si>
  <si>
    <t>3253</t>
  </si>
  <si>
    <t>21FLWPB G5SE0029</t>
  </si>
  <si>
    <t>Florida Keys</t>
  </si>
  <si>
    <t>Monroe</t>
  </si>
  <si>
    <t>6009</t>
  </si>
  <si>
    <t>COASTAL</t>
  </si>
  <si>
    <t>SE-6009-A</t>
  </si>
  <si>
    <t>SE-6009-B</t>
  </si>
  <si>
    <t>SE-6009-C</t>
  </si>
  <si>
    <t>SE-6009-D</t>
  </si>
  <si>
    <t>SE-6009-E</t>
  </si>
  <si>
    <t>8086</t>
  </si>
  <si>
    <t>ENRG7</t>
  </si>
  <si>
    <t>SE-8086</t>
  </si>
  <si>
    <t>UNNAMED CREEK</t>
  </si>
  <si>
    <t>Osceola</t>
  </si>
  <si>
    <t>Fort Drum Marsh Conservation Area Northeast Entrance</t>
  </si>
  <si>
    <t>2893S</t>
  </si>
  <si>
    <t>21FLWPB G3SE0052</t>
  </si>
  <si>
    <t>Goat Creek @ Gradick</t>
  </si>
  <si>
    <t>3107B</t>
  </si>
  <si>
    <t>21FLWPB G5SE0080</t>
  </si>
  <si>
    <t>C-40 Six Mile Marsh</t>
  </si>
  <si>
    <t>3108B</t>
  </si>
  <si>
    <t>21FLWPB G3SE0055</t>
  </si>
  <si>
    <t>South Prong Sebastian @ Park Dock</t>
  </si>
  <si>
    <t>3129B1</t>
  </si>
  <si>
    <t>ENRAA7</t>
  </si>
  <si>
    <t>21FLWPB G5SE0079</t>
  </si>
  <si>
    <t>3135A</t>
  </si>
  <si>
    <t>SE-3135A</t>
  </si>
  <si>
    <t>Sebastian 970m downstream of S-157</t>
  </si>
  <si>
    <t>21FLWPB G5SE0084</t>
  </si>
  <si>
    <t>C-54 confluence with Sebastian near Mockingbird Lane Dock</t>
  </si>
  <si>
    <t>21FLWPB G5SE0106</t>
  </si>
  <si>
    <t>Padgett Branch @ 441</t>
  </si>
  <si>
    <t>3152B</t>
  </si>
  <si>
    <t>21FLWPB G3SE0026</t>
  </si>
  <si>
    <t>Gomez Creek North @ 441</t>
  </si>
  <si>
    <t>3154A</t>
  </si>
  <si>
    <t>21FLWPB G3SE0046</t>
  </si>
  <si>
    <t>21FLWPB G3SE0012</t>
  </si>
  <si>
    <t>3188A</t>
  </si>
  <si>
    <t>3188B</t>
  </si>
  <si>
    <t>Chandler Slough @ NW 190th</t>
  </si>
  <si>
    <t>21FLWPB G4SE0136</t>
  </si>
  <si>
    <t>Gore Branch @ 724</t>
  </si>
  <si>
    <t>21FLWPB G4SE0130</t>
  </si>
  <si>
    <t>GORE BRANCH / CHANDLER SLOUGH</t>
  </si>
  <si>
    <t>SE-3188B</t>
  </si>
  <si>
    <t>STARVATION SLOUGH</t>
  </si>
  <si>
    <t>3192B</t>
  </si>
  <si>
    <t>SE-3192B</t>
  </si>
  <si>
    <t>Oak Creek @ 68</t>
  </si>
  <si>
    <t>3192C</t>
  </si>
  <si>
    <t>21FLWPB G4SE0080</t>
  </si>
  <si>
    <t>3194A</t>
  </si>
  <si>
    <t>SE-3194A</t>
  </si>
  <si>
    <t>Warner Creek @ 24th</t>
  </si>
  <si>
    <t>3194W</t>
  </si>
  <si>
    <t>21FLWPB G2SE0038</t>
  </si>
  <si>
    <t>Lake Okeechobee</t>
  </si>
  <si>
    <t xml:space="preserve">Taylor Creek @ 39th St. </t>
  </si>
  <si>
    <t>3205A1</t>
  </si>
  <si>
    <t>21FLWPB G1SE0024</t>
  </si>
  <si>
    <t>Taylor Creek @ 441</t>
  </si>
  <si>
    <t>21FLWPB G1SE0001</t>
  </si>
  <si>
    <t>Taylor Creek @ 70</t>
  </si>
  <si>
    <t>3205B</t>
  </si>
  <si>
    <t>21FLWPB G1SE0011</t>
  </si>
  <si>
    <t>Lemkin Creek @ 78</t>
  </si>
  <si>
    <t>3205C1</t>
  </si>
  <si>
    <t>21FLWPB G1SE0026</t>
  </si>
  <si>
    <t>3208B</t>
  </si>
  <si>
    <t>SE-3208B</t>
  </si>
  <si>
    <t>Willoughby Creek</t>
  </si>
  <si>
    <t>21FLWPB G2SE0034</t>
  </si>
  <si>
    <t>Manatee Pocket North</t>
  </si>
  <si>
    <t>3208C</t>
  </si>
  <si>
    <t>ENRZ6</t>
  </si>
  <si>
    <t>21FLWPB G2SE0063</t>
  </si>
  <si>
    <t>Lettuce Creek @ 710</t>
  </si>
  <si>
    <t>3213A</t>
  </si>
  <si>
    <t>21FLWPB G1SE0015</t>
  </si>
  <si>
    <t>Henry Creek @ SE 128th Ave</t>
  </si>
  <si>
    <t>3213B</t>
  </si>
  <si>
    <t>21FLWPB G1SE0030</t>
  </si>
  <si>
    <t>Lake Worth Lagoon - Palm Beach Coast</t>
  </si>
  <si>
    <t>Broward</t>
  </si>
  <si>
    <t>3226F4</t>
  </si>
  <si>
    <t>ENRY5</t>
  </si>
  <si>
    <t>SE-3226F4</t>
  </si>
  <si>
    <t>Southeast Coast - Biscayne Bay</t>
  </si>
  <si>
    <t>3226G1</t>
  </si>
  <si>
    <t>ENRY6</t>
  </si>
  <si>
    <t>SE-3226G1</t>
  </si>
  <si>
    <t>3226W1</t>
  </si>
  <si>
    <t>ENRY9</t>
  </si>
  <si>
    <t>SE-3226W1</t>
  </si>
  <si>
    <t>Tidal Creek to Lox</t>
  </si>
  <si>
    <t>3232A</t>
  </si>
  <si>
    <t>21FLWPB G2SE0027</t>
  </si>
  <si>
    <t>Okeeheelee Center</t>
  </si>
  <si>
    <t>3245A</t>
  </si>
  <si>
    <t>21FLWPB G3SE0042</t>
  </si>
  <si>
    <t>3245F</t>
  </si>
  <si>
    <t>SE-3245F</t>
  </si>
  <si>
    <t>3252C1</t>
  </si>
  <si>
    <t>SE-3252C1-A</t>
  </si>
  <si>
    <t>SE-3252C1-B</t>
  </si>
  <si>
    <t>Lake Wellington</t>
  </si>
  <si>
    <t>21FLWPB G3SE0039</t>
  </si>
  <si>
    <t>ACME South</t>
  </si>
  <si>
    <t>3252F1</t>
  </si>
  <si>
    <t>21FLWPB G3SE0038</t>
  </si>
  <si>
    <t>Acme (South Sector) @ Lake Worth</t>
  </si>
  <si>
    <t>21FLWPB G3SE0016</t>
  </si>
  <si>
    <t>3277E</t>
  </si>
  <si>
    <t>SE-3277E</t>
  </si>
  <si>
    <t>6006A</t>
  </si>
  <si>
    <t>SE-6006A-A</t>
  </si>
  <si>
    <t>SE-6006A-B</t>
  </si>
  <si>
    <t>SE-6006A-C</t>
  </si>
  <si>
    <t>3210</t>
  </si>
  <si>
    <t>ENRZ4</t>
  </si>
  <si>
    <t>South Fork SLR @ Leighton Park</t>
  </si>
  <si>
    <t>3194B</t>
  </si>
  <si>
    <t>ENRZ3</t>
  </si>
  <si>
    <t>Nubbin Slough upstream of STA</t>
  </si>
  <si>
    <t>3203A</t>
  </si>
  <si>
    <t>Nubbin Slough 1.4 miles upstream of 710</t>
  </si>
  <si>
    <t>SE-3210</t>
  </si>
  <si>
    <t>21FLWPB G2SE0013</t>
  </si>
  <si>
    <t>21FLWPB G1SE0004</t>
  </si>
  <si>
    <t>21FLWPB G1SE0031</t>
  </si>
  <si>
    <t>SE-3107B</t>
  </si>
  <si>
    <t>UNNAMED DITCHES</t>
  </si>
  <si>
    <t>North Canal @US1</t>
  </si>
  <si>
    <t>3147</t>
  </si>
  <si>
    <t>21FLWPB G5SE0043</t>
  </si>
  <si>
    <t>Vero North Canal @ 66th Ave</t>
  </si>
  <si>
    <t>21FLWPB G5SE0069</t>
  </si>
  <si>
    <t>3158</t>
  </si>
  <si>
    <t>SE-3158</t>
  </si>
  <si>
    <t>Sweetwater Branch @ 441</t>
  </si>
  <si>
    <t>21FLWPB G3SE0025</t>
  </si>
  <si>
    <t>Danforth Creek @ SW Citrus Blvd.</t>
  </si>
  <si>
    <t>21FLWPB G2SE0058</t>
  </si>
  <si>
    <t>Danforth Creek @ Martin Downs</t>
  </si>
  <si>
    <t>21FLWPB G2SE0059</t>
  </si>
  <si>
    <t>Goat Creek 450m North of Valkaria Rd.</t>
  </si>
  <si>
    <t>21FLWPB G5SE0107</t>
  </si>
  <si>
    <t>3153A</t>
  </si>
  <si>
    <t>SE-3153A-A</t>
  </si>
  <si>
    <t>SE-3153A-B</t>
  </si>
  <si>
    <t>FORT DRUM CREEK</t>
  </si>
  <si>
    <t>SE-3154A</t>
  </si>
  <si>
    <t>21FLWPB 32013022</t>
  </si>
  <si>
    <t>21FLWPB 32013024</t>
  </si>
  <si>
    <t>Fort Drum Creek @ 441</t>
  </si>
  <si>
    <t>21FLWPB G3SE0024</t>
  </si>
  <si>
    <t>Mosquito Creek @ 70</t>
  </si>
  <si>
    <t>3203B</t>
  </si>
  <si>
    <t>21FLWPB G1SE0006</t>
  </si>
  <si>
    <t>Mosquito Creek @ 710</t>
  </si>
  <si>
    <t>21FLWPB G1SE0014</t>
  </si>
  <si>
    <t>3252B</t>
  </si>
  <si>
    <t>SE-3252B-B</t>
  </si>
  <si>
    <t>3256B</t>
  </si>
  <si>
    <t>SE-3256B</t>
  </si>
  <si>
    <t>E-4 @ Clint Moore</t>
  </si>
  <si>
    <t>3264D</t>
  </si>
  <si>
    <t>21FLWPB G3SE0019</t>
  </si>
  <si>
    <t xml:space="preserve">Moores Creek @ 7th </t>
  </si>
  <si>
    <t>3166</t>
  </si>
  <si>
    <t>21FLWPB G2SE0016</t>
  </si>
  <si>
    <t>Moores Creek @ 2nd</t>
  </si>
  <si>
    <t>21FLWPB G2SE0025</t>
  </si>
  <si>
    <t>Sebastian @ Dale Wimbrow</t>
  </si>
  <si>
    <t>21FLWPB G5SE0073</t>
  </si>
  <si>
    <t>Hillsboro Canal @ Pioneer Park</t>
  </si>
  <si>
    <t>3226F5</t>
  </si>
  <si>
    <t>21FLWPB G3SE0028</t>
  </si>
  <si>
    <t xml:space="preserve">North New River Canal (NNR-3) </t>
  </si>
  <si>
    <t>3277C</t>
  </si>
  <si>
    <t>21FLWPB G4SENNR3</t>
  </si>
  <si>
    <t>C-25 West of S99</t>
  </si>
  <si>
    <t>3160</t>
  </si>
  <si>
    <t>21FLWPB G2SE0057</t>
  </si>
  <si>
    <t>Farm Canal @ Hwy 98 and SR 717</t>
  </si>
  <si>
    <t>3238</t>
  </si>
  <si>
    <t>21FLWPB G5SE0091</t>
  </si>
  <si>
    <t>West Palm Beach Canal @ Twenty-mile Bend</t>
  </si>
  <si>
    <t>21FLWPB G5SE0058</t>
  </si>
  <si>
    <t>SCI Form</t>
  </si>
  <si>
    <t>BODY</t>
  </si>
  <si>
    <t>CLASS</t>
  </si>
  <si>
    <t>county</t>
  </si>
  <si>
    <t>24.938039,</t>
  </si>
  <si>
    <t>27.19819</t>
  </si>
  <si>
    <t>26.66333</t>
  </si>
  <si>
    <t>26.65459</t>
  </si>
  <si>
    <t>WIN ID</t>
  </si>
  <si>
    <t>Lat 
(Recommended)</t>
  </si>
  <si>
    <t>Long 
(Recommended)</t>
  </si>
  <si>
    <t>Temporary Station ID</t>
  </si>
  <si>
    <t>No Data</t>
  </si>
  <si>
    <t>UNNAMED BRANCH</t>
  </si>
  <si>
    <t>BOGGY BRANCH</t>
  </si>
  <si>
    <t>UNNAMED DITCH</t>
  </si>
  <si>
    <t>OTTER CREEK</t>
  </si>
  <si>
    <t>LITTLE CREEK</t>
  </si>
  <si>
    <t>CYPRESS CREEK</t>
  </si>
  <si>
    <t>Peninsula</t>
  </si>
  <si>
    <t>DUCK SLOUGH</t>
  </si>
  <si>
    <t>1761D1</t>
  </si>
  <si>
    <t>MORGAN HOLE CREEK</t>
  </si>
  <si>
    <t>1842C</t>
  </si>
  <si>
    <t>LAKE SEBRING OUTLET</t>
  </si>
  <si>
    <t>HAMMOCK BRANCH</t>
  </si>
  <si>
    <t>SWEETWATER BRANCH</t>
  </si>
  <si>
    <t>FORT DRUM MARSH</t>
  </si>
  <si>
    <t>3084C</t>
  </si>
  <si>
    <t>COW LOG BRANCH</t>
  </si>
  <si>
    <t>3090</t>
  </si>
  <si>
    <t>MELBOURNE-TILLMAN (C-1) CANAL</t>
  </si>
  <si>
    <t>3095</t>
  </si>
  <si>
    <t>CRANK CREEK UPSTREAM</t>
  </si>
  <si>
    <t>3096</t>
  </si>
  <si>
    <t>RADIATION DITCH</t>
  </si>
  <si>
    <t>3097</t>
  </si>
  <si>
    <t>3099</t>
  </si>
  <si>
    <t>NORTH DITCH</t>
  </si>
  <si>
    <t>31</t>
  </si>
  <si>
    <t>3101</t>
  </si>
  <si>
    <t>3102</t>
  </si>
  <si>
    <t>3105</t>
  </si>
  <si>
    <t>3106</t>
  </si>
  <si>
    <t>LITTLE TURKEY CREEK</t>
  </si>
  <si>
    <t>3109</t>
  </si>
  <si>
    <t>THREE FORKS MARSH (WEST)</t>
  </si>
  <si>
    <t>3110</t>
  </si>
  <si>
    <t>3111</t>
  </si>
  <si>
    <t>TYSON CREEK</t>
  </si>
  <si>
    <t>3113</t>
  </si>
  <si>
    <t>RAUSLERSON BRANCH</t>
  </si>
  <si>
    <t>3114</t>
  </si>
  <si>
    <t>3115</t>
  </si>
  <si>
    <t>KID CREEK</t>
  </si>
  <si>
    <t>3116</t>
  </si>
  <si>
    <t>COASTAL DRAIN</t>
  </si>
  <si>
    <t>3117</t>
  </si>
  <si>
    <t>3118</t>
  </si>
  <si>
    <t>3119</t>
  </si>
  <si>
    <t>TROUT CREEK</t>
  </si>
  <si>
    <t>3120</t>
  </si>
  <si>
    <t>GAP CREEK</t>
  </si>
  <si>
    <t>3122</t>
  </si>
  <si>
    <t>3123</t>
  </si>
  <si>
    <t>3124</t>
  </si>
  <si>
    <t>SOTTILE CANAL</t>
  </si>
  <si>
    <t>3126</t>
  </si>
  <si>
    <t>BROADMOOR MARSH RESTORATION AREA (S255)</t>
  </si>
  <si>
    <t>3127</t>
  </si>
  <si>
    <t>WOLF CREEK (BREVARD COUNTY)</t>
  </si>
  <si>
    <t>3128A</t>
  </si>
  <si>
    <t>NORTH PRONG ST. SEBASTIAN RIVER</t>
  </si>
  <si>
    <t>3128Q</t>
  </si>
  <si>
    <t>DRAINAGE DITCH Q TO ST. SEBASTIAN RIVER</t>
  </si>
  <si>
    <t>3129X</t>
  </si>
  <si>
    <t>DRAINAGE DITCH X TO ST. SEBASTIAN RIVER</t>
  </si>
  <si>
    <t>3129Y</t>
  </si>
  <si>
    <t>DRAINAGE DITCH Y TO ST. SEBASTIAN RIVER</t>
  </si>
  <si>
    <t>3129Z</t>
  </si>
  <si>
    <t>DRAINAGE DITCH Z TO ST. SEBASTIAN RIVER</t>
  </si>
  <si>
    <t>3130</t>
  </si>
  <si>
    <t>SIXMILE CREEK</t>
  </si>
  <si>
    <t>3131</t>
  </si>
  <si>
    <t>C-54 WEST</t>
  </si>
  <si>
    <t>3132</t>
  </si>
  <si>
    <t>C-54 RETENTION AREA (GOODWIN WATERFOWL AREA)</t>
  </si>
  <si>
    <t>3137</t>
  </si>
  <si>
    <t>LOKOSEE DITCHES (NORTH SEGMENT)</t>
  </si>
  <si>
    <t>3138A</t>
  </si>
  <si>
    <t>C-6 CANAL</t>
  </si>
  <si>
    <t>3141</t>
  </si>
  <si>
    <t>3142A</t>
  </si>
  <si>
    <t>TRIBUTARY TO SOUTH PRONG OF ST. SEBASTIAN RIVER</t>
  </si>
  <si>
    <t>3143</t>
  </si>
  <si>
    <t>LOKOSEE DITCHES</t>
  </si>
  <si>
    <t>3144</t>
  </si>
  <si>
    <t>MINOR DITCHES</t>
  </si>
  <si>
    <t>3145</t>
  </si>
  <si>
    <t>MITCHELL CREEK</t>
  </si>
  <si>
    <t>3146</t>
  </si>
  <si>
    <t>3148</t>
  </si>
  <si>
    <t>UNNAMED DITCH NEAR YEEHAW JUNCTION</t>
  </si>
  <si>
    <t>3149</t>
  </si>
  <si>
    <t>3151</t>
  </si>
  <si>
    <t>UNNAMED TRIBUTARY TO COW LOG BRANCH</t>
  </si>
  <si>
    <t>PADGETT BRANCH</t>
  </si>
  <si>
    <t>3152C</t>
  </si>
  <si>
    <t>PADGETT BRANCH (CLASS I)</t>
  </si>
  <si>
    <t>3155</t>
  </si>
  <si>
    <t>C-52 BELOW S-253</t>
  </si>
  <si>
    <t>3156</t>
  </si>
  <si>
    <t>JIM GREEN CREEK</t>
  </si>
  <si>
    <t>3157</t>
  </si>
  <si>
    <t>UNNAMED BRANCH NEAR FORT DRUM</t>
  </si>
  <si>
    <t>3159</t>
  </si>
  <si>
    <t>PARKER SLOUGH</t>
  </si>
  <si>
    <t>C-25 CANAL WEST (ST JOHNS MARSH)</t>
  </si>
  <si>
    <t>3162</t>
  </si>
  <si>
    <t>3165</t>
  </si>
  <si>
    <t>JOE GORE SLOUGH</t>
  </si>
  <si>
    <t>3184A</t>
  </si>
  <si>
    <t>LAKE MARIAN OUTLET</t>
  </si>
  <si>
    <t>3186F</t>
  </si>
  <si>
    <t>SKEETER SLOUGH</t>
  </si>
  <si>
    <t>3187B</t>
  </si>
  <si>
    <t>PINE ISLAND SLOUGH</t>
  </si>
  <si>
    <t>3187E</t>
  </si>
  <si>
    <t>3187F</t>
  </si>
  <si>
    <t>TICK ISLAND SLOUGH</t>
  </si>
  <si>
    <t>3189</t>
  </si>
  <si>
    <t>COWBONE CREEK (C-25)</t>
  </si>
  <si>
    <t>3194C</t>
  </si>
  <si>
    <t>SAVANNAS</t>
  </si>
  <si>
    <t>WARNER CREEK</t>
  </si>
  <si>
    <t>3197</t>
  </si>
  <si>
    <t>C-24</t>
  </si>
  <si>
    <t>3205D</t>
  </si>
  <si>
    <t>3210D</t>
  </si>
  <si>
    <t>SOUTH FORK ST LUCIE RIVER (FRESHWATER SEGMENT)</t>
  </si>
  <si>
    <t>3211A</t>
  </si>
  <si>
    <t>BESSEY CREEK</t>
  </si>
  <si>
    <t>LETTUCE CREEK</t>
  </si>
  <si>
    <t>HENRY CREEK</t>
  </si>
  <si>
    <t>3213D</t>
  </si>
  <si>
    <t>MYRTLE SLOUGH</t>
  </si>
  <si>
    <t>DANFORTH CREEK</t>
  </si>
  <si>
    <t>3216</t>
  </si>
  <si>
    <t>L-59W</t>
  </si>
  <si>
    <t>3217</t>
  </si>
  <si>
    <t>BASIN 5</t>
  </si>
  <si>
    <t>3218</t>
  </si>
  <si>
    <t>C-44</t>
  </si>
  <si>
    <t>S-153</t>
  </si>
  <si>
    <t>3220</t>
  </si>
  <si>
    <t>BASIN 2</t>
  </si>
  <si>
    <t>3224B</t>
  </si>
  <si>
    <t>KITCHINGS CREEK</t>
  </si>
  <si>
    <t>3224C1</t>
  </si>
  <si>
    <t>3224C2</t>
  </si>
  <si>
    <t>MOONSHINE CREEK</t>
  </si>
  <si>
    <t>3226W3</t>
  </si>
  <si>
    <t>DUBOIS PARK</t>
  </si>
  <si>
    <t>3228</t>
  </si>
  <si>
    <t>PAL MAR</t>
  </si>
  <si>
    <t>3232</t>
  </si>
  <si>
    <t>UNNAMED DRAIN TO LOXAHATCHEE RIVER</t>
  </si>
  <si>
    <t>3234A</t>
  </si>
  <si>
    <t>C-18 NORTH</t>
  </si>
  <si>
    <t>3234B</t>
  </si>
  <si>
    <t>C-18 SOUTH</t>
  </si>
  <si>
    <t>3234C</t>
  </si>
  <si>
    <t>C-18</t>
  </si>
  <si>
    <t>3243</t>
  </si>
  <si>
    <t>WEST PALM BEACH WATER CONTROL</t>
  </si>
  <si>
    <t>3245D</t>
  </si>
  <si>
    <t>M CANAL (WEST)</t>
  </si>
  <si>
    <t>ST3138</t>
  </si>
  <si>
    <t>C-65 (FELLSMERE WATER MANAGEMENT AREA)</t>
  </si>
  <si>
    <t>WBID Name</t>
  </si>
  <si>
    <t>Avg. HA</t>
  </si>
  <si>
    <t>SCI Region</t>
  </si>
  <si>
    <t>Brevard,Osceola</t>
  </si>
  <si>
    <t>Polk,Highlands</t>
  </si>
  <si>
    <t>Indian River,Osceola</t>
  </si>
  <si>
    <t>St. Lucie,Okeechobee</t>
  </si>
  <si>
    <t>Martin,Palm Beach</t>
  </si>
  <si>
    <t>Indian River,Osceola,Okeechobee</t>
  </si>
  <si>
    <t>Osceola,Okeechobee</t>
  </si>
  <si>
    <t>St. Lucie,Martin</t>
  </si>
  <si>
    <t>Martin,Okeechobee</t>
  </si>
  <si>
    <t>TBD</t>
  </si>
  <si>
    <t>SE_TBD</t>
  </si>
  <si>
    <t>2022 Analyte Sample Size</t>
  </si>
  <si>
    <t>WBID Information</t>
  </si>
  <si>
    <t>Notes
Desk Recon, 
Field Recon, 
Collected, etc..</t>
  </si>
  <si>
    <t>Desk Recon, 
Field Recon, 
Collected, etc..</t>
  </si>
  <si>
    <t>Sampling Requirments</t>
  </si>
  <si>
    <t>SBIO Data Tracker</t>
  </si>
  <si>
    <t>Lake sample; Not Complete</t>
  </si>
  <si>
    <t>Stream sample; Not Complete</t>
  </si>
  <si>
    <t xml:space="preserve">       </t>
  </si>
  <si>
    <t>Sample Date</t>
  </si>
  <si>
    <t>Station Name</t>
  </si>
  <si>
    <t>Station Type</t>
  </si>
  <si>
    <t xml:space="preserve">Phys-Chem Entered </t>
  </si>
  <si>
    <t>Phys-Chem QC'ed</t>
  </si>
  <si>
    <t>HA ID        Entered</t>
  </si>
  <si>
    <t>RPS ID Entered</t>
  </si>
  <si>
    <t>RPS Authorized</t>
  </si>
  <si>
    <t>(LVS/LVI)  Macro ID Entered</t>
  </si>
  <si>
    <t>(LVS/LVI) Date Macro Authorized</t>
  </si>
  <si>
    <t>Project</t>
  </si>
  <si>
    <t>LIMS ID</t>
  </si>
  <si>
    <t>RQ number</t>
  </si>
  <si>
    <t>Notes.</t>
  </si>
  <si>
    <t>Date HA QC'ed</t>
  </si>
  <si>
    <t>Macro ID</t>
  </si>
  <si>
    <t>HA ID</t>
  </si>
  <si>
    <t>RPS ID</t>
  </si>
  <si>
    <t xml:space="preserve">(Station Visit)  
SBIO ID    </t>
  </si>
  <si>
    <t>n = 1; Pair with Nutrients, Metals, Tracers, W-PSNP-TQ</t>
  </si>
  <si>
    <t>n = 5, Weeks = 5</t>
  </si>
  <si>
    <t>Bioassessment Event Form the SCI Tab</t>
  </si>
  <si>
    <t>n = 1; Pair with Nutrients, Metals, Pesticides</t>
  </si>
  <si>
    <t>n = 1; Pair with Bioassessments</t>
  </si>
  <si>
    <t>n = 1; Pair with Micro, Tracers</t>
  </si>
  <si>
    <t>n = 1; Pair with Micro, PCR</t>
  </si>
  <si>
    <t>Monthly, n = 10, Weeks = 10, NNC Season 1 &gt; 2, NNC Season 2 &gt; 2</t>
  </si>
  <si>
    <t>n = 4, Weeks = 4, Quarters = 4; NNC Season 1 = 2, NNC Season 2 = 2; Pair with Nutrients</t>
  </si>
  <si>
    <t>n = 1, Pair with SCI Kit</t>
  </si>
  <si>
    <t>n = 4, Weeks = 4</t>
  </si>
  <si>
    <t>n = 5, Weeks = 5; Pair with W-PCL-TQ</t>
  </si>
  <si>
    <t>n = 4, Weeks = 4; Pair with W-PCL-TQ</t>
  </si>
  <si>
    <t>n = 4, Weeks = 4; Pair with Pesticides</t>
  </si>
  <si>
    <t>n = 1; pair with Micro, Tracers</t>
  </si>
  <si>
    <t>n = 2, Weeks = 2; pair with Micro, Tracers</t>
  </si>
  <si>
    <t>n = 4, Weeks = 4; pair with Micro, Tracers</t>
  </si>
  <si>
    <t>n = 5, Weeks = 5; pair with Micro, Tracers</t>
  </si>
  <si>
    <t>n = 5, Weeks = 5; Pair with Pesticides</t>
  </si>
  <si>
    <t>n = 1; pair with Nutrients</t>
  </si>
  <si>
    <t>n = 1; pair with LVI</t>
  </si>
  <si>
    <t>n = 5, weeks = 5; Pair 1 with Bioassessments</t>
  </si>
  <si>
    <t>n = 2, Weeks = 2</t>
  </si>
  <si>
    <t>n = 4, Weeks = 4; pair with W-CT-CI-R</t>
  </si>
  <si>
    <t>n = 5, Weeks = 5; pair with W-CT-CI-R</t>
  </si>
  <si>
    <t>n = 4, weeks = 4</t>
  </si>
  <si>
    <t>n = 5, Weeks = 5, NNC Season 1 ≥ 2, NNC Season 2 ≥ 2</t>
  </si>
  <si>
    <t>n = 5, weeks = 5; pair with PCR</t>
  </si>
  <si>
    <t>n = 4, weeks = 4; pair with PCR</t>
  </si>
  <si>
    <t>n = 2, weeks = 2; pair with PCR</t>
  </si>
  <si>
    <t>n = 4, Weeks = 4, NNC Season 1 = 2, NNC Season 2 = 2</t>
  </si>
  <si>
    <t>n = 4, Weeks = 4, NNC Season 1 = 2, NNC Season 2 = 2, Quarters = 4; Pair with Phytoplankton</t>
  </si>
  <si>
    <t>n = 5, Weeks = 5, NNC Season 1 ≥ 2, NNC Season 2 ≥ 2, Quarters = 4; Pair 4 with Phytoplankton</t>
  </si>
  <si>
    <t>n = 2, Weeks = 2, NNC Season 1 = 1, NNC Season 2 = 1</t>
  </si>
  <si>
    <t>n = 5, Weeks = 5; pair with Tracers</t>
  </si>
  <si>
    <t>n = 4, Weeks = 4; pair with Tracers</t>
  </si>
  <si>
    <t>n = 5, Weeks = 5; pair with Bioassessment</t>
  </si>
  <si>
    <t>n = 5, Weeks = 5; Pair with PCR</t>
  </si>
  <si>
    <t>n = 10, Weeks = 10; Pair 1 with PCR</t>
  </si>
  <si>
    <t>n = 4, Weeks = 4; Pair with PCR</t>
  </si>
  <si>
    <t>n = 1; Pair with Nutrients, Metals, Pesticides, NNC Season 1</t>
  </si>
  <si>
    <t>June, July, Aug. For TMDL  ≥ 2, n = 2, Weeks = 2; Pair with PCR</t>
  </si>
  <si>
    <t>June, July, Aug. For TMDL  ≥ 2, n = 4, weeks = 4</t>
  </si>
  <si>
    <t>June, July, Aug. For TMDL  ≥ 2, n = 4, Weeks = 4; Pair with PCR</t>
  </si>
  <si>
    <t># QC Blank Collected Summary
(1st Half) 
Jan - Jun</t>
  </si>
  <si>
    <t>Blank Requirements By Quarter</t>
  </si>
  <si>
    <t>Blank Requirements By Half</t>
  </si>
  <si>
    <t>Blank Requirements By # of Samples Collected</t>
  </si>
  <si>
    <t># QC Blank Collected
Summary
(2nd Half) 
July - Dec</t>
  </si>
  <si>
    <r>
      <rPr>
        <b/>
        <sz val="13"/>
        <color theme="1"/>
        <rFont val="Calibri"/>
        <family val="2"/>
        <scheme val="minor"/>
      </rPr>
      <t xml:space="preserve"># of Blanks Due 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>[# Samples Collected 
- Blanks Collected]</t>
    </r>
    <r>
      <rPr>
        <b/>
        <sz val="10"/>
        <color theme="1"/>
        <rFont val="Calibri"/>
        <family val="2"/>
      </rPr>
      <t>÷ 20</t>
    </r>
    <r>
      <rPr>
        <b/>
        <sz val="11"/>
        <color theme="1"/>
        <rFont val="Calibri"/>
        <family val="2"/>
        <scheme val="minor"/>
      </rPr>
      <t xml:space="preserve"> </t>
    </r>
  </si>
  <si>
    <t>QC Blank</t>
  </si>
  <si>
    <t>1 pre 20 Field Samples (5%) or 1 Every 6 Month</t>
  </si>
  <si>
    <t>Blank Tracers</t>
  </si>
  <si>
    <t>n = 1; pair with Nutrients, NNC Season 1</t>
  </si>
  <si>
    <t>n = 1, Pair with Micro, PCR, Bioassessment</t>
  </si>
  <si>
    <t>Blank Acid Preserved Nutrients</t>
  </si>
  <si>
    <t>Blank Filtered Nutrients</t>
  </si>
  <si>
    <t>Blank Physical Aggreges Nutrients - Fresh</t>
  </si>
  <si>
    <t>Blank Physical Aggreges Nutrients - Marine</t>
  </si>
  <si>
    <t>Blank Metals - Fresh</t>
  </si>
  <si>
    <t>Blank Metals - Marine</t>
  </si>
  <si>
    <t>Event ID</t>
  </si>
  <si>
    <t>Complete
Date &amp; Name</t>
  </si>
  <si>
    <t>SCI (Benthos) Collect</t>
  </si>
  <si>
    <t>Date RPS QC'ed</t>
  </si>
  <si>
    <t>(LVS/LVI) Date Macro QC'ed</t>
  </si>
  <si>
    <t>Document QC Blank Samples Collected in the 2022 tab</t>
  </si>
  <si>
    <t>QC_SE</t>
  </si>
  <si>
    <t>Stuart</t>
  </si>
  <si>
    <t>Vero Beach</t>
  </si>
  <si>
    <t>Port Mayaca</t>
  </si>
  <si>
    <t>Yeehaw Junction</t>
  </si>
  <si>
    <t>SE Okeechobee</t>
  </si>
  <si>
    <t>Wellington North</t>
  </si>
  <si>
    <t>Key Largo</t>
  </si>
  <si>
    <t>Plantation Key</t>
  </si>
  <si>
    <t>Hollywood</t>
  </si>
  <si>
    <t>Wellington South</t>
  </si>
  <si>
    <t>Sebastian Deploy</t>
  </si>
  <si>
    <t>Kenansville Small Boat</t>
  </si>
  <si>
    <t>Sebastian Boat</t>
  </si>
  <si>
    <t>Tidal Lox Monthly</t>
  </si>
  <si>
    <t>Basinger 5</t>
  </si>
  <si>
    <t>Basinger 4</t>
  </si>
  <si>
    <t>Stuart Deploy</t>
  </si>
  <si>
    <t>Stuart Boat 5</t>
  </si>
  <si>
    <t>Stuart Boat 4</t>
  </si>
  <si>
    <t xml:space="preserve">Stuart Boat 4 </t>
  </si>
  <si>
    <t>Micco Valkaria TMDL</t>
  </si>
  <si>
    <t>Micco Valkaria &gt; Six-Mile SJRWMD</t>
  </si>
  <si>
    <t>St. Lucie One time</t>
  </si>
  <si>
    <t>Pompano (begin in June)</t>
  </si>
  <si>
    <t>Fort Drum Creek (Wait for June)</t>
  </si>
  <si>
    <t>Boynton (Wait until June)</t>
  </si>
  <si>
    <t xml:space="preserve">Micco </t>
  </si>
  <si>
    <t>NNC Resample</t>
  </si>
  <si>
    <t>STA NNC</t>
  </si>
  <si>
    <t>G2SE0067</t>
  </si>
  <si>
    <t>G5SE0109</t>
  </si>
  <si>
    <t>G5SE0110</t>
  </si>
  <si>
    <t>G4SE0144</t>
  </si>
  <si>
    <t>G3SE0056</t>
  </si>
  <si>
    <t>G3SE0057</t>
  </si>
  <si>
    <t>G5SE0111</t>
  </si>
  <si>
    <t>G5SE0113</t>
  </si>
  <si>
    <t>G4SE0145</t>
  </si>
  <si>
    <t>G2SE0069</t>
  </si>
  <si>
    <t>G3SE0058</t>
  </si>
  <si>
    <t>G3SE0059</t>
  </si>
  <si>
    <t>G3SE0048</t>
  </si>
  <si>
    <t>x</t>
  </si>
  <si>
    <t>Access issues - Avon Park Bombing Range</t>
  </si>
  <si>
    <t>Tidal, No flow</t>
  </si>
  <si>
    <t>G5SE0048</t>
  </si>
  <si>
    <t>2022-01-03-54</t>
  </si>
  <si>
    <t>SMP</t>
  </si>
  <si>
    <t>No</t>
  </si>
  <si>
    <t>G4SE0146</t>
  </si>
  <si>
    <t>Failed January Deployment</t>
  </si>
  <si>
    <t>n = 3, Weeks = 3, NNC Season 1 ≥ 1, NNC Season 2 ≥ 1</t>
  </si>
  <si>
    <t>Z6-LR-15010 LOXAHATCHEE RIVER</t>
  </si>
  <si>
    <t>Z6-LR-15014 LOXAHATCHEE RIVER</t>
  </si>
  <si>
    <t>Machine Gun Lake</t>
  </si>
  <si>
    <t>Henderson Pond</t>
  </si>
  <si>
    <t>Lake Eden</t>
  </si>
  <si>
    <t>Stream/River_HA</t>
  </si>
  <si>
    <t>Lake_HA</t>
  </si>
  <si>
    <t>Status</t>
  </si>
  <si>
    <t>zzQC Field Blank</t>
  </si>
  <si>
    <t>Pictures</t>
  </si>
  <si>
    <t>n = 6; One Set Per Year</t>
  </si>
  <si>
    <t>n = 4; One Set Per Year</t>
  </si>
  <si>
    <t>W-TR-SQ-R/W-PSNP-TQ</t>
  </si>
  <si>
    <t>n = 3, Weeks = 3, Quarters = 3; Quarters 2,3,4</t>
  </si>
  <si>
    <t>G3SE0062</t>
  </si>
  <si>
    <t>21FLWPB G2SE0068</t>
  </si>
  <si>
    <t>n = 2, Weeks = 2, Quarters = 2; Quarters 2,3</t>
  </si>
  <si>
    <t>n = 2, Weeks =2, Quarters = 2; Quarters 2,3</t>
  </si>
  <si>
    <t>n = 1</t>
  </si>
  <si>
    <t>21FLWPB G3SE0056</t>
  </si>
  <si>
    <t>n = 3, Weeks = 3</t>
  </si>
  <si>
    <t>W-PCB-TQ-R/W-PCL-TQ-R</t>
  </si>
  <si>
    <t>G4SE0147</t>
  </si>
  <si>
    <t>G4SE0148</t>
  </si>
  <si>
    <t>G5SE0116</t>
  </si>
  <si>
    <t>21FLWPB G5SE0108</t>
  </si>
  <si>
    <t>21FLWPB G5SE0110</t>
  </si>
  <si>
    <t>21FLWPB G5SE0109</t>
  </si>
  <si>
    <t>21FLWPB G4SE0141</t>
  </si>
  <si>
    <t>21FLWPB G4SE0142</t>
  </si>
  <si>
    <t>21FLWPB G4SE0143</t>
  </si>
  <si>
    <t>21FLWPB G4SE0145</t>
  </si>
  <si>
    <t>21FLWPB G3SE0057</t>
  </si>
  <si>
    <t>21FLWPB G3SE0060</t>
  </si>
  <si>
    <t>21FLWPB G3SE0061</t>
  </si>
  <si>
    <t>21FLWPB G3SE0048</t>
  </si>
  <si>
    <t>21FLWPB G5SE0113</t>
  </si>
  <si>
    <t>21FLWPB G5SE0115</t>
  </si>
  <si>
    <t>21FLWPB G3SE0062</t>
  </si>
  <si>
    <t>FORT DRUM CREEK @ TURNPIKE</t>
  </si>
  <si>
    <t>21FLWPB G5SE0111</t>
  </si>
  <si>
    <t>South Relief Canal @ 27th Ave.</t>
  </si>
  <si>
    <t>21FLWPB G2SE0069</t>
  </si>
  <si>
    <t>21FLWPB G3SE0058</t>
  </si>
  <si>
    <t>21FLWPB G3SE0059</t>
  </si>
  <si>
    <t>21FLWPB G5SE0117</t>
  </si>
  <si>
    <t>21FLWPB G5SE0116</t>
  </si>
  <si>
    <t>21FLWPB G4SE0146</t>
  </si>
  <si>
    <t>Approximately For Planning Purposes</t>
  </si>
  <si>
    <t>3245B</t>
  </si>
  <si>
    <t>n = 1; pair with LVI, Add Orthophosphate, W-PO4</t>
  </si>
  <si>
    <t>Nutrients Piared W/ Bioassessmets (RPS/LVS/LVI/SCI), SCI Kit</t>
  </si>
  <si>
    <t>Removed: major construction, postpone to 2023. JS, CM 3/11/2022</t>
  </si>
  <si>
    <t>Removed</t>
  </si>
  <si>
    <t>Removed: Same as G3SE0012, JS, CM 3/11/2022</t>
  </si>
  <si>
    <t>Removed: Same as G3SE0046, JS, CM 3/11/2022</t>
  </si>
  <si>
    <t>Days ≥ 6, Events = 1, Quarters = 1, Quarter 1 or Quarter 2; Nutrients with Sond Retrieval</t>
  </si>
  <si>
    <t>Days ≥ 12, Events = 2, Quarters = 1, Quarter 2 (Apr - Jun); Nutrients with Sond Retrieval</t>
  </si>
  <si>
    <t>21FLWPB G4SE0144</t>
  </si>
  <si>
    <t>21FLWPB G2SE0067</t>
  </si>
  <si>
    <t>Estuary</t>
  </si>
  <si>
    <t>Grassy waters preserve</t>
  </si>
  <si>
    <t>Blank W-CARB-AA</t>
  </si>
  <si>
    <t>Blank W-CT-CI-R</t>
  </si>
  <si>
    <t>Blank W-PCL-TQ-R</t>
  </si>
  <si>
    <t>Blank W-PSNP-TQ</t>
  </si>
  <si>
    <t>n = 2</t>
  </si>
  <si>
    <t>Sweetwater Branch @ NE 342nd Trail</t>
  </si>
  <si>
    <t>21FLWPB G3SE0063</t>
  </si>
  <si>
    <t>Fort Drum Creek @ N Parrot Ave</t>
  </si>
  <si>
    <t>21FLWPB G3SE0064</t>
  </si>
  <si>
    <t>Chandler Slough @ Northern US98 Culvert</t>
  </si>
  <si>
    <t>Chandler Slough @ Southern US98 Culvert</t>
  </si>
  <si>
    <t>Chandler Slough @ NW 160th Dr.</t>
  </si>
  <si>
    <t>GORE BRANCH / CHANDLER SLOUGH @ NW 240th ST</t>
  </si>
  <si>
    <t>Starvation Slough @ Public Use Trail</t>
  </si>
  <si>
    <t>Fort Drum Creek @ 304th Street</t>
  </si>
  <si>
    <t>Dania Cutoff @ Griffin Marine Park</t>
  </si>
  <si>
    <t>Goat Creek @ Henderson Dr.</t>
  </si>
  <si>
    <t>Lake Worth @ PGA Blvd.</t>
  </si>
  <si>
    <t>C-51 @ Forest Hill Blvd.</t>
  </si>
  <si>
    <t>SFWMD C2444 @ Bean City</t>
  </si>
  <si>
    <t>WCA1 near culvert</t>
  </si>
  <si>
    <t>C-54 confluence 1.25 miles downstream of S-157</t>
  </si>
  <si>
    <t>Fort Pierce Farm Canal @ 25th St.</t>
  </si>
  <si>
    <t>Tenmile Creek @ Selvitz Rd.</t>
  </si>
  <si>
    <t>South Fork St. Lucie West of Matchett Point</t>
  </si>
  <si>
    <t>MAIN CANAL @ COUNTRY CLUB DR</t>
  </si>
  <si>
    <t>Main Canal @ Kings Highway</t>
  </si>
  <si>
    <t>ACME (NORTH SECTOR) EAST POND</t>
  </si>
  <si>
    <t>ACME (NORTH SECTOR) WEST POND</t>
  </si>
  <si>
    <t>ACME (SOUTH SECTOR) @ 40TH ST S</t>
  </si>
  <si>
    <t>ACME (SOUTH SECTOR) @ 50TH ST S</t>
  </si>
  <si>
    <t>Blue Cypress Creek</t>
  </si>
  <si>
    <t>Site stagnant/disconnected 04/04/22</t>
  </si>
  <si>
    <t>Disconnected/stagnant 04/06/22 [AL/DL]</t>
  </si>
  <si>
    <t>Stream_SCI kit</t>
  </si>
  <si>
    <t>Yes</t>
  </si>
  <si>
    <t>2022-04-04-63</t>
  </si>
  <si>
    <t>Resample: Feb coolers arrived out of hold. CM 4/7/2022</t>
  </si>
  <si>
    <t>n = 6, Weeks = 6,</t>
  </si>
  <si>
    <t>n = 5, Weeks = 5, NNC Season 1 ≥ 2, NNC Season 2 ≥ 2; Pair 3 with Sond Retrieval</t>
  </si>
  <si>
    <t>n = 5, Weeks = 5; Pair 3 with Sond Retrieval</t>
  </si>
  <si>
    <t>n = 5, Weeks = 5; Pair with Sond Retrieval</t>
  </si>
  <si>
    <t>n = 6, Weeks = 6, NNC Season 1 ≥ 2, NNC Season 2 ≥ 2; Pair 2 with Sond Retrieval</t>
  </si>
  <si>
    <t>n = 6, Weeks = 6</t>
  </si>
  <si>
    <t>n = 6, Weeks = 6, NNC Season 1 ≥ 2, NNC Season 2 ≥ 2</t>
  </si>
  <si>
    <t>n = 6, Weeks = 6, NNC Season 1 ≥ 2, NNC Season 2 ≥ 2; Pair with Sond Retrieval</t>
  </si>
  <si>
    <t>n = 4, Weeks = 4, NNC Season 1 = 2, NNC Season 2 = 2.</t>
  </si>
  <si>
    <t>n = 4, Weeks = 4, NNC Season 1 = 2, NNC Season 2 = 2.
Pair 1 with LVI, Add Orthophosphate, W-PO4</t>
  </si>
  <si>
    <t>n = 4, Weeks = 4; pair 1 with LVI</t>
  </si>
  <si>
    <t>access denied 04/28</t>
  </si>
  <si>
    <t>n = 4, Weeks = 4, Quarters = 3; Quarters 2,3,4</t>
  </si>
  <si>
    <t>21FLWPB G2SE0066</t>
  </si>
  <si>
    <t>21FLWPB G4SE0147</t>
  </si>
  <si>
    <t>21FLWPB G4SE0148</t>
  </si>
  <si>
    <t>G3SE0067</t>
  </si>
  <si>
    <t>G1SE0024</t>
  </si>
  <si>
    <t>Taylor Creek</t>
  </si>
  <si>
    <t>n = 8, Days = 8; Pair 3 with Sond Deployment and 3 with Sond Retrieval</t>
  </si>
  <si>
    <t>n = 7, Days = 7; Pair 2 with Sond Deployment and 2 with Sond Retrieval</t>
  </si>
  <si>
    <t>21FLWPB G5SE0126</t>
  </si>
  <si>
    <t>21FLWPB G5SE0125</t>
  </si>
  <si>
    <t>21FLWPB G5SE0124</t>
  </si>
  <si>
    <t>21FLWPB G5SE0123</t>
  </si>
  <si>
    <t>21FLWPB G5SE0122</t>
  </si>
  <si>
    <t>21FLWPB G5SE0119</t>
  </si>
  <si>
    <t>21FLWPB G5SE0121</t>
  </si>
  <si>
    <t>O</t>
  </si>
  <si>
    <t>June, July, Aug. For TMDL  ≥ 2, n = 3, weeks = 3</t>
  </si>
  <si>
    <t>21FLWPB G5SE0127</t>
  </si>
  <si>
    <t>Goat Creek @ Goat Creek Ln</t>
  </si>
  <si>
    <t>Days ≥ 54, Events ≥ 5, Quarters = 4; Nutrients with Sond Retrieval</t>
  </si>
  <si>
    <t>dry/disconnected stagnant shallow unsampleable 06/20/22 visit</t>
  </si>
  <si>
    <t>21FLWPB G3SE0067</t>
  </si>
  <si>
    <t>-No resampling needed for July event.</t>
  </si>
  <si>
    <t>- Was not permitted access.</t>
  </si>
  <si>
    <t>1_8</t>
  </si>
  <si>
    <t>9_15</t>
  </si>
  <si>
    <t>16_22</t>
  </si>
  <si>
    <t>23_29</t>
  </si>
  <si>
    <t>30_31</t>
  </si>
  <si>
    <t>1_5</t>
  </si>
  <si>
    <t>6_12</t>
  </si>
  <si>
    <t>13_19</t>
  </si>
  <si>
    <t>20_26</t>
  </si>
  <si>
    <t>27_28</t>
  </si>
  <si>
    <t>27_31</t>
  </si>
  <si>
    <t>1_9</t>
  </si>
  <si>
    <t>10_16</t>
  </si>
  <si>
    <t>17_23</t>
  </si>
  <si>
    <t>24_30</t>
  </si>
  <si>
    <t>1_7</t>
  </si>
  <si>
    <t>8_14</t>
  </si>
  <si>
    <t>15_21</t>
  </si>
  <si>
    <t>22_28</t>
  </si>
  <si>
    <t>29_31</t>
  </si>
  <si>
    <t>1_4</t>
  </si>
  <si>
    <t>5_11</t>
  </si>
  <si>
    <t>12_18</t>
  </si>
  <si>
    <t>19_25</t>
  </si>
  <si>
    <t>26_30</t>
  </si>
  <si>
    <t>1_2</t>
  </si>
  <si>
    <t>3_9</t>
  </si>
  <si>
    <t>24_31</t>
  </si>
  <si>
    <t>1_6</t>
  </si>
  <si>
    <t>7_13</t>
  </si>
  <si>
    <t>14_20</t>
  </si>
  <si>
    <t>21_27</t>
  </si>
  <si>
    <t>28_31</t>
  </si>
  <si>
    <t>1_3</t>
  </si>
  <si>
    <t>4_10</t>
  </si>
  <si>
    <t>11_17</t>
  </si>
  <si>
    <t>18_24</t>
  </si>
  <si>
    <t>25_30</t>
  </si>
  <si>
    <t>`13_19</t>
  </si>
  <si>
    <t>27_30</t>
  </si>
  <si>
    <t>25_31</t>
  </si>
  <si>
    <t>Lake Clarke East of Edgewater Circle</t>
  </si>
  <si>
    <t>21FLWPB G3SE0065</t>
  </si>
  <si>
    <t>Lake Clarke East of Wagner Circle</t>
  </si>
  <si>
    <t>21FLWPB G3SE0066</t>
  </si>
  <si>
    <t>Boynton Canal @ Lyons</t>
  </si>
  <si>
    <t>Gulf of Mexico near Buttonwood Bay</t>
  </si>
  <si>
    <t>Gulf of Mexico near Hammer Point</t>
  </si>
  <si>
    <t>Gulf of Mexico mouth of Snake Creek</t>
  </si>
  <si>
    <t>Gulf of Mexico near Plantation Key</t>
  </si>
  <si>
    <t>Gulf of Mexico mouth of Tavernier Creek</t>
  </si>
  <si>
    <t>Atlantic Ocean near Islamorada</t>
  </si>
  <si>
    <t>Atlantic Ocean Whale Harbor Channel</t>
  </si>
  <si>
    <t>ICWW South of Hillsboro Blvd.</t>
  </si>
  <si>
    <t>ICWW @ Alsdorf Public Park</t>
  </si>
  <si>
    <t>Krueger Creek near Commissioners Park</t>
  </si>
  <si>
    <t>South Fork St. Lucie North of Pipers Landing</t>
  </si>
  <si>
    <t>North Fork St. Lucie @ Harbor Inn</t>
  </si>
  <si>
    <t>Canal</t>
  </si>
  <si>
    <t>8/2/2022 SF</t>
  </si>
  <si>
    <t>Belcher Canal</t>
  </si>
  <si>
    <t>Unnamed Canal</t>
  </si>
  <si>
    <t>Hillsboro Canal</t>
  </si>
  <si>
    <t>North New River Canal</t>
  </si>
  <si>
    <t>L-7 Canal</t>
  </si>
  <si>
    <t>Cutler Drain Canal</t>
  </si>
  <si>
    <t>Black Creek Canal</t>
  </si>
  <si>
    <t>Unknown Canal</t>
  </si>
  <si>
    <t>No Name</t>
  </si>
  <si>
    <t>Black Creek</t>
  </si>
  <si>
    <t>Cutler Drain Canal C-100</t>
  </si>
  <si>
    <t>Little River Canal C-7</t>
  </si>
  <si>
    <t>L-14 Canal</t>
  </si>
  <si>
    <t>SOUTH FORK SAINT LUCIE RIVER</t>
  </si>
  <si>
    <t>LOXAHATCHEE RIVER</t>
  </si>
  <si>
    <t>8/3/2022 SF</t>
  </si>
  <si>
    <t>n = 4, Weeks = 4, NNC Season 1 ≥ 2, NNC Season 2 ≥ 2</t>
  </si>
  <si>
    <t>Done, CM 8/4/2022</t>
  </si>
  <si>
    <t>Micco Ditch</t>
  </si>
  <si>
    <t>G3SE0042</t>
  </si>
  <si>
    <t>Okeeheelee Park</t>
  </si>
  <si>
    <t>G5SE0080</t>
  </si>
  <si>
    <t>Goat Creek</t>
  </si>
  <si>
    <t>G2SE0009</t>
  </si>
  <si>
    <t>June, July, Aug. For TMDL  ≥ 1, n = 4, Weeks = 4; Pair with Pesticides</t>
  </si>
  <si>
    <t>June, July, Aug. For TMDL  ≥ 1, n = 4, weeks = 4</t>
  </si>
  <si>
    <t>G3SE0065</t>
  </si>
  <si>
    <t>Lake Clarke</t>
  </si>
  <si>
    <t>Lake LVI</t>
  </si>
  <si>
    <t>2022-09-05-30</t>
  </si>
  <si>
    <t>G3SE0047</t>
  </si>
  <si>
    <t>Lake Kenansville</t>
  </si>
  <si>
    <t>2022-10-03-29</t>
  </si>
  <si>
    <t>G1SE0026</t>
  </si>
  <si>
    <t>Lemkin Creek</t>
  </si>
  <si>
    <t>2022-10-10-32</t>
  </si>
  <si>
    <t>SMALL STREAM</t>
  </si>
  <si>
    <t>RQ-2022-07-11-25</t>
  </si>
  <si>
    <t>10/26/2022 SF</t>
  </si>
  <si>
    <t>LEMKIN CREEK</t>
  </si>
  <si>
    <t>FRENCH CREEK</t>
  </si>
  <si>
    <t>OLETA RIVER</t>
  </si>
  <si>
    <t>NORTH FORK MIDDLE RIVER</t>
  </si>
  <si>
    <t>PLATTS CREEK</t>
  </si>
  <si>
    <t>MOORE CREEK</t>
  </si>
  <si>
    <t>Habitat not suitable for SCI</t>
  </si>
  <si>
    <t>Reference Lakes</t>
  </si>
  <si>
    <t>2022-09-12-51</t>
  </si>
  <si>
    <t>WQAP-2022-10-26-92</t>
  </si>
  <si>
    <t>G3SE0040</t>
  </si>
  <si>
    <t>Blue Cypress Lake</t>
  </si>
  <si>
    <t>WQAP-2022-10-21-01</t>
  </si>
  <si>
    <t>Ten Mile Creek @ Gordy</t>
  </si>
  <si>
    <t>Stream</t>
  </si>
  <si>
    <t>Ten Mile Creek @ Selvitz</t>
  </si>
  <si>
    <t>2022-10-24-28</t>
  </si>
  <si>
    <t>SE-DIST-2022-10-28-01</t>
  </si>
  <si>
    <t>N/A</t>
  </si>
  <si>
    <t>21FLWPB G5SE0128</t>
  </si>
  <si>
    <t>Atlantic Ocean East of South Sound Creek</t>
  </si>
  <si>
    <t>21FLWPB G5SE0118</t>
  </si>
  <si>
    <t>Buttonwood Sound South of MM 100</t>
  </si>
  <si>
    <t>Ten-mile Creek @ Gordy</t>
  </si>
  <si>
    <t>21FLWPB G2SE0009</t>
  </si>
  <si>
    <t>n=3</t>
  </si>
  <si>
    <t>2_6</t>
  </si>
  <si>
    <t>2_7</t>
  </si>
  <si>
    <t>2_8</t>
  </si>
  <si>
    <t>2_9</t>
  </si>
  <si>
    <t>2_10</t>
  </si>
  <si>
    <t>3_10</t>
  </si>
  <si>
    <t>3_11</t>
  </si>
  <si>
    <t>3_12</t>
  </si>
  <si>
    <t>3_13</t>
  </si>
  <si>
    <t>3_14</t>
  </si>
  <si>
    <t>4_15</t>
  </si>
  <si>
    <t>4_16</t>
  </si>
  <si>
    <t>4_17</t>
  </si>
  <si>
    <t>4_18</t>
  </si>
  <si>
    <t>5_19</t>
  </si>
  <si>
    <t>5_20</t>
  </si>
  <si>
    <t>5_21</t>
  </si>
  <si>
    <t>5_22</t>
  </si>
  <si>
    <t>5_23</t>
  </si>
  <si>
    <t>6_23</t>
  </si>
  <si>
    <t>6_24</t>
  </si>
  <si>
    <t>6_25</t>
  </si>
  <si>
    <t>6_26</t>
  </si>
  <si>
    <t>6_27</t>
  </si>
  <si>
    <t>7_27</t>
  </si>
  <si>
    <t>7_28</t>
  </si>
  <si>
    <t>7_29</t>
  </si>
  <si>
    <t>7_30</t>
  </si>
  <si>
    <t>7_31</t>
  </si>
  <si>
    <t>8_32</t>
  </si>
  <si>
    <t>8_33</t>
  </si>
  <si>
    <t>8_34</t>
  </si>
  <si>
    <t>8_35</t>
  </si>
  <si>
    <t>8_36</t>
  </si>
  <si>
    <t>9_36</t>
  </si>
  <si>
    <t>9_37</t>
  </si>
  <si>
    <t>9_38</t>
  </si>
  <si>
    <t>9_39</t>
  </si>
  <si>
    <t>9_40</t>
  </si>
  <si>
    <t>10_41</t>
  </si>
  <si>
    <t>10_42</t>
  </si>
  <si>
    <t>10_43</t>
  </si>
  <si>
    <t>10_44</t>
  </si>
  <si>
    <t>10_45</t>
  </si>
  <si>
    <t>11_45</t>
  </si>
  <si>
    <t>11_46</t>
  </si>
  <si>
    <t>11_47</t>
  </si>
  <si>
    <t>11_48</t>
  </si>
  <si>
    <t>11_49</t>
  </si>
  <si>
    <t>12_49</t>
  </si>
  <si>
    <t>12_50</t>
  </si>
  <si>
    <t>12_51</t>
  </si>
  <si>
    <t>12_52</t>
  </si>
  <si>
    <t>12_53</t>
  </si>
  <si>
    <t>Done</t>
  </si>
  <si>
    <t>G1SE0011</t>
  </si>
  <si>
    <t>Phyto</t>
  </si>
  <si>
    <t>Phyto Station</t>
  </si>
  <si>
    <t>Andrew Luering 03/09/2023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</si>
</sst>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;;"/>
    <numFmt numFmtId="165" formatCode="0.0%"/>
    <numFmt numFmtId="166" formatCode="0.0"/>
  </numFmts>
  <fonts count="40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b/>
      <sz val="7"/>
      <color theme="1"/>
      <name val="Cambria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</font>
    <font>
      <b/>
      <sz val="36"/>
      <color theme="1"/>
      <name val="Calibri"/>
      <family val="2"/>
    </font>
    <font>
      <b/>
      <sz val="3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20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Dialog"/>
    </font>
    <font>
      <sz val="1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b/>
      <sz val="11"/>
      <color theme="4" tint="0.79998168889431442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</patternFill>
    </fill>
  </fills>
  <borders count="1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theme="1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0" fontId="36" fillId="29" borderId="121" applyNumberFormat="0" applyAlignment="0" applyProtection="0"/>
  </cellStyleXfs>
  <cellXfs count="577">
    <xf numFmtId="0" fontId="0" fillId="0" borderId="0" xfId="0"/>
    <xf numFmtId="0" fontId="0" fillId="0" borderId="19" xfId="0" applyBorder="1"/>
    <xf numFmtId="9" fontId="13" fillId="13" borderId="44" xfId="1" applyFont="1" applyFill="1" applyBorder="1" applyAlignment="1" applyProtection="1">
      <alignment horizontal="center" vertical="center" wrapText="1"/>
    </xf>
    <xf numFmtId="9" fontId="0" fillId="14" borderId="47" xfId="1" applyFont="1" applyFill="1" applyBorder="1" applyAlignment="1" applyProtection="1">
      <alignment horizontal="center" vertical="center"/>
    </xf>
    <xf numFmtId="9" fontId="0" fillId="14" borderId="53" xfId="1" applyFont="1" applyFill="1" applyBorder="1" applyAlignment="1" applyProtection="1">
      <alignment horizontal="center" vertical="center"/>
    </xf>
    <xf numFmtId="9" fontId="0" fillId="14" borderId="52" xfId="1" applyFont="1" applyFill="1" applyBorder="1" applyAlignment="1" applyProtection="1">
      <alignment horizontal="center" vertical="center"/>
    </xf>
    <xf numFmtId="9" fontId="0" fillId="16" borderId="66" xfId="1" applyFont="1" applyFill="1" applyBorder="1" applyAlignment="1" applyProtection="1">
      <alignment horizontal="center"/>
    </xf>
    <xf numFmtId="9" fontId="0" fillId="16" borderId="67" xfId="1" applyFont="1" applyFill="1" applyBorder="1" applyAlignment="1" applyProtection="1">
      <alignment horizontal="center"/>
    </xf>
    <xf numFmtId="9" fontId="0" fillId="16" borderId="68" xfId="1" applyFont="1" applyFill="1" applyBorder="1" applyAlignment="1" applyProtection="1">
      <alignment horizontal="center"/>
    </xf>
    <xf numFmtId="9" fontId="0" fillId="16" borderId="15" xfId="1" applyFont="1" applyFill="1" applyBorder="1" applyAlignment="1" applyProtection="1">
      <alignment horizontal="center"/>
    </xf>
    <xf numFmtId="165" fontId="12" fillId="0" borderId="4" xfId="1" applyNumberFormat="1" applyFont="1" applyBorder="1" applyAlignment="1" applyProtection="1">
      <alignment horizontal="center" vertical="center"/>
    </xf>
    <xf numFmtId="9" fontId="0" fillId="16" borderId="8" xfId="1" applyFont="1" applyFill="1" applyBorder="1" applyAlignment="1" applyProtection="1">
      <alignment horizontal="center"/>
    </xf>
    <xf numFmtId="9" fontId="0" fillId="5" borderId="66" xfId="1" applyFont="1" applyFill="1" applyBorder="1" applyAlignment="1" applyProtection="1">
      <alignment horizontal="center" vertical="center"/>
    </xf>
    <xf numFmtId="9" fontId="0" fillId="5" borderId="67" xfId="1" applyFont="1" applyFill="1" applyBorder="1" applyAlignment="1" applyProtection="1">
      <alignment horizontal="center" vertical="center"/>
    </xf>
    <xf numFmtId="9" fontId="0" fillId="5" borderId="68" xfId="1" applyFont="1" applyFill="1" applyBorder="1" applyAlignment="1" applyProtection="1">
      <alignment horizontal="center" vertical="center"/>
    </xf>
    <xf numFmtId="9" fontId="0" fillId="5" borderId="15" xfId="1" applyFont="1" applyFill="1" applyBorder="1" applyAlignment="1" applyProtection="1">
      <alignment horizontal="center"/>
    </xf>
    <xf numFmtId="9" fontId="0" fillId="10" borderId="66" xfId="1" applyFont="1" applyFill="1" applyBorder="1" applyAlignment="1" applyProtection="1">
      <alignment horizontal="center"/>
    </xf>
    <xf numFmtId="9" fontId="0" fillId="10" borderId="67" xfId="1" applyFont="1" applyFill="1" applyBorder="1" applyAlignment="1" applyProtection="1">
      <alignment horizontal="center"/>
    </xf>
    <xf numFmtId="9" fontId="0" fillId="10" borderId="68" xfId="1" applyFont="1" applyFill="1" applyBorder="1" applyAlignment="1" applyProtection="1">
      <alignment horizontal="center"/>
    </xf>
    <xf numFmtId="9" fontId="0" fillId="10" borderId="15" xfId="1" applyFont="1" applyFill="1" applyBorder="1" applyAlignment="1" applyProtection="1">
      <alignment horizontal="center"/>
    </xf>
    <xf numFmtId="9" fontId="0" fillId="15" borderId="66" xfId="1" applyFont="1" applyFill="1" applyBorder="1" applyAlignment="1" applyProtection="1">
      <alignment horizontal="center" vertical="center"/>
    </xf>
    <xf numFmtId="9" fontId="0" fillId="15" borderId="67" xfId="1" applyFont="1" applyFill="1" applyBorder="1" applyAlignment="1" applyProtection="1">
      <alignment horizontal="center" vertical="center"/>
    </xf>
    <xf numFmtId="9" fontId="0" fillId="15" borderId="68" xfId="1" applyFont="1" applyFill="1" applyBorder="1" applyAlignment="1" applyProtection="1">
      <alignment horizontal="center" vertical="center"/>
    </xf>
    <xf numFmtId="9" fontId="0" fillId="15" borderId="8" xfId="1" applyFont="1" applyFill="1" applyBorder="1" applyAlignment="1" applyProtection="1">
      <alignment horizontal="center" vertical="center"/>
    </xf>
    <xf numFmtId="9" fontId="0" fillId="17" borderId="66" xfId="1" applyFont="1" applyFill="1" applyBorder="1" applyAlignment="1" applyProtection="1">
      <alignment horizontal="center"/>
    </xf>
    <xf numFmtId="9" fontId="0" fillId="17" borderId="67" xfId="1" applyFont="1" applyFill="1" applyBorder="1" applyAlignment="1" applyProtection="1">
      <alignment horizontal="center"/>
    </xf>
    <xf numFmtId="9" fontId="0" fillId="17" borderId="68" xfId="1" applyFont="1" applyFill="1" applyBorder="1" applyAlignment="1" applyProtection="1">
      <alignment horizontal="center"/>
    </xf>
    <xf numFmtId="9" fontId="0" fillId="18" borderId="66" xfId="1" applyFont="1" applyFill="1" applyBorder="1" applyAlignment="1" applyProtection="1">
      <alignment horizontal="center" vertical="center"/>
    </xf>
    <xf numFmtId="9" fontId="0" fillId="18" borderId="67" xfId="1" applyFont="1" applyFill="1" applyBorder="1" applyAlignment="1" applyProtection="1">
      <alignment horizontal="center" vertical="center"/>
    </xf>
    <xf numFmtId="9" fontId="0" fillId="18" borderId="68" xfId="1" applyFont="1" applyFill="1" applyBorder="1" applyAlignment="1" applyProtection="1">
      <alignment horizontal="center" vertical="center"/>
    </xf>
    <xf numFmtId="9" fontId="0" fillId="18" borderId="15" xfId="1" applyFont="1" applyFill="1" applyBorder="1" applyAlignment="1" applyProtection="1">
      <alignment horizontal="center"/>
    </xf>
    <xf numFmtId="9" fontId="0" fillId="7" borderId="66" xfId="1" applyFont="1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9" fontId="0" fillId="7" borderId="68" xfId="1" applyFont="1" applyFill="1" applyBorder="1" applyAlignment="1" applyProtection="1">
      <alignment horizontal="center"/>
    </xf>
    <xf numFmtId="9" fontId="0" fillId="7" borderId="15" xfId="1" applyFont="1" applyFill="1" applyBorder="1" applyAlignment="1" applyProtection="1">
      <alignment horizontal="center"/>
    </xf>
    <xf numFmtId="9" fontId="0" fillId="7" borderId="54" xfId="1" applyFont="1" applyFill="1" applyBorder="1" applyAlignment="1" applyProtection="1">
      <alignment horizontal="center"/>
    </xf>
    <xf numFmtId="9" fontId="0" fillId="7" borderId="56" xfId="1" applyFont="1" applyFill="1" applyBorder="1" applyAlignment="1" applyProtection="1">
      <alignment horizontal="center"/>
    </xf>
    <xf numFmtId="9" fontId="0" fillId="7" borderId="55" xfId="1" applyFont="1" applyFill="1" applyBorder="1" applyAlignment="1" applyProtection="1">
      <alignment horizontal="center"/>
    </xf>
    <xf numFmtId="9" fontId="0" fillId="7" borderId="85" xfId="1" applyFont="1" applyFill="1" applyBorder="1" applyAlignment="1" applyProtection="1">
      <alignment horizontal="center"/>
    </xf>
    <xf numFmtId="49" fontId="5" fillId="8" borderId="21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9" fontId="22" fillId="0" borderId="0" xfId="1" applyFont="1" applyFill="1" applyBorder="1" applyAlignment="1" applyProtection="1">
      <alignment horizontal="right"/>
    </xf>
    <xf numFmtId="9" fontId="12" fillId="0" borderId="63" xfId="1" applyFont="1" applyBorder="1" applyAlignment="1" applyProtection="1">
      <alignment horizontal="center" vertical="center"/>
    </xf>
    <xf numFmtId="0" fontId="0" fillId="9" borderId="81" xfId="0" applyFill="1" applyBorder="1" applyAlignment="1" applyProtection="1">
      <alignment vertical="center"/>
    </xf>
    <xf numFmtId="0" fontId="0" fillId="0" borderId="0" xfId="0" applyProtection="1"/>
    <xf numFmtId="0" fontId="0" fillId="9" borderId="51" xfId="0" applyFill="1" applyBorder="1" applyAlignment="1" applyProtection="1">
      <alignment vertical="center"/>
    </xf>
    <xf numFmtId="0" fontId="0" fillId="9" borderId="66" xfId="0" applyFill="1" applyBorder="1" applyAlignment="1" applyProtection="1">
      <alignment vertical="center"/>
    </xf>
    <xf numFmtId="0" fontId="0" fillId="9" borderId="54" xfId="0" applyFill="1" applyBorder="1" applyAlignment="1" applyProtection="1">
      <alignment vertical="center"/>
    </xf>
    <xf numFmtId="0" fontId="0" fillId="0" borderId="66" xfId="0" applyFill="1" applyBorder="1" applyProtection="1"/>
    <xf numFmtId="0" fontId="0" fillId="0" borderId="87" xfId="0" applyFill="1" applyBorder="1" applyAlignment="1" applyProtection="1">
      <alignment horizontal="center" vertical="center"/>
    </xf>
    <xf numFmtId="0" fontId="0" fillId="0" borderId="0" xfId="0" applyBorder="1" applyProtection="1"/>
    <xf numFmtId="0" fontId="0" fillId="19" borderId="66" xfId="0" applyFill="1" applyBorder="1" applyProtection="1"/>
    <xf numFmtId="0" fontId="0" fillId="19" borderId="65" xfId="0" applyFill="1" applyBorder="1" applyAlignment="1" applyProtection="1">
      <alignment horizontal="center" vertical="center"/>
    </xf>
    <xf numFmtId="0" fontId="0" fillId="19" borderId="67" xfId="0" applyFill="1" applyBorder="1" applyAlignment="1" applyProtection="1">
      <alignment horizontal="center" vertical="center"/>
    </xf>
    <xf numFmtId="0" fontId="0" fillId="0" borderId="65" xfId="0" applyFill="1" applyBorder="1" applyAlignment="1" applyProtection="1">
      <alignment horizontal="center" vertical="center"/>
    </xf>
    <xf numFmtId="0" fontId="0" fillId="0" borderId="0" xfId="0" applyFill="1" applyProtection="1"/>
    <xf numFmtId="0" fontId="0" fillId="0" borderId="0" xfId="0" applyFill="1" applyBorder="1" applyProtection="1"/>
    <xf numFmtId="0" fontId="0" fillId="0" borderId="58" xfId="0" applyBorder="1" applyProtection="1"/>
    <xf numFmtId="0" fontId="0" fillId="0" borderId="94" xfId="0" applyBorder="1" applyAlignment="1" applyProtection="1">
      <alignment vertical="center"/>
    </xf>
    <xf numFmtId="0" fontId="0" fillId="12" borderId="65" xfId="0" applyFill="1" applyBorder="1" applyAlignment="1" applyProtection="1">
      <alignment vertical="center"/>
    </xf>
    <xf numFmtId="0" fontId="0" fillId="6" borderId="65" xfId="0" applyFill="1" applyBorder="1" applyAlignment="1" applyProtection="1">
      <alignment vertical="center"/>
    </xf>
    <xf numFmtId="0" fontId="8" fillId="19" borderId="62" xfId="0" applyFont="1" applyFill="1" applyBorder="1" applyAlignment="1" applyProtection="1">
      <alignment horizontal="center"/>
    </xf>
    <xf numFmtId="0" fontId="8" fillId="19" borderId="45" xfId="0" applyFont="1" applyFill="1" applyBorder="1" applyAlignment="1" applyProtection="1">
      <alignment horizontal="center"/>
    </xf>
    <xf numFmtId="0" fontId="8" fillId="19" borderId="59" xfId="0" applyFont="1" applyFill="1" applyBorder="1" applyAlignment="1" applyProtection="1">
      <alignment horizontal="center"/>
    </xf>
    <xf numFmtId="9" fontId="11" fillId="16" borderId="15" xfId="1" applyFont="1" applyFill="1" applyBorder="1" applyAlignment="1" applyProtection="1">
      <alignment horizontal="center"/>
    </xf>
    <xf numFmtId="0" fontId="22" fillId="0" borderId="0" xfId="0" applyFont="1" applyFill="1" applyBorder="1" applyAlignment="1" applyProtection="1">
      <alignment horizontal="right"/>
      <protection locked="0"/>
    </xf>
    <xf numFmtId="0" fontId="14" fillId="13" borderId="71" xfId="0" applyFont="1" applyFill="1" applyBorder="1" applyAlignment="1" applyProtection="1">
      <alignment horizontal="center" vertical="center" wrapText="1"/>
    </xf>
    <xf numFmtId="0" fontId="13" fillId="13" borderId="72" xfId="0" applyFont="1" applyFill="1" applyBorder="1" applyAlignment="1" applyProtection="1">
      <alignment horizontal="center" vertical="center" wrapText="1"/>
    </xf>
    <xf numFmtId="0" fontId="13" fillId="13" borderId="73" xfId="0" applyFont="1" applyFill="1" applyBorder="1" applyAlignment="1" applyProtection="1">
      <alignment horizontal="center" vertical="center" wrapText="1"/>
    </xf>
    <xf numFmtId="0" fontId="13" fillId="13" borderId="60" xfId="0" applyFont="1" applyFill="1" applyBorder="1" applyAlignment="1" applyProtection="1">
      <alignment horizontal="center" vertical="center" wrapText="1"/>
    </xf>
    <xf numFmtId="0" fontId="13" fillId="13" borderId="45" xfId="0" applyFont="1" applyFill="1" applyBorder="1" applyAlignment="1" applyProtection="1">
      <alignment horizontal="center" vertical="center" wrapText="1"/>
    </xf>
    <xf numFmtId="0" fontId="13" fillId="13" borderId="61" xfId="0" applyFont="1" applyFill="1" applyBorder="1" applyAlignment="1" applyProtection="1">
      <alignment horizontal="center" vertical="center" wrapText="1"/>
    </xf>
    <xf numFmtId="0" fontId="13" fillId="13" borderId="59" xfId="0" applyFont="1" applyFill="1" applyBorder="1" applyAlignment="1" applyProtection="1">
      <alignment horizontal="center" vertical="center" wrapText="1"/>
    </xf>
    <xf numFmtId="0" fontId="13" fillId="13" borderId="74" xfId="0" applyFont="1" applyFill="1" applyBorder="1" applyAlignment="1" applyProtection="1">
      <alignment horizontal="center" vertical="center" wrapText="1"/>
    </xf>
    <xf numFmtId="0" fontId="13" fillId="13" borderId="89" xfId="0" applyFont="1" applyFill="1" applyBorder="1" applyAlignment="1" applyProtection="1">
      <alignment horizontal="center" vertical="center" wrapText="1"/>
    </xf>
    <xf numFmtId="0" fontId="22" fillId="0" borderId="0" xfId="0" applyFont="1" applyFill="1" applyBorder="1" applyAlignment="1" applyProtection="1">
      <alignment horizontal="right"/>
    </xf>
    <xf numFmtId="9" fontId="0" fillId="0" borderId="0" xfId="0" applyNumberFormat="1" applyProtection="1"/>
    <xf numFmtId="0" fontId="12" fillId="14" borderId="75" xfId="0" applyFont="1" applyFill="1" applyBorder="1" applyAlignment="1" applyProtection="1">
      <alignment horizontal="center" vertical="center"/>
    </xf>
    <xf numFmtId="1" fontId="0" fillId="14" borderId="76" xfId="0" applyNumberFormat="1" applyFill="1" applyBorder="1" applyAlignment="1" applyProtection="1">
      <alignment horizontal="center" vertical="center"/>
    </xf>
    <xf numFmtId="1" fontId="0" fillId="14" borderId="77" xfId="0" applyNumberFormat="1" applyFill="1" applyBorder="1" applyAlignment="1" applyProtection="1">
      <alignment horizontal="center" vertical="center"/>
    </xf>
    <xf numFmtId="1" fontId="0" fillId="14" borderId="51" xfId="0" applyNumberFormat="1" applyFill="1" applyBorder="1" applyAlignment="1" applyProtection="1">
      <alignment horizontal="center" vertical="center"/>
    </xf>
    <xf numFmtId="1" fontId="0" fillId="14" borderId="5" xfId="0" applyNumberFormat="1" applyFill="1" applyBorder="1" applyAlignment="1" applyProtection="1">
      <alignment horizontal="center" vertical="center"/>
    </xf>
    <xf numFmtId="1" fontId="0" fillId="14" borderId="53" xfId="0" applyNumberFormat="1" applyFill="1" applyBorder="1" applyAlignment="1" applyProtection="1">
      <alignment horizontal="center" vertical="center"/>
    </xf>
    <xf numFmtId="1" fontId="0" fillId="14" borderId="50" xfId="0" applyNumberFormat="1" applyFill="1" applyBorder="1" applyAlignment="1" applyProtection="1">
      <alignment horizontal="center" vertical="center"/>
    </xf>
    <xf numFmtId="9" fontId="0" fillId="14" borderId="78" xfId="0" applyNumberFormat="1" applyFill="1" applyBorder="1" applyAlignment="1" applyProtection="1">
      <alignment horizontal="center" vertical="center"/>
    </xf>
    <xf numFmtId="9" fontId="22" fillId="0" borderId="4" xfId="0" applyNumberFormat="1" applyFont="1" applyFill="1" applyBorder="1" applyAlignment="1" applyProtection="1">
      <alignment horizontal="right" vertical="center"/>
    </xf>
    <xf numFmtId="9" fontId="22" fillId="0" borderId="0" xfId="0" applyNumberFormat="1" applyFont="1" applyFill="1" applyBorder="1" applyAlignment="1" applyProtection="1">
      <alignment horizontal="right"/>
    </xf>
    <xf numFmtId="0" fontId="0" fillId="16" borderId="66" xfId="0" applyFill="1" applyBorder="1" applyAlignment="1" applyProtection="1">
      <alignment horizontal="right"/>
    </xf>
    <xf numFmtId="1" fontId="0" fillId="16" borderId="67" xfId="0" applyNumberFormat="1" applyFill="1" applyBorder="1" applyAlignment="1" applyProtection="1">
      <alignment horizontal="center"/>
    </xf>
    <xf numFmtId="1" fontId="0" fillId="16" borderId="14" xfId="0" applyNumberFormat="1" applyFill="1" applyBorder="1" applyAlignment="1" applyProtection="1">
      <alignment horizontal="center"/>
    </xf>
    <xf numFmtId="1" fontId="0" fillId="16" borderId="66" xfId="0" applyNumberFormat="1" applyFill="1" applyBorder="1" applyAlignment="1" applyProtection="1">
      <alignment horizontal="center"/>
    </xf>
    <xf numFmtId="1" fontId="0" fillId="16" borderId="12" xfId="0" applyNumberFormat="1" applyFill="1" applyBorder="1" applyAlignment="1" applyProtection="1">
      <alignment horizontal="center"/>
    </xf>
    <xf numFmtId="1" fontId="0" fillId="16" borderId="68" xfId="0" applyNumberFormat="1" applyFill="1" applyBorder="1" applyAlignment="1" applyProtection="1">
      <alignment horizontal="center"/>
    </xf>
    <xf numFmtId="9" fontId="22" fillId="0" borderId="0" xfId="0" applyNumberFormat="1" applyFont="1" applyFill="1" applyBorder="1" applyAlignment="1" applyProtection="1">
      <alignment horizontal="right" vertical="center"/>
    </xf>
    <xf numFmtId="0" fontId="0" fillId="0" borderId="4" xfId="0" applyBorder="1" applyProtection="1"/>
    <xf numFmtId="0" fontId="0" fillId="16" borderId="51" xfId="0" applyFill="1" applyBorder="1" applyAlignment="1" applyProtection="1">
      <alignment horizontal="right"/>
    </xf>
    <xf numFmtId="0" fontId="0" fillId="0" borderId="92" xfId="0" applyBorder="1" applyProtection="1"/>
    <xf numFmtId="0" fontId="13" fillId="13" borderId="91" xfId="0" applyFont="1" applyFill="1" applyBorder="1" applyAlignment="1" applyProtection="1">
      <alignment horizontal="center" vertical="center" wrapText="1"/>
    </xf>
    <xf numFmtId="0" fontId="13" fillId="13" borderId="32" xfId="0" applyFont="1" applyFill="1" applyBorder="1" applyAlignment="1" applyProtection="1">
      <alignment horizontal="center" vertical="center" wrapText="1"/>
    </xf>
    <xf numFmtId="0" fontId="12" fillId="5" borderId="9" xfId="0" applyFon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/>
    </xf>
    <xf numFmtId="1" fontId="0" fillId="5" borderId="14" xfId="0" applyNumberFormat="1" applyFill="1" applyBorder="1" applyAlignment="1" applyProtection="1">
      <alignment horizontal="center"/>
    </xf>
    <xf numFmtId="1" fontId="0" fillId="5" borderId="51" xfId="0" applyNumberFormat="1" applyFill="1" applyBorder="1" applyAlignment="1" applyProtection="1">
      <alignment horizontal="center" vertical="center"/>
    </xf>
    <xf numFmtId="1" fontId="0" fillId="5" borderId="12" xfId="0" applyNumberForma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 vertical="center"/>
    </xf>
    <xf numFmtId="1" fontId="0" fillId="5" borderId="68" xfId="0" applyNumberFormat="1" applyFill="1" applyBorder="1" applyAlignment="1" applyProtection="1">
      <alignment horizontal="center" vertical="center"/>
    </xf>
    <xf numFmtId="9" fontId="17" fillId="0" borderId="32" xfId="0" applyNumberFormat="1" applyFont="1" applyBorder="1" applyAlignment="1" applyProtection="1">
      <alignment horizontal="center" vertical="center" wrapText="1"/>
    </xf>
    <xf numFmtId="0" fontId="0" fillId="10" borderId="79" xfId="0" applyFill="1" applyBorder="1" applyAlignment="1" applyProtection="1">
      <alignment horizontal="right" wrapText="1"/>
    </xf>
    <xf numFmtId="1" fontId="0" fillId="10" borderId="12" xfId="0" applyNumberFormat="1" applyFill="1" applyBorder="1" applyAlignment="1" applyProtection="1">
      <alignment horizontal="center"/>
    </xf>
    <xf numFmtId="1" fontId="0" fillId="10" borderId="10" xfId="0" applyNumberFormat="1" applyFill="1" applyBorder="1" applyAlignment="1" applyProtection="1">
      <alignment horizontal="center"/>
    </xf>
    <xf numFmtId="1" fontId="0" fillId="10" borderId="66" xfId="0" applyNumberFormat="1" applyFill="1" applyBorder="1" applyAlignment="1" applyProtection="1">
      <alignment horizontal="center"/>
    </xf>
    <xf numFmtId="1" fontId="0" fillId="10" borderId="67" xfId="0" applyNumberFormat="1" applyFill="1" applyBorder="1" applyAlignment="1" applyProtection="1">
      <alignment horizontal="center"/>
    </xf>
    <xf numFmtId="1" fontId="0" fillId="10" borderId="68" xfId="0" applyNumberFormat="1" applyFill="1" applyBorder="1" applyAlignment="1" applyProtection="1">
      <alignment horizontal="center"/>
    </xf>
    <xf numFmtId="0" fontId="0" fillId="0" borderId="63" xfId="0" applyBorder="1" applyProtection="1"/>
    <xf numFmtId="0" fontId="0" fillId="10" borderId="79" xfId="0" applyFill="1" applyBorder="1" applyAlignment="1" applyProtection="1">
      <alignment horizontal="right"/>
    </xf>
    <xf numFmtId="0" fontId="12" fillId="15" borderId="79" xfId="0" applyFont="1" applyFill="1" applyBorder="1" applyAlignment="1" applyProtection="1">
      <alignment horizontal="center" vertical="center"/>
    </xf>
    <xf numFmtId="1" fontId="0" fillId="15" borderId="5" xfId="0" applyNumberFormat="1" applyFill="1" applyBorder="1" applyAlignment="1" applyProtection="1">
      <alignment horizontal="center" vertical="center"/>
    </xf>
    <xf numFmtId="1" fontId="0" fillId="15" borderId="7" xfId="0" applyNumberFormat="1" applyFill="1" applyBorder="1" applyAlignment="1" applyProtection="1">
      <alignment horizontal="center" vertical="center"/>
    </xf>
    <xf numFmtId="1" fontId="0" fillId="15" borderId="51" xfId="0" applyNumberFormat="1" applyFill="1" applyBorder="1" applyAlignment="1" applyProtection="1">
      <alignment horizontal="center" vertical="center"/>
    </xf>
    <xf numFmtId="1" fontId="0" fillId="15" borderId="12" xfId="0" applyNumberFormat="1" applyFill="1" applyBorder="1" applyAlignment="1" applyProtection="1">
      <alignment horizontal="center" vertical="center"/>
    </xf>
    <xf numFmtId="1" fontId="0" fillId="15" borderId="67" xfId="0" applyNumberFormat="1" applyFill="1" applyBorder="1" applyAlignment="1" applyProtection="1">
      <alignment horizontal="center" vertical="center"/>
    </xf>
    <xf numFmtId="1" fontId="0" fillId="15" borderId="68" xfId="0" applyNumberFormat="1" applyFill="1" applyBorder="1" applyAlignment="1" applyProtection="1">
      <alignment horizontal="center" vertical="center"/>
    </xf>
    <xf numFmtId="0" fontId="0" fillId="17" borderId="51" xfId="0" applyFill="1" applyBorder="1" applyAlignment="1" applyProtection="1">
      <alignment horizontal="right" vertical="center"/>
    </xf>
    <xf numFmtId="1" fontId="0" fillId="17" borderId="53" xfId="0" applyNumberFormat="1" applyFill="1" applyBorder="1" applyAlignment="1" applyProtection="1">
      <alignment horizontal="center" vertical="center"/>
    </xf>
    <xf numFmtId="1" fontId="0" fillId="17" borderId="6" xfId="0" applyNumberFormat="1" applyFill="1" applyBorder="1" applyAlignment="1" applyProtection="1">
      <alignment horizontal="center" vertical="center"/>
    </xf>
    <xf numFmtId="1" fontId="0" fillId="17" borderId="66" xfId="0" applyNumberFormat="1" applyFill="1" applyBorder="1" applyAlignment="1" applyProtection="1">
      <alignment horizontal="center"/>
    </xf>
    <xf numFmtId="1" fontId="0" fillId="17" borderId="12" xfId="0" applyNumberFormat="1" applyFill="1" applyBorder="1" applyAlignment="1" applyProtection="1">
      <alignment horizontal="center"/>
    </xf>
    <xf numFmtId="1" fontId="0" fillId="17" borderId="67" xfId="0" applyNumberFormat="1" applyFill="1" applyBorder="1" applyAlignment="1" applyProtection="1">
      <alignment horizontal="center"/>
    </xf>
    <xf numFmtId="1" fontId="0" fillId="17" borderId="68" xfId="0" applyNumberFormat="1" applyFill="1" applyBorder="1" applyAlignment="1" applyProtection="1">
      <alignment horizontal="center"/>
    </xf>
    <xf numFmtId="9" fontId="0" fillId="17" borderId="15" xfId="1" applyFont="1" applyFill="1" applyBorder="1" applyAlignment="1" applyProtection="1">
      <alignment horizontal="center" vertical="center"/>
    </xf>
    <xf numFmtId="9" fontId="0" fillId="0" borderId="4" xfId="1" applyFont="1" applyBorder="1" applyProtection="1"/>
    <xf numFmtId="0" fontId="0" fillId="17" borderId="66" xfId="0" applyFill="1" applyBorder="1" applyAlignment="1" applyProtection="1">
      <alignment horizontal="right" vertical="center"/>
    </xf>
    <xf numFmtId="0" fontId="12" fillId="18" borderId="79" xfId="0" applyFon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/>
    </xf>
    <xf numFmtId="1" fontId="0" fillId="18" borderId="14" xfId="0" applyNumberFormat="1" applyFill="1" applyBorder="1" applyAlignment="1" applyProtection="1">
      <alignment horizontal="center"/>
    </xf>
    <xf numFmtId="1" fontId="0" fillId="18" borderId="67" xfId="0" applyNumberFormat="1" applyFill="1" applyBorder="1" applyAlignment="1" applyProtection="1">
      <alignment horizontal="center" vertical="center"/>
    </xf>
    <xf numFmtId="1" fontId="0" fillId="18" borderId="68" xfId="0" applyNumberFormat="1" applyFill="1" applyBorder="1" applyAlignment="1" applyProtection="1">
      <alignment horizontal="center" vertical="center"/>
    </xf>
    <xf numFmtId="0" fontId="0" fillId="7" borderId="79" xfId="0" applyFill="1" applyBorder="1" applyAlignment="1" applyProtection="1">
      <alignment horizontal="right"/>
    </xf>
    <xf numFmtId="1" fontId="0" fillId="7" borderId="67" xfId="0" applyNumberFormat="1" applyFill="1" applyBorder="1" applyAlignment="1" applyProtection="1">
      <alignment horizontal="center"/>
    </xf>
    <xf numFmtId="1" fontId="0" fillId="7" borderId="14" xfId="0" applyNumberFormat="1" applyFill="1" applyBorder="1" applyAlignment="1" applyProtection="1">
      <alignment horizontal="center"/>
    </xf>
    <xf numFmtId="1" fontId="0" fillId="7" borderId="66" xfId="0" applyNumberFormat="1" applyFill="1" applyBorder="1" applyAlignment="1" applyProtection="1">
      <alignment horizontal="center"/>
    </xf>
    <xf numFmtId="1" fontId="0" fillId="7" borderId="12" xfId="0" applyNumberFormat="1" applyFill="1" applyBorder="1" applyAlignment="1" applyProtection="1">
      <alignment horizontal="center"/>
    </xf>
    <xf numFmtId="1" fontId="0" fillId="7" borderId="68" xfId="0" applyNumberFormat="1" applyFill="1" applyBorder="1" applyAlignment="1" applyProtection="1">
      <alignment horizontal="center"/>
    </xf>
    <xf numFmtId="0" fontId="13" fillId="13" borderId="80" xfId="0" applyFont="1" applyFill="1" applyBorder="1" applyAlignment="1" applyProtection="1">
      <alignment horizontal="center" vertical="center" wrapText="1"/>
    </xf>
    <xf numFmtId="9" fontId="18" fillId="0" borderId="81" xfId="0" applyNumberFormat="1" applyFont="1" applyBorder="1" applyAlignment="1" applyProtection="1">
      <alignment horizontal="center" vertical="center" wrapText="1"/>
    </xf>
    <xf numFmtId="0" fontId="0" fillId="7" borderId="82" xfId="0" applyFill="1" applyBorder="1" applyAlignment="1" applyProtection="1">
      <alignment horizontal="right"/>
    </xf>
    <xf numFmtId="1" fontId="0" fillId="7" borderId="83" xfId="0" applyNumberFormat="1" applyFill="1" applyBorder="1" applyAlignment="1" applyProtection="1">
      <alignment horizontal="center"/>
    </xf>
    <xf numFmtId="1" fontId="0" fillId="7" borderId="84" xfId="0" applyNumberFormat="1" applyFill="1" applyBorder="1" applyAlignment="1" applyProtection="1">
      <alignment horizontal="center"/>
    </xf>
    <xf numFmtId="1" fontId="0" fillId="7" borderId="54" xfId="0" applyNumberFormat="1" applyFill="1" applyBorder="1" applyAlignment="1" applyProtection="1">
      <alignment horizontal="center"/>
    </xf>
    <xf numFmtId="1" fontId="0" fillId="7" borderId="30" xfId="0" applyNumberFormat="1" applyFill="1" applyBorder="1" applyAlignment="1" applyProtection="1">
      <alignment horizontal="center"/>
    </xf>
    <xf numFmtId="1" fontId="0" fillId="7" borderId="29" xfId="0" applyNumberFormat="1" applyFill="1" applyBorder="1" applyAlignment="1" applyProtection="1">
      <alignment horizontal="center"/>
    </xf>
    <xf numFmtId="1" fontId="0" fillId="7" borderId="55" xfId="0" applyNumberFormat="1" applyFill="1" applyBorder="1" applyAlignment="1" applyProtection="1">
      <alignment horizontal="center"/>
    </xf>
    <xf numFmtId="49" fontId="5" fillId="8" borderId="80" xfId="0" applyNumberFormat="1" applyFont="1" applyFill="1" applyBorder="1" applyAlignment="1" applyProtection="1">
      <alignment horizontal="center" vertical="top" wrapText="1"/>
      <protection locked="0"/>
    </xf>
    <xf numFmtId="0" fontId="0" fillId="8" borderId="80" xfId="0" applyFill="1" applyBorder="1" applyAlignment="1" applyProtection="1">
      <alignment horizontal="center"/>
      <protection locked="0"/>
    </xf>
    <xf numFmtId="0" fontId="10" fillId="0" borderId="34" xfId="0" quotePrefix="1" applyFont="1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/>
      <protection locked="0"/>
    </xf>
    <xf numFmtId="1" fontId="0" fillId="19" borderId="95" xfId="0" applyNumberFormat="1" applyFill="1" applyBorder="1" applyAlignment="1" applyProtection="1">
      <alignment horizontal="center" vertical="center"/>
    </xf>
    <xf numFmtId="0" fontId="0" fillId="0" borderId="4" xfId="0" applyNumberFormat="1" applyBorder="1" applyProtection="1"/>
    <xf numFmtId="0" fontId="0" fillId="0" borderId="65" xfId="0" applyFill="1" applyBorder="1" applyAlignment="1" applyProtection="1">
      <alignment vertical="center"/>
    </xf>
    <xf numFmtId="0" fontId="0" fillId="0" borderId="54" xfId="0" applyFill="1" applyBorder="1" applyProtection="1"/>
    <xf numFmtId="0" fontId="0" fillId="0" borderId="93" xfId="0" applyFill="1" applyBorder="1" applyAlignment="1" applyProtection="1">
      <alignment horizontal="center" vertical="center"/>
    </xf>
    <xf numFmtId="0" fontId="27" fillId="0" borderId="19" xfId="0" applyFont="1" applyBorder="1" applyAlignment="1">
      <alignment horizontal="left" vertical="center"/>
    </xf>
    <xf numFmtId="49" fontId="27" fillId="0" borderId="19" xfId="0" applyNumberFormat="1" applyFont="1" applyBorder="1" applyAlignment="1">
      <alignment horizontal="left" vertical="center"/>
    </xf>
    <xf numFmtId="49" fontId="28" fillId="0" borderId="19" xfId="0" applyNumberFormat="1" applyFont="1" applyBorder="1" applyAlignment="1">
      <alignment horizontal="left" vertical="center"/>
    </xf>
    <xf numFmtId="49" fontId="27" fillId="0" borderId="19" xfId="0" applyNumberFormat="1" applyFont="1" applyBorder="1" applyAlignment="1">
      <alignment horizontal="left" vertical="center" wrapText="1"/>
    </xf>
    <xf numFmtId="0" fontId="27" fillId="22" borderId="81" xfId="0" applyFont="1" applyFill="1" applyBorder="1" applyAlignment="1">
      <alignment horizontal="left" vertical="top"/>
    </xf>
    <xf numFmtId="49" fontId="27" fillId="22" borderId="81" xfId="0" applyNumberFormat="1" applyFont="1" applyFill="1" applyBorder="1" applyAlignment="1">
      <alignment horizontal="left" vertical="top"/>
    </xf>
    <xf numFmtId="0" fontId="27" fillId="22" borderId="81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10" fillId="0" borderId="19" xfId="0" applyFont="1" applyBorder="1"/>
    <xf numFmtId="0" fontId="10" fillId="0" borderId="19" xfId="0" applyFont="1" applyBorder="1" applyAlignment="1">
      <alignment horizontal="center" vertical="center"/>
    </xf>
    <xf numFmtId="49" fontId="10" fillId="0" borderId="19" xfId="0" applyNumberFormat="1" applyFont="1" applyBorder="1"/>
    <xf numFmtId="0" fontId="0" fillId="0" borderId="67" xfId="0" applyBorder="1"/>
    <xf numFmtId="0" fontId="7" fillId="10" borderId="67" xfId="0" applyFont="1" applyFill="1" applyBorder="1" applyAlignment="1" applyProtection="1">
      <alignment horizontal="center" vertical="top"/>
    </xf>
    <xf numFmtId="0" fontId="7" fillId="10" borderId="67" xfId="0" applyFont="1" applyFill="1" applyBorder="1" applyAlignment="1" applyProtection="1">
      <alignment horizontal="center" vertical="top" wrapText="1"/>
    </xf>
    <xf numFmtId="0" fontId="0" fillId="0" borderId="67" xfId="0" applyBorder="1" applyAlignment="1">
      <alignment horizontal="center"/>
    </xf>
    <xf numFmtId="0" fontId="30" fillId="0" borderId="0" xfId="0" applyFont="1"/>
    <xf numFmtId="0" fontId="0" fillId="0" borderId="0" xfId="0" applyAlignment="1">
      <alignment horizontal="center" wrapText="1"/>
    </xf>
    <xf numFmtId="0" fontId="0" fillId="7" borderId="81" xfId="0" applyFill="1" applyBorder="1" applyAlignment="1">
      <alignment horizontal="center" vertical="center"/>
    </xf>
    <xf numFmtId="0" fontId="0" fillId="13" borderId="8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2" fillId="7" borderId="101" xfId="0" applyFont="1" applyFill="1" applyBorder="1" applyAlignment="1">
      <alignment horizontal="center" vertical="center" wrapText="1"/>
    </xf>
    <xf numFmtId="0" fontId="32" fillId="7" borderId="102" xfId="0" applyFont="1" applyFill="1" applyBorder="1" applyAlignment="1">
      <alignment horizontal="center" vertical="center" wrapText="1"/>
    </xf>
    <xf numFmtId="0" fontId="32" fillId="24" borderId="103" xfId="0" applyFont="1" applyFill="1" applyBorder="1" applyAlignment="1">
      <alignment horizontal="center" vertical="center" wrapText="1"/>
    </xf>
    <xf numFmtId="0" fontId="32" fillId="24" borderId="102" xfId="0" applyFont="1" applyFill="1" applyBorder="1" applyAlignment="1">
      <alignment horizontal="center" vertical="center" wrapText="1"/>
    </xf>
    <xf numFmtId="14" fontId="0" fillId="0" borderId="67" xfId="0" applyNumberFormat="1" applyBorder="1" applyAlignment="1">
      <alignment horizontal="center"/>
    </xf>
    <xf numFmtId="0" fontId="0" fillId="0" borderId="67" xfId="0" applyBorder="1" applyAlignment="1">
      <alignment horizontal="center" wrapText="1"/>
    </xf>
    <xf numFmtId="0" fontId="0" fillId="0" borderId="66" xfId="0" applyBorder="1" applyAlignment="1">
      <alignment horizontal="center"/>
    </xf>
    <xf numFmtId="0" fontId="0" fillId="0" borderId="68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66" xfId="0" applyBorder="1" applyAlignment="1">
      <alignment horizontal="center" wrapText="1"/>
    </xf>
    <xf numFmtId="0" fontId="0" fillId="0" borderId="65" xfId="0" applyBorder="1" applyAlignment="1">
      <alignment horizontal="center" wrapText="1"/>
    </xf>
    <xf numFmtId="0" fontId="0" fillId="0" borderId="65" xfId="0" applyBorder="1"/>
    <xf numFmtId="0" fontId="0" fillId="0" borderId="68" xfId="0" applyBorder="1"/>
    <xf numFmtId="0" fontId="0" fillId="0" borderId="66" xfId="0" applyBorder="1"/>
    <xf numFmtId="0" fontId="0" fillId="17" borderId="10" xfId="0" applyFill="1" applyBorder="1" applyAlignment="1">
      <alignment horizontal="center"/>
    </xf>
    <xf numFmtId="0" fontId="0" fillId="17" borderId="67" xfId="0" applyFill="1" applyBorder="1" applyAlignment="1">
      <alignment horizontal="center"/>
    </xf>
    <xf numFmtId="0" fontId="29" fillId="5" borderId="67" xfId="0" applyFont="1" applyFill="1" applyBorder="1" applyAlignment="1" applyProtection="1">
      <alignment horizontal="center" vertical="top" wrapText="1"/>
    </xf>
    <xf numFmtId="1" fontId="0" fillId="18" borderId="104" xfId="0" applyNumberFormat="1" applyFill="1" applyBorder="1" applyAlignment="1" applyProtection="1">
      <alignment horizontal="center" vertical="center"/>
    </xf>
    <xf numFmtId="1" fontId="0" fillId="7" borderId="105" xfId="0" applyNumberFormat="1" applyFill="1" applyBorder="1" applyAlignment="1" applyProtection="1">
      <alignment horizontal="center"/>
    </xf>
    <xf numFmtId="1" fontId="0" fillId="7" borderId="56" xfId="0" applyNumberFormat="1" applyFill="1" applyBorder="1" applyAlignment="1" applyProtection="1">
      <alignment horizontal="center"/>
    </xf>
    <xf numFmtId="1" fontId="0" fillId="18" borderId="7" xfId="0" applyNumberFormat="1" applyFill="1" applyBorder="1" applyAlignment="1" applyProtection="1">
      <alignment horizontal="center" vertical="center"/>
    </xf>
    <xf numFmtId="14" fontId="0" fillId="0" borderId="0" xfId="0" applyNumberFormat="1" applyProtection="1">
      <protection locked="0"/>
    </xf>
    <xf numFmtId="0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0" fillId="19" borderId="95" xfId="0" applyFill="1" applyBorder="1" applyAlignment="1" applyProtection="1">
      <alignment horizontal="center" vertical="center"/>
    </xf>
    <xf numFmtId="1" fontId="0" fillId="19" borderId="12" xfId="0" applyNumberFormat="1" applyFill="1" applyBorder="1" applyAlignment="1" applyProtection="1">
      <alignment horizontal="center" vertical="center"/>
    </xf>
    <xf numFmtId="1" fontId="0" fillId="19" borderId="107" xfId="0" applyNumberFormat="1" applyFill="1" applyBorder="1" applyAlignment="1" applyProtection="1">
      <alignment horizontal="center" vertical="center"/>
    </xf>
    <xf numFmtId="1" fontId="0" fillId="19" borderId="109" xfId="0" applyNumberFormat="1" applyFill="1" applyBorder="1" applyAlignment="1" applyProtection="1">
      <alignment horizontal="center" vertical="center"/>
    </xf>
    <xf numFmtId="1" fontId="0" fillId="19" borderId="110" xfId="0" applyNumberFormat="1" applyFill="1" applyBorder="1" applyAlignment="1" applyProtection="1">
      <alignment horizontal="center" vertical="center"/>
    </xf>
    <xf numFmtId="0" fontId="0" fillId="0" borderId="8" xfId="0" applyFill="1" applyBorder="1" applyAlignment="1" applyProtection="1"/>
    <xf numFmtId="0" fontId="0" fillId="19" borderId="15" xfId="0" applyFill="1" applyBorder="1" applyAlignment="1" applyProtection="1"/>
    <xf numFmtId="0" fontId="0" fillId="0" borderId="15" xfId="0" applyFill="1" applyBorder="1" applyAlignment="1" applyProtection="1"/>
    <xf numFmtId="0" fontId="0" fillId="19" borderId="8" xfId="0" applyFill="1" applyBorder="1" applyAlignment="1" applyProtection="1"/>
    <xf numFmtId="0" fontId="0" fillId="0" borderId="70" xfId="0" applyFill="1" applyBorder="1" applyAlignment="1" applyProtection="1"/>
    <xf numFmtId="166" fontId="0" fillId="0" borderId="115" xfId="0" applyNumberFormat="1" applyFill="1" applyBorder="1" applyAlignment="1" applyProtection="1">
      <alignment horizontal="center" vertical="center"/>
    </xf>
    <xf numFmtId="166" fontId="0" fillId="19" borderId="115" xfId="0" applyNumberFormat="1" applyFill="1" applyBorder="1" applyAlignment="1" applyProtection="1">
      <alignment horizontal="center"/>
    </xf>
    <xf numFmtId="166" fontId="0" fillId="0" borderId="115" xfId="0" applyNumberFormat="1" applyFill="1" applyBorder="1" applyAlignment="1" applyProtection="1">
      <alignment horizontal="center"/>
    </xf>
    <xf numFmtId="166" fontId="0" fillId="0" borderId="116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horizontal="center" vertical="center" wrapText="1"/>
    </xf>
    <xf numFmtId="0" fontId="16" fillId="14" borderId="81" xfId="0" applyFont="1" applyFill="1" applyBorder="1" applyAlignment="1" applyProtection="1">
      <alignment horizontal="center" vertical="center" wrapText="1"/>
    </xf>
    <xf numFmtId="0" fontId="8" fillId="20" borderId="86" xfId="0" applyFont="1" applyFill="1" applyBorder="1" applyAlignment="1" applyProtection="1">
      <alignment horizontal="center" vertical="center" wrapText="1"/>
    </xf>
    <xf numFmtId="0" fontId="8" fillId="20" borderId="81" xfId="0" applyFont="1" applyFill="1" applyBorder="1" applyAlignment="1" applyProtection="1">
      <alignment horizontal="center" vertical="center" wrapText="1"/>
    </xf>
    <xf numFmtId="0" fontId="8" fillId="20" borderId="45" xfId="0" applyFont="1" applyFill="1" applyBorder="1" applyAlignment="1" applyProtection="1">
      <alignment horizontal="center" vertical="center" wrapText="1"/>
    </xf>
    <xf numFmtId="0" fontId="8" fillId="20" borderId="106" xfId="0" applyFont="1" applyFill="1" applyBorder="1" applyAlignment="1" applyProtection="1">
      <alignment horizontal="center" vertical="center" wrapText="1"/>
    </xf>
    <xf numFmtId="0" fontId="12" fillId="21" borderId="62" xfId="0" applyFont="1" applyFill="1" applyBorder="1" applyAlignment="1" applyProtection="1">
      <alignment horizontal="center" vertical="center" wrapText="1"/>
    </xf>
    <xf numFmtId="0" fontId="12" fillId="21" borderId="45" xfId="0" applyFont="1" applyFill="1" applyBorder="1" applyAlignment="1" applyProtection="1">
      <alignment horizontal="center" vertical="center" wrapText="1"/>
    </xf>
    <xf numFmtId="0" fontId="12" fillId="21" borderId="106" xfId="0" applyFont="1" applyFill="1" applyBorder="1" applyAlignment="1" applyProtection="1">
      <alignment horizontal="center" vertical="center" wrapText="1"/>
    </xf>
    <xf numFmtId="0" fontId="12" fillId="5" borderId="46" xfId="0" applyFont="1" applyFill="1" applyBorder="1" applyAlignment="1" applyProtection="1">
      <alignment horizontal="center" vertical="center" wrapText="1"/>
    </xf>
    <xf numFmtId="0" fontId="12" fillId="5" borderId="111" xfId="0" applyFont="1" applyFill="1" applyBorder="1" applyAlignment="1" applyProtection="1">
      <alignment horizontal="center" vertical="center" wrapText="1"/>
    </xf>
    <xf numFmtId="0" fontId="12" fillId="14" borderId="114" xfId="0" applyFont="1" applyFill="1" applyBorder="1" applyAlignment="1" applyProtection="1">
      <alignment horizontal="center" vertical="center" wrapText="1"/>
    </xf>
    <xf numFmtId="0" fontId="8" fillId="20" borderId="46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1" fontId="0" fillId="0" borderId="0" xfId="0" applyNumberFormat="1" applyProtection="1"/>
    <xf numFmtId="49" fontId="9" fillId="0" borderId="34" xfId="0" applyNumberFormat="1" applyFont="1" applyFill="1" applyBorder="1" applyAlignment="1" applyProtection="1">
      <alignment horizontal="left" vertical="center"/>
    </xf>
    <xf numFmtId="49" fontId="9" fillId="0" borderId="35" xfId="0" applyNumberFormat="1" applyFont="1" applyFill="1" applyBorder="1" applyAlignment="1" applyProtection="1">
      <alignment horizontal="left" vertical="center"/>
    </xf>
    <xf numFmtId="0" fontId="2" fillId="0" borderId="35" xfId="0" applyFont="1" applyFill="1" applyBorder="1" applyAlignment="1" applyProtection="1">
      <alignment vertical="center"/>
    </xf>
    <xf numFmtId="49" fontId="3" fillId="0" borderId="35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/>
    </xf>
    <xf numFmtId="0" fontId="2" fillId="0" borderId="37" xfId="0" applyFont="1" applyBorder="1" applyAlignment="1" applyProtection="1">
      <alignment vertical="center"/>
    </xf>
    <xf numFmtId="0" fontId="2" fillId="0" borderId="34" xfId="0" applyFont="1" applyBorder="1" applyAlignment="1" applyProtection="1">
      <alignment horizontal="center" vertical="center" wrapText="1"/>
    </xf>
    <xf numFmtId="1" fontId="2" fillId="1" borderId="35" xfId="0" applyNumberFormat="1" applyFont="1" applyFill="1" applyBorder="1" applyAlignment="1" applyProtection="1">
      <alignment horizontal="center" vertical="center"/>
    </xf>
    <xf numFmtId="1" fontId="2" fillId="0" borderId="37" xfId="0" applyNumberFormat="1" applyFont="1" applyBorder="1" applyAlignment="1" applyProtection="1">
      <alignment horizontal="center" vertical="center"/>
    </xf>
    <xf numFmtId="0" fontId="2" fillId="0" borderId="34" xfId="0" applyFont="1" applyBorder="1" applyAlignment="1" applyProtection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2" fillId="0" borderId="34" xfId="0" applyFont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48" xfId="0" applyBorder="1" applyAlignment="1" applyProtection="1">
      <alignment horizontal="center" vertical="center"/>
    </xf>
    <xf numFmtId="0" fontId="0" fillId="0" borderId="50" xfId="0" applyBorder="1" applyAlignment="1" applyProtection="1">
      <alignment horizontal="center" vertical="center"/>
    </xf>
    <xf numFmtId="0" fontId="0" fillId="0" borderId="49" xfId="0" applyBorder="1" applyAlignment="1" applyProtection="1">
      <alignment horizontal="center" vertical="center"/>
    </xf>
    <xf numFmtId="0" fontId="0" fillId="12" borderId="5" xfId="0" applyFill="1" applyBorder="1" applyAlignment="1" applyProtection="1">
      <alignment horizontal="center" vertical="center"/>
    </xf>
    <xf numFmtId="0" fontId="0" fillId="12" borderId="53" xfId="0" applyFill="1" applyBorder="1" applyAlignment="1" applyProtection="1">
      <alignment horizontal="center" vertical="center"/>
    </xf>
    <xf numFmtId="0" fontId="0" fillId="12" borderId="52" xfId="0" applyFill="1" applyBorder="1" applyAlignment="1" applyProtection="1">
      <alignment horizontal="center" vertical="center"/>
    </xf>
    <xf numFmtId="0" fontId="0" fillId="6" borderId="12" xfId="0" applyFill="1" applyBorder="1" applyAlignment="1" applyProtection="1">
      <alignment horizontal="center" vertical="center"/>
    </xf>
    <xf numFmtId="0" fontId="0" fillId="6" borderId="67" xfId="0" applyFill="1" applyBorder="1" applyAlignment="1" applyProtection="1">
      <alignment horizontal="center" vertical="center"/>
    </xf>
    <xf numFmtId="0" fontId="0" fillId="6" borderId="68" xfId="0" applyFill="1" applyBorder="1" applyAlignment="1" applyProtection="1">
      <alignment horizontal="center" vertical="center"/>
    </xf>
    <xf numFmtId="0" fontId="0" fillId="6" borderId="5" xfId="0" applyFill="1" applyBorder="1" applyAlignment="1" applyProtection="1">
      <alignment horizontal="center" vertical="center"/>
    </xf>
    <xf numFmtId="0" fontId="0" fillId="6" borderId="53" xfId="0" applyFill="1" applyBorder="1" applyAlignment="1" applyProtection="1">
      <alignment horizontal="center" vertical="center"/>
    </xf>
    <xf numFmtId="0" fontId="0" fillId="6" borderId="52" xfId="0" applyFill="1" applyBorder="1" applyAlignment="1" applyProtection="1">
      <alignment horizontal="center" vertical="center"/>
    </xf>
    <xf numFmtId="0" fontId="0" fillId="0" borderId="12" xfId="0" applyFill="1" applyBorder="1" applyAlignment="1" applyProtection="1">
      <alignment horizontal="center" vertical="center"/>
    </xf>
    <xf numFmtId="0" fontId="0" fillId="0" borderId="67" xfId="0" applyFill="1" applyBorder="1" applyAlignment="1" applyProtection="1">
      <alignment horizontal="center" vertical="center"/>
    </xf>
    <xf numFmtId="0" fontId="0" fillId="0" borderId="68" xfId="0" applyFill="1" applyBorder="1" applyAlignment="1" applyProtection="1">
      <alignment horizontal="center" vertical="center"/>
    </xf>
    <xf numFmtId="1" fontId="0" fillId="0" borderId="15" xfId="0" applyNumberFormat="1" applyBorder="1" applyAlignment="1" applyProtection="1">
      <alignment horizontal="center" vertical="center"/>
    </xf>
    <xf numFmtId="1" fontId="0" fillId="0" borderId="112" xfId="0" applyNumberFormat="1" applyBorder="1" applyAlignment="1" applyProtection="1">
      <alignment horizontal="center" vertical="center"/>
    </xf>
    <xf numFmtId="1" fontId="0" fillId="19" borderId="15" xfId="0" applyNumberFormat="1" applyFill="1" applyBorder="1" applyAlignment="1" applyProtection="1">
      <alignment horizontal="center" vertical="center"/>
    </xf>
    <xf numFmtId="1" fontId="0" fillId="19" borderId="112" xfId="0" applyNumberFormat="1" applyFill="1" applyBorder="1" applyAlignment="1" applyProtection="1">
      <alignment horizontal="center" vertical="center"/>
    </xf>
    <xf numFmtId="1" fontId="0" fillId="0" borderId="85" xfId="0" applyNumberFormat="1" applyBorder="1" applyAlignment="1" applyProtection="1">
      <alignment horizontal="center" vertical="center"/>
    </xf>
    <xf numFmtId="1" fontId="0" fillId="0" borderId="113" xfId="0" applyNumberFormat="1" applyFill="1" applyBorder="1" applyAlignment="1" applyProtection="1">
      <alignment horizontal="center" vertical="center"/>
    </xf>
    <xf numFmtId="0" fontId="2" fillId="0" borderId="34" xfId="0" applyFont="1" applyBorder="1" applyAlignment="1" applyProtection="1">
      <alignment horizontal="left" vertical="center" wrapText="1"/>
    </xf>
    <xf numFmtId="0" fontId="0" fillId="0" borderId="12" xfId="0" applyBorder="1" applyAlignment="1">
      <alignment horizontal="center"/>
    </xf>
    <xf numFmtId="0" fontId="0" fillId="0" borderId="109" xfId="0" applyBorder="1" applyAlignment="1">
      <alignment horizontal="center" wrapText="1"/>
    </xf>
    <xf numFmtId="0" fontId="0" fillId="24" borderId="19" xfId="0" applyFill="1" applyBorder="1"/>
    <xf numFmtId="14" fontId="0" fillId="0" borderId="53" xfId="0" applyNumberFormat="1" applyBorder="1" applyAlignment="1">
      <alignment horizontal="center"/>
    </xf>
    <xf numFmtId="14" fontId="0" fillId="0" borderId="68" xfId="0" applyNumberFormat="1" applyBorder="1" applyAlignment="1">
      <alignment horizontal="center" wrapText="1"/>
    </xf>
    <xf numFmtId="14" fontId="0" fillId="0" borderId="68" xfId="0" applyNumberFormat="1" applyBorder="1"/>
    <xf numFmtId="166" fontId="0" fillId="0" borderId="67" xfId="0" applyNumberFormat="1" applyFill="1" applyBorder="1" applyAlignment="1" applyProtection="1">
      <alignment horizontal="center" vertical="center"/>
    </xf>
    <xf numFmtId="166" fontId="0" fillId="0" borderId="56" xfId="0" applyNumberFormat="1" applyFill="1" applyBorder="1" applyAlignment="1" applyProtection="1">
      <alignment horizontal="center" vertical="center"/>
    </xf>
    <xf numFmtId="166" fontId="0" fillId="19" borderId="67" xfId="0" applyNumberFormat="1" applyFill="1" applyBorder="1" applyAlignment="1" applyProtection="1">
      <alignment horizontal="center" vertical="center"/>
    </xf>
    <xf numFmtId="166" fontId="11" fillId="0" borderId="108" xfId="1" applyNumberFormat="1" applyFont="1" applyFill="1" applyBorder="1" applyAlignment="1" applyProtection="1">
      <alignment horizontal="center" vertical="center"/>
    </xf>
    <xf numFmtId="166" fontId="11" fillId="19" borderId="109" xfId="1" applyNumberFormat="1" applyFont="1" applyFill="1" applyBorder="1" applyAlignment="1" applyProtection="1">
      <alignment horizontal="center" vertical="center"/>
    </xf>
    <xf numFmtId="166" fontId="11" fillId="0" borderId="109" xfId="1" applyNumberFormat="1" applyFont="1" applyFill="1" applyBorder="1" applyAlignment="1" applyProtection="1">
      <alignment horizontal="center" vertical="center"/>
    </xf>
    <xf numFmtId="166" fontId="11" fillId="0" borderId="110" xfId="1" applyNumberFormat="1" applyFont="1" applyFill="1" applyBorder="1" applyAlignment="1" applyProtection="1">
      <alignment horizontal="center" vertical="center"/>
    </xf>
    <xf numFmtId="0" fontId="2" fillId="0" borderId="36" xfId="0" applyFont="1" applyFill="1" applyBorder="1" applyAlignment="1" applyProtection="1">
      <alignment vertical="center"/>
    </xf>
    <xf numFmtId="0" fontId="2" fillId="1" borderId="35" xfId="0" applyFont="1" applyFill="1" applyBorder="1" applyAlignment="1" applyProtection="1">
      <alignment horizontal="center" vertical="center"/>
    </xf>
    <xf numFmtId="0" fontId="2" fillId="0" borderId="37" xfId="0" applyFont="1" applyBorder="1" applyAlignment="1" applyProtection="1">
      <alignment horizontal="center" vertical="center"/>
    </xf>
    <xf numFmtId="166" fontId="0" fillId="19" borderId="117" xfId="0" applyNumberFormat="1" applyFill="1" applyBorder="1" applyAlignment="1" applyProtection="1">
      <alignment horizontal="center"/>
    </xf>
    <xf numFmtId="0" fontId="0" fillId="0" borderId="57" xfId="0" applyFill="1" applyBorder="1" applyAlignment="1" applyProtection="1"/>
    <xf numFmtId="164" fontId="2" fillId="0" borderId="34" xfId="0" applyNumberFormat="1" applyFont="1" applyBorder="1" applyAlignment="1" applyProtection="1">
      <alignment horizontal="center"/>
    </xf>
    <xf numFmtId="164" fontId="2" fillId="0" borderId="41" xfId="0" applyNumberFormat="1" applyFont="1" applyBorder="1" applyAlignment="1" applyProtection="1">
      <alignment horizontal="center"/>
    </xf>
    <xf numFmtId="164" fontId="2" fillId="0" borderId="35" xfId="0" applyNumberFormat="1" applyFont="1" applyBorder="1" applyAlignment="1" applyProtection="1">
      <alignment horizontal="center"/>
    </xf>
    <xf numFmtId="164" fontId="2" fillId="0" borderId="38" xfId="0" applyNumberFormat="1" applyFont="1" applyBorder="1" applyAlignment="1" applyProtection="1">
      <alignment horizontal="center"/>
    </xf>
    <xf numFmtId="164" fontId="2" fillId="0" borderId="39" xfId="0" applyNumberFormat="1" applyFont="1" applyBorder="1" applyAlignment="1" applyProtection="1">
      <alignment horizontal="center"/>
    </xf>
    <xf numFmtId="164" fontId="2" fillId="0" borderId="40" xfId="0" applyNumberFormat="1" applyFont="1" applyBorder="1" applyAlignment="1" applyProtection="1">
      <alignment horizontal="center"/>
    </xf>
    <xf numFmtId="164" fontId="2" fillId="0" borderId="34" xfId="0" applyNumberFormat="1" applyFont="1" applyBorder="1" applyAlignment="1" applyProtection="1">
      <alignment horizontal="center" vertical="center"/>
    </xf>
    <xf numFmtId="164" fontId="2" fillId="0" borderId="41" xfId="0" applyNumberFormat="1" applyFont="1" applyBorder="1" applyAlignment="1" applyProtection="1">
      <alignment horizontal="center" vertical="center"/>
    </xf>
    <xf numFmtId="164" fontId="2" fillId="0" borderId="35" xfId="0" applyNumberFormat="1" applyFont="1" applyBorder="1" applyAlignment="1" applyProtection="1">
      <alignment horizontal="center" vertical="center"/>
    </xf>
    <xf numFmtId="164" fontId="2" fillId="0" borderId="38" xfId="0" applyNumberFormat="1" applyFont="1" applyBorder="1" applyAlignment="1" applyProtection="1">
      <alignment horizontal="center" vertical="center"/>
    </xf>
    <xf numFmtId="164" fontId="2" fillId="0" borderId="39" xfId="0" applyNumberFormat="1" applyFont="1" applyBorder="1" applyAlignment="1" applyProtection="1">
      <alignment horizontal="center" vertical="center"/>
    </xf>
    <xf numFmtId="164" fontId="2" fillId="0" borderId="40" xfId="0" applyNumberFormat="1" applyFont="1" applyBorder="1" applyAlignment="1" applyProtection="1">
      <alignment horizontal="center" vertical="center"/>
    </xf>
    <xf numFmtId="14" fontId="0" fillId="0" borderId="66" xfId="0" applyNumberFormat="1" applyBorder="1" applyAlignment="1">
      <alignment horizontal="center"/>
    </xf>
    <xf numFmtId="14" fontId="0" fillId="0" borderId="12" xfId="0" applyNumberFormat="1" applyBorder="1" applyAlignment="1">
      <alignment horizontal="center" wrapText="1"/>
    </xf>
    <xf numFmtId="14" fontId="0" fillId="0" borderId="66" xfId="0" applyNumberFormat="1" applyBorder="1"/>
    <xf numFmtId="14" fontId="0" fillId="0" borderId="67" xfId="0" applyNumberFormat="1" applyBorder="1"/>
    <xf numFmtId="14" fontId="0" fillId="0" borderId="66" xfId="0" applyNumberFormat="1" applyBorder="1" applyAlignment="1">
      <alignment horizontal="center" wrapText="1"/>
    </xf>
    <xf numFmtId="14" fontId="0" fillId="0" borderId="67" xfId="0" applyNumberFormat="1" applyBorder="1" applyAlignment="1">
      <alignment horizontal="center" wrapText="1"/>
    </xf>
    <xf numFmtId="0" fontId="0" fillId="0" borderId="37" xfId="0" applyBorder="1" applyAlignment="1" applyProtection="1">
      <alignment horizontal="left" vertical="center"/>
      <protection locked="0"/>
    </xf>
    <xf numFmtId="0" fontId="2" fillId="0" borderId="34" xfId="0" applyFont="1" applyFill="1" applyBorder="1" applyAlignment="1" applyProtection="1">
      <alignment horizontal="left" vertical="center"/>
    </xf>
    <xf numFmtId="0" fontId="2" fillId="9" borderId="34" xfId="0" applyFont="1" applyFill="1" applyBorder="1" applyAlignment="1" applyProtection="1">
      <alignment horizontal="left" vertical="center"/>
    </xf>
    <xf numFmtId="0" fontId="2" fillId="28" borderId="34" xfId="0" applyFont="1" applyFill="1" applyBorder="1" applyAlignment="1" applyProtection="1">
      <alignment horizontal="left" vertical="center"/>
    </xf>
    <xf numFmtId="164" fontId="2" fillId="0" borderId="35" xfId="0" applyNumberFormat="1" applyFont="1" applyFill="1" applyBorder="1" applyAlignment="1" applyProtection="1">
      <alignment horizontal="center"/>
    </xf>
    <xf numFmtId="164" fontId="2" fillId="0" borderId="98" xfId="0" applyNumberFormat="1" applyFont="1" applyFill="1" applyBorder="1" applyAlignment="1" applyProtection="1">
      <alignment horizontal="center"/>
    </xf>
    <xf numFmtId="164" fontId="2" fillId="0" borderId="41" xfId="0" applyNumberFormat="1" applyFont="1" applyFill="1" applyBorder="1" applyAlignment="1" applyProtection="1">
      <alignment horizontal="center"/>
    </xf>
    <xf numFmtId="164" fontId="2" fillId="0" borderId="35" xfId="0" applyNumberFormat="1" applyFont="1" applyFill="1" applyBorder="1" applyAlignment="1" applyProtection="1">
      <alignment horizontal="center" vertical="center"/>
    </xf>
    <xf numFmtId="164" fontId="2" fillId="0" borderId="98" xfId="0" applyNumberFormat="1" applyFont="1" applyFill="1" applyBorder="1" applyAlignment="1" applyProtection="1">
      <alignment horizontal="center" vertical="center"/>
    </xf>
    <xf numFmtId="164" fontId="2" fillId="0" borderId="41" xfId="0" applyNumberFormat="1" applyFont="1" applyFill="1" applyBorder="1" applyAlignment="1" applyProtection="1">
      <alignment horizontal="center" vertical="center"/>
    </xf>
    <xf numFmtId="164" fontId="2" fillId="7" borderId="39" xfId="0" applyNumberFormat="1" applyFont="1" applyFill="1" applyBorder="1" applyAlignment="1" applyProtection="1">
      <alignment horizontal="center"/>
    </xf>
    <xf numFmtId="164" fontId="2" fillId="7" borderId="41" xfId="0" applyNumberFormat="1" applyFont="1" applyFill="1" applyBorder="1" applyAlignment="1" applyProtection="1">
      <alignment horizontal="center"/>
    </xf>
    <xf numFmtId="164" fontId="2" fillId="7" borderId="35" xfId="0" applyNumberFormat="1" applyFont="1" applyFill="1" applyBorder="1" applyAlignment="1" applyProtection="1">
      <alignment horizontal="center"/>
    </xf>
    <xf numFmtId="164" fontId="2" fillId="7" borderId="39" xfId="0" applyNumberFormat="1" applyFont="1" applyFill="1" applyBorder="1" applyAlignment="1" applyProtection="1">
      <alignment horizontal="center" vertical="center"/>
    </xf>
    <xf numFmtId="164" fontId="2" fillId="7" borderId="41" xfId="0" applyNumberFormat="1" applyFont="1" applyFill="1" applyBorder="1" applyAlignment="1" applyProtection="1">
      <alignment horizontal="center" vertical="center"/>
    </xf>
    <xf numFmtId="164" fontId="2" fillId="7" borderId="35" xfId="0" applyNumberFormat="1" applyFont="1" applyFill="1" applyBorder="1" applyAlignment="1" applyProtection="1">
      <alignment horizontal="center" vertical="center"/>
    </xf>
    <xf numFmtId="0" fontId="2" fillId="0" borderId="35" xfId="0" applyFont="1" applyBorder="1" applyAlignment="1" applyProtection="1">
      <alignment horizontal="left" vertical="center"/>
    </xf>
    <xf numFmtId="164" fontId="2" fillId="7" borderId="40" xfId="0" applyNumberFormat="1" applyFont="1" applyFill="1" applyBorder="1" applyAlignment="1" applyProtection="1">
      <alignment horizontal="center"/>
    </xf>
    <xf numFmtId="164" fontId="2" fillId="7" borderId="40" xfId="0" applyNumberFormat="1" applyFont="1" applyFill="1" applyBorder="1" applyAlignment="1" applyProtection="1">
      <alignment horizontal="center" vertical="center"/>
    </xf>
    <xf numFmtId="164" fontId="2" fillId="7" borderId="98" xfId="0" applyNumberFormat="1" applyFont="1" applyFill="1" applyBorder="1" applyAlignment="1" applyProtection="1">
      <alignment horizontal="center"/>
    </xf>
    <xf numFmtId="164" fontId="2" fillId="7" borderId="98" xfId="0" applyNumberFormat="1" applyFont="1" applyFill="1" applyBorder="1" applyAlignment="1" applyProtection="1">
      <alignment horizontal="center" vertical="center"/>
    </xf>
    <xf numFmtId="0" fontId="0" fillId="5" borderId="6" xfId="0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5" borderId="0" xfId="0" applyFill="1" applyProtection="1">
      <protection hidden="1"/>
    </xf>
    <xf numFmtId="0" fontId="0" fillId="5" borderId="8" xfId="0" applyFill="1" applyBorder="1" applyProtection="1">
      <protection hidden="1"/>
    </xf>
    <xf numFmtId="0" fontId="4" fillId="4" borderId="16" xfId="0" applyFont="1" applyFill="1" applyBorder="1" applyAlignment="1" applyProtection="1">
      <alignment horizontal="center" vertical="top" wrapText="1"/>
      <protection hidden="1"/>
    </xf>
    <xf numFmtId="0" fontId="4" fillId="4" borderId="17" xfId="0" applyFont="1" applyFill="1" applyBorder="1" applyAlignment="1" applyProtection="1">
      <alignment horizontal="center" vertical="top" wrapText="1"/>
      <protection hidden="1"/>
    </xf>
    <xf numFmtId="0" fontId="4" fillId="4" borderId="18" xfId="0" applyFont="1" applyFill="1" applyBorder="1" applyAlignment="1" applyProtection="1">
      <alignment horizontal="center" vertical="top" wrapText="1"/>
      <protection hidden="1"/>
    </xf>
    <xf numFmtId="0" fontId="4" fillId="4" borderId="11" xfId="0" applyFont="1" applyFill="1" applyBorder="1" applyAlignment="1" applyProtection="1">
      <alignment horizontal="center" vertical="top" wrapText="1"/>
      <protection hidden="1"/>
    </xf>
    <xf numFmtId="0" fontId="4" fillId="4" borderId="22" xfId="0" applyFont="1" applyFill="1" applyBorder="1" applyAlignment="1" applyProtection="1">
      <alignment horizontal="center" vertical="top" wrapText="1"/>
      <protection hidden="1"/>
    </xf>
    <xf numFmtId="0" fontId="4" fillId="4" borderId="21" xfId="0" applyFont="1" applyFill="1" applyBorder="1" applyAlignment="1" applyProtection="1">
      <alignment horizontal="center" vertical="top" wrapText="1"/>
      <protection hidden="1"/>
    </xf>
    <xf numFmtId="0" fontId="4" fillId="4" borderId="32" xfId="0" applyFont="1" applyFill="1" applyBorder="1" applyAlignment="1" applyProtection="1">
      <alignment horizontal="center" vertical="top" wrapText="1"/>
      <protection hidden="1"/>
    </xf>
    <xf numFmtId="0" fontId="4" fillId="4" borderId="33" xfId="0" applyFont="1" applyFill="1" applyBorder="1" applyAlignment="1" applyProtection="1">
      <alignment horizontal="center" vertical="top" wrapText="1"/>
      <protection hidden="1"/>
    </xf>
    <xf numFmtId="49" fontId="0" fillId="0" borderId="34" xfId="0" applyNumberFormat="1" applyBorder="1" applyAlignment="1" applyProtection="1">
      <alignment horizontal="center"/>
      <protection hidden="1"/>
    </xf>
    <xf numFmtId="0" fontId="0" fillId="0" borderId="42" xfId="0" applyFill="1" applyBorder="1" applyAlignment="1" applyProtection="1">
      <alignment horizontal="center"/>
      <protection hidden="1"/>
    </xf>
    <xf numFmtId="0" fontId="0" fillId="0" borderId="43" xfId="0" applyBorder="1" applyAlignment="1" applyProtection="1">
      <alignment horizontal="center"/>
      <protection hidden="1"/>
    </xf>
    <xf numFmtId="49" fontId="0" fillId="0" borderId="34" xfId="0" applyNumberFormat="1" applyBorder="1" applyAlignment="1" applyProtection="1">
      <alignment horizontal="center" vertical="center"/>
      <protection hidden="1"/>
    </xf>
    <xf numFmtId="0" fontId="0" fillId="0" borderId="42" xfId="0" applyFill="1" applyBorder="1" applyAlignment="1" applyProtection="1">
      <alignment horizontal="center" vertical="center"/>
      <protection hidden="1"/>
    </xf>
    <xf numFmtId="0" fontId="0" fillId="0" borderId="43" xfId="0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19" xfId="0" applyBorder="1" applyProtection="1">
      <protection hidden="1"/>
    </xf>
    <xf numFmtId="0" fontId="0" fillId="0" borderId="19" xfId="0" applyFill="1" applyBorder="1" applyAlignment="1" applyProtection="1">
      <alignment horizontal="center" vertical="center"/>
      <protection hidden="1"/>
    </xf>
    <xf numFmtId="0" fontId="0" fillId="28" borderId="0" xfId="0" applyFill="1" applyProtection="1">
      <protection hidden="1"/>
    </xf>
    <xf numFmtId="14" fontId="0" fillId="0" borderId="65" xfId="0" applyNumberFormat="1" applyBorder="1"/>
    <xf numFmtId="14" fontId="0" fillId="6" borderId="67" xfId="0" applyNumberFormat="1" applyFill="1" applyBorder="1" applyAlignment="1">
      <alignment horizontal="center" vertical="center"/>
    </xf>
    <xf numFmtId="0" fontId="0" fillId="0" borderId="67" xfId="0" applyNumberForma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6" borderId="67" xfId="0" applyFill="1" applyBorder="1" applyAlignment="1">
      <alignment horizontal="center" vertical="center"/>
    </xf>
    <xf numFmtId="0" fontId="35" fillId="0" borderId="109" xfId="0" applyFont="1" applyFill="1" applyBorder="1" applyAlignment="1">
      <alignment horizontal="center" wrapText="1"/>
    </xf>
    <xf numFmtId="0" fontId="0" fillId="0" borderId="119" xfId="0" applyBorder="1" applyAlignment="1">
      <alignment horizontal="center" wrapText="1"/>
    </xf>
    <xf numFmtId="0" fontId="0" fillId="0" borderId="109" xfId="0" applyFill="1" applyBorder="1" applyAlignment="1">
      <alignment horizontal="center"/>
    </xf>
    <xf numFmtId="0" fontId="0" fillId="6" borderId="109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left"/>
    </xf>
    <xf numFmtId="0" fontId="0" fillId="6" borderId="12" xfId="0" applyFill="1" applyBorder="1" applyAlignment="1">
      <alignment horizontal="center" vertical="center"/>
    </xf>
    <xf numFmtId="0" fontId="34" fillId="17" borderId="67" xfId="0" applyFont="1" applyFill="1" applyBorder="1" applyAlignment="1">
      <alignment horizontal="center"/>
    </xf>
    <xf numFmtId="0" fontId="0" fillId="17" borderId="19" xfId="0" applyFill="1" applyBorder="1" applyAlignment="1">
      <alignment horizontal="center"/>
    </xf>
    <xf numFmtId="0" fontId="0" fillId="17" borderId="67" xfId="0" applyFill="1" applyBorder="1" applyAlignment="1">
      <alignment horizontal="center" vertical="center"/>
    </xf>
    <xf numFmtId="0" fontId="0" fillId="17" borderId="10" xfId="0" applyFill="1" applyBorder="1" applyAlignment="1">
      <alignment horizontal="center" vertical="center"/>
    </xf>
    <xf numFmtId="14" fontId="0" fillId="6" borderId="66" xfId="0" applyNumberFormat="1" applyFill="1" applyBorder="1" applyAlignment="1">
      <alignment horizontal="center" vertical="center" wrapText="1"/>
    </xf>
    <xf numFmtId="14" fontId="0" fillId="6" borderId="68" xfId="0" applyNumberFormat="1" applyFill="1" applyBorder="1" applyAlignment="1">
      <alignment horizontal="center" vertical="center" wrapText="1"/>
    </xf>
    <xf numFmtId="14" fontId="0" fillId="6" borderId="12" xfId="0" applyNumberFormat="1" applyFill="1" applyBorder="1" applyAlignment="1">
      <alignment horizontal="center" vertical="center" wrapText="1"/>
    </xf>
    <xf numFmtId="0" fontId="0" fillId="6" borderId="68" xfId="0" applyFill="1" applyBorder="1" applyAlignment="1">
      <alignment horizontal="center" vertical="center" wrapText="1"/>
    </xf>
    <xf numFmtId="0" fontId="0" fillId="6" borderId="67" xfId="0" applyFill="1" applyBorder="1" applyAlignment="1">
      <alignment horizontal="center" vertical="center" wrapText="1"/>
    </xf>
    <xf numFmtId="0" fontId="0" fillId="6" borderId="66" xfId="0" applyFill="1" applyBorder="1" applyAlignment="1">
      <alignment horizontal="center" vertical="center" wrapText="1"/>
    </xf>
    <xf numFmtId="0" fontId="0" fillId="6" borderId="65" xfId="0" applyFill="1" applyBorder="1" applyAlignment="1">
      <alignment horizontal="center" vertical="center" wrapText="1"/>
    </xf>
    <xf numFmtId="0" fontId="0" fillId="6" borderId="65" xfId="0" applyFill="1" applyBorder="1" applyAlignment="1">
      <alignment horizontal="center" vertical="center"/>
    </xf>
    <xf numFmtId="0" fontId="0" fillId="17" borderId="0" xfId="0" applyFill="1" applyBorder="1" applyAlignment="1">
      <alignment horizontal="center"/>
    </xf>
    <xf numFmtId="14" fontId="0" fillId="0" borderId="51" xfId="0" applyNumberFormat="1" applyBorder="1" applyAlignment="1">
      <alignment horizontal="center"/>
    </xf>
    <xf numFmtId="14" fontId="0" fillId="0" borderId="88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20" xfId="0" applyBorder="1" applyAlignment="1">
      <alignment horizontal="center"/>
    </xf>
    <xf numFmtId="0" fontId="0" fillId="17" borderId="53" xfId="0" applyFill="1" applyBorder="1" applyAlignment="1">
      <alignment horizontal="center"/>
    </xf>
    <xf numFmtId="0" fontId="0" fillId="0" borderId="7" xfId="0" applyFont="1" applyFill="1" applyBorder="1"/>
    <xf numFmtId="14" fontId="35" fillId="0" borderId="67" xfId="0" applyNumberFormat="1" applyFont="1" applyFill="1" applyBorder="1" applyAlignment="1">
      <alignment horizontal="center" vertical="center" wrapText="1"/>
    </xf>
    <xf numFmtId="0" fontId="35" fillId="0" borderId="67" xfId="0" applyFont="1" applyFill="1" applyBorder="1" applyAlignment="1">
      <alignment horizontal="center" vertical="center" wrapText="1"/>
    </xf>
    <xf numFmtId="0" fontId="0" fillId="0" borderId="67" xfId="0" applyFont="1" applyFill="1" applyBorder="1" applyAlignment="1">
      <alignment horizontal="center" vertical="center" wrapText="1"/>
    </xf>
    <xf numFmtId="0" fontId="0" fillId="17" borderId="67" xfId="0" applyFont="1" applyFill="1" applyBorder="1" applyAlignment="1">
      <alignment horizontal="center" vertical="center" wrapText="1"/>
    </xf>
    <xf numFmtId="0" fontId="0" fillId="0" borderId="67" xfId="0" applyFont="1" applyFill="1" applyBorder="1"/>
    <xf numFmtId="14" fontId="0" fillId="0" borderId="67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7" xfId="0" applyBorder="1" applyAlignment="1"/>
    <xf numFmtId="0" fontId="0" fillId="0" borderId="109" xfId="0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66" xfId="0" applyBorder="1" applyAlignment="1"/>
    <xf numFmtId="0" fontId="0" fillId="0" borderId="65" xfId="0" applyBorder="1" applyAlignment="1">
      <alignment horizontal="center"/>
    </xf>
    <xf numFmtId="0" fontId="0" fillId="0" borderId="65" xfId="0" applyBorder="1" applyAlignment="1"/>
    <xf numFmtId="14" fontId="0" fillId="0" borderId="68" xfId="0" applyNumberFormat="1" applyBorder="1" applyAlignment="1">
      <alignment horizontal="center"/>
    </xf>
    <xf numFmtId="14" fontId="0" fillId="0" borderId="12" xfId="0" applyNumberFormat="1" applyBorder="1" applyAlignment="1">
      <alignment horizontal="center"/>
    </xf>
    <xf numFmtId="14" fontId="0" fillId="0" borderId="68" xfId="0" applyNumberFormat="1" applyBorder="1" applyAlignment="1"/>
    <xf numFmtId="0" fontId="0" fillId="0" borderId="118" xfId="0" applyFill="1" applyBorder="1" applyAlignment="1">
      <alignment horizontal="center"/>
    </xf>
    <xf numFmtId="0" fontId="0" fillId="0" borderId="109" xfId="0" applyFill="1" applyBorder="1" applyAlignment="1">
      <alignment horizontal="center" wrapText="1"/>
    </xf>
    <xf numFmtId="0" fontId="0" fillId="0" borderId="118" xfId="0" applyBorder="1" applyAlignment="1">
      <alignment horizontal="center"/>
    </xf>
    <xf numFmtId="0" fontId="0" fillId="0" borderId="109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17" borderId="10" xfId="0" applyFont="1" applyFill="1" applyBorder="1" applyAlignment="1">
      <alignment horizontal="center" vertical="center" wrapText="1"/>
    </xf>
    <xf numFmtId="0" fontId="0" fillId="0" borderId="66" xfId="0" applyFont="1" applyFill="1" applyBorder="1" applyAlignment="1">
      <alignment horizontal="center" vertical="center" wrapText="1"/>
    </xf>
    <xf numFmtId="14" fontId="0" fillId="0" borderId="52" xfId="0" applyNumberFormat="1" applyBorder="1" applyAlignment="1">
      <alignment horizontal="center"/>
    </xf>
    <xf numFmtId="0" fontId="0" fillId="0" borderId="68" xfId="0" applyFont="1" applyFill="1" applyBorder="1" applyAlignment="1">
      <alignment horizontal="center" vertical="center" wrapText="1"/>
    </xf>
    <xf numFmtId="14" fontId="0" fillId="0" borderId="120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14" fontId="0" fillId="0" borderId="67" xfId="0" applyNumberFormat="1" applyBorder="1" applyAlignment="1"/>
    <xf numFmtId="14" fontId="0" fillId="0" borderId="3" xfId="0" applyNumberFormat="1" applyBorder="1" applyAlignment="1"/>
    <xf numFmtId="0" fontId="0" fillId="0" borderId="88" xfId="0" applyBorder="1" applyAlignment="1"/>
    <xf numFmtId="0" fontId="0" fillId="0" borderId="51" xfId="0" applyBorder="1" applyAlignment="1"/>
    <xf numFmtId="0" fontId="0" fillId="0" borderId="2" xfId="0" applyBorder="1" applyAlignment="1"/>
    <xf numFmtId="0" fontId="0" fillId="0" borderId="53" xfId="0" applyBorder="1" applyAlignment="1"/>
    <xf numFmtId="0" fontId="0" fillId="0" borderId="3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88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3" xfId="0" applyBorder="1" applyAlignment="1">
      <alignment horizontal="center"/>
    </xf>
    <xf numFmtId="14" fontId="0" fillId="6" borderId="65" xfId="0" applyNumberFormat="1" applyFill="1" applyBorder="1" applyAlignment="1">
      <alignment horizontal="center" vertical="center" wrapText="1"/>
    </xf>
    <xf numFmtId="0" fontId="0" fillId="0" borderId="101" xfId="0" applyBorder="1" applyAlignment="1">
      <alignment horizontal="center"/>
    </xf>
    <xf numFmtId="0" fontId="0" fillId="0" borderId="80" xfId="0" applyBorder="1" applyAlignment="1">
      <alignment horizontal="center"/>
    </xf>
    <xf numFmtId="0" fontId="0" fillId="0" borderId="65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65" xfId="0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0" fillId="0" borderId="80" xfId="0" applyBorder="1" applyAlignment="1"/>
    <xf numFmtId="0" fontId="36" fillId="29" borderId="121" xfId="2" applyProtection="1">
      <protection hidden="1"/>
    </xf>
    <xf numFmtId="49" fontId="0" fillId="0" borderId="37" xfId="0" applyNumberFormat="1" applyBorder="1" applyAlignment="1" applyProtection="1">
      <alignment horizontal="center"/>
      <protection hidden="1"/>
    </xf>
    <xf numFmtId="0" fontId="1" fillId="2" borderId="0" xfId="0" applyFont="1" applyFill="1"/>
    <xf numFmtId="0" fontId="2" fillId="2" borderId="1" xfId="0" applyFont="1" applyFill="1" applyBorder="1"/>
    <xf numFmtId="49" fontId="3" fillId="3" borderId="2" xfId="0" applyNumberFormat="1" applyFont="1" applyFill="1" applyBorder="1"/>
    <xf numFmtId="0" fontId="2" fillId="2" borderId="2" xfId="0" applyFont="1" applyFill="1" applyBorder="1"/>
    <xf numFmtId="0" fontId="2" fillId="2" borderId="0" xfId="0" applyFont="1" applyFill="1"/>
    <xf numFmtId="0" fontId="2" fillId="2" borderId="3" xfId="0" applyFont="1" applyFill="1" applyBorder="1"/>
    <xf numFmtId="0" fontId="2" fillId="4" borderId="88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57" xfId="0" applyFont="1" applyFill="1" applyBorder="1" applyAlignment="1">
      <alignment vertical="center"/>
    </xf>
    <xf numFmtId="0" fontId="0" fillId="5" borderId="0" xfId="0" applyFill="1" applyAlignment="1">
      <alignment vertical="center"/>
    </xf>
    <xf numFmtId="49" fontId="3" fillId="3" borderId="3" xfId="0" applyNumberFormat="1" applyFont="1" applyFill="1" applyBorder="1"/>
    <xf numFmtId="49" fontId="5" fillId="19" borderId="57" xfId="0" applyNumberFormat="1" applyFont="1" applyFill="1" applyBorder="1" applyAlignment="1" applyProtection="1">
      <alignment horizontal="center" vertical="top"/>
      <protection locked="0"/>
    </xf>
    <xf numFmtId="49" fontId="5" fillId="6" borderId="88" xfId="0" applyNumberFormat="1" applyFont="1" applyFill="1" applyBorder="1" applyAlignment="1" applyProtection="1">
      <alignment horizontal="center" vertical="center"/>
      <protection hidden="1"/>
    </xf>
    <xf numFmtId="49" fontId="5" fillId="6" borderId="2" xfId="0" applyNumberFormat="1" applyFont="1" applyFill="1" applyBorder="1" applyAlignment="1" applyProtection="1">
      <alignment horizontal="center" vertical="center"/>
      <protection hidden="1"/>
    </xf>
    <xf numFmtId="49" fontId="5" fillId="19" borderId="2" xfId="0" applyNumberFormat="1" applyFont="1" applyFill="1" applyBorder="1" applyAlignment="1" applyProtection="1">
      <alignment horizontal="center" vertical="center"/>
      <protection hidden="1"/>
    </xf>
    <xf numFmtId="0" fontId="4" fillId="4" borderId="6" xfId="0" applyFont="1" applyFill="1" applyBorder="1" applyAlignment="1">
      <alignment horizontal="left" vertical="top"/>
    </xf>
    <xf numFmtId="0" fontId="0" fillId="5" borderId="88" xfId="0" applyFill="1" applyBorder="1" applyAlignment="1">
      <alignment vertical="center"/>
    </xf>
    <xf numFmtId="0" fontId="0" fillId="19" borderId="57" xfId="0" applyFill="1" applyBorder="1" applyProtection="1">
      <protection locked="0"/>
    </xf>
    <xf numFmtId="0" fontId="0" fillId="6" borderId="88" xfId="0" applyFill="1" applyBorder="1" applyAlignment="1" applyProtection="1">
      <alignment horizontal="center" vertical="center"/>
      <protection hidden="1"/>
    </xf>
    <xf numFmtId="0" fontId="0" fillId="6" borderId="120" xfId="0" applyFill="1" applyBorder="1" applyAlignment="1" applyProtection="1">
      <alignment horizontal="center" vertical="center"/>
      <protection hidden="1"/>
    </xf>
    <xf numFmtId="0" fontId="0" fillId="19" borderId="120" xfId="0" applyFill="1" applyBorder="1" applyAlignment="1" applyProtection="1">
      <alignment horizontal="center" vertical="center"/>
      <protection hidden="1"/>
    </xf>
    <xf numFmtId="0" fontId="4" fillId="2" borderId="20" xfId="0" applyFont="1" applyFill="1" applyBorder="1" applyAlignment="1">
      <alignment horizontal="center" vertical="top" wrapText="1"/>
    </xf>
    <xf numFmtId="49" fontId="6" fillId="3" borderId="20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4" borderId="22" xfId="0" applyFont="1" applyFill="1" applyBorder="1" applyAlignment="1">
      <alignment horizontal="center" vertical="top" wrapText="1"/>
    </xf>
    <xf numFmtId="0" fontId="4" fillId="11" borderId="20" xfId="0" applyFont="1" applyFill="1" applyBorder="1" applyAlignment="1">
      <alignment horizontal="center" vertical="top" wrapText="1"/>
    </xf>
    <xf numFmtId="0" fontId="4" fillId="4" borderId="55" xfId="0" applyFont="1" applyFill="1" applyBorder="1" applyAlignment="1">
      <alignment horizontal="center" vertical="top" wrapText="1"/>
    </xf>
    <xf numFmtId="49" fontId="5" fillId="19" borderId="21" xfId="0" applyNumberFormat="1" applyFont="1" applyFill="1" applyBorder="1" applyAlignment="1" applyProtection="1">
      <alignment horizontal="center" vertical="top"/>
      <protection locked="0"/>
    </xf>
    <xf numFmtId="49" fontId="5" fillId="6" borderId="22" xfId="0" applyNumberFormat="1" applyFont="1" applyFill="1" applyBorder="1" applyAlignment="1" applyProtection="1">
      <alignment horizontal="center" vertical="center"/>
      <protection hidden="1"/>
    </xf>
    <xf numFmtId="49" fontId="5" fillId="6" borderId="20" xfId="0" applyNumberFormat="1" applyFont="1" applyFill="1" applyBorder="1" applyAlignment="1" applyProtection="1">
      <alignment horizontal="center" vertical="center"/>
      <protection hidden="1"/>
    </xf>
    <xf numFmtId="49" fontId="5" fillId="6" borderId="20" xfId="0" applyNumberFormat="1" applyFont="1" applyFill="1" applyBorder="1" applyAlignment="1" applyProtection="1">
      <alignment horizontal="center" vertical="center" wrapText="1"/>
      <protection hidden="1"/>
    </xf>
    <xf numFmtId="49" fontId="5" fillId="19" borderId="20" xfId="0" applyNumberFormat="1" applyFont="1" applyFill="1" applyBorder="1" applyAlignment="1" applyProtection="1">
      <alignment horizontal="center" vertical="center"/>
      <protection hidden="1"/>
    </xf>
    <xf numFmtId="0" fontId="22" fillId="6" borderId="0" xfId="0" applyFont="1" applyFill="1" applyAlignment="1" applyProtection="1">
      <alignment vertical="center"/>
    </xf>
    <xf numFmtId="0" fontId="37" fillId="6" borderId="0" xfId="0" applyFont="1" applyFill="1" applyAlignment="1" applyProtection="1">
      <alignment vertical="center"/>
    </xf>
    <xf numFmtId="0" fontId="38" fillId="7" borderId="6" xfId="0" applyFont="1" applyFill="1" applyBorder="1" applyAlignment="1" applyProtection="1">
      <alignment vertical="center"/>
    </xf>
    <xf numFmtId="0" fontId="38" fillId="7" borderId="0" xfId="0" applyFont="1" applyFill="1" applyAlignment="1" applyProtection="1">
      <alignment vertical="center"/>
    </xf>
    <xf numFmtId="0" fontId="39" fillId="7" borderId="0" xfId="0" applyFont="1" applyFill="1" applyAlignment="1" applyProtection="1">
      <alignment vertical="center"/>
    </xf>
    <xf numFmtId="0" fontId="22" fillId="6" borderId="6" xfId="0" applyFont="1" applyFill="1" applyBorder="1" applyAlignment="1" applyProtection="1">
      <alignment vertical="center"/>
    </xf>
    <xf numFmtId="0" fontId="4" fillId="6" borderId="9" xfId="0" applyFont="1" applyFill="1" applyBorder="1" applyAlignment="1" applyProtection="1">
      <alignment horizontal="center"/>
    </xf>
    <xf numFmtId="0" fontId="4" fillId="6" borderId="10" xfId="0" applyFont="1" applyFill="1" applyBorder="1" applyAlignment="1" applyProtection="1">
      <alignment horizontal="center"/>
    </xf>
    <xf numFmtId="0" fontId="5" fillId="6" borderId="11" xfId="0" applyFont="1" applyFill="1" applyBorder="1" applyAlignment="1" applyProtection="1">
      <alignment horizontal="center"/>
    </xf>
    <xf numFmtId="0" fontId="5" fillId="6" borderId="12" xfId="0" applyFont="1" applyFill="1" applyBorder="1" applyAlignment="1" applyProtection="1">
      <alignment horizontal="center"/>
    </xf>
    <xf numFmtId="0" fontId="4" fillId="6" borderId="13" xfId="0" applyFont="1" applyFill="1" applyBorder="1" applyAlignment="1" applyProtection="1">
      <alignment horizontal="center"/>
    </xf>
    <xf numFmtId="0" fontId="5" fillId="6" borderId="10" xfId="0" applyFont="1" applyFill="1" applyBorder="1" applyAlignment="1" applyProtection="1">
      <alignment horizontal="center"/>
    </xf>
    <xf numFmtId="0" fontId="5" fillId="6" borderId="11" xfId="0" applyFont="1" applyFill="1" applyBorder="1" applyAlignment="1" applyProtection="1">
      <alignment horizontal="right"/>
    </xf>
    <xf numFmtId="0" fontId="5" fillId="6" borderId="96" xfId="0" applyFont="1" applyFill="1" applyBorder="1" applyAlignment="1" applyProtection="1">
      <alignment horizontal="center"/>
    </xf>
    <xf numFmtId="0" fontId="4" fillId="6" borderId="11" xfId="0" applyFont="1" applyFill="1" applyBorder="1" applyAlignment="1" applyProtection="1">
      <alignment horizontal="center"/>
    </xf>
    <xf numFmtId="0" fontId="4" fillId="7" borderId="13" xfId="0" applyFont="1" applyFill="1" applyBorder="1" applyAlignment="1" applyProtection="1">
      <alignment horizontal="center"/>
    </xf>
    <xf numFmtId="0" fontId="4" fillId="7" borderId="10" xfId="0" applyFont="1" applyFill="1" applyBorder="1" applyAlignment="1" applyProtection="1">
      <alignment horizontal="center"/>
    </xf>
    <xf numFmtId="0" fontId="4" fillId="7" borderId="12" xfId="0" applyFont="1" applyFill="1" applyBorder="1" applyAlignment="1" applyProtection="1">
      <alignment horizontal="center"/>
    </xf>
    <xf numFmtId="0" fontId="5" fillId="7" borderId="12" xfId="0" applyFont="1" applyFill="1" applyBorder="1" applyAlignment="1" applyProtection="1">
      <alignment horizontal="center"/>
    </xf>
    <xf numFmtId="0" fontId="5" fillId="7" borderId="96" xfId="0" applyFont="1" applyFill="1" applyBorder="1" applyAlignment="1" applyProtection="1">
      <alignment horizontal="center"/>
    </xf>
    <xf numFmtId="0" fontId="4" fillId="7" borderId="11" xfId="0" applyFont="1" applyFill="1" applyBorder="1" applyAlignment="1" applyProtection="1">
      <alignment horizontal="center"/>
    </xf>
    <xf numFmtId="0" fontId="4" fillId="7" borderId="14" xfId="0" applyFont="1" applyFill="1" applyBorder="1" applyAlignment="1" applyProtection="1">
      <alignment horizontal="center"/>
    </xf>
    <xf numFmtId="0" fontId="4" fillId="6" borderId="14" xfId="0" applyFont="1" applyFill="1" applyBorder="1" applyAlignment="1" applyProtection="1">
      <alignment horizontal="center"/>
    </xf>
    <xf numFmtId="0" fontId="7" fillId="0" borderId="23" xfId="0" quotePrefix="1" applyFont="1" applyBorder="1" applyAlignment="1" applyProtection="1">
      <alignment horizontal="center" vertical="center" textRotation="90"/>
    </xf>
    <xf numFmtId="0" fontId="7" fillId="0" borderId="26" xfId="0" quotePrefix="1" applyFont="1" applyBorder="1" applyAlignment="1" applyProtection="1">
      <alignment horizontal="center" vertical="center" textRotation="90"/>
    </xf>
    <xf numFmtId="0" fontId="8" fillId="0" borderId="24" xfId="0" quotePrefix="1" applyFont="1" applyBorder="1" applyAlignment="1" applyProtection="1">
      <alignment horizontal="center" vertical="center" textRotation="90"/>
    </xf>
    <xf numFmtId="0" fontId="8" fillId="0" borderId="25" xfId="0" quotePrefix="1" applyFont="1" applyBorder="1" applyAlignment="1" applyProtection="1">
      <alignment horizontal="center" vertical="center" textRotation="90"/>
    </xf>
    <xf numFmtId="0" fontId="8" fillId="0" borderId="27" xfId="0" applyFont="1" applyBorder="1" applyAlignment="1" applyProtection="1">
      <alignment horizontal="center" vertical="center" textRotation="90"/>
    </xf>
    <xf numFmtId="0" fontId="7" fillId="0" borderId="28" xfId="0" quotePrefix="1" applyFont="1" applyBorder="1" applyAlignment="1" applyProtection="1">
      <alignment horizontal="center" vertical="center" textRotation="90"/>
    </xf>
    <xf numFmtId="0" fontId="8" fillId="0" borderId="26" xfId="0" quotePrefix="1" applyFont="1" applyBorder="1" applyAlignment="1" applyProtection="1">
      <alignment horizontal="center" vertical="center" textRotation="90"/>
    </xf>
    <xf numFmtId="0" fontId="8" fillId="0" borderId="27" xfId="0" quotePrefix="1" applyFont="1" applyBorder="1" applyAlignment="1" applyProtection="1">
      <alignment horizontal="center" vertical="center" textRotation="90"/>
    </xf>
    <xf numFmtId="0" fontId="7" fillId="0" borderId="29" xfId="0" quotePrefix="1" applyFont="1" applyBorder="1" applyAlignment="1" applyProtection="1">
      <alignment horizontal="center" vertical="center" textRotation="90"/>
    </xf>
    <xf numFmtId="0" fontId="8" fillId="0" borderId="97" xfId="0" quotePrefix="1" applyFont="1" applyBorder="1" applyAlignment="1" applyProtection="1">
      <alignment horizontal="center" vertical="center" textRotation="90"/>
    </xf>
    <xf numFmtId="0" fontId="7" fillId="7" borderId="29" xfId="0" quotePrefix="1" applyFont="1" applyFill="1" applyBorder="1" applyAlignment="1" applyProtection="1">
      <alignment horizontal="center" vertical="center" textRotation="90"/>
    </xf>
    <xf numFmtId="0" fontId="7" fillId="7" borderId="25" xfId="0" quotePrefix="1" applyFont="1" applyFill="1" applyBorder="1" applyAlignment="1" applyProtection="1">
      <alignment horizontal="center" vertical="center" textRotation="90"/>
    </xf>
    <xf numFmtId="0" fontId="8" fillId="7" borderId="26" xfId="0" quotePrefix="1" applyFont="1" applyFill="1" applyBorder="1" applyAlignment="1" applyProtection="1">
      <alignment horizontal="center" vertical="center" textRotation="90"/>
    </xf>
    <xf numFmtId="0" fontId="8" fillId="7" borderId="25" xfId="0" quotePrefix="1" applyFont="1" applyFill="1" applyBorder="1" applyAlignment="1" applyProtection="1">
      <alignment horizontal="center" vertical="center" textRotation="90"/>
    </xf>
    <xf numFmtId="0" fontId="8" fillId="7" borderId="30" xfId="0" quotePrefix="1" applyFont="1" applyFill="1" applyBorder="1" applyAlignment="1" applyProtection="1">
      <alignment horizontal="center" vertical="center" textRotation="90"/>
    </xf>
    <xf numFmtId="0" fontId="8" fillId="7" borderId="100" xfId="0" quotePrefix="1" applyFont="1" applyFill="1" applyBorder="1" applyAlignment="1" applyProtection="1">
      <alignment horizontal="center" vertical="center" textRotation="90"/>
    </xf>
    <xf numFmtId="0" fontId="7" fillId="7" borderId="99" xfId="0" quotePrefix="1" applyFont="1" applyFill="1" applyBorder="1" applyAlignment="1" applyProtection="1">
      <alignment horizontal="center" vertical="center" textRotation="90"/>
    </xf>
    <xf numFmtId="0" fontId="7" fillId="7" borderId="26" xfId="0" quotePrefix="1" applyFont="1" applyFill="1" applyBorder="1" applyAlignment="1" applyProtection="1">
      <alignment horizontal="center" vertical="center" textRotation="90"/>
    </xf>
    <xf numFmtId="0" fontId="8" fillId="7" borderId="24" xfId="0" quotePrefix="1" applyFont="1" applyFill="1" applyBorder="1" applyAlignment="1" applyProtection="1">
      <alignment horizontal="center" vertical="center" textRotation="90"/>
    </xf>
    <xf numFmtId="0" fontId="7" fillId="7" borderId="28" xfId="0" quotePrefix="1" applyFont="1" applyFill="1" applyBorder="1" applyAlignment="1" applyProtection="1">
      <alignment horizontal="center" vertical="center" textRotation="90"/>
    </xf>
    <xf numFmtId="0" fontId="8" fillId="7" borderId="27" xfId="0" quotePrefix="1" applyFont="1" applyFill="1" applyBorder="1" applyAlignment="1" applyProtection="1">
      <alignment horizontal="center" vertical="center" textRotation="90"/>
    </xf>
    <xf numFmtId="0" fontId="8" fillId="7" borderId="97" xfId="0" quotePrefix="1" applyFont="1" applyFill="1" applyBorder="1" applyAlignment="1" applyProtection="1">
      <alignment horizontal="center" vertical="center" textRotation="90"/>
    </xf>
    <xf numFmtId="0" fontId="7" fillId="0" borderId="99" xfId="0" quotePrefix="1" applyFont="1" applyBorder="1" applyAlignment="1" applyProtection="1">
      <alignment horizontal="center" vertical="center" textRotation="90"/>
    </xf>
    <xf numFmtId="0" fontId="8" fillId="0" borderId="24" xfId="0" applyFont="1" applyBorder="1" applyAlignment="1" applyProtection="1">
      <alignment horizontal="center" vertical="center" textRotation="90"/>
    </xf>
    <xf numFmtId="0" fontId="22" fillId="6" borderId="0" xfId="0" applyFont="1" applyFill="1" applyAlignment="1" applyProtection="1">
      <alignment horizontal="right" vertical="center"/>
    </xf>
    <xf numFmtId="0" fontId="5" fillId="6" borderId="15" xfId="0" applyFont="1" applyFill="1" applyBorder="1" applyAlignment="1" applyProtection="1">
      <alignment horizontal="center"/>
    </xf>
    <xf numFmtId="0" fontId="8" fillId="0" borderId="31" xfId="0" quotePrefix="1" applyFont="1" applyBorder="1" applyAlignment="1" applyProtection="1">
      <alignment horizontal="center" vertical="center" textRotation="90"/>
    </xf>
    <xf numFmtId="164" fontId="2" fillId="0" borderId="37" xfId="0" applyNumberFormat="1" applyFont="1" applyBorder="1" applyAlignment="1" applyProtection="1">
      <alignment horizontal="center"/>
    </xf>
    <xf numFmtId="164" fontId="2" fillId="0" borderId="37" xfId="0" applyNumberFormat="1" applyFont="1" applyBorder="1" applyAlignment="1" applyProtection="1">
      <alignment horizontal="center" vertical="center"/>
    </xf>
    <xf numFmtId="0" fontId="12" fillId="5" borderId="67" xfId="0" applyFont="1" applyFill="1" applyBorder="1" applyAlignment="1">
      <alignment horizontal="center"/>
    </xf>
    <xf numFmtId="0" fontId="12" fillId="5" borderId="14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/>
    </xf>
    <xf numFmtId="0" fontId="16" fillId="19" borderId="81" xfId="0" applyFont="1" applyFill="1" applyBorder="1" applyAlignment="1" applyProtection="1">
      <alignment horizontal="center" vertical="center" wrapText="1"/>
    </xf>
    <xf numFmtId="0" fontId="24" fillId="21" borderId="81" xfId="0" applyFont="1" applyFill="1" applyBorder="1" applyAlignment="1" applyProtection="1">
      <alignment horizontal="left" vertical="center" wrapText="1"/>
    </xf>
    <xf numFmtId="0" fontId="25" fillId="21" borderId="81" xfId="0" applyFont="1" applyFill="1" applyBorder="1" applyAlignment="1" applyProtection="1">
      <alignment horizontal="left" vertical="center" wrapText="1"/>
    </xf>
    <xf numFmtId="0" fontId="24" fillId="21" borderId="63" xfId="0" applyFont="1" applyFill="1" applyBorder="1" applyAlignment="1" applyProtection="1">
      <alignment horizontal="left" vertical="center" wrapText="1"/>
    </xf>
    <xf numFmtId="0" fontId="25" fillId="21" borderId="58" xfId="0" applyFont="1" applyFill="1" applyBorder="1" applyAlignment="1" applyProtection="1">
      <alignment horizontal="left" vertical="center" wrapText="1"/>
    </xf>
    <xf numFmtId="0" fontId="25" fillId="21" borderId="64" xfId="0" applyFont="1" applyFill="1" applyBorder="1" applyAlignment="1" applyProtection="1">
      <alignment horizontal="left" vertical="center" wrapText="1"/>
    </xf>
    <xf numFmtId="0" fontId="25" fillId="21" borderId="4" xfId="0" applyFont="1" applyFill="1" applyBorder="1" applyAlignment="1" applyProtection="1">
      <alignment horizontal="left" vertical="center" wrapText="1"/>
    </xf>
    <xf numFmtId="0" fontId="25" fillId="21" borderId="0" xfId="0" applyFont="1" applyFill="1" applyBorder="1" applyAlignment="1" applyProtection="1">
      <alignment horizontal="left" vertical="center" wrapText="1"/>
    </xf>
    <xf numFmtId="0" fontId="25" fillId="21" borderId="57" xfId="0" applyFont="1" applyFill="1" applyBorder="1" applyAlignment="1" applyProtection="1">
      <alignment horizontal="left" vertical="center" wrapText="1"/>
    </xf>
    <xf numFmtId="0" fontId="25" fillId="21" borderId="69" xfId="0" applyFont="1" applyFill="1" applyBorder="1" applyAlignment="1" applyProtection="1">
      <alignment horizontal="left" vertical="center" wrapText="1"/>
    </xf>
    <xf numFmtId="0" fontId="25" fillId="21" borderId="33" xfId="0" applyFont="1" applyFill="1" applyBorder="1" applyAlignment="1" applyProtection="1">
      <alignment horizontal="left" vertical="center" wrapText="1"/>
    </xf>
    <xf numFmtId="0" fontId="25" fillId="21" borderId="70" xfId="0" applyFont="1" applyFill="1" applyBorder="1" applyAlignment="1" applyProtection="1">
      <alignment horizontal="left" vertical="center" wrapText="1"/>
    </xf>
    <xf numFmtId="0" fontId="16" fillId="19" borderId="86" xfId="0" applyFont="1" applyFill="1" applyBorder="1" applyAlignment="1" applyProtection="1">
      <alignment horizontal="center" vertical="center"/>
    </xf>
    <xf numFmtId="0" fontId="16" fillId="19" borderId="60" xfId="0" applyFont="1" applyFill="1" applyBorder="1" applyAlignment="1" applyProtection="1">
      <alignment horizontal="center" vertical="center"/>
    </xf>
    <xf numFmtId="0" fontId="16" fillId="19" borderId="46" xfId="0" applyFont="1" applyFill="1" applyBorder="1" applyAlignment="1" applyProtection="1">
      <alignment horizontal="center" vertical="center"/>
    </xf>
    <xf numFmtId="0" fontId="16" fillId="19" borderId="58" xfId="0" applyFont="1" applyFill="1" applyBorder="1" applyAlignment="1" applyProtection="1">
      <alignment horizontal="center" vertical="center"/>
    </xf>
    <xf numFmtId="0" fontId="16" fillId="19" borderId="64" xfId="0" applyFont="1" applyFill="1" applyBorder="1" applyAlignment="1" applyProtection="1">
      <alignment horizontal="center" vertical="center"/>
    </xf>
    <xf numFmtId="0" fontId="19" fillId="9" borderId="4" xfId="0" applyFont="1" applyFill="1" applyBorder="1" applyAlignment="1" applyProtection="1">
      <alignment horizontal="center" vertical="center" wrapText="1"/>
    </xf>
    <xf numFmtId="0" fontId="19" fillId="9" borderId="0" xfId="0" applyFont="1" applyFill="1" applyBorder="1" applyAlignment="1" applyProtection="1">
      <alignment horizontal="center" vertical="center" wrapText="1"/>
    </xf>
    <xf numFmtId="0" fontId="19" fillId="9" borderId="57" xfId="0" applyFont="1" applyFill="1" applyBorder="1" applyAlignment="1" applyProtection="1">
      <alignment horizontal="center" vertical="center" wrapText="1"/>
    </xf>
    <xf numFmtId="0" fontId="19" fillId="9" borderId="69" xfId="0" applyFont="1" applyFill="1" applyBorder="1" applyAlignment="1" applyProtection="1">
      <alignment horizontal="center" vertical="center" wrapText="1"/>
    </xf>
    <xf numFmtId="0" fontId="19" fillId="9" borderId="33" xfId="0" applyFont="1" applyFill="1" applyBorder="1" applyAlignment="1" applyProtection="1">
      <alignment horizontal="center" vertical="center" wrapText="1"/>
    </xf>
    <xf numFmtId="0" fontId="19" fillId="9" borderId="70" xfId="0" applyFont="1" applyFill="1" applyBorder="1" applyAlignment="1" applyProtection="1">
      <alignment horizontal="center" vertical="center" wrapText="1"/>
    </xf>
    <xf numFmtId="0" fontId="16" fillId="9" borderId="60" xfId="0" applyFont="1" applyFill="1" applyBorder="1" applyAlignment="1" applyProtection="1">
      <alignment horizontal="center"/>
    </xf>
    <xf numFmtId="0" fontId="16" fillId="9" borderId="46" xfId="0" applyFont="1" applyFill="1" applyBorder="1" applyAlignment="1" applyProtection="1">
      <alignment horizontal="center"/>
    </xf>
    <xf numFmtId="0" fontId="33" fillId="21" borderId="81" xfId="0" applyFont="1" applyFill="1" applyBorder="1" applyAlignment="1" applyProtection="1">
      <alignment horizontal="center" vertical="center"/>
    </xf>
    <xf numFmtId="0" fontId="33" fillId="5" borderId="81" xfId="0" applyFont="1" applyFill="1" applyBorder="1" applyAlignment="1" applyProtection="1">
      <alignment horizontal="center" vertical="center" wrapText="1"/>
    </xf>
    <xf numFmtId="0" fontId="16" fillId="20" borderId="86" xfId="0" applyFont="1" applyFill="1" applyBorder="1" applyAlignment="1" applyProtection="1">
      <alignment horizontal="center" vertical="center" wrapText="1"/>
    </xf>
    <xf numFmtId="0" fontId="16" fillId="20" borderId="46" xfId="0" applyFont="1" applyFill="1" applyBorder="1" applyAlignment="1" applyProtection="1">
      <alignment horizontal="center" vertical="center" wrapText="1"/>
    </xf>
    <xf numFmtId="0" fontId="0" fillId="19" borderId="81" xfId="0" applyFill="1" applyBorder="1" applyAlignment="1" applyProtection="1">
      <alignment horizontal="left"/>
    </xf>
    <xf numFmtId="9" fontId="16" fillId="0" borderId="90" xfId="1" applyFont="1" applyBorder="1" applyAlignment="1" applyProtection="1">
      <alignment horizontal="center" vertical="center"/>
    </xf>
    <xf numFmtId="9" fontId="16" fillId="0" borderId="33" xfId="1" applyFont="1" applyBorder="1" applyAlignment="1" applyProtection="1">
      <alignment horizontal="center" vertical="center"/>
    </xf>
    <xf numFmtId="0" fontId="32" fillId="25" borderId="103" xfId="0" applyFont="1" applyFill="1" applyBorder="1" applyAlignment="1">
      <alignment horizontal="center" vertical="center" wrapText="1"/>
    </xf>
    <xf numFmtId="0" fontId="32" fillId="25" borderId="122" xfId="0" applyFont="1" applyFill="1" applyBorder="1" applyAlignment="1">
      <alignment horizontal="center" vertical="center" wrapText="1"/>
    </xf>
    <xf numFmtId="0" fontId="32" fillId="25" borderId="102" xfId="0" applyFont="1" applyFill="1" applyBorder="1" applyAlignment="1">
      <alignment horizontal="center" vertical="center" wrapText="1"/>
    </xf>
    <xf numFmtId="0" fontId="32" fillId="26" borderId="103" xfId="0" applyFont="1" applyFill="1" applyBorder="1" applyAlignment="1">
      <alignment horizontal="center" vertical="center" wrapText="1"/>
    </xf>
    <xf numFmtId="0" fontId="32" fillId="26" borderId="122" xfId="0" applyFont="1" applyFill="1" applyBorder="1" applyAlignment="1">
      <alignment horizontal="center" vertical="center" wrapText="1"/>
    </xf>
    <xf numFmtId="0" fontId="32" fillId="26" borderId="123" xfId="0" applyFont="1" applyFill="1" applyBorder="1" applyAlignment="1">
      <alignment horizontal="center" vertical="center" wrapText="1"/>
    </xf>
    <xf numFmtId="0" fontId="32" fillId="27" borderId="101" xfId="0" applyFont="1" applyFill="1" applyBorder="1" applyAlignment="1">
      <alignment horizontal="center" vertical="center" wrapText="1"/>
    </xf>
    <xf numFmtId="0" fontId="32" fillId="9" borderId="64" xfId="0" applyFont="1" applyFill="1" applyBorder="1" applyAlignment="1">
      <alignment horizontal="center" vertical="center" wrapText="1"/>
    </xf>
    <xf numFmtId="0" fontId="32" fillId="9" borderId="124" xfId="0" applyFont="1" applyFill="1" applyBorder="1" applyAlignment="1">
      <alignment horizontal="center" vertical="center" wrapText="1"/>
    </xf>
    <xf numFmtId="0" fontId="31" fillId="23" borderId="124" xfId="0" applyFont="1" applyFill="1" applyBorder="1" applyAlignment="1">
      <alignment horizontal="center" vertical="center" wrapText="1"/>
    </xf>
    <xf numFmtId="0" fontId="32" fillId="23" borderId="125" xfId="0" applyFont="1" applyFill="1" applyBorder="1" applyAlignment="1">
      <alignment horizontal="center" vertical="center" wrapText="1"/>
    </xf>
    <xf numFmtId="0" fontId="32" fillId="23" borderId="64" xfId="0" applyFont="1" applyFill="1" applyBorder="1" applyAlignment="1">
      <alignment horizontal="center" vertical="center" wrapText="1"/>
    </xf>
    <xf numFmtId="0" fontId="32" fillId="17" borderId="63" xfId="0" applyFont="1" applyFill="1" applyBorder="1" applyAlignment="1">
      <alignment horizontal="center" vertical="center" wrapText="1"/>
    </xf>
    <xf numFmtId="0" fontId="32" fillId="9" borderId="58" xfId="0" applyFont="1" applyFill="1" applyBorder="1" applyAlignment="1">
      <alignment horizontal="center" vertical="center" wrapText="1"/>
    </xf>
    <xf numFmtId="14" fontId="35" fillId="0" borderId="104" xfId="0" applyNumberFormat="1" applyFont="1" applyFill="1" applyBorder="1" applyAlignment="1">
      <alignment horizontal="center" vertical="center" wrapText="1"/>
    </xf>
    <xf numFmtId="0" fontId="35" fillId="0" borderId="7" xfId="0" applyFont="1" applyFill="1" applyBorder="1" applyAlignment="1">
      <alignment horizontal="center" vertical="center" wrapText="1"/>
    </xf>
    <xf numFmtId="0" fontId="0" fillId="0" borderId="12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17" borderId="53" xfId="0" applyFont="1" applyFill="1" applyBorder="1" applyAlignment="1">
      <alignment horizontal="center" vertical="center" wrapText="1"/>
    </xf>
    <xf numFmtId="0" fontId="0" fillId="17" borderId="52" xfId="0" applyFont="1" applyFill="1" applyBorder="1" applyAlignment="1">
      <alignment horizontal="center" vertical="center" wrapText="1"/>
    </xf>
    <xf numFmtId="14" fontId="0" fillId="0" borderId="51" xfId="0" applyNumberFormat="1" applyFont="1" applyFill="1" applyBorder="1" applyAlignment="1">
      <alignment horizontal="center" vertical="center" wrapText="1"/>
    </xf>
    <xf numFmtId="14" fontId="0" fillId="0" borderId="52" xfId="0" applyNumberFormat="1" applyFont="1" applyFill="1" applyBorder="1" applyAlignment="1">
      <alignment horizontal="center" vertical="center" wrapText="1"/>
    </xf>
    <xf numFmtId="14" fontId="0" fillId="0" borderId="5" xfId="0" applyNumberFormat="1" applyFont="1" applyFill="1" applyBorder="1" applyAlignment="1">
      <alignment horizontal="center" vertical="center" wrapText="1"/>
    </xf>
    <xf numFmtId="14" fontId="0" fillId="0" borderId="53" xfId="0" applyNumberFormat="1" applyFont="1" applyFill="1" applyBorder="1" applyAlignment="1">
      <alignment horizontal="center" vertical="center" wrapText="1"/>
    </xf>
    <xf numFmtId="14" fontId="0" fillId="0" borderId="6" xfId="0" applyNumberFormat="1" applyFont="1" applyFill="1" applyBorder="1" applyAlignment="1">
      <alignment horizontal="center" vertical="center" wrapText="1"/>
    </xf>
    <xf numFmtId="0" fontId="0" fillId="0" borderId="51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87" xfId="0" applyFont="1" applyFill="1" applyBorder="1" applyAlignment="1">
      <alignment horizontal="center" vertical="center" wrapText="1"/>
    </xf>
  </cellXfs>
  <cellStyles count="3">
    <cellStyle name="Input" xfId="2" builtinId="20"/>
    <cellStyle name="Normal" xfId="0" builtinId="0"/>
    <cellStyle name="Percent" xfId="1" builtinId="5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F0523C73-5E78-4FB1-99C2-C727812D49AA}"/>
  </tableStyles>
  <colors>
    <mruColors>
      <color rgb="FFFF3300"/>
      <color rgb="FF0099FF"/>
      <color rgb="FFDCE8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</a:t>
            </a:r>
            <a:r>
              <a:rPr lang="en-US" baseline="0"/>
              <a:t> Summary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Water Chemistry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chemeClr val="tx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Summary!$I$2:$L$2</c:f>
              <c:numCache>
                <c:formatCode>0%</c:formatCode>
                <c:ptCount val="4"/>
                <c:pt idx="0">
                  <c:v>0.24578651685393257</c:v>
                </c:pt>
                <c:pt idx="1">
                  <c:v>0.28651685393258425</c:v>
                </c:pt>
                <c:pt idx="2">
                  <c:v>0.26825842696629215</c:v>
                </c:pt>
                <c:pt idx="3">
                  <c:v>0.17275280898876405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E-4B45-A88D-90EB29AD57CC}"/>
            </c:ext>
          </c:extLst>
        </c:ser>
        <c:ser>
          <c:idx val="1"/>
          <c:order val="1"/>
          <c:tx>
            <c:strRef>
              <c:f>Summary!$B$15</c:f>
              <c:strCache>
                <c:ptCount val="1"/>
                <c:pt idx="0">
                  <c:v>Microbiology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Summary!$I$15:$L$15</c:f>
              <c:numCache>
                <c:formatCode>0%</c:formatCode>
                <c:ptCount val="4"/>
                <c:pt idx="0">
                  <c:v>0.33618233618233617</c:v>
                </c:pt>
                <c:pt idx="1">
                  <c:v>0.28774928774928776</c:v>
                </c:pt>
                <c:pt idx="2">
                  <c:v>0.25356125356125359</c:v>
                </c:pt>
                <c:pt idx="3">
                  <c:v>0.10826210826210826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2E-4B45-A88D-90EB29AD57CC}"/>
            </c:ext>
          </c:extLst>
        </c:ser>
        <c:ser>
          <c:idx val="2"/>
          <c:order val="2"/>
          <c:tx>
            <c:strRef>
              <c:f>Summary!$B$19</c:f>
              <c:strCache>
                <c:ptCount val="1"/>
                <c:pt idx="0">
                  <c:v>Molecular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Summary!$I$19:$L$19</c:f>
              <c:numCache>
                <c:formatCode>0%</c:formatCode>
                <c:ptCount val="4"/>
                <c:pt idx="0">
                  <c:v>0.3</c:v>
                </c:pt>
                <c:pt idx="1">
                  <c:v>0.32</c:v>
                </c:pt>
                <c:pt idx="2">
                  <c:v>0.28000000000000003</c:v>
                </c:pt>
                <c:pt idx="3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2E-4B45-A88D-90EB29AD57CC}"/>
            </c:ext>
          </c:extLst>
        </c:ser>
        <c:ser>
          <c:idx val="3"/>
          <c:order val="3"/>
          <c:tx>
            <c:strRef>
              <c:f>Summary!$B$26</c:f>
              <c:strCache>
                <c:ptCount val="1"/>
                <c:pt idx="0">
                  <c:v>Bioassessments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Summary!$I$26:$L$26</c:f>
              <c:numCache>
                <c:formatCode>0%</c:formatCode>
                <c:ptCount val="4"/>
                <c:pt idx="0">
                  <c:v>6.0606060606060608E-2</c:v>
                </c:pt>
                <c:pt idx="1">
                  <c:v>0.24242424242424243</c:v>
                </c:pt>
                <c:pt idx="2">
                  <c:v>3.0303030303030304E-2</c:v>
                </c:pt>
                <c:pt idx="3">
                  <c:v>0.21212121212121213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2E-4B45-A88D-90EB29AD57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0993072"/>
        <c:axId val="740994712"/>
        <c:axId val="733369264"/>
      </c:bar3DChart>
      <c:catAx>
        <c:axId val="740993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  <c:auto val="1"/>
        <c:lblAlgn val="ctr"/>
        <c:lblOffset val="100"/>
        <c:noMultiLvlLbl val="0"/>
      </c:catAx>
      <c:valAx>
        <c:axId val="740994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3072"/>
        <c:crosses val="autoZero"/>
        <c:crossBetween val="between"/>
      </c:valAx>
      <c:serAx>
        <c:axId val="7333692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 Complete - Analyte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Analyte Group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(Summary!$M$2,Summary!$M$15,Summary!$M$19,Summary!$M$26)</c:f>
              <c:numCache>
                <c:formatCode>0%</c:formatCode>
                <c:ptCount val="4"/>
                <c:pt idx="0">
                  <c:v>0.973314606741573</c:v>
                </c:pt>
                <c:pt idx="1">
                  <c:v>0.98575498575498577</c:v>
                </c:pt>
                <c:pt idx="2">
                  <c:v>1</c:v>
                </c:pt>
                <c:pt idx="3">
                  <c:v>0.54545454545454541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072184"/>
        <c:axId val="5930725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(Summary!$O$2,Summary!$O$15,Summary!$O$19,Summary!$O$26)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072184"/>
        <c:axId val="593072512"/>
      </c:lineChart>
      <c:catAx>
        <c:axId val="593072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512"/>
        <c:crosses val="autoZero"/>
        <c:auto val="1"/>
        <c:lblAlgn val="ctr"/>
        <c:lblOffset val="100"/>
        <c:noMultiLvlLbl val="0"/>
      </c:catAx>
      <c:valAx>
        <c:axId val="59307251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</a:t>
            </a:r>
            <a:r>
              <a:rPr lang="en-US" baseline="0"/>
              <a:t> Quality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Water Quality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(Summary!$B$3,Summary!$B$4,Summary!$B$5,Summary!$B$6,Summary!$B$7,Summary!$B$8,Summary!$B$9,Summary!$B$10,Summary!$B$11,Summary!$B$13,Summary!$B$14)</c15:sqref>
                  </c15:fullRef>
                </c:ext>
              </c:extLst>
              <c:f>(Summary!$B$3,Summary!$B$4,Summary!$B$5,Summary!$B$6,Summary!$B$8,Summary!$B$9,Summary!$B$10,Summary!$B$11,Summary!$B$13)</c:f>
              <c:strCache>
                <c:ptCount val="6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Pesticides</c:v>
                </c:pt>
                <c:pt idx="4">
                  <c:v>Tracers</c:v>
                </c:pt>
                <c:pt idx="5">
                  <c:v>W-TR-SQ-R/W-PSNP-TQ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(Summary!$M$3,Summary!$M$4,Summary!$M$5,Summary!$M$6,Summary!$M$7,Summary!$M$8,Summary!$M$9,Summary!$M$10,Summary!$M$11,Summary!$M$13,Summary!$M$14)</c15:sqref>
                  </c15:fullRef>
                </c:ext>
              </c:extLst>
              <c:f>(Summary!$M$3,Summary!$M$4,Summary!$M$5,Summary!$M$6,Summary!$M$8,Summary!$M$9,Summary!$M$10,Summary!$M$11,Summary!$M$13)</c:f>
              <c:numCache>
                <c:formatCode>0%</c:formatCode>
                <c:ptCount val="6"/>
                <c:pt idx="0">
                  <c:v>0.98872180451127822</c:v>
                </c:pt>
                <c:pt idx="1">
                  <c:v>1</c:v>
                </c:pt>
                <c:pt idx="2">
                  <c:v>0.89344262295081966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08664"/>
        <c:axId val="247004400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(Summary!$B$3,Summary!$B$4,Summary!$B$5,Summary!$B$6,Summary!$B$7,Summary!$B$8,Summary!$B$9,Summary!$B$10,Summary!$B$11,Summary!$B$13,Summary!$B$14)</c15:sqref>
                  </c15:fullRef>
                </c:ext>
              </c:extLst>
              <c:f>(Summary!$B$3,Summary!$B$4,Summary!$B$5,Summary!$B$6,Summary!$B$8,Summary!$B$9,Summary!$B$10,Summary!$B$11,Summary!$B$13)</c:f>
              <c:strCache>
                <c:ptCount val="6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Pesticides</c:v>
                </c:pt>
                <c:pt idx="4">
                  <c:v>Tracers</c:v>
                </c:pt>
                <c:pt idx="5">
                  <c:v>W-TR-SQ-R/W-PSNP-TQ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(Summary!$O$3,Summary!$O$4,Summary!$O$5,Summary!$O$6,Summary!$O$7,Summary!$O$8,Summary!$O$9,Summary!$O$10,Summary!$O$11,Summary!$O$13,Summary!$O$14)</c15:sqref>
                  </c15:fullRef>
                </c:ext>
              </c:extLst>
              <c:f>(Summary!$O$3,Summary!$O$4,Summary!$O$5,Summary!$O$6,Summary!$O$8,Summary!$O$9,Summary!$O$10,Summary!$O$11,Summary!$O$13)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08664"/>
        <c:axId val="247004400"/>
      </c:lineChart>
      <c:catAx>
        <c:axId val="247008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4400"/>
        <c:crosses val="autoZero"/>
        <c:auto val="1"/>
        <c:lblAlgn val="ctr"/>
        <c:lblOffset val="100"/>
        <c:noMultiLvlLbl val="0"/>
      </c:catAx>
      <c:valAx>
        <c:axId val="24700440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</a:t>
            </a:r>
            <a:r>
              <a:rPr lang="en-US" baseline="0"/>
              <a:t> &amp; PCR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FIB - PCR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(Summary!$B$16,Summary!$B$17,Summary!$B$18,Summary!$B$20,Summary!$B$21,Summary!$B$22)</c15:sqref>
                  </c15:fullRef>
                </c:ext>
              </c:extLst>
              <c:f>(Summary!$B$16,Summary!$B$17,Summary!$B$20,Summary!$B$21,Summary!$B$22)</c:f>
              <c:strCache>
                <c:ptCount val="5"/>
                <c:pt idx="0">
                  <c:v>E. coli</c:v>
                </c:pt>
                <c:pt idx="1">
                  <c:v>Enterococci</c:v>
                </c:pt>
                <c:pt idx="2">
                  <c:v>PCR-HF183</c:v>
                </c:pt>
                <c:pt idx="3">
                  <c:v>PCR-BacR</c:v>
                </c:pt>
                <c:pt idx="4">
                  <c:v>PCR-DG3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(Summary!$M$16,Summary!$M$17,Summary!$M$18,Summary!$M$20,Summary!$M$21,Summary!$M$22)</c15:sqref>
                  </c15:fullRef>
                </c:ext>
              </c:extLst>
              <c:f>(Summary!$M$16,Summary!$M$17,Summary!$M$20,Summary!$M$21,Summary!$M$22)</c:f>
              <c:numCache>
                <c:formatCode>0%</c:formatCode>
                <c:ptCount val="5"/>
                <c:pt idx="0">
                  <c:v>0.99221789883268485</c:v>
                </c:pt>
                <c:pt idx="1">
                  <c:v>0.96808510638297873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13584"/>
        <c:axId val="2470139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(Summary!$B$16,Summary!$B$17,Summary!$B$18,Summary!$B$20,Summary!$B$21,Summary!$B$22)</c15:sqref>
                  </c15:fullRef>
                </c:ext>
              </c:extLst>
              <c:f>(Summary!$B$16,Summary!$B$17,Summary!$B$20,Summary!$B$21,Summary!$B$22)</c:f>
              <c:strCache>
                <c:ptCount val="5"/>
                <c:pt idx="0">
                  <c:v>E. coli</c:v>
                </c:pt>
                <c:pt idx="1">
                  <c:v>Enterococci</c:v>
                </c:pt>
                <c:pt idx="2">
                  <c:v>PCR-HF183</c:v>
                </c:pt>
                <c:pt idx="3">
                  <c:v>PCR-BacR</c:v>
                </c:pt>
                <c:pt idx="4">
                  <c:v>PCR-DG3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(Summary!$O$16,Summary!$O$17,Summary!$O$18,Summary!$O$20,Summary!$O$21,Summary!$O$22)</c15:sqref>
                  </c15:fullRef>
                </c:ext>
              </c:extLst>
              <c:f>(Summary!$O$16,Summary!$O$17,Summary!$O$20,Summary!$O$21,Summary!$O$22)</c:f>
              <c:numCache>
                <c:formatCode>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13584"/>
        <c:axId val="247013912"/>
      </c:lineChart>
      <c:catAx>
        <c:axId val="24701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912"/>
        <c:crosses val="autoZero"/>
        <c:auto val="1"/>
        <c:lblAlgn val="ctr"/>
        <c:lblOffset val="100"/>
        <c:noMultiLvlLbl val="0"/>
      </c:catAx>
      <c:valAx>
        <c:axId val="24701391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Bioassessments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(Summary!$M$27,Summary!$M$28,Summary!$M$30,Summary!$M$31)</c:f>
              <c:numCache>
                <c:formatCode>0%</c:formatCode>
                <c:ptCount val="4"/>
                <c:pt idx="0">
                  <c:v>1</c:v>
                </c:pt>
                <c:pt idx="1">
                  <c:v>0.33333333333333331</c:v>
                </c:pt>
                <c:pt idx="2">
                  <c:v>0.58333333333333337</c:v>
                </c:pt>
                <c:pt idx="3">
                  <c:v>0.58333333333333337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39784"/>
        <c:axId val="246940112"/>
      </c:barChart>
      <c:lineChart>
        <c:grouping val="standard"/>
        <c:varyColors val="0"/>
        <c:ser>
          <c:idx val="1"/>
          <c:order val="1"/>
          <c:tx>
            <c:strRef>
              <c:f>Summary!$P$1</c:f>
              <c:strCache>
                <c:ptCount val="1"/>
                <c:pt idx="0">
                  <c:v>Biology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(Summary!$P$27,Summary!$P$28,Summary!$P$30,Summary!$P$31)</c:f>
              <c:numCache>
                <c:formatCode>0%</c:formatCode>
                <c:ptCount val="4"/>
                <c:pt idx="0">
                  <c:v>0.59513761467889903</c:v>
                </c:pt>
                <c:pt idx="1">
                  <c:v>0.59513761467889903</c:v>
                </c:pt>
                <c:pt idx="2">
                  <c:v>0.59513761467889903</c:v>
                </c:pt>
                <c:pt idx="3">
                  <c:v>0.59513761467889903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6939784"/>
        <c:axId val="246940112"/>
      </c:lineChart>
      <c:catAx>
        <c:axId val="246939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40112"/>
        <c:crosses val="autoZero"/>
        <c:auto val="1"/>
        <c:lblAlgn val="ctr"/>
        <c:lblOffset val="100"/>
        <c:noMultiLvlLbl val="0"/>
      </c:catAx>
      <c:valAx>
        <c:axId val="2469401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39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43</xdr:col>
      <xdr:colOff>95250</xdr:colOff>
      <xdr:row>0</xdr:row>
      <xdr:rowOff>0</xdr:rowOff>
    </xdr:from>
    <xdr:ext cx="1006288" cy="25673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7607E49-A0AA-4F8C-ACC8-C1491814F0CA}"/>
            </a:ext>
          </a:extLst>
        </xdr:cNvPr>
        <xdr:cNvSpPr/>
      </xdr:nvSpPr>
      <xdr:spPr>
        <a:xfrm>
          <a:off x="18526125" y="0"/>
          <a:ext cx="1006288" cy="256737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050" b="1" cap="none" spc="0">
              <a:ln w="0"/>
              <a:solidFill>
                <a:schemeClr val="accent4">
                  <a:lumMod val="5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NNC Season 2</a:t>
          </a:r>
        </a:p>
      </xdr:txBody>
    </xdr:sp>
    <xdr:clientData/>
  </xdr:oneCellAnchor>
  <xdr:oneCellAnchor>
    <xdr:from>
      <xdr:col>43</xdr:col>
      <xdr:colOff>95250</xdr:colOff>
      <xdr:row>0</xdr:row>
      <xdr:rowOff>0</xdr:rowOff>
    </xdr:from>
    <xdr:ext cx="1006288" cy="25673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C11AD1F-C6AA-46E5-ACC9-1D7D4675AC1B}"/>
            </a:ext>
          </a:extLst>
        </xdr:cNvPr>
        <xdr:cNvSpPr/>
      </xdr:nvSpPr>
      <xdr:spPr>
        <a:xfrm>
          <a:off x="18526125" y="0"/>
          <a:ext cx="1006288" cy="256737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050" b="1" cap="none" spc="0">
              <a:ln w="0"/>
              <a:solidFill>
                <a:schemeClr val="accent4">
                  <a:lumMod val="5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NNC Season 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542925</xdr:colOff>
      <xdr:row>0</xdr:row>
      <xdr:rowOff>90487</xdr:rowOff>
    </xdr:from>
    <xdr:to>
      <xdr:col>29</xdr:col>
      <xdr:colOff>238125</xdr:colOff>
      <xdr:row>13</xdr:row>
      <xdr:rowOff>128587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151708E-7BC8-4858-A1DC-F92FAD732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142875</xdr:colOff>
      <xdr:row>0</xdr:row>
      <xdr:rowOff>47625</xdr:rowOff>
    </xdr:from>
    <xdr:to>
      <xdr:col>21</xdr:col>
      <xdr:colOff>371475</xdr:colOff>
      <xdr:row>13</xdr:row>
      <xdr:rowOff>133350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D9BFB76-903B-4100-A341-165BEA9B3F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552449</xdr:colOff>
      <xdr:row>13</xdr:row>
      <xdr:rowOff>185736</xdr:rowOff>
    </xdr:from>
    <xdr:to>
      <xdr:col>29</xdr:col>
      <xdr:colOff>295274</xdr:colOff>
      <xdr:row>31</xdr:row>
      <xdr:rowOff>47624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3D6E999-E917-47AD-AD47-48ADAA71B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142875</xdr:colOff>
      <xdr:row>31</xdr:row>
      <xdr:rowOff>128587</xdr:rowOff>
    </xdr:from>
    <xdr:to>
      <xdr:col>21</xdr:col>
      <xdr:colOff>342900</xdr:colOff>
      <xdr:row>46</xdr:row>
      <xdr:rowOff>4762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07B287B-7518-4209-B7F4-E0A883C9C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142874</xdr:colOff>
      <xdr:row>14</xdr:row>
      <xdr:rowOff>23811</xdr:rowOff>
    </xdr:from>
    <xdr:to>
      <xdr:col>21</xdr:col>
      <xdr:colOff>390524</xdr:colOff>
      <xdr:row>31</xdr:row>
      <xdr:rowOff>9524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37DEFC2-05CE-4F93-B8D9-A8A474A84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0C27-CA8D-446B-B301-73701FD22724}">
  <dimension ref="A1:CH476"/>
  <sheetViews>
    <sheetView topLeftCell="E1" zoomScale="80" zoomScaleNormal="80" workbookViewId="0">
      <pane ySplit="3" topLeftCell="A4" activePane="bottomLeft" state="frozen"/>
      <selection pane="bottomLeft" activeCell="L477" sqref="L477"/>
    </sheetView>
  </sheetViews>
  <sheetFormatPr defaultColWidth="0" defaultRowHeight="15"/>
  <cols>
    <col min="1" max="1" width="9.140625" style="44" customWidth="1"/>
    <col min="2" max="2" width="17.140625" style="44" customWidth="1"/>
    <col min="3" max="3" width="47.42578125" style="44" customWidth="1"/>
    <col min="4" max="4" width="12.140625" style="44" customWidth="1"/>
    <col min="5" max="5" width="10.5703125" style="44" customWidth="1"/>
    <col min="6" max="9" width="9.140625" style="44" customWidth="1"/>
    <col min="10" max="10" width="21.42578125" style="44" customWidth="1"/>
    <col min="11" max="11" width="6.42578125" style="44" customWidth="1"/>
    <col min="12" max="12" width="7.42578125" style="44" customWidth="1"/>
    <col min="13" max="13" width="46" style="44" customWidth="1"/>
    <col min="14" max="14" width="21.42578125" style="44" customWidth="1"/>
    <col min="15" max="73" width="2.28515625" style="44" customWidth="1"/>
    <col min="74" max="75" width="11.5703125" style="348" customWidth="1"/>
    <col min="76" max="76" width="9.140625" style="348" customWidth="1"/>
    <col min="77" max="78" width="9" style="348" customWidth="1"/>
    <col min="79" max="79" width="23.7109375" style="40" customWidth="1"/>
    <col min="80" max="80" width="18.85546875" style="40" customWidth="1"/>
    <col min="81" max="83" width="9.140625" style="348" hidden="1" customWidth="1"/>
    <col min="84" max="84" width="5.42578125" style="348" hidden="1" customWidth="1"/>
    <col min="85" max="85" width="12" style="348" hidden="1" customWidth="1"/>
    <col min="86" max="86" width="12.85546875" style="348" customWidth="1"/>
    <col min="87" max="16384" width="9.140625" style="40" hidden="1"/>
  </cols>
  <sheetData>
    <row r="1" spans="1:86" customFormat="1">
      <c r="A1" s="430" t="s">
        <v>0</v>
      </c>
      <c r="B1" s="431"/>
      <c r="C1" s="431"/>
      <c r="D1" s="431"/>
      <c r="E1" s="431"/>
      <c r="F1" s="432"/>
      <c r="G1" s="433"/>
      <c r="H1" s="434"/>
      <c r="I1" s="435"/>
      <c r="J1" s="436"/>
      <c r="K1" s="437"/>
      <c r="L1" s="438"/>
      <c r="M1" s="439"/>
      <c r="N1" s="440"/>
      <c r="O1" s="462" t="s">
        <v>887</v>
      </c>
      <c r="P1" s="462" t="s">
        <v>895</v>
      </c>
      <c r="Q1" s="462" t="s">
        <v>882</v>
      </c>
      <c r="R1" s="462" t="s">
        <v>867</v>
      </c>
      <c r="S1" s="462" t="s">
        <v>890</v>
      </c>
      <c r="T1" s="462" t="s">
        <v>987</v>
      </c>
      <c r="U1" s="463" t="s">
        <v>988</v>
      </c>
      <c r="V1" s="463" t="s">
        <v>989</v>
      </c>
      <c r="W1" s="463" t="s">
        <v>990</v>
      </c>
      <c r="X1" s="462" t="s">
        <v>991</v>
      </c>
      <c r="Y1" s="462" t="s">
        <v>992</v>
      </c>
      <c r="Z1" s="462" t="s">
        <v>993</v>
      </c>
      <c r="AA1" s="462" t="s">
        <v>994</v>
      </c>
      <c r="AB1" s="462" t="s">
        <v>995</v>
      </c>
      <c r="AC1" s="462" t="s">
        <v>996</v>
      </c>
      <c r="AD1" s="462" t="s">
        <v>997</v>
      </c>
      <c r="AE1" s="462" t="s">
        <v>998</v>
      </c>
      <c r="AF1" s="462" t="s">
        <v>999</v>
      </c>
      <c r="AG1" s="462" t="s">
        <v>1000</v>
      </c>
      <c r="AH1" s="464" t="s">
        <v>1001</v>
      </c>
      <c r="AI1" s="465" t="s">
        <v>1002</v>
      </c>
      <c r="AJ1" s="465" t="s">
        <v>1003</v>
      </c>
      <c r="AK1" s="465" t="s">
        <v>1004</v>
      </c>
      <c r="AL1" s="465" t="s">
        <v>1005</v>
      </c>
      <c r="AM1" s="465" t="s">
        <v>1006</v>
      </c>
      <c r="AN1" s="465" t="s">
        <v>1007</v>
      </c>
      <c r="AO1" s="465" t="s">
        <v>1008</v>
      </c>
      <c r="AP1" s="465" t="s">
        <v>1009</v>
      </c>
      <c r="AQ1" s="465" t="s">
        <v>1010</v>
      </c>
      <c r="AR1" s="466" t="s">
        <v>1011</v>
      </c>
      <c r="AS1" s="466" t="s">
        <v>1012</v>
      </c>
      <c r="AT1" s="466" t="s">
        <v>1013</v>
      </c>
      <c r="AU1" s="465" t="s">
        <v>1014</v>
      </c>
      <c r="AV1" s="465" t="s">
        <v>1015</v>
      </c>
      <c r="AW1" s="465" t="s">
        <v>1016</v>
      </c>
      <c r="AX1" s="465" t="s">
        <v>1017</v>
      </c>
      <c r="AY1" s="465" t="s">
        <v>1018</v>
      </c>
      <c r="AZ1" s="465" t="s">
        <v>1019</v>
      </c>
      <c r="BA1" s="465" t="s">
        <v>1020</v>
      </c>
      <c r="BB1" s="465" t="s">
        <v>1021</v>
      </c>
      <c r="BC1" s="465" t="s">
        <v>1022</v>
      </c>
      <c r="BD1" s="465" t="s">
        <v>1023</v>
      </c>
      <c r="BE1" s="465" t="s">
        <v>1024</v>
      </c>
      <c r="BF1" s="465" t="s">
        <v>1025</v>
      </c>
      <c r="BG1" s="467" t="s">
        <v>1026</v>
      </c>
      <c r="BH1" s="462" t="s">
        <v>1027</v>
      </c>
      <c r="BI1" s="462" t="s">
        <v>1028</v>
      </c>
      <c r="BJ1" s="462" t="s">
        <v>1029</v>
      </c>
      <c r="BK1" s="463" t="s">
        <v>1030</v>
      </c>
      <c r="BL1" s="463" t="s">
        <v>1031</v>
      </c>
      <c r="BM1" s="463" t="s">
        <v>1032</v>
      </c>
      <c r="BN1" s="462" t="s">
        <v>1033</v>
      </c>
      <c r="BO1" s="462" t="s">
        <v>1034</v>
      </c>
      <c r="BP1" s="462" t="s">
        <v>1035</v>
      </c>
      <c r="BQ1" s="462" t="s">
        <v>1036</v>
      </c>
      <c r="BR1" s="462" t="s">
        <v>1037</v>
      </c>
      <c r="BS1" s="462" t="s">
        <v>1038</v>
      </c>
      <c r="BT1" s="462" t="s">
        <v>1039</v>
      </c>
      <c r="BU1" s="509" t="s">
        <v>1040</v>
      </c>
      <c r="BV1" s="330"/>
      <c r="BW1" s="331"/>
      <c r="BX1" s="332"/>
      <c r="BY1" s="331"/>
      <c r="BZ1" s="333"/>
      <c r="CA1" s="152"/>
      <c r="CB1" s="441"/>
      <c r="CC1" s="442"/>
      <c r="CD1" s="443"/>
      <c r="CE1" s="443"/>
      <c r="CF1" s="443"/>
      <c r="CG1" s="443"/>
      <c r="CH1" s="444"/>
    </row>
    <row r="2" spans="1:86" customFormat="1">
      <c r="A2" s="430" t="s">
        <v>0</v>
      </c>
      <c r="B2" s="431"/>
      <c r="C2" s="431"/>
      <c r="D2" s="431"/>
      <c r="E2" s="431"/>
      <c r="F2" s="432"/>
      <c r="G2" s="433"/>
      <c r="H2" s="434"/>
      <c r="I2" s="435"/>
      <c r="J2" s="436"/>
      <c r="K2" s="445" t="s">
        <v>134</v>
      </c>
      <c r="L2" s="438"/>
      <c r="M2" s="446"/>
      <c r="N2" s="432"/>
      <c r="O2" s="468"/>
      <c r="P2" s="469"/>
      <c r="Q2" s="470" t="s">
        <v>1</v>
      </c>
      <c r="R2" s="470"/>
      <c r="S2" s="471"/>
      <c r="T2" s="472" t="s">
        <v>2</v>
      </c>
      <c r="U2" s="473"/>
      <c r="V2" s="474" t="s">
        <v>3</v>
      </c>
      <c r="W2" s="474"/>
      <c r="X2" s="471"/>
      <c r="Y2" s="472"/>
      <c r="Z2" s="473"/>
      <c r="AA2" s="470" t="s">
        <v>4</v>
      </c>
      <c r="AB2" s="473"/>
      <c r="AC2" s="475"/>
      <c r="AD2" s="476"/>
      <c r="AE2" s="473" t="s">
        <v>5</v>
      </c>
      <c r="AF2" s="470"/>
      <c r="AG2" s="471"/>
      <c r="AH2" s="477"/>
      <c r="AI2" s="478"/>
      <c r="AJ2" s="479" t="s">
        <v>6</v>
      </c>
      <c r="AK2" s="478"/>
      <c r="AL2" s="480"/>
      <c r="AM2" s="477"/>
      <c r="AN2" s="478"/>
      <c r="AO2" s="478" t="s">
        <v>7</v>
      </c>
      <c r="AP2" s="478"/>
      <c r="AQ2" s="481"/>
      <c r="AR2" s="482"/>
      <c r="AS2" s="478"/>
      <c r="AT2" s="478" t="s">
        <v>8</v>
      </c>
      <c r="AU2" s="482"/>
      <c r="AV2" s="480"/>
      <c r="AW2" s="483"/>
      <c r="AX2" s="478"/>
      <c r="AY2" s="478" t="s">
        <v>9</v>
      </c>
      <c r="AZ2" s="478"/>
      <c r="BA2" s="480"/>
      <c r="BB2" s="477"/>
      <c r="BC2" s="478"/>
      <c r="BD2" s="478" t="s">
        <v>10</v>
      </c>
      <c r="BE2" s="478"/>
      <c r="BF2" s="481"/>
      <c r="BG2" s="476"/>
      <c r="BH2" s="473" t="s">
        <v>11</v>
      </c>
      <c r="BI2" s="473"/>
      <c r="BJ2" s="473"/>
      <c r="BK2" s="471"/>
      <c r="BL2" s="484"/>
      <c r="BM2" s="473"/>
      <c r="BN2" s="470" t="s">
        <v>12</v>
      </c>
      <c r="BO2" s="473"/>
      <c r="BP2" s="471"/>
      <c r="BQ2" s="484"/>
      <c r="BR2" s="476"/>
      <c r="BS2" s="473" t="s">
        <v>13</v>
      </c>
      <c r="BT2" s="473"/>
      <c r="BU2" s="510"/>
      <c r="BV2" s="334"/>
      <c r="BW2" s="335"/>
      <c r="BX2" s="336"/>
      <c r="BY2" s="337"/>
      <c r="BZ2" s="335"/>
      <c r="CA2" s="153"/>
      <c r="CB2" s="447"/>
      <c r="CC2" s="448"/>
      <c r="CD2" s="449"/>
      <c r="CE2" s="449"/>
      <c r="CF2" s="449"/>
      <c r="CG2" s="449"/>
      <c r="CH2" s="450"/>
    </row>
    <row r="3" spans="1:86" customFormat="1" ht="70.5" customHeight="1" thickBot="1">
      <c r="A3" s="451" t="s">
        <v>14</v>
      </c>
      <c r="B3" s="451" t="s">
        <v>15</v>
      </c>
      <c r="C3" s="451" t="s">
        <v>16</v>
      </c>
      <c r="D3" s="451" t="s">
        <v>17</v>
      </c>
      <c r="E3" s="451" t="s">
        <v>18</v>
      </c>
      <c r="F3" s="452" t="s">
        <v>19</v>
      </c>
      <c r="G3" s="451" t="s">
        <v>20</v>
      </c>
      <c r="H3" s="451" t="s">
        <v>21</v>
      </c>
      <c r="I3" s="453" t="s">
        <v>22</v>
      </c>
      <c r="J3" s="454" t="s">
        <v>23</v>
      </c>
      <c r="K3" s="455" t="s">
        <v>24</v>
      </c>
      <c r="L3" s="456" t="s">
        <v>25</v>
      </c>
      <c r="M3" s="454" t="s">
        <v>26</v>
      </c>
      <c r="N3" s="452" t="s">
        <v>37</v>
      </c>
      <c r="O3" s="485" t="s">
        <v>862</v>
      </c>
      <c r="P3" s="486" t="s">
        <v>863</v>
      </c>
      <c r="Q3" s="487" t="s">
        <v>864</v>
      </c>
      <c r="R3" s="488" t="s">
        <v>865</v>
      </c>
      <c r="S3" s="489" t="s">
        <v>866</v>
      </c>
      <c r="T3" s="490" t="s">
        <v>867</v>
      </c>
      <c r="U3" s="488" t="s">
        <v>868</v>
      </c>
      <c r="V3" s="491" t="s">
        <v>869</v>
      </c>
      <c r="W3" s="491" t="s">
        <v>870</v>
      </c>
      <c r="X3" s="492" t="s">
        <v>871</v>
      </c>
      <c r="Y3" s="493" t="s">
        <v>867</v>
      </c>
      <c r="Z3" s="487" t="s">
        <v>868</v>
      </c>
      <c r="AA3" s="487" t="s">
        <v>869</v>
      </c>
      <c r="AB3" s="487" t="s">
        <v>870</v>
      </c>
      <c r="AC3" s="494" t="s">
        <v>872</v>
      </c>
      <c r="AD3" s="486" t="s">
        <v>873</v>
      </c>
      <c r="AE3" s="487" t="s">
        <v>874</v>
      </c>
      <c r="AF3" s="487" t="s">
        <v>875</v>
      </c>
      <c r="AG3" s="492" t="s">
        <v>876</v>
      </c>
      <c r="AH3" s="495" t="s">
        <v>877</v>
      </c>
      <c r="AI3" s="496" t="s">
        <v>878</v>
      </c>
      <c r="AJ3" s="497" t="s">
        <v>879</v>
      </c>
      <c r="AK3" s="498" t="s">
        <v>880</v>
      </c>
      <c r="AL3" s="499" t="s">
        <v>881</v>
      </c>
      <c r="AM3" s="495" t="s">
        <v>882</v>
      </c>
      <c r="AN3" s="496" t="s">
        <v>883</v>
      </c>
      <c r="AO3" s="498" t="s">
        <v>884</v>
      </c>
      <c r="AP3" s="498" t="s">
        <v>885</v>
      </c>
      <c r="AQ3" s="500" t="s">
        <v>886</v>
      </c>
      <c r="AR3" s="501" t="s">
        <v>887</v>
      </c>
      <c r="AS3" s="502" t="s">
        <v>888</v>
      </c>
      <c r="AT3" s="503" t="s">
        <v>874</v>
      </c>
      <c r="AU3" s="498" t="s">
        <v>875</v>
      </c>
      <c r="AV3" s="499" t="s">
        <v>889</v>
      </c>
      <c r="AW3" s="504" t="s">
        <v>890</v>
      </c>
      <c r="AX3" s="498" t="s">
        <v>891</v>
      </c>
      <c r="AY3" s="497" t="s">
        <v>892</v>
      </c>
      <c r="AZ3" s="503" t="s">
        <v>893</v>
      </c>
      <c r="BA3" s="505" t="s">
        <v>894</v>
      </c>
      <c r="BB3" s="495" t="s">
        <v>895</v>
      </c>
      <c r="BC3" s="496" t="s">
        <v>896</v>
      </c>
      <c r="BD3" s="498" t="s">
        <v>897</v>
      </c>
      <c r="BE3" s="497" t="s">
        <v>898</v>
      </c>
      <c r="BF3" s="506" t="s">
        <v>899</v>
      </c>
      <c r="BG3" s="507" t="s">
        <v>862</v>
      </c>
      <c r="BH3" s="491" t="s">
        <v>863</v>
      </c>
      <c r="BI3" s="487" t="s">
        <v>864</v>
      </c>
      <c r="BJ3" s="487" t="s">
        <v>865</v>
      </c>
      <c r="BK3" s="492" t="s">
        <v>423</v>
      </c>
      <c r="BL3" s="493" t="s">
        <v>867</v>
      </c>
      <c r="BM3" s="487" t="s">
        <v>868</v>
      </c>
      <c r="BN3" s="508" t="s">
        <v>900</v>
      </c>
      <c r="BO3" s="487" t="s">
        <v>870</v>
      </c>
      <c r="BP3" s="492" t="s">
        <v>901</v>
      </c>
      <c r="BQ3" s="490" t="s">
        <v>895</v>
      </c>
      <c r="BR3" s="486" t="s">
        <v>896</v>
      </c>
      <c r="BS3" s="487" t="s">
        <v>897</v>
      </c>
      <c r="BT3" s="487" t="s">
        <v>898</v>
      </c>
      <c r="BU3" s="511" t="s">
        <v>902</v>
      </c>
      <c r="BV3" s="338" t="s">
        <v>27</v>
      </c>
      <c r="BW3" s="339" t="s">
        <v>28</v>
      </c>
      <c r="BX3" s="340" t="s">
        <v>29</v>
      </c>
      <c r="BY3" s="341" t="s">
        <v>30</v>
      </c>
      <c r="BZ3" s="339" t="s">
        <v>31</v>
      </c>
      <c r="CA3" s="39" t="s">
        <v>32</v>
      </c>
      <c r="CB3" s="457" t="s">
        <v>84</v>
      </c>
      <c r="CC3" s="458" t="s">
        <v>33</v>
      </c>
      <c r="CD3" s="459" t="s">
        <v>34</v>
      </c>
      <c r="CE3" s="459" t="s">
        <v>35</v>
      </c>
      <c r="CF3" s="459" t="s">
        <v>36</v>
      </c>
      <c r="CG3" s="460" t="s">
        <v>700</v>
      </c>
      <c r="CH3" s="461" t="s">
        <v>701</v>
      </c>
    </row>
    <row r="4" spans="1:86">
      <c r="A4" s="238" t="s">
        <v>575</v>
      </c>
      <c r="B4" s="239" t="s">
        <v>575</v>
      </c>
      <c r="C4" s="240" t="s">
        <v>575</v>
      </c>
      <c r="D4" s="240" t="s">
        <v>575</v>
      </c>
      <c r="E4" s="286" t="s">
        <v>154</v>
      </c>
      <c r="F4" s="241" t="s">
        <v>575</v>
      </c>
      <c r="G4" s="242" t="s">
        <v>124</v>
      </c>
      <c r="H4" s="242" t="s">
        <v>129</v>
      </c>
      <c r="I4" s="243" t="s">
        <v>127</v>
      </c>
      <c r="J4" s="249" t="s">
        <v>83</v>
      </c>
      <c r="K4" s="287">
        <v>1</v>
      </c>
      <c r="L4" s="288">
        <v>1</v>
      </c>
      <c r="M4" s="247" t="s">
        <v>607</v>
      </c>
      <c r="N4" s="242" t="s">
        <v>576</v>
      </c>
      <c r="O4" s="291"/>
      <c r="P4" s="292"/>
      <c r="Q4" s="293"/>
      <c r="R4" s="293"/>
      <c r="S4" s="294"/>
      <c r="T4" s="295"/>
      <c r="U4" s="293"/>
      <c r="V4" s="293"/>
      <c r="W4" s="294"/>
      <c r="X4" s="296"/>
      <c r="Y4" s="295"/>
      <c r="Z4" s="293"/>
      <c r="AA4" s="293"/>
      <c r="AB4" s="313"/>
      <c r="AC4" s="314"/>
      <c r="AD4" s="315"/>
      <c r="AE4" s="293"/>
      <c r="AF4" s="293"/>
      <c r="AG4" s="296"/>
      <c r="AH4" s="319"/>
      <c r="AI4" s="320"/>
      <c r="AJ4" s="321"/>
      <c r="AK4" s="321"/>
      <c r="AL4" s="326"/>
      <c r="AM4" s="319"/>
      <c r="AN4" s="320"/>
      <c r="AO4" s="321"/>
      <c r="AP4" s="321"/>
      <c r="AQ4" s="328"/>
      <c r="AR4" s="320"/>
      <c r="AS4" s="320"/>
      <c r="AT4" s="321"/>
      <c r="AU4" s="321"/>
      <c r="AV4" s="326"/>
      <c r="AW4" s="319"/>
      <c r="AX4" s="321"/>
      <c r="AY4" s="321"/>
      <c r="AZ4" s="321"/>
      <c r="BA4" s="326"/>
      <c r="BB4" s="319"/>
      <c r="BC4" s="320"/>
      <c r="BD4" s="321"/>
      <c r="BE4" s="321"/>
      <c r="BF4" s="328"/>
      <c r="BG4" s="292"/>
      <c r="BH4" s="293"/>
      <c r="BI4" s="293"/>
      <c r="BJ4" s="294"/>
      <c r="BK4" s="296"/>
      <c r="BL4" s="295"/>
      <c r="BM4" s="293"/>
      <c r="BN4" s="293"/>
      <c r="BO4" s="293"/>
      <c r="BP4" s="296"/>
      <c r="BQ4" s="295"/>
      <c r="BR4" s="292"/>
      <c r="BS4" s="293"/>
      <c r="BT4" s="293"/>
      <c r="BU4" s="512"/>
      <c r="BV4" s="342">
        <f t="shared" ref="BV4:BV67" si="0">SUM(O4:BU4)</f>
        <v>0</v>
      </c>
      <c r="BW4" s="429">
        <f>L4-BV4</f>
        <v>1</v>
      </c>
      <c r="BX4" s="343" t="str">
        <f t="shared" ref="BX4:BX67" si="1">IFERROR(IF(SEARCH("Week",M4)&gt;0,(COUNT(O4:BU4))-(COUNTIFS(O4:BU4,0)),"-"),"-")</f>
        <v>-</v>
      </c>
      <c r="BY4" s="344" t="str">
        <f t="shared" ref="BY4:BY67" si="2">IFERROR(IF(SEARCH("NNC Season 1",M4)&gt;0,COUNT(O4:AG4,BG4:BU4),"-"),"-")</f>
        <v>-</v>
      </c>
      <c r="BZ4" s="344" t="str">
        <f t="shared" ref="BZ4:BZ67" si="3">IFERROR(IF(SEARCH("NNC Season 2",M4)&gt;0,COUNT(AH4:BF4),"-"),"-")</f>
        <v>-</v>
      </c>
      <c r="CA4" s="154" t="s">
        <v>124</v>
      </c>
      <c r="CB4" s="155" t="s">
        <v>124</v>
      </c>
      <c r="CC4" s="349">
        <f t="shared" ref="CC4:CC5" si="4">SUM(O4:AC4)</f>
        <v>0</v>
      </c>
      <c r="CD4" s="349">
        <f t="shared" ref="CD4:CD5" si="5">SUM(AD4:AQ4)</f>
        <v>0</v>
      </c>
      <c r="CE4" s="349">
        <f t="shared" ref="CE4:CE5" si="6">SUM(AR4:BF4)</f>
        <v>0</v>
      </c>
      <c r="CF4" s="349">
        <f t="shared" ref="CF4:CF5" si="7">SUM(BG4:BU4)</f>
        <v>0</v>
      </c>
      <c r="CG4" s="348">
        <v>0</v>
      </c>
      <c r="CH4" s="350" t="str">
        <f t="shared" ref="CH4:CH67" si="8">IFERROR(IF(L4&lt;=0,"-",IF(AND((SEARCH("NNC Season 1",M4)&gt;0),(OR(J4="RPS",J4="LVS")),(BY4&gt;0)),"Done",IF(AND((SEARCH("NNC Season 1",M4)&gt;0),(OR(J4="RPS",J4="LVS")),(BY4&lt;=0)),"Incomplete",IF(AND((AND(SEARCH("NNC Season 1",M4)&gt;0,BY4&gt;0)),(AND(SEARCH("NNC Season 2",M4)&gt;0,BZ4&gt;0)),(OR(J4="Nutrients",J4="CHLSUITE-W")),L4&lt;4,L4&gt;1,BX4&gt;1,((BV4-CG4)&gt;1)),"Done",IF(AND((AND(SEARCH("NNC Season 1",M4)&gt;0,BY4&gt;0)),(AND(SEARCH("NNC Season 2",M4)&gt;0,BZ4&gt;0)),(OR(J4="Nutrients",J4="CHLSUITE-W")),L4&gt;3,BX4&gt;3,((BV4-CG4)&gt;3)),"Done","Incomplete"))))),"-")</f>
        <v>-</v>
      </c>
    </row>
    <row r="5" spans="1:86">
      <c r="A5" s="238" t="s">
        <v>575</v>
      </c>
      <c r="B5" s="239" t="s">
        <v>575</v>
      </c>
      <c r="C5" s="240" t="s">
        <v>575</v>
      </c>
      <c r="D5" s="240" t="s">
        <v>575</v>
      </c>
      <c r="E5" s="286" t="s">
        <v>154</v>
      </c>
      <c r="F5" s="241" t="s">
        <v>575</v>
      </c>
      <c r="G5" s="242" t="s">
        <v>124</v>
      </c>
      <c r="H5" s="242" t="s">
        <v>129</v>
      </c>
      <c r="I5" s="243" t="s">
        <v>127</v>
      </c>
      <c r="J5" s="249" t="s">
        <v>734</v>
      </c>
      <c r="K5" s="287">
        <v>6</v>
      </c>
      <c r="L5" s="288">
        <v>6</v>
      </c>
      <c r="M5" s="310" t="s">
        <v>735</v>
      </c>
      <c r="N5" s="242" t="s">
        <v>576</v>
      </c>
      <c r="O5" s="291"/>
      <c r="P5" s="292"/>
      <c r="Q5" s="293"/>
      <c r="R5" s="293"/>
      <c r="S5" s="294"/>
      <c r="T5" s="295"/>
      <c r="U5" s="293"/>
      <c r="V5" s="293"/>
      <c r="W5" s="294"/>
      <c r="X5" s="296"/>
      <c r="Y5" s="295"/>
      <c r="Z5" s="293"/>
      <c r="AA5" s="293"/>
      <c r="AB5" s="313"/>
      <c r="AC5" s="314"/>
      <c r="AD5" s="315"/>
      <c r="AE5" s="293"/>
      <c r="AF5" s="293"/>
      <c r="AG5" s="296"/>
      <c r="AH5" s="319"/>
      <c r="AI5" s="320"/>
      <c r="AJ5" s="321"/>
      <c r="AK5" s="321"/>
      <c r="AL5" s="326"/>
      <c r="AM5" s="319"/>
      <c r="AN5" s="320"/>
      <c r="AO5" s="321"/>
      <c r="AP5" s="321"/>
      <c r="AQ5" s="328"/>
      <c r="AR5" s="320"/>
      <c r="AS5" s="320"/>
      <c r="AT5" s="321"/>
      <c r="AU5" s="321"/>
      <c r="AV5" s="326"/>
      <c r="AW5" s="319"/>
      <c r="AX5" s="321"/>
      <c r="AY5" s="321"/>
      <c r="AZ5" s="321"/>
      <c r="BA5" s="326"/>
      <c r="BB5" s="319"/>
      <c r="BC5" s="320"/>
      <c r="BD5" s="321"/>
      <c r="BE5" s="321"/>
      <c r="BF5" s="328"/>
      <c r="BG5" s="292"/>
      <c r="BH5" s="293"/>
      <c r="BI5" s="293"/>
      <c r="BJ5" s="294"/>
      <c r="BK5" s="296"/>
      <c r="BL5" s="295"/>
      <c r="BM5" s="293"/>
      <c r="BN5" s="293"/>
      <c r="BO5" s="293"/>
      <c r="BP5" s="296"/>
      <c r="BQ5" s="295"/>
      <c r="BR5" s="292"/>
      <c r="BS5" s="293"/>
      <c r="BT5" s="293"/>
      <c r="BU5" s="512"/>
      <c r="BV5" s="342">
        <f t="shared" si="0"/>
        <v>0</v>
      </c>
      <c r="BW5" s="429">
        <f t="shared" ref="BW5:BW68" si="9">L5-BV5</f>
        <v>6</v>
      </c>
      <c r="BX5" s="343" t="str">
        <f t="shared" si="1"/>
        <v>-</v>
      </c>
      <c r="BY5" s="344" t="str">
        <f t="shared" si="2"/>
        <v>-</v>
      </c>
      <c r="BZ5" s="344" t="str">
        <f t="shared" si="3"/>
        <v>-</v>
      </c>
      <c r="CA5" s="154" t="s">
        <v>124</v>
      </c>
      <c r="CB5" s="155" t="s">
        <v>124</v>
      </c>
      <c r="CC5" s="349">
        <f t="shared" si="4"/>
        <v>0</v>
      </c>
      <c r="CD5" s="349">
        <f t="shared" si="5"/>
        <v>0</v>
      </c>
      <c r="CE5" s="349">
        <f t="shared" si="6"/>
        <v>0</v>
      </c>
      <c r="CF5" s="349">
        <f t="shared" si="7"/>
        <v>0</v>
      </c>
      <c r="CG5" s="348">
        <v>0</v>
      </c>
      <c r="CH5" s="350" t="str">
        <f t="shared" si="8"/>
        <v>-</v>
      </c>
    </row>
    <row r="6" spans="1:86">
      <c r="A6" s="238" t="s">
        <v>575</v>
      </c>
      <c r="B6" s="239" t="s">
        <v>575</v>
      </c>
      <c r="C6" s="240" t="s">
        <v>575</v>
      </c>
      <c r="D6" s="240" t="s">
        <v>575</v>
      </c>
      <c r="E6" s="286" t="s">
        <v>154</v>
      </c>
      <c r="F6" s="241" t="s">
        <v>575</v>
      </c>
      <c r="G6" s="242" t="s">
        <v>124</v>
      </c>
      <c r="H6" s="242" t="s">
        <v>129</v>
      </c>
      <c r="I6" s="243" t="s">
        <v>127</v>
      </c>
      <c r="J6" s="249" t="s">
        <v>50</v>
      </c>
      <c r="K6" s="287">
        <v>1</v>
      </c>
      <c r="L6" s="288">
        <v>1</v>
      </c>
      <c r="M6" s="247" t="s">
        <v>607</v>
      </c>
      <c r="N6" s="242" t="s">
        <v>576</v>
      </c>
      <c r="O6" s="291"/>
      <c r="P6" s="292"/>
      <c r="Q6" s="293"/>
      <c r="R6" s="293"/>
      <c r="S6" s="294"/>
      <c r="T6" s="295"/>
      <c r="U6" s="293"/>
      <c r="V6" s="293"/>
      <c r="W6" s="294"/>
      <c r="X6" s="296"/>
      <c r="Y6" s="295"/>
      <c r="Z6" s="293"/>
      <c r="AA6" s="293"/>
      <c r="AB6" s="313"/>
      <c r="AC6" s="314"/>
      <c r="AD6" s="315"/>
      <c r="AE6" s="293"/>
      <c r="AF6" s="293"/>
      <c r="AG6" s="296"/>
      <c r="AH6" s="319"/>
      <c r="AI6" s="320"/>
      <c r="AJ6" s="321"/>
      <c r="AK6" s="321"/>
      <c r="AL6" s="326"/>
      <c r="AM6" s="319"/>
      <c r="AN6" s="320"/>
      <c r="AO6" s="321"/>
      <c r="AP6" s="321"/>
      <c r="AQ6" s="328"/>
      <c r="AR6" s="320"/>
      <c r="AS6" s="320"/>
      <c r="AT6" s="321"/>
      <c r="AU6" s="321"/>
      <c r="AV6" s="326"/>
      <c r="AW6" s="319"/>
      <c r="AX6" s="321"/>
      <c r="AY6" s="321"/>
      <c r="AZ6" s="321"/>
      <c r="BA6" s="326"/>
      <c r="BB6" s="319"/>
      <c r="BC6" s="320"/>
      <c r="BD6" s="321"/>
      <c r="BE6" s="321"/>
      <c r="BF6" s="328"/>
      <c r="BG6" s="292"/>
      <c r="BH6" s="293"/>
      <c r="BI6" s="293"/>
      <c r="BJ6" s="294"/>
      <c r="BK6" s="296"/>
      <c r="BL6" s="295"/>
      <c r="BM6" s="293"/>
      <c r="BN6" s="293"/>
      <c r="BO6" s="293"/>
      <c r="BP6" s="296"/>
      <c r="BQ6" s="295"/>
      <c r="BR6" s="292"/>
      <c r="BS6" s="293"/>
      <c r="BT6" s="293"/>
      <c r="BU6" s="512"/>
      <c r="BV6" s="342">
        <f t="shared" si="0"/>
        <v>0</v>
      </c>
      <c r="BW6" s="429">
        <f t="shared" si="9"/>
        <v>1</v>
      </c>
      <c r="BX6" s="343" t="str">
        <f t="shared" si="1"/>
        <v>-</v>
      </c>
      <c r="BY6" s="344" t="str">
        <f t="shared" si="2"/>
        <v>-</v>
      </c>
      <c r="BZ6" s="344" t="str">
        <f t="shared" si="3"/>
        <v>-</v>
      </c>
      <c r="CA6" s="154" t="s">
        <v>124</v>
      </c>
      <c r="CB6" s="155" t="s">
        <v>124</v>
      </c>
      <c r="CC6" s="349">
        <f t="shared" ref="CC6:CC69" si="10">SUM(O6:AC6)</f>
        <v>0</v>
      </c>
      <c r="CD6" s="349">
        <f t="shared" ref="CD6:CD69" si="11">SUM(AD6:AQ6)</f>
        <v>0</v>
      </c>
      <c r="CE6" s="349">
        <f t="shared" ref="CE6:CE69" si="12">SUM(AR6:BF6)</f>
        <v>0</v>
      </c>
      <c r="CF6" s="349">
        <f t="shared" ref="CF6:CF69" si="13">SUM(BG6:BU6)</f>
        <v>0</v>
      </c>
      <c r="CG6" s="348">
        <v>0</v>
      </c>
      <c r="CH6" s="350" t="str">
        <f t="shared" si="8"/>
        <v>-</v>
      </c>
    </row>
    <row r="7" spans="1:86">
      <c r="A7" s="238" t="s">
        <v>125</v>
      </c>
      <c r="B7" s="239" t="s">
        <v>147</v>
      </c>
      <c r="C7" s="240" t="s">
        <v>796</v>
      </c>
      <c r="D7" s="240" t="s">
        <v>163</v>
      </c>
      <c r="E7" s="286" t="s">
        <v>154</v>
      </c>
      <c r="F7" s="241" t="s">
        <v>232</v>
      </c>
      <c r="G7" s="242" t="s">
        <v>124</v>
      </c>
      <c r="H7" s="242" t="s">
        <v>129</v>
      </c>
      <c r="I7" s="243" t="s">
        <v>127</v>
      </c>
      <c r="J7" s="249" t="s">
        <v>75</v>
      </c>
      <c r="K7" s="287">
        <v>4</v>
      </c>
      <c r="L7" s="288">
        <v>4</v>
      </c>
      <c r="M7" s="247" t="s">
        <v>630</v>
      </c>
      <c r="N7" s="242" t="s">
        <v>753</v>
      </c>
      <c r="O7" s="291"/>
      <c r="P7" s="292"/>
      <c r="Q7" s="293">
        <v>1</v>
      </c>
      <c r="R7" s="293"/>
      <c r="S7" s="294"/>
      <c r="T7" s="295"/>
      <c r="U7" s="293"/>
      <c r="V7" s="293"/>
      <c r="W7" s="294"/>
      <c r="X7" s="296"/>
      <c r="Y7" s="295"/>
      <c r="Z7" s="293"/>
      <c r="AA7" s="293"/>
      <c r="AB7" s="313"/>
      <c r="AC7" s="314"/>
      <c r="AD7" s="315"/>
      <c r="AE7" s="293"/>
      <c r="AF7" s="293"/>
      <c r="AG7" s="296"/>
      <c r="AH7" s="319"/>
      <c r="AI7" s="320"/>
      <c r="AJ7" s="321"/>
      <c r="AK7" s="321"/>
      <c r="AL7" s="326"/>
      <c r="AM7" s="319"/>
      <c r="AN7" s="320"/>
      <c r="AO7" s="321"/>
      <c r="AP7" s="321"/>
      <c r="AQ7" s="328"/>
      <c r="AR7" s="320"/>
      <c r="AS7" s="320"/>
      <c r="AT7" s="321">
        <v>1</v>
      </c>
      <c r="AU7" s="321"/>
      <c r="AV7" s="326"/>
      <c r="AW7" s="319"/>
      <c r="AX7" s="321"/>
      <c r="AY7" s="321"/>
      <c r="AZ7" s="321"/>
      <c r="BA7" s="326"/>
      <c r="BB7" s="319"/>
      <c r="BC7" s="320"/>
      <c r="BD7" s="321"/>
      <c r="BE7" s="321"/>
      <c r="BF7" s="328">
        <v>1</v>
      </c>
      <c r="BG7" s="292"/>
      <c r="BH7" s="293"/>
      <c r="BI7" s="293"/>
      <c r="BJ7" s="294"/>
      <c r="BK7" s="296"/>
      <c r="BL7" s="295"/>
      <c r="BM7" s="293"/>
      <c r="BN7" s="293">
        <v>1</v>
      </c>
      <c r="BO7" s="293"/>
      <c r="BP7" s="296"/>
      <c r="BQ7" s="295"/>
      <c r="BR7" s="292"/>
      <c r="BS7" s="293"/>
      <c r="BT7" s="293"/>
      <c r="BU7" s="512"/>
      <c r="BV7" s="342">
        <f t="shared" si="0"/>
        <v>4</v>
      </c>
      <c r="BW7" s="429">
        <f t="shared" si="9"/>
        <v>0</v>
      </c>
      <c r="BX7" s="343">
        <f t="shared" si="1"/>
        <v>4</v>
      </c>
      <c r="BY7" s="344" t="str">
        <f t="shared" si="2"/>
        <v>-</v>
      </c>
      <c r="BZ7" s="344" t="str">
        <f t="shared" si="3"/>
        <v>-</v>
      </c>
      <c r="CA7" s="154" t="s">
        <v>820</v>
      </c>
      <c r="CB7" s="155" t="s">
        <v>688</v>
      </c>
      <c r="CC7" s="349">
        <f t="shared" si="10"/>
        <v>1</v>
      </c>
      <c r="CD7" s="349">
        <f t="shared" si="11"/>
        <v>0</v>
      </c>
      <c r="CE7" s="349">
        <f t="shared" si="12"/>
        <v>2</v>
      </c>
      <c r="CF7" s="349">
        <f t="shared" si="13"/>
        <v>1</v>
      </c>
      <c r="CG7" s="348">
        <v>0</v>
      </c>
      <c r="CH7" s="350" t="str">
        <f t="shared" si="8"/>
        <v>-</v>
      </c>
    </row>
    <row r="8" spans="1:86">
      <c r="A8" s="238" t="s">
        <v>125</v>
      </c>
      <c r="B8" s="239" t="s">
        <v>147</v>
      </c>
      <c r="C8" s="240" t="s">
        <v>796</v>
      </c>
      <c r="D8" s="240" t="s">
        <v>163</v>
      </c>
      <c r="E8" s="286" t="s">
        <v>154</v>
      </c>
      <c r="F8" s="241" t="s">
        <v>232</v>
      </c>
      <c r="G8" s="242" t="s">
        <v>124</v>
      </c>
      <c r="H8" s="242" t="s">
        <v>129</v>
      </c>
      <c r="I8" s="243" t="s">
        <v>127</v>
      </c>
      <c r="J8" s="249" t="s">
        <v>38</v>
      </c>
      <c r="K8" s="287">
        <v>4</v>
      </c>
      <c r="L8" s="288">
        <v>4</v>
      </c>
      <c r="M8" s="247" t="s">
        <v>635</v>
      </c>
      <c r="N8" s="242" t="s">
        <v>753</v>
      </c>
      <c r="O8" s="291"/>
      <c r="P8" s="292"/>
      <c r="Q8" s="293">
        <v>1</v>
      </c>
      <c r="R8" s="293"/>
      <c r="S8" s="294"/>
      <c r="T8" s="295"/>
      <c r="U8" s="293"/>
      <c r="V8" s="293"/>
      <c r="W8" s="294"/>
      <c r="X8" s="296"/>
      <c r="Y8" s="295"/>
      <c r="Z8" s="293"/>
      <c r="AA8" s="293"/>
      <c r="AB8" s="313"/>
      <c r="AC8" s="314"/>
      <c r="AD8" s="315"/>
      <c r="AE8" s="293"/>
      <c r="AF8" s="293"/>
      <c r="AG8" s="296"/>
      <c r="AH8" s="319"/>
      <c r="AI8" s="320"/>
      <c r="AJ8" s="321"/>
      <c r="AK8" s="321"/>
      <c r="AL8" s="326"/>
      <c r="AM8" s="319"/>
      <c r="AN8" s="320"/>
      <c r="AO8" s="321"/>
      <c r="AP8" s="321"/>
      <c r="AQ8" s="328"/>
      <c r="AR8" s="320"/>
      <c r="AS8" s="320"/>
      <c r="AT8" s="321">
        <v>1</v>
      </c>
      <c r="AU8" s="321"/>
      <c r="AV8" s="326"/>
      <c r="AW8" s="319"/>
      <c r="AX8" s="321"/>
      <c r="AY8" s="321"/>
      <c r="AZ8" s="321"/>
      <c r="BA8" s="326"/>
      <c r="BB8" s="319"/>
      <c r="BC8" s="320"/>
      <c r="BD8" s="321"/>
      <c r="BE8" s="321"/>
      <c r="BF8" s="328">
        <v>1</v>
      </c>
      <c r="BG8" s="292"/>
      <c r="BH8" s="293"/>
      <c r="BI8" s="293"/>
      <c r="BJ8" s="294"/>
      <c r="BK8" s="296"/>
      <c r="BL8" s="295"/>
      <c r="BM8" s="293"/>
      <c r="BN8" s="293">
        <v>1</v>
      </c>
      <c r="BO8" s="293"/>
      <c r="BP8" s="296"/>
      <c r="BQ8" s="295"/>
      <c r="BR8" s="292"/>
      <c r="BS8" s="293"/>
      <c r="BT8" s="293"/>
      <c r="BU8" s="512"/>
      <c r="BV8" s="342">
        <f t="shared" si="0"/>
        <v>4</v>
      </c>
      <c r="BW8" s="429">
        <f t="shared" si="9"/>
        <v>0</v>
      </c>
      <c r="BX8" s="343">
        <f t="shared" si="1"/>
        <v>4</v>
      </c>
      <c r="BY8" s="344">
        <f t="shared" si="2"/>
        <v>2</v>
      </c>
      <c r="BZ8" s="344">
        <f t="shared" si="3"/>
        <v>2</v>
      </c>
      <c r="CA8" s="154" t="s">
        <v>820</v>
      </c>
      <c r="CB8" s="155" t="s">
        <v>688</v>
      </c>
      <c r="CC8" s="349">
        <f t="shared" si="10"/>
        <v>1</v>
      </c>
      <c r="CD8" s="349">
        <f t="shared" si="11"/>
        <v>0</v>
      </c>
      <c r="CE8" s="349">
        <f t="shared" si="12"/>
        <v>2</v>
      </c>
      <c r="CF8" s="349">
        <f t="shared" si="13"/>
        <v>1</v>
      </c>
      <c r="CG8" s="348">
        <v>0</v>
      </c>
      <c r="CH8" s="350" t="str">
        <f t="shared" si="8"/>
        <v>Done</v>
      </c>
    </row>
    <row r="9" spans="1:86">
      <c r="A9" s="238" t="s">
        <v>125</v>
      </c>
      <c r="B9" s="239" t="s">
        <v>147</v>
      </c>
      <c r="C9" s="240" t="s">
        <v>796</v>
      </c>
      <c r="D9" s="240" t="s">
        <v>163</v>
      </c>
      <c r="E9" s="286" t="s">
        <v>154</v>
      </c>
      <c r="F9" s="241" t="s">
        <v>232</v>
      </c>
      <c r="G9" s="242" t="s">
        <v>124</v>
      </c>
      <c r="H9" s="242" t="s">
        <v>129</v>
      </c>
      <c r="I9" s="243" t="s">
        <v>127</v>
      </c>
      <c r="J9" s="249" t="s">
        <v>734</v>
      </c>
      <c r="K9" s="287">
        <v>6</v>
      </c>
      <c r="L9" s="288">
        <v>6</v>
      </c>
      <c r="M9" s="310" t="s">
        <v>735</v>
      </c>
      <c r="N9" s="242" t="s">
        <v>753</v>
      </c>
      <c r="O9" s="291"/>
      <c r="P9" s="292"/>
      <c r="Q9" s="293">
        <v>6</v>
      </c>
      <c r="R9" s="293"/>
      <c r="S9" s="294"/>
      <c r="T9" s="295"/>
      <c r="U9" s="293"/>
      <c r="V9" s="293"/>
      <c r="W9" s="294"/>
      <c r="X9" s="296"/>
      <c r="Y9" s="295"/>
      <c r="Z9" s="293"/>
      <c r="AA9" s="293"/>
      <c r="AB9" s="313"/>
      <c r="AC9" s="314"/>
      <c r="AD9" s="315"/>
      <c r="AE9" s="293"/>
      <c r="AF9" s="293"/>
      <c r="AG9" s="296"/>
      <c r="AH9" s="319"/>
      <c r="AI9" s="320"/>
      <c r="AJ9" s="321"/>
      <c r="AK9" s="321"/>
      <c r="AL9" s="326"/>
      <c r="AM9" s="319"/>
      <c r="AN9" s="320"/>
      <c r="AO9" s="321"/>
      <c r="AP9" s="321"/>
      <c r="AQ9" s="328"/>
      <c r="AR9" s="320"/>
      <c r="AS9" s="320"/>
      <c r="AT9" s="321"/>
      <c r="AU9" s="321"/>
      <c r="AV9" s="326"/>
      <c r="AW9" s="319"/>
      <c r="AX9" s="321"/>
      <c r="AY9" s="321"/>
      <c r="AZ9" s="321"/>
      <c r="BA9" s="326"/>
      <c r="BB9" s="319"/>
      <c r="BC9" s="320"/>
      <c r="BD9" s="321"/>
      <c r="BE9" s="321"/>
      <c r="BF9" s="328"/>
      <c r="BG9" s="292"/>
      <c r="BH9" s="293"/>
      <c r="BI9" s="293"/>
      <c r="BJ9" s="294"/>
      <c r="BK9" s="296"/>
      <c r="BL9" s="295"/>
      <c r="BM9" s="293"/>
      <c r="BN9" s="293"/>
      <c r="BO9" s="293"/>
      <c r="BP9" s="296"/>
      <c r="BQ9" s="295"/>
      <c r="BR9" s="292"/>
      <c r="BS9" s="293"/>
      <c r="BT9" s="293"/>
      <c r="BU9" s="512"/>
      <c r="BV9" s="342">
        <f t="shared" si="0"/>
        <v>6</v>
      </c>
      <c r="BW9" s="429">
        <f t="shared" si="9"/>
        <v>0</v>
      </c>
      <c r="BX9" s="343" t="str">
        <f t="shared" si="1"/>
        <v>-</v>
      </c>
      <c r="BY9" s="344" t="str">
        <f t="shared" si="2"/>
        <v>-</v>
      </c>
      <c r="BZ9" s="344" t="str">
        <f t="shared" si="3"/>
        <v>-</v>
      </c>
      <c r="CA9" s="154" t="s">
        <v>124</v>
      </c>
      <c r="CB9" s="155" t="s">
        <v>688</v>
      </c>
      <c r="CC9" s="349">
        <f t="shared" si="10"/>
        <v>6</v>
      </c>
      <c r="CD9" s="349">
        <f t="shared" si="11"/>
        <v>0</v>
      </c>
      <c r="CE9" s="349">
        <f t="shared" si="12"/>
        <v>0</v>
      </c>
      <c r="CF9" s="349">
        <f t="shared" si="13"/>
        <v>0</v>
      </c>
      <c r="CG9" s="348">
        <v>0</v>
      </c>
      <c r="CH9" s="350" t="str">
        <f t="shared" si="8"/>
        <v>-</v>
      </c>
    </row>
    <row r="10" spans="1:86">
      <c r="A10" s="238" t="s">
        <v>125</v>
      </c>
      <c r="B10" s="239" t="s">
        <v>147</v>
      </c>
      <c r="C10" s="240" t="s">
        <v>797</v>
      </c>
      <c r="D10" s="240" t="s">
        <v>163</v>
      </c>
      <c r="E10" s="286" t="s">
        <v>154</v>
      </c>
      <c r="F10" s="241" t="s">
        <v>232</v>
      </c>
      <c r="G10" s="242" t="s">
        <v>124</v>
      </c>
      <c r="H10" s="242" t="s">
        <v>129</v>
      </c>
      <c r="I10" s="243" t="s">
        <v>127</v>
      </c>
      <c r="J10" s="249" t="s">
        <v>75</v>
      </c>
      <c r="K10" s="287">
        <v>4</v>
      </c>
      <c r="L10" s="288">
        <v>4</v>
      </c>
      <c r="M10" s="247" t="s">
        <v>630</v>
      </c>
      <c r="N10" s="242" t="s">
        <v>754</v>
      </c>
      <c r="O10" s="291"/>
      <c r="P10" s="292"/>
      <c r="Q10" s="293">
        <v>1</v>
      </c>
      <c r="R10" s="293"/>
      <c r="S10" s="294"/>
      <c r="T10" s="295"/>
      <c r="U10" s="293"/>
      <c r="V10" s="293"/>
      <c r="W10" s="294"/>
      <c r="X10" s="296"/>
      <c r="Y10" s="295"/>
      <c r="Z10" s="293"/>
      <c r="AA10" s="293"/>
      <c r="AB10" s="313"/>
      <c r="AC10" s="314"/>
      <c r="AD10" s="315">
        <v>1</v>
      </c>
      <c r="AE10" s="293"/>
      <c r="AF10" s="293"/>
      <c r="AG10" s="296"/>
      <c r="AH10" s="319"/>
      <c r="AI10" s="320"/>
      <c r="AJ10" s="321"/>
      <c r="AK10" s="321"/>
      <c r="AL10" s="326"/>
      <c r="AM10" s="319"/>
      <c r="AN10" s="320"/>
      <c r="AO10" s="321"/>
      <c r="AP10" s="321"/>
      <c r="AQ10" s="328"/>
      <c r="AR10" s="320"/>
      <c r="AS10" s="320"/>
      <c r="AT10" s="321">
        <v>1</v>
      </c>
      <c r="AU10" s="321"/>
      <c r="AV10" s="326"/>
      <c r="AW10" s="319"/>
      <c r="AX10" s="321"/>
      <c r="AY10" s="321"/>
      <c r="AZ10" s="321"/>
      <c r="BA10" s="326"/>
      <c r="BB10" s="319"/>
      <c r="BC10" s="320"/>
      <c r="BD10" s="321"/>
      <c r="BE10" s="321"/>
      <c r="BF10" s="328">
        <v>1</v>
      </c>
      <c r="BG10" s="292"/>
      <c r="BH10" s="293"/>
      <c r="BI10" s="293"/>
      <c r="BJ10" s="294"/>
      <c r="BK10" s="296"/>
      <c r="BL10" s="295"/>
      <c r="BM10" s="293"/>
      <c r="BN10" s="293"/>
      <c r="BO10" s="293"/>
      <c r="BP10" s="296"/>
      <c r="BQ10" s="295"/>
      <c r="BR10" s="292"/>
      <c r="BS10" s="293"/>
      <c r="BT10" s="293"/>
      <c r="BU10" s="512"/>
      <c r="BV10" s="342">
        <f t="shared" si="0"/>
        <v>4</v>
      </c>
      <c r="BW10" s="429">
        <f t="shared" si="9"/>
        <v>0</v>
      </c>
      <c r="BX10" s="343">
        <f t="shared" si="1"/>
        <v>4</v>
      </c>
      <c r="BY10" s="344" t="str">
        <f t="shared" si="2"/>
        <v>-</v>
      </c>
      <c r="BZ10" s="344" t="str">
        <f t="shared" si="3"/>
        <v>-</v>
      </c>
      <c r="CA10" s="154" t="s">
        <v>124</v>
      </c>
      <c r="CB10" s="155" t="s">
        <v>688</v>
      </c>
      <c r="CC10" s="349">
        <f t="shared" si="10"/>
        <v>1</v>
      </c>
      <c r="CD10" s="349">
        <f t="shared" si="11"/>
        <v>1</v>
      </c>
      <c r="CE10" s="349">
        <f t="shared" si="12"/>
        <v>2</v>
      </c>
      <c r="CF10" s="349">
        <f t="shared" si="13"/>
        <v>0</v>
      </c>
      <c r="CG10" s="348">
        <v>0</v>
      </c>
      <c r="CH10" s="350" t="str">
        <f t="shared" si="8"/>
        <v>-</v>
      </c>
    </row>
    <row r="11" spans="1:86">
      <c r="A11" s="238" t="s">
        <v>125</v>
      </c>
      <c r="B11" s="239" t="s">
        <v>147</v>
      </c>
      <c r="C11" s="240" t="s">
        <v>797</v>
      </c>
      <c r="D11" s="240" t="s">
        <v>163</v>
      </c>
      <c r="E11" s="286" t="s">
        <v>154</v>
      </c>
      <c r="F11" s="241" t="s">
        <v>232</v>
      </c>
      <c r="G11" s="242" t="s">
        <v>124</v>
      </c>
      <c r="H11" s="242" t="s">
        <v>129</v>
      </c>
      <c r="I11" s="243" t="s">
        <v>127</v>
      </c>
      <c r="J11" s="249" t="s">
        <v>38</v>
      </c>
      <c r="K11" s="287">
        <v>4</v>
      </c>
      <c r="L11" s="288">
        <v>4</v>
      </c>
      <c r="M11" s="247" t="s">
        <v>635</v>
      </c>
      <c r="N11" s="242" t="s">
        <v>754</v>
      </c>
      <c r="O11" s="291"/>
      <c r="P11" s="292"/>
      <c r="Q11" s="293">
        <v>1</v>
      </c>
      <c r="R11" s="293"/>
      <c r="S11" s="294"/>
      <c r="T11" s="295"/>
      <c r="U11" s="293"/>
      <c r="V11" s="293"/>
      <c r="W11" s="294"/>
      <c r="X11" s="296"/>
      <c r="Y11" s="295"/>
      <c r="Z11" s="293"/>
      <c r="AA11" s="293"/>
      <c r="AB11" s="313"/>
      <c r="AC11" s="314"/>
      <c r="AD11" s="315">
        <v>1</v>
      </c>
      <c r="AE11" s="293"/>
      <c r="AF11" s="293"/>
      <c r="AG11" s="296"/>
      <c r="AH11" s="319"/>
      <c r="AI11" s="320"/>
      <c r="AJ11" s="321"/>
      <c r="AK11" s="321"/>
      <c r="AL11" s="326"/>
      <c r="AM11" s="319"/>
      <c r="AN11" s="320"/>
      <c r="AO11" s="321"/>
      <c r="AP11" s="321"/>
      <c r="AQ11" s="328"/>
      <c r="AR11" s="320"/>
      <c r="AS11" s="320"/>
      <c r="AT11" s="321">
        <v>1</v>
      </c>
      <c r="AU11" s="321"/>
      <c r="AV11" s="326"/>
      <c r="AW11" s="319"/>
      <c r="AX11" s="321"/>
      <c r="AY11" s="321"/>
      <c r="AZ11" s="321"/>
      <c r="BA11" s="326"/>
      <c r="BB11" s="319"/>
      <c r="BC11" s="320"/>
      <c r="BD11" s="321"/>
      <c r="BE11" s="321"/>
      <c r="BF11" s="328">
        <v>1</v>
      </c>
      <c r="BG11" s="292"/>
      <c r="BH11" s="293"/>
      <c r="BI11" s="293"/>
      <c r="BJ11" s="294"/>
      <c r="BK11" s="296"/>
      <c r="BL11" s="295"/>
      <c r="BM11" s="293"/>
      <c r="BN11" s="293"/>
      <c r="BO11" s="293"/>
      <c r="BP11" s="296"/>
      <c r="BQ11" s="295"/>
      <c r="BR11" s="292"/>
      <c r="BS11" s="293"/>
      <c r="BT11" s="293"/>
      <c r="BU11" s="512"/>
      <c r="BV11" s="342">
        <f t="shared" si="0"/>
        <v>4</v>
      </c>
      <c r="BW11" s="429">
        <f t="shared" si="9"/>
        <v>0</v>
      </c>
      <c r="BX11" s="343">
        <f t="shared" si="1"/>
        <v>4</v>
      </c>
      <c r="BY11" s="344">
        <f t="shared" si="2"/>
        <v>2</v>
      </c>
      <c r="BZ11" s="344">
        <f t="shared" si="3"/>
        <v>2</v>
      </c>
      <c r="CA11" s="154" t="s">
        <v>124</v>
      </c>
      <c r="CB11" s="155" t="s">
        <v>688</v>
      </c>
      <c r="CC11" s="349">
        <f t="shared" si="10"/>
        <v>1</v>
      </c>
      <c r="CD11" s="349">
        <f t="shared" si="11"/>
        <v>1</v>
      </c>
      <c r="CE11" s="349">
        <f t="shared" si="12"/>
        <v>2</v>
      </c>
      <c r="CF11" s="349">
        <f t="shared" si="13"/>
        <v>0</v>
      </c>
      <c r="CG11" s="348">
        <v>0</v>
      </c>
      <c r="CH11" s="350" t="str">
        <f t="shared" si="8"/>
        <v>Done</v>
      </c>
    </row>
    <row r="12" spans="1:86">
      <c r="A12" s="238" t="s">
        <v>125</v>
      </c>
      <c r="B12" s="239" t="s">
        <v>147</v>
      </c>
      <c r="C12" s="240" t="s">
        <v>797</v>
      </c>
      <c r="D12" s="240" t="s">
        <v>163</v>
      </c>
      <c r="E12" s="286" t="s">
        <v>154</v>
      </c>
      <c r="F12" s="241" t="s">
        <v>232</v>
      </c>
      <c r="G12" s="242" t="s">
        <v>124</v>
      </c>
      <c r="H12" s="242" t="s">
        <v>129</v>
      </c>
      <c r="I12" s="243" t="s">
        <v>127</v>
      </c>
      <c r="J12" s="249" t="s">
        <v>734</v>
      </c>
      <c r="K12" s="287">
        <v>6</v>
      </c>
      <c r="L12" s="288">
        <v>6</v>
      </c>
      <c r="M12" s="310" t="s">
        <v>735</v>
      </c>
      <c r="N12" s="242" t="s">
        <v>754</v>
      </c>
      <c r="O12" s="291"/>
      <c r="P12" s="292"/>
      <c r="Q12" s="293">
        <v>6</v>
      </c>
      <c r="R12" s="293"/>
      <c r="S12" s="294"/>
      <c r="T12" s="295"/>
      <c r="U12" s="293"/>
      <c r="V12" s="293"/>
      <c r="W12" s="294"/>
      <c r="X12" s="296"/>
      <c r="Y12" s="295"/>
      <c r="Z12" s="293"/>
      <c r="AA12" s="293"/>
      <c r="AB12" s="313"/>
      <c r="AC12" s="314"/>
      <c r="AD12" s="315"/>
      <c r="AE12" s="293"/>
      <c r="AF12" s="293"/>
      <c r="AG12" s="296"/>
      <c r="AH12" s="319"/>
      <c r="AI12" s="320"/>
      <c r="AJ12" s="321"/>
      <c r="AK12" s="321"/>
      <c r="AL12" s="326"/>
      <c r="AM12" s="319"/>
      <c r="AN12" s="320"/>
      <c r="AO12" s="321"/>
      <c r="AP12" s="321"/>
      <c r="AQ12" s="328"/>
      <c r="AR12" s="320"/>
      <c r="AS12" s="320"/>
      <c r="AT12" s="321"/>
      <c r="AU12" s="321"/>
      <c r="AV12" s="326"/>
      <c r="AW12" s="319"/>
      <c r="AX12" s="321"/>
      <c r="AY12" s="321"/>
      <c r="AZ12" s="321"/>
      <c r="BA12" s="326"/>
      <c r="BB12" s="319"/>
      <c r="BC12" s="320"/>
      <c r="BD12" s="321"/>
      <c r="BE12" s="321"/>
      <c r="BF12" s="328"/>
      <c r="BG12" s="292"/>
      <c r="BH12" s="293"/>
      <c r="BI12" s="293"/>
      <c r="BJ12" s="294"/>
      <c r="BK12" s="296"/>
      <c r="BL12" s="295"/>
      <c r="BM12" s="293"/>
      <c r="BN12" s="293"/>
      <c r="BO12" s="293"/>
      <c r="BP12" s="296"/>
      <c r="BQ12" s="295"/>
      <c r="BR12" s="292"/>
      <c r="BS12" s="293"/>
      <c r="BT12" s="293"/>
      <c r="BU12" s="512"/>
      <c r="BV12" s="342">
        <f t="shared" si="0"/>
        <v>6</v>
      </c>
      <c r="BW12" s="429">
        <f t="shared" si="9"/>
        <v>0</v>
      </c>
      <c r="BX12" s="343" t="str">
        <f t="shared" si="1"/>
        <v>-</v>
      </c>
      <c r="BY12" s="344" t="str">
        <f t="shared" si="2"/>
        <v>-</v>
      </c>
      <c r="BZ12" s="344" t="str">
        <f t="shared" si="3"/>
        <v>-</v>
      </c>
      <c r="CA12" s="154" t="s">
        <v>124</v>
      </c>
      <c r="CB12" s="155" t="s">
        <v>688</v>
      </c>
      <c r="CC12" s="349">
        <f t="shared" si="10"/>
        <v>6</v>
      </c>
      <c r="CD12" s="349">
        <f t="shared" si="11"/>
        <v>0</v>
      </c>
      <c r="CE12" s="349">
        <f t="shared" si="12"/>
        <v>0</v>
      </c>
      <c r="CF12" s="349">
        <f t="shared" si="13"/>
        <v>0</v>
      </c>
      <c r="CG12" s="348">
        <v>0</v>
      </c>
      <c r="CH12" s="350" t="str">
        <f t="shared" si="8"/>
        <v>-</v>
      </c>
    </row>
    <row r="13" spans="1:86">
      <c r="A13" s="238" t="s">
        <v>125</v>
      </c>
      <c r="B13" s="239" t="s">
        <v>147</v>
      </c>
      <c r="C13" s="240" t="s">
        <v>798</v>
      </c>
      <c r="D13" s="240" t="s">
        <v>163</v>
      </c>
      <c r="E13" s="286" t="s">
        <v>154</v>
      </c>
      <c r="F13" s="241" t="s">
        <v>233</v>
      </c>
      <c r="G13" s="242" t="s">
        <v>124</v>
      </c>
      <c r="H13" s="242" t="s">
        <v>129</v>
      </c>
      <c r="I13" s="243" t="s">
        <v>127</v>
      </c>
      <c r="J13" s="249" t="s">
        <v>75</v>
      </c>
      <c r="K13" s="287">
        <v>4</v>
      </c>
      <c r="L13" s="288">
        <v>4</v>
      </c>
      <c r="M13" s="247" t="s">
        <v>630</v>
      </c>
      <c r="N13" s="242" t="s">
        <v>755</v>
      </c>
      <c r="O13" s="291"/>
      <c r="P13" s="292"/>
      <c r="Q13" s="293">
        <v>1</v>
      </c>
      <c r="R13" s="293"/>
      <c r="S13" s="294"/>
      <c r="T13" s="295"/>
      <c r="U13" s="293"/>
      <c r="V13" s="293"/>
      <c r="W13" s="294"/>
      <c r="X13" s="296"/>
      <c r="Y13" s="295"/>
      <c r="Z13" s="293"/>
      <c r="AA13" s="293"/>
      <c r="AB13" s="313"/>
      <c r="AC13" s="314"/>
      <c r="AD13" s="315">
        <v>1</v>
      </c>
      <c r="AE13" s="293"/>
      <c r="AF13" s="293"/>
      <c r="AG13" s="296"/>
      <c r="AH13" s="319"/>
      <c r="AI13" s="320"/>
      <c r="AJ13" s="321"/>
      <c r="AK13" s="321"/>
      <c r="AL13" s="326"/>
      <c r="AM13" s="319"/>
      <c r="AN13" s="320"/>
      <c r="AO13" s="321"/>
      <c r="AP13" s="321"/>
      <c r="AQ13" s="328"/>
      <c r="AR13" s="320"/>
      <c r="AS13" s="320"/>
      <c r="AT13" s="321">
        <v>1</v>
      </c>
      <c r="AU13" s="321"/>
      <c r="AV13" s="326"/>
      <c r="AW13" s="319"/>
      <c r="AX13" s="321"/>
      <c r="AY13" s="321"/>
      <c r="AZ13" s="321"/>
      <c r="BA13" s="326"/>
      <c r="BB13" s="319"/>
      <c r="BC13" s="320"/>
      <c r="BD13" s="321"/>
      <c r="BE13" s="321"/>
      <c r="BF13" s="328">
        <v>1</v>
      </c>
      <c r="BG13" s="292"/>
      <c r="BH13" s="293"/>
      <c r="BI13" s="293"/>
      <c r="BJ13" s="294"/>
      <c r="BK13" s="296"/>
      <c r="BL13" s="295"/>
      <c r="BM13" s="293"/>
      <c r="BN13" s="293"/>
      <c r="BO13" s="293"/>
      <c r="BP13" s="296"/>
      <c r="BQ13" s="295"/>
      <c r="BR13" s="292"/>
      <c r="BS13" s="293"/>
      <c r="BT13" s="293"/>
      <c r="BU13" s="512"/>
      <c r="BV13" s="342">
        <f t="shared" si="0"/>
        <v>4</v>
      </c>
      <c r="BW13" s="429">
        <f t="shared" si="9"/>
        <v>0</v>
      </c>
      <c r="BX13" s="343">
        <f t="shared" si="1"/>
        <v>4</v>
      </c>
      <c r="BY13" s="344" t="str">
        <f t="shared" si="2"/>
        <v>-</v>
      </c>
      <c r="BZ13" s="344" t="str">
        <f t="shared" si="3"/>
        <v>-</v>
      </c>
      <c r="CA13" s="154" t="s">
        <v>124</v>
      </c>
      <c r="CB13" s="155" t="s">
        <v>688</v>
      </c>
      <c r="CC13" s="349">
        <f t="shared" si="10"/>
        <v>1</v>
      </c>
      <c r="CD13" s="349">
        <f t="shared" si="11"/>
        <v>1</v>
      </c>
      <c r="CE13" s="349">
        <f t="shared" si="12"/>
        <v>2</v>
      </c>
      <c r="CF13" s="349">
        <f t="shared" si="13"/>
        <v>0</v>
      </c>
      <c r="CG13" s="348">
        <v>0</v>
      </c>
      <c r="CH13" s="350" t="str">
        <f t="shared" si="8"/>
        <v>-</v>
      </c>
    </row>
    <row r="14" spans="1:86">
      <c r="A14" s="238" t="s">
        <v>125</v>
      </c>
      <c r="B14" s="239" t="s">
        <v>147</v>
      </c>
      <c r="C14" s="240" t="s">
        <v>798</v>
      </c>
      <c r="D14" s="240" t="s">
        <v>163</v>
      </c>
      <c r="E14" s="286" t="s">
        <v>154</v>
      </c>
      <c r="F14" s="241" t="s">
        <v>233</v>
      </c>
      <c r="G14" s="242" t="s">
        <v>124</v>
      </c>
      <c r="H14" s="242" t="s">
        <v>129</v>
      </c>
      <c r="I14" s="243" t="s">
        <v>127</v>
      </c>
      <c r="J14" s="249" t="s">
        <v>38</v>
      </c>
      <c r="K14" s="287">
        <v>4</v>
      </c>
      <c r="L14" s="288">
        <v>4</v>
      </c>
      <c r="M14" s="247" t="s">
        <v>635</v>
      </c>
      <c r="N14" s="242" t="s">
        <v>755</v>
      </c>
      <c r="O14" s="291"/>
      <c r="P14" s="292"/>
      <c r="Q14" s="293">
        <v>1</v>
      </c>
      <c r="R14" s="293"/>
      <c r="S14" s="294"/>
      <c r="T14" s="295"/>
      <c r="U14" s="293"/>
      <c r="V14" s="293"/>
      <c r="W14" s="294"/>
      <c r="X14" s="296"/>
      <c r="Y14" s="295"/>
      <c r="Z14" s="293"/>
      <c r="AA14" s="293"/>
      <c r="AB14" s="313"/>
      <c r="AC14" s="314"/>
      <c r="AD14" s="315">
        <v>1</v>
      </c>
      <c r="AE14" s="293"/>
      <c r="AF14" s="293"/>
      <c r="AG14" s="296"/>
      <c r="AH14" s="319"/>
      <c r="AI14" s="320"/>
      <c r="AJ14" s="321"/>
      <c r="AK14" s="321"/>
      <c r="AL14" s="326"/>
      <c r="AM14" s="319"/>
      <c r="AN14" s="320"/>
      <c r="AO14" s="321"/>
      <c r="AP14" s="321"/>
      <c r="AQ14" s="328"/>
      <c r="AR14" s="320"/>
      <c r="AS14" s="320"/>
      <c r="AT14" s="321">
        <v>1</v>
      </c>
      <c r="AU14" s="321"/>
      <c r="AV14" s="326"/>
      <c r="AW14" s="319"/>
      <c r="AX14" s="321"/>
      <c r="AY14" s="321"/>
      <c r="AZ14" s="321"/>
      <c r="BA14" s="326"/>
      <c r="BB14" s="319"/>
      <c r="BC14" s="320"/>
      <c r="BD14" s="321"/>
      <c r="BE14" s="321"/>
      <c r="BF14" s="328">
        <v>1</v>
      </c>
      <c r="BG14" s="292"/>
      <c r="BH14" s="293"/>
      <c r="BI14" s="293"/>
      <c r="BJ14" s="294"/>
      <c r="BK14" s="296"/>
      <c r="BL14" s="295"/>
      <c r="BM14" s="293"/>
      <c r="BN14" s="293"/>
      <c r="BO14" s="293"/>
      <c r="BP14" s="296"/>
      <c r="BQ14" s="295"/>
      <c r="BR14" s="292"/>
      <c r="BS14" s="293"/>
      <c r="BT14" s="293"/>
      <c r="BU14" s="512"/>
      <c r="BV14" s="342">
        <f t="shared" si="0"/>
        <v>4</v>
      </c>
      <c r="BW14" s="429">
        <f t="shared" si="9"/>
        <v>0</v>
      </c>
      <c r="BX14" s="343">
        <f t="shared" si="1"/>
        <v>4</v>
      </c>
      <c r="BY14" s="344">
        <f t="shared" si="2"/>
        <v>2</v>
      </c>
      <c r="BZ14" s="344">
        <f t="shared" si="3"/>
        <v>2</v>
      </c>
      <c r="CA14" s="154" t="s">
        <v>124</v>
      </c>
      <c r="CB14" s="155" t="s">
        <v>688</v>
      </c>
      <c r="CC14" s="349">
        <f t="shared" si="10"/>
        <v>1</v>
      </c>
      <c r="CD14" s="349">
        <f t="shared" si="11"/>
        <v>1</v>
      </c>
      <c r="CE14" s="349">
        <f t="shared" si="12"/>
        <v>2</v>
      </c>
      <c r="CF14" s="349">
        <f t="shared" si="13"/>
        <v>0</v>
      </c>
      <c r="CG14" s="348">
        <v>0</v>
      </c>
      <c r="CH14" s="350" t="str">
        <f t="shared" si="8"/>
        <v>Done</v>
      </c>
    </row>
    <row r="15" spans="1:86">
      <c r="A15" s="238" t="s">
        <v>125</v>
      </c>
      <c r="B15" s="239" t="s">
        <v>147</v>
      </c>
      <c r="C15" s="240" t="s">
        <v>798</v>
      </c>
      <c r="D15" s="240" t="s">
        <v>163</v>
      </c>
      <c r="E15" s="286" t="s">
        <v>154</v>
      </c>
      <c r="F15" s="241" t="s">
        <v>233</v>
      </c>
      <c r="G15" s="242" t="s">
        <v>124</v>
      </c>
      <c r="H15" s="242" t="s">
        <v>129</v>
      </c>
      <c r="I15" s="243" t="s">
        <v>127</v>
      </c>
      <c r="J15" s="249" t="s">
        <v>734</v>
      </c>
      <c r="K15" s="287">
        <v>6</v>
      </c>
      <c r="L15" s="288">
        <v>6</v>
      </c>
      <c r="M15" s="310" t="s">
        <v>735</v>
      </c>
      <c r="N15" s="242" t="s">
        <v>755</v>
      </c>
      <c r="O15" s="291"/>
      <c r="P15" s="292"/>
      <c r="Q15" s="293">
        <v>6</v>
      </c>
      <c r="R15" s="293"/>
      <c r="S15" s="294"/>
      <c r="T15" s="295"/>
      <c r="U15" s="293"/>
      <c r="V15" s="293"/>
      <c r="W15" s="294"/>
      <c r="X15" s="296"/>
      <c r="Y15" s="295"/>
      <c r="Z15" s="293"/>
      <c r="AA15" s="293"/>
      <c r="AB15" s="313"/>
      <c r="AC15" s="314"/>
      <c r="AD15" s="315"/>
      <c r="AE15" s="293"/>
      <c r="AF15" s="293"/>
      <c r="AG15" s="296"/>
      <c r="AH15" s="319"/>
      <c r="AI15" s="320"/>
      <c r="AJ15" s="321"/>
      <c r="AK15" s="321"/>
      <c r="AL15" s="326"/>
      <c r="AM15" s="319"/>
      <c r="AN15" s="320"/>
      <c r="AO15" s="321"/>
      <c r="AP15" s="321"/>
      <c r="AQ15" s="328"/>
      <c r="AR15" s="320"/>
      <c r="AS15" s="320"/>
      <c r="AT15" s="321"/>
      <c r="AU15" s="321"/>
      <c r="AV15" s="326"/>
      <c r="AW15" s="319"/>
      <c r="AX15" s="321"/>
      <c r="AY15" s="321"/>
      <c r="AZ15" s="321"/>
      <c r="BA15" s="326"/>
      <c r="BB15" s="319"/>
      <c r="BC15" s="320"/>
      <c r="BD15" s="321"/>
      <c r="BE15" s="321"/>
      <c r="BF15" s="328"/>
      <c r="BG15" s="292"/>
      <c r="BH15" s="293"/>
      <c r="BI15" s="293"/>
      <c r="BJ15" s="294"/>
      <c r="BK15" s="296"/>
      <c r="BL15" s="295"/>
      <c r="BM15" s="293"/>
      <c r="BN15" s="293"/>
      <c r="BO15" s="293"/>
      <c r="BP15" s="296"/>
      <c r="BQ15" s="295"/>
      <c r="BR15" s="292"/>
      <c r="BS15" s="293"/>
      <c r="BT15" s="293"/>
      <c r="BU15" s="512"/>
      <c r="BV15" s="342">
        <f t="shared" si="0"/>
        <v>6</v>
      </c>
      <c r="BW15" s="429">
        <f t="shared" si="9"/>
        <v>0</v>
      </c>
      <c r="BX15" s="343" t="str">
        <f t="shared" si="1"/>
        <v>-</v>
      </c>
      <c r="BY15" s="344" t="str">
        <f t="shared" si="2"/>
        <v>-</v>
      </c>
      <c r="BZ15" s="344" t="str">
        <f t="shared" si="3"/>
        <v>-</v>
      </c>
      <c r="CA15" s="154" t="s">
        <v>124</v>
      </c>
      <c r="CB15" s="155" t="s">
        <v>688</v>
      </c>
      <c r="CC15" s="349">
        <f t="shared" si="10"/>
        <v>6</v>
      </c>
      <c r="CD15" s="349">
        <f t="shared" si="11"/>
        <v>0</v>
      </c>
      <c r="CE15" s="349">
        <f t="shared" si="12"/>
        <v>0</v>
      </c>
      <c r="CF15" s="349">
        <f t="shared" si="13"/>
        <v>0</v>
      </c>
      <c r="CG15" s="348">
        <v>0</v>
      </c>
      <c r="CH15" s="350" t="str">
        <f t="shared" si="8"/>
        <v>-</v>
      </c>
    </row>
    <row r="16" spans="1:86">
      <c r="A16" s="238" t="s">
        <v>125</v>
      </c>
      <c r="B16" s="239" t="s">
        <v>147</v>
      </c>
      <c r="C16" s="240" t="s">
        <v>236</v>
      </c>
      <c r="D16" s="240" t="s">
        <v>163</v>
      </c>
      <c r="E16" s="286" t="s">
        <v>154</v>
      </c>
      <c r="F16" s="241" t="s">
        <v>233</v>
      </c>
      <c r="G16" s="242" t="s">
        <v>124</v>
      </c>
      <c r="H16" s="242" t="s">
        <v>129</v>
      </c>
      <c r="I16" s="243" t="s">
        <v>127</v>
      </c>
      <c r="J16" s="249" t="s">
        <v>75</v>
      </c>
      <c r="K16" s="287">
        <v>4</v>
      </c>
      <c r="L16" s="288">
        <v>4</v>
      </c>
      <c r="M16" s="247" t="s">
        <v>644</v>
      </c>
      <c r="N16" s="242" t="s">
        <v>237</v>
      </c>
      <c r="O16" s="291"/>
      <c r="P16" s="292"/>
      <c r="Q16" s="293">
        <v>1</v>
      </c>
      <c r="R16" s="293"/>
      <c r="S16" s="294"/>
      <c r="T16" s="295"/>
      <c r="U16" s="293"/>
      <c r="V16" s="293"/>
      <c r="W16" s="294"/>
      <c r="X16" s="296"/>
      <c r="Y16" s="295"/>
      <c r="Z16" s="293"/>
      <c r="AA16" s="293"/>
      <c r="AB16" s="313">
        <v>1</v>
      </c>
      <c r="AC16" s="314"/>
      <c r="AD16" s="315">
        <v>1</v>
      </c>
      <c r="AE16" s="293"/>
      <c r="AF16" s="293"/>
      <c r="AG16" s="296"/>
      <c r="AH16" s="319"/>
      <c r="AI16" s="320"/>
      <c r="AJ16" s="321"/>
      <c r="AK16" s="321"/>
      <c r="AL16" s="326"/>
      <c r="AM16" s="319"/>
      <c r="AN16" s="320"/>
      <c r="AO16" s="321"/>
      <c r="AP16" s="321"/>
      <c r="AQ16" s="328"/>
      <c r="AR16" s="320"/>
      <c r="AS16" s="320"/>
      <c r="AT16" s="321">
        <v>1</v>
      </c>
      <c r="AU16" s="321"/>
      <c r="AV16" s="326"/>
      <c r="AW16" s="319"/>
      <c r="AX16" s="321"/>
      <c r="AY16" s="321"/>
      <c r="AZ16" s="321"/>
      <c r="BA16" s="326"/>
      <c r="BB16" s="319"/>
      <c r="BC16" s="320"/>
      <c r="BD16" s="321"/>
      <c r="BE16" s="321"/>
      <c r="BF16" s="328"/>
      <c r="BG16" s="292"/>
      <c r="BH16" s="293"/>
      <c r="BI16" s="293"/>
      <c r="BJ16" s="294"/>
      <c r="BK16" s="296"/>
      <c r="BL16" s="295"/>
      <c r="BM16" s="293"/>
      <c r="BN16" s="293"/>
      <c r="BO16" s="293"/>
      <c r="BP16" s="296"/>
      <c r="BQ16" s="295"/>
      <c r="BR16" s="292"/>
      <c r="BS16" s="293"/>
      <c r="BT16" s="293"/>
      <c r="BU16" s="512"/>
      <c r="BV16" s="342">
        <f t="shared" si="0"/>
        <v>4</v>
      </c>
      <c r="BW16" s="429">
        <f t="shared" si="9"/>
        <v>0</v>
      </c>
      <c r="BX16" s="343">
        <f t="shared" si="1"/>
        <v>4</v>
      </c>
      <c r="BY16" s="344" t="str">
        <f t="shared" si="2"/>
        <v>-</v>
      </c>
      <c r="BZ16" s="344" t="str">
        <f t="shared" si="3"/>
        <v>-</v>
      </c>
      <c r="CA16" s="154" t="s">
        <v>124</v>
      </c>
      <c r="CB16" s="155" t="s">
        <v>688</v>
      </c>
      <c r="CC16" s="349">
        <f t="shared" si="10"/>
        <v>2</v>
      </c>
      <c r="CD16" s="349">
        <f t="shared" si="11"/>
        <v>1</v>
      </c>
      <c r="CE16" s="349">
        <f t="shared" si="12"/>
        <v>1</v>
      </c>
      <c r="CF16" s="349">
        <f t="shared" si="13"/>
        <v>0</v>
      </c>
      <c r="CG16" s="348">
        <v>0</v>
      </c>
      <c r="CH16" s="350" t="str">
        <f t="shared" si="8"/>
        <v>-</v>
      </c>
    </row>
    <row r="17" spans="1:86">
      <c r="A17" s="238" t="s">
        <v>125</v>
      </c>
      <c r="B17" s="239" t="s">
        <v>147</v>
      </c>
      <c r="C17" s="240" t="s">
        <v>236</v>
      </c>
      <c r="D17" s="240" t="s">
        <v>163</v>
      </c>
      <c r="E17" s="286" t="s">
        <v>154</v>
      </c>
      <c r="F17" s="241" t="s">
        <v>233</v>
      </c>
      <c r="G17" s="242" t="s">
        <v>124</v>
      </c>
      <c r="H17" s="242" t="s">
        <v>129</v>
      </c>
      <c r="I17" s="243" t="s">
        <v>127</v>
      </c>
      <c r="J17" s="249" t="s">
        <v>80</v>
      </c>
      <c r="K17" s="287">
        <v>1</v>
      </c>
      <c r="L17" s="288">
        <v>1</v>
      </c>
      <c r="M17" s="247" t="s">
        <v>609</v>
      </c>
      <c r="N17" s="242" t="s">
        <v>237</v>
      </c>
      <c r="O17" s="291"/>
      <c r="P17" s="292"/>
      <c r="Q17" s="293"/>
      <c r="R17" s="293"/>
      <c r="S17" s="294"/>
      <c r="T17" s="295"/>
      <c r="U17" s="293"/>
      <c r="V17" s="293"/>
      <c r="W17" s="294"/>
      <c r="X17" s="296"/>
      <c r="Y17" s="295"/>
      <c r="Z17" s="293"/>
      <c r="AA17" s="293"/>
      <c r="AB17" s="313"/>
      <c r="AC17" s="314"/>
      <c r="AD17" s="315"/>
      <c r="AE17" s="293"/>
      <c r="AF17" s="293"/>
      <c r="AG17" s="296"/>
      <c r="AH17" s="319"/>
      <c r="AI17" s="320"/>
      <c r="AJ17" s="321"/>
      <c r="AK17" s="321"/>
      <c r="AL17" s="326"/>
      <c r="AM17" s="319"/>
      <c r="AN17" s="320"/>
      <c r="AO17" s="321"/>
      <c r="AP17" s="321"/>
      <c r="AQ17" s="328"/>
      <c r="AR17" s="320"/>
      <c r="AS17" s="320"/>
      <c r="AT17" s="321"/>
      <c r="AU17" s="321"/>
      <c r="AV17" s="326"/>
      <c r="AW17" s="319"/>
      <c r="AX17" s="321"/>
      <c r="AY17" s="321"/>
      <c r="AZ17" s="321"/>
      <c r="BA17" s="326"/>
      <c r="BB17" s="319"/>
      <c r="BC17" s="320"/>
      <c r="BD17" s="321"/>
      <c r="BE17" s="321"/>
      <c r="BF17" s="328"/>
      <c r="BG17" s="292"/>
      <c r="BH17" s="293"/>
      <c r="BI17" s="293"/>
      <c r="BJ17" s="294"/>
      <c r="BK17" s="296"/>
      <c r="BL17" s="295"/>
      <c r="BM17" s="293"/>
      <c r="BN17" s="293"/>
      <c r="BO17" s="293"/>
      <c r="BP17" s="296"/>
      <c r="BQ17" s="295"/>
      <c r="BR17" s="292"/>
      <c r="BS17" s="293"/>
      <c r="BT17" s="293"/>
      <c r="BU17" s="512"/>
      <c r="BV17" s="342">
        <f t="shared" si="0"/>
        <v>0</v>
      </c>
      <c r="BW17" s="429">
        <f t="shared" si="9"/>
        <v>1</v>
      </c>
      <c r="BX17" s="343" t="str">
        <f t="shared" si="1"/>
        <v>-</v>
      </c>
      <c r="BY17" s="344" t="str">
        <f t="shared" si="2"/>
        <v>-</v>
      </c>
      <c r="BZ17" s="344" t="str">
        <f t="shared" si="3"/>
        <v>-</v>
      </c>
      <c r="CA17" s="154" t="s">
        <v>124</v>
      </c>
      <c r="CB17" s="155" t="s">
        <v>688</v>
      </c>
      <c r="CC17" s="349">
        <f t="shared" si="10"/>
        <v>0</v>
      </c>
      <c r="CD17" s="349">
        <f t="shared" si="11"/>
        <v>0</v>
      </c>
      <c r="CE17" s="349">
        <f t="shared" si="12"/>
        <v>0</v>
      </c>
      <c r="CF17" s="349">
        <f t="shared" si="13"/>
        <v>0</v>
      </c>
      <c r="CG17" s="348">
        <v>0</v>
      </c>
      <c r="CH17" s="350" t="str">
        <f t="shared" si="8"/>
        <v>-</v>
      </c>
    </row>
    <row r="18" spans="1:86">
      <c r="A18" s="238" t="s">
        <v>125</v>
      </c>
      <c r="B18" s="239" t="s">
        <v>147</v>
      </c>
      <c r="C18" s="240" t="s">
        <v>236</v>
      </c>
      <c r="D18" s="240" t="s">
        <v>163</v>
      </c>
      <c r="E18" s="286" t="s">
        <v>154</v>
      </c>
      <c r="F18" s="241" t="s">
        <v>233</v>
      </c>
      <c r="G18" s="242" t="s">
        <v>124</v>
      </c>
      <c r="H18" s="242" t="s">
        <v>129</v>
      </c>
      <c r="I18" s="243" t="s">
        <v>127</v>
      </c>
      <c r="J18" s="249" t="s">
        <v>82</v>
      </c>
      <c r="K18" s="287">
        <v>1</v>
      </c>
      <c r="L18" s="288">
        <v>1</v>
      </c>
      <c r="M18" s="247" t="s">
        <v>624</v>
      </c>
      <c r="N18" s="242" t="s">
        <v>237</v>
      </c>
      <c r="O18" s="291"/>
      <c r="P18" s="292"/>
      <c r="Q18" s="293"/>
      <c r="R18" s="293"/>
      <c r="S18" s="294"/>
      <c r="T18" s="295"/>
      <c r="U18" s="293"/>
      <c r="V18" s="293"/>
      <c r="W18" s="294"/>
      <c r="X18" s="296"/>
      <c r="Y18" s="295"/>
      <c r="Z18" s="293"/>
      <c r="AA18" s="293"/>
      <c r="AB18" s="313"/>
      <c r="AC18" s="314"/>
      <c r="AD18" s="315"/>
      <c r="AE18" s="293"/>
      <c r="AF18" s="293"/>
      <c r="AG18" s="296"/>
      <c r="AH18" s="319"/>
      <c r="AI18" s="320"/>
      <c r="AJ18" s="321"/>
      <c r="AK18" s="321"/>
      <c r="AL18" s="326"/>
      <c r="AM18" s="319"/>
      <c r="AN18" s="320"/>
      <c r="AO18" s="321"/>
      <c r="AP18" s="321"/>
      <c r="AQ18" s="328"/>
      <c r="AR18" s="320"/>
      <c r="AS18" s="320"/>
      <c r="AT18" s="321"/>
      <c r="AU18" s="321"/>
      <c r="AV18" s="326"/>
      <c r="AW18" s="319"/>
      <c r="AX18" s="321"/>
      <c r="AY18" s="321"/>
      <c r="AZ18" s="321"/>
      <c r="BA18" s="326"/>
      <c r="BB18" s="319"/>
      <c r="BC18" s="320"/>
      <c r="BD18" s="321"/>
      <c r="BE18" s="321"/>
      <c r="BF18" s="328"/>
      <c r="BG18" s="292"/>
      <c r="BH18" s="293"/>
      <c r="BI18" s="293"/>
      <c r="BJ18" s="294"/>
      <c r="BK18" s="296"/>
      <c r="BL18" s="295"/>
      <c r="BM18" s="293"/>
      <c r="BN18" s="293"/>
      <c r="BO18" s="293"/>
      <c r="BP18" s="296"/>
      <c r="BQ18" s="295"/>
      <c r="BR18" s="292"/>
      <c r="BS18" s="293"/>
      <c r="BT18" s="293"/>
      <c r="BU18" s="512"/>
      <c r="BV18" s="342">
        <f t="shared" si="0"/>
        <v>0</v>
      </c>
      <c r="BW18" s="429">
        <f t="shared" si="9"/>
        <v>1</v>
      </c>
      <c r="BX18" s="343" t="str">
        <f t="shared" si="1"/>
        <v>-</v>
      </c>
      <c r="BY18" s="344" t="str">
        <f t="shared" si="2"/>
        <v>-</v>
      </c>
      <c r="BZ18" s="344" t="str">
        <f t="shared" si="3"/>
        <v>-</v>
      </c>
      <c r="CA18" s="154" t="s">
        <v>124</v>
      </c>
      <c r="CB18" s="155" t="s">
        <v>688</v>
      </c>
      <c r="CC18" s="349">
        <f t="shared" si="10"/>
        <v>0</v>
      </c>
      <c r="CD18" s="349">
        <f t="shared" si="11"/>
        <v>0</v>
      </c>
      <c r="CE18" s="349">
        <f t="shared" si="12"/>
        <v>0</v>
      </c>
      <c r="CF18" s="349">
        <f t="shared" si="13"/>
        <v>0</v>
      </c>
      <c r="CG18" s="348">
        <v>0</v>
      </c>
      <c r="CH18" s="350" t="str">
        <f t="shared" si="8"/>
        <v>-</v>
      </c>
    </row>
    <row r="19" spans="1:86">
      <c r="A19" s="238" t="s">
        <v>125</v>
      </c>
      <c r="B19" s="239" t="s">
        <v>147</v>
      </c>
      <c r="C19" s="240" t="s">
        <v>236</v>
      </c>
      <c r="D19" s="240" t="s">
        <v>163</v>
      </c>
      <c r="E19" s="286" t="s">
        <v>154</v>
      </c>
      <c r="F19" s="241" t="s">
        <v>233</v>
      </c>
      <c r="G19" s="242" t="s">
        <v>124</v>
      </c>
      <c r="H19" s="242" t="s">
        <v>129</v>
      </c>
      <c r="I19" s="243" t="s">
        <v>127</v>
      </c>
      <c r="J19" s="249" t="s">
        <v>38</v>
      </c>
      <c r="K19" s="287">
        <v>1</v>
      </c>
      <c r="L19" s="288">
        <v>1</v>
      </c>
      <c r="M19" s="247" t="s">
        <v>609</v>
      </c>
      <c r="N19" s="242" t="s">
        <v>237</v>
      </c>
      <c r="O19" s="291"/>
      <c r="P19" s="292"/>
      <c r="Q19" s="293"/>
      <c r="R19" s="293"/>
      <c r="S19" s="294"/>
      <c r="T19" s="295"/>
      <c r="U19" s="293"/>
      <c r="V19" s="293"/>
      <c r="W19" s="294"/>
      <c r="X19" s="296"/>
      <c r="Y19" s="295"/>
      <c r="Z19" s="293"/>
      <c r="AA19" s="293"/>
      <c r="AB19" s="313"/>
      <c r="AC19" s="314"/>
      <c r="AD19" s="315"/>
      <c r="AE19" s="293"/>
      <c r="AF19" s="293"/>
      <c r="AG19" s="296"/>
      <c r="AH19" s="319"/>
      <c r="AI19" s="320"/>
      <c r="AJ19" s="321"/>
      <c r="AK19" s="321"/>
      <c r="AL19" s="326"/>
      <c r="AM19" s="319"/>
      <c r="AN19" s="320"/>
      <c r="AO19" s="321"/>
      <c r="AP19" s="321"/>
      <c r="AQ19" s="328"/>
      <c r="AR19" s="320"/>
      <c r="AS19" s="320"/>
      <c r="AT19" s="321"/>
      <c r="AU19" s="321"/>
      <c r="AV19" s="326"/>
      <c r="AW19" s="319"/>
      <c r="AX19" s="321"/>
      <c r="AY19" s="321"/>
      <c r="AZ19" s="321"/>
      <c r="BA19" s="326"/>
      <c r="BB19" s="319"/>
      <c r="BC19" s="320"/>
      <c r="BD19" s="321"/>
      <c r="BE19" s="321"/>
      <c r="BF19" s="328"/>
      <c r="BG19" s="292"/>
      <c r="BH19" s="293"/>
      <c r="BI19" s="293"/>
      <c r="BJ19" s="294"/>
      <c r="BK19" s="296"/>
      <c r="BL19" s="295"/>
      <c r="BM19" s="293"/>
      <c r="BN19" s="293"/>
      <c r="BO19" s="293"/>
      <c r="BP19" s="296"/>
      <c r="BQ19" s="295"/>
      <c r="BR19" s="292"/>
      <c r="BS19" s="293"/>
      <c r="BT19" s="293"/>
      <c r="BU19" s="512"/>
      <c r="BV19" s="342">
        <f t="shared" si="0"/>
        <v>0</v>
      </c>
      <c r="BW19" s="429">
        <f t="shared" si="9"/>
        <v>1</v>
      </c>
      <c r="BX19" s="343" t="str">
        <f t="shared" si="1"/>
        <v>-</v>
      </c>
      <c r="BY19" s="344" t="str">
        <f t="shared" si="2"/>
        <v>-</v>
      </c>
      <c r="BZ19" s="344" t="str">
        <f t="shared" si="3"/>
        <v>-</v>
      </c>
      <c r="CA19" s="154" t="s">
        <v>124</v>
      </c>
      <c r="CB19" s="155" t="s">
        <v>688</v>
      </c>
      <c r="CC19" s="349">
        <f t="shared" si="10"/>
        <v>0</v>
      </c>
      <c r="CD19" s="349">
        <f t="shared" si="11"/>
        <v>0</v>
      </c>
      <c r="CE19" s="349">
        <f t="shared" si="12"/>
        <v>0</v>
      </c>
      <c r="CF19" s="349">
        <f t="shared" si="13"/>
        <v>0</v>
      </c>
      <c r="CG19" s="348">
        <v>0</v>
      </c>
      <c r="CH19" s="350" t="str">
        <f t="shared" si="8"/>
        <v>-</v>
      </c>
    </row>
    <row r="20" spans="1:86">
      <c r="A20" s="238" t="s">
        <v>125</v>
      </c>
      <c r="B20" s="239" t="s">
        <v>147</v>
      </c>
      <c r="C20" s="240" t="s">
        <v>236</v>
      </c>
      <c r="D20" s="240" t="s">
        <v>163</v>
      </c>
      <c r="E20" s="286" t="s">
        <v>154</v>
      </c>
      <c r="F20" s="241" t="s">
        <v>233</v>
      </c>
      <c r="G20" s="242" t="s">
        <v>124</v>
      </c>
      <c r="H20" s="242" t="s">
        <v>129</v>
      </c>
      <c r="I20" s="243" t="s">
        <v>127</v>
      </c>
      <c r="J20" s="249" t="s">
        <v>77</v>
      </c>
      <c r="K20" s="287">
        <v>4</v>
      </c>
      <c r="L20" s="288">
        <v>4</v>
      </c>
      <c r="M20" s="247" t="s">
        <v>621</v>
      </c>
      <c r="N20" s="242" t="s">
        <v>237</v>
      </c>
      <c r="O20" s="291"/>
      <c r="P20" s="292"/>
      <c r="Q20" s="293">
        <v>1</v>
      </c>
      <c r="R20" s="293"/>
      <c r="S20" s="294"/>
      <c r="T20" s="295"/>
      <c r="U20" s="293"/>
      <c r="V20" s="293"/>
      <c r="W20" s="294"/>
      <c r="X20" s="296"/>
      <c r="Y20" s="295"/>
      <c r="Z20" s="293"/>
      <c r="AA20" s="293"/>
      <c r="AB20" s="313">
        <v>1</v>
      </c>
      <c r="AC20" s="314"/>
      <c r="AD20" s="315">
        <v>1</v>
      </c>
      <c r="AE20" s="293"/>
      <c r="AF20" s="293"/>
      <c r="AG20" s="296"/>
      <c r="AH20" s="319"/>
      <c r="AI20" s="320"/>
      <c r="AJ20" s="321"/>
      <c r="AK20" s="321"/>
      <c r="AL20" s="326"/>
      <c r="AM20" s="319"/>
      <c r="AN20" s="320"/>
      <c r="AO20" s="321"/>
      <c r="AP20" s="321"/>
      <c r="AQ20" s="328"/>
      <c r="AR20" s="320"/>
      <c r="AS20" s="320"/>
      <c r="AT20" s="321">
        <v>1</v>
      </c>
      <c r="AU20" s="321"/>
      <c r="AV20" s="326"/>
      <c r="AW20" s="319"/>
      <c r="AX20" s="321"/>
      <c r="AY20" s="321"/>
      <c r="AZ20" s="321"/>
      <c r="BA20" s="326"/>
      <c r="BB20" s="319"/>
      <c r="BC20" s="320"/>
      <c r="BD20" s="321"/>
      <c r="BE20" s="321"/>
      <c r="BF20" s="328"/>
      <c r="BG20" s="292"/>
      <c r="BH20" s="293"/>
      <c r="BI20" s="293"/>
      <c r="BJ20" s="294"/>
      <c r="BK20" s="296"/>
      <c r="BL20" s="295"/>
      <c r="BM20" s="293"/>
      <c r="BN20" s="293"/>
      <c r="BO20" s="293"/>
      <c r="BP20" s="296"/>
      <c r="BQ20" s="295"/>
      <c r="BR20" s="292"/>
      <c r="BS20" s="293"/>
      <c r="BT20" s="293"/>
      <c r="BU20" s="512"/>
      <c r="BV20" s="342">
        <f t="shared" si="0"/>
        <v>4</v>
      </c>
      <c r="BW20" s="429">
        <f t="shared" si="9"/>
        <v>0</v>
      </c>
      <c r="BX20" s="343">
        <f t="shared" si="1"/>
        <v>4</v>
      </c>
      <c r="BY20" s="344" t="str">
        <f t="shared" si="2"/>
        <v>-</v>
      </c>
      <c r="BZ20" s="344" t="str">
        <f t="shared" si="3"/>
        <v>-</v>
      </c>
      <c r="CA20" s="154" t="s">
        <v>124</v>
      </c>
      <c r="CB20" s="155" t="s">
        <v>688</v>
      </c>
      <c r="CC20" s="349">
        <f t="shared" si="10"/>
        <v>2</v>
      </c>
      <c r="CD20" s="349">
        <f t="shared" si="11"/>
        <v>1</v>
      </c>
      <c r="CE20" s="349">
        <f t="shared" si="12"/>
        <v>1</v>
      </c>
      <c r="CF20" s="349">
        <f t="shared" si="13"/>
        <v>0</v>
      </c>
      <c r="CG20" s="348">
        <v>0</v>
      </c>
      <c r="CH20" s="350" t="str">
        <f t="shared" si="8"/>
        <v>-</v>
      </c>
    </row>
    <row r="21" spans="1:86">
      <c r="A21" s="238" t="s">
        <v>125</v>
      </c>
      <c r="B21" s="239" t="s">
        <v>147</v>
      </c>
      <c r="C21" s="240" t="s">
        <v>236</v>
      </c>
      <c r="D21" s="240" t="s">
        <v>163</v>
      </c>
      <c r="E21" s="286" t="s">
        <v>154</v>
      </c>
      <c r="F21" s="241" t="s">
        <v>233</v>
      </c>
      <c r="G21" s="242" t="s">
        <v>124</v>
      </c>
      <c r="H21" s="242" t="s">
        <v>129</v>
      </c>
      <c r="I21" s="243" t="s">
        <v>127</v>
      </c>
      <c r="J21" s="249" t="s">
        <v>41</v>
      </c>
      <c r="K21" s="287">
        <v>4</v>
      </c>
      <c r="L21" s="288">
        <v>4</v>
      </c>
      <c r="M21" s="247" t="s">
        <v>621</v>
      </c>
      <c r="N21" s="242" t="s">
        <v>237</v>
      </c>
      <c r="O21" s="291"/>
      <c r="P21" s="292"/>
      <c r="Q21" s="293">
        <v>1</v>
      </c>
      <c r="R21" s="293"/>
      <c r="S21" s="294"/>
      <c r="T21" s="295"/>
      <c r="U21" s="293"/>
      <c r="V21" s="293"/>
      <c r="W21" s="294"/>
      <c r="X21" s="296"/>
      <c r="Y21" s="295"/>
      <c r="Z21" s="293"/>
      <c r="AA21" s="293"/>
      <c r="AB21" s="313">
        <v>1</v>
      </c>
      <c r="AC21" s="314"/>
      <c r="AD21" s="315">
        <v>1</v>
      </c>
      <c r="AE21" s="293"/>
      <c r="AF21" s="293"/>
      <c r="AG21" s="296"/>
      <c r="AH21" s="319"/>
      <c r="AI21" s="320"/>
      <c r="AJ21" s="321"/>
      <c r="AK21" s="321"/>
      <c r="AL21" s="326"/>
      <c r="AM21" s="319"/>
      <c r="AN21" s="320"/>
      <c r="AO21" s="321"/>
      <c r="AP21" s="321"/>
      <c r="AQ21" s="328"/>
      <c r="AR21" s="320"/>
      <c r="AS21" s="320"/>
      <c r="AT21" s="321">
        <v>1</v>
      </c>
      <c r="AU21" s="321"/>
      <c r="AV21" s="326"/>
      <c r="AW21" s="319"/>
      <c r="AX21" s="321"/>
      <c r="AY21" s="321"/>
      <c r="AZ21" s="321"/>
      <c r="BA21" s="326"/>
      <c r="BB21" s="319"/>
      <c r="BC21" s="320"/>
      <c r="BD21" s="321"/>
      <c r="BE21" s="321"/>
      <c r="BF21" s="328"/>
      <c r="BG21" s="292"/>
      <c r="BH21" s="293"/>
      <c r="BI21" s="293"/>
      <c r="BJ21" s="294"/>
      <c r="BK21" s="296"/>
      <c r="BL21" s="295"/>
      <c r="BM21" s="293"/>
      <c r="BN21" s="293"/>
      <c r="BO21" s="293"/>
      <c r="BP21" s="296"/>
      <c r="BQ21" s="295"/>
      <c r="BR21" s="292"/>
      <c r="BS21" s="293"/>
      <c r="BT21" s="293"/>
      <c r="BU21" s="512"/>
      <c r="BV21" s="342">
        <f t="shared" si="0"/>
        <v>4</v>
      </c>
      <c r="BW21" s="429">
        <f t="shared" si="9"/>
        <v>0</v>
      </c>
      <c r="BX21" s="343">
        <f t="shared" si="1"/>
        <v>4</v>
      </c>
      <c r="BY21" s="344" t="str">
        <f t="shared" si="2"/>
        <v>-</v>
      </c>
      <c r="BZ21" s="344" t="str">
        <f t="shared" si="3"/>
        <v>-</v>
      </c>
      <c r="CA21" s="154" t="s">
        <v>124</v>
      </c>
      <c r="CB21" s="155" t="s">
        <v>688</v>
      </c>
      <c r="CC21" s="349">
        <f t="shared" si="10"/>
        <v>2</v>
      </c>
      <c r="CD21" s="349">
        <f t="shared" si="11"/>
        <v>1</v>
      </c>
      <c r="CE21" s="349">
        <f t="shared" si="12"/>
        <v>1</v>
      </c>
      <c r="CF21" s="349">
        <f t="shared" si="13"/>
        <v>0</v>
      </c>
      <c r="CG21" s="348">
        <v>0</v>
      </c>
      <c r="CH21" s="350" t="str">
        <f t="shared" si="8"/>
        <v>-</v>
      </c>
    </row>
    <row r="22" spans="1:86">
      <c r="A22" s="238" t="s">
        <v>125</v>
      </c>
      <c r="B22" s="239" t="s">
        <v>147</v>
      </c>
      <c r="C22" s="240" t="s">
        <v>236</v>
      </c>
      <c r="D22" s="240" t="s">
        <v>163</v>
      </c>
      <c r="E22" s="286" t="s">
        <v>154</v>
      </c>
      <c r="F22" s="241" t="s">
        <v>233</v>
      </c>
      <c r="G22" s="242" t="s">
        <v>124</v>
      </c>
      <c r="H22" s="242" t="s">
        <v>129</v>
      </c>
      <c r="I22" s="243" t="s">
        <v>127</v>
      </c>
      <c r="J22" s="249" t="s">
        <v>44</v>
      </c>
      <c r="K22" s="287">
        <v>4</v>
      </c>
      <c r="L22" s="288">
        <v>4</v>
      </c>
      <c r="M22" s="247" t="s">
        <v>621</v>
      </c>
      <c r="N22" s="242" t="s">
        <v>237</v>
      </c>
      <c r="O22" s="291"/>
      <c r="P22" s="292"/>
      <c r="Q22" s="293">
        <v>1</v>
      </c>
      <c r="R22" s="293"/>
      <c r="S22" s="294"/>
      <c r="T22" s="295"/>
      <c r="U22" s="293"/>
      <c r="V22" s="293"/>
      <c r="W22" s="294"/>
      <c r="X22" s="296"/>
      <c r="Y22" s="295"/>
      <c r="Z22" s="293"/>
      <c r="AA22" s="293"/>
      <c r="AB22" s="313">
        <v>1</v>
      </c>
      <c r="AC22" s="314"/>
      <c r="AD22" s="315">
        <v>1</v>
      </c>
      <c r="AE22" s="293"/>
      <c r="AF22" s="293"/>
      <c r="AG22" s="296"/>
      <c r="AH22" s="319"/>
      <c r="AI22" s="320"/>
      <c r="AJ22" s="321"/>
      <c r="AK22" s="321"/>
      <c r="AL22" s="326"/>
      <c r="AM22" s="319"/>
      <c r="AN22" s="320"/>
      <c r="AO22" s="321"/>
      <c r="AP22" s="321"/>
      <c r="AQ22" s="328"/>
      <c r="AR22" s="320"/>
      <c r="AS22" s="320"/>
      <c r="AT22" s="321">
        <v>1</v>
      </c>
      <c r="AU22" s="321"/>
      <c r="AV22" s="326"/>
      <c r="AW22" s="319"/>
      <c r="AX22" s="321"/>
      <c r="AY22" s="321"/>
      <c r="AZ22" s="321"/>
      <c r="BA22" s="326"/>
      <c r="BB22" s="319"/>
      <c r="BC22" s="320"/>
      <c r="BD22" s="321"/>
      <c r="BE22" s="321"/>
      <c r="BF22" s="328"/>
      <c r="BG22" s="292"/>
      <c r="BH22" s="293"/>
      <c r="BI22" s="293"/>
      <c r="BJ22" s="294"/>
      <c r="BK22" s="296"/>
      <c r="BL22" s="295"/>
      <c r="BM22" s="293"/>
      <c r="BN22" s="293"/>
      <c r="BO22" s="293"/>
      <c r="BP22" s="296"/>
      <c r="BQ22" s="295"/>
      <c r="BR22" s="292"/>
      <c r="BS22" s="293"/>
      <c r="BT22" s="293"/>
      <c r="BU22" s="512"/>
      <c r="BV22" s="342">
        <f t="shared" si="0"/>
        <v>4</v>
      </c>
      <c r="BW22" s="429">
        <f t="shared" si="9"/>
        <v>0</v>
      </c>
      <c r="BX22" s="343">
        <f t="shared" si="1"/>
        <v>4</v>
      </c>
      <c r="BY22" s="344" t="str">
        <f t="shared" si="2"/>
        <v>-</v>
      </c>
      <c r="BZ22" s="344" t="str">
        <f t="shared" si="3"/>
        <v>-</v>
      </c>
      <c r="CA22" s="154" t="s">
        <v>124</v>
      </c>
      <c r="CB22" s="155" t="s">
        <v>688</v>
      </c>
      <c r="CC22" s="349">
        <f t="shared" si="10"/>
        <v>2</v>
      </c>
      <c r="CD22" s="349">
        <f t="shared" si="11"/>
        <v>1</v>
      </c>
      <c r="CE22" s="349">
        <f t="shared" si="12"/>
        <v>1</v>
      </c>
      <c r="CF22" s="349">
        <f t="shared" si="13"/>
        <v>0</v>
      </c>
      <c r="CG22" s="348">
        <v>0</v>
      </c>
      <c r="CH22" s="350" t="str">
        <f t="shared" si="8"/>
        <v>-</v>
      </c>
    </row>
    <row r="23" spans="1:86">
      <c r="A23" s="238" t="s">
        <v>125</v>
      </c>
      <c r="B23" s="239" t="s">
        <v>147</v>
      </c>
      <c r="C23" s="240" t="s">
        <v>236</v>
      </c>
      <c r="D23" s="240" t="s">
        <v>163</v>
      </c>
      <c r="E23" s="286" t="s">
        <v>154</v>
      </c>
      <c r="F23" s="241" t="s">
        <v>233</v>
      </c>
      <c r="G23" s="242" t="s">
        <v>124</v>
      </c>
      <c r="H23" s="242" t="s">
        <v>129</v>
      </c>
      <c r="I23" s="243" t="s">
        <v>127</v>
      </c>
      <c r="J23" s="249" t="s">
        <v>130</v>
      </c>
      <c r="K23" s="287">
        <v>1</v>
      </c>
      <c r="L23" s="288">
        <v>1</v>
      </c>
      <c r="M23" s="247" t="s">
        <v>609</v>
      </c>
      <c r="N23" s="242" t="s">
        <v>237</v>
      </c>
      <c r="O23" s="291"/>
      <c r="P23" s="292"/>
      <c r="Q23" s="293"/>
      <c r="R23" s="293"/>
      <c r="S23" s="294"/>
      <c r="T23" s="295"/>
      <c r="U23" s="293"/>
      <c r="V23" s="293"/>
      <c r="W23" s="294"/>
      <c r="X23" s="296"/>
      <c r="Y23" s="295"/>
      <c r="Z23" s="293"/>
      <c r="AA23" s="293"/>
      <c r="AB23" s="313"/>
      <c r="AC23" s="314"/>
      <c r="AD23" s="315"/>
      <c r="AE23" s="293"/>
      <c r="AF23" s="293"/>
      <c r="AG23" s="296"/>
      <c r="AH23" s="319"/>
      <c r="AI23" s="320"/>
      <c r="AJ23" s="321"/>
      <c r="AK23" s="321"/>
      <c r="AL23" s="326"/>
      <c r="AM23" s="319"/>
      <c r="AN23" s="320"/>
      <c r="AO23" s="321"/>
      <c r="AP23" s="321"/>
      <c r="AQ23" s="328"/>
      <c r="AR23" s="320"/>
      <c r="AS23" s="320"/>
      <c r="AT23" s="321"/>
      <c r="AU23" s="321"/>
      <c r="AV23" s="326"/>
      <c r="AW23" s="319"/>
      <c r="AX23" s="321"/>
      <c r="AY23" s="321"/>
      <c r="AZ23" s="321"/>
      <c r="BA23" s="326"/>
      <c r="BB23" s="319"/>
      <c r="BC23" s="320"/>
      <c r="BD23" s="321"/>
      <c r="BE23" s="321"/>
      <c r="BF23" s="328"/>
      <c r="BG23" s="292"/>
      <c r="BH23" s="293"/>
      <c r="BI23" s="293"/>
      <c r="BJ23" s="294"/>
      <c r="BK23" s="296"/>
      <c r="BL23" s="295"/>
      <c r="BM23" s="293"/>
      <c r="BN23" s="293"/>
      <c r="BO23" s="293"/>
      <c r="BP23" s="296"/>
      <c r="BQ23" s="295"/>
      <c r="BR23" s="292"/>
      <c r="BS23" s="293"/>
      <c r="BT23" s="293"/>
      <c r="BU23" s="512"/>
      <c r="BV23" s="342">
        <f t="shared" si="0"/>
        <v>0</v>
      </c>
      <c r="BW23" s="429">
        <f t="shared" si="9"/>
        <v>1</v>
      </c>
      <c r="BX23" s="343" t="str">
        <f t="shared" si="1"/>
        <v>-</v>
      </c>
      <c r="BY23" s="344" t="str">
        <f t="shared" si="2"/>
        <v>-</v>
      </c>
      <c r="BZ23" s="344" t="str">
        <f t="shared" si="3"/>
        <v>-</v>
      </c>
      <c r="CA23" s="154" t="s">
        <v>124</v>
      </c>
      <c r="CB23" s="155" t="s">
        <v>688</v>
      </c>
      <c r="CC23" s="349">
        <f t="shared" si="10"/>
        <v>0</v>
      </c>
      <c r="CD23" s="349">
        <f t="shared" si="11"/>
        <v>0</v>
      </c>
      <c r="CE23" s="349">
        <f t="shared" si="12"/>
        <v>0</v>
      </c>
      <c r="CF23" s="349">
        <f t="shared" si="13"/>
        <v>0</v>
      </c>
      <c r="CG23" s="348">
        <v>0</v>
      </c>
      <c r="CH23" s="350" t="str">
        <f t="shared" si="8"/>
        <v>-</v>
      </c>
    </row>
    <row r="24" spans="1:86">
      <c r="A24" s="238" t="s">
        <v>125</v>
      </c>
      <c r="B24" s="239" t="s">
        <v>147</v>
      </c>
      <c r="C24" s="240" t="s">
        <v>236</v>
      </c>
      <c r="D24" s="240" t="s">
        <v>163</v>
      </c>
      <c r="E24" s="286" t="s">
        <v>154</v>
      </c>
      <c r="F24" s="241" t="s">
        <v>233</v>
      </c>
      <c r="G24" s="242" t="s">
        <v>124</v>
      </c>
      <c r="H24" s="242" t="s">
        <v>129</v>
      </c>
      <c r="I24" s="243" t="s">
        <v>127</v>
      </c>
      <c r="J24" s="249" t="s">
        <v>734</v>
      </c>
      <c r="K24" s="287">
        <v>6</v>
      </c>
      <c r="L24" s="288">
        <v>6</v>
      </c>
      <c r="M24" s="310" t="s">
        <v>735</v>
      </c>
      <c r="N24" s="242" t="s">
        <v>237</v>
      </c>
      <c r="O24" s="291"/>
      <c r="P24" s="292"/>
      <c r="Q24" s="293">
        <v>6</v>
      </c>
      <c r="R24" s="293"/>
      <c r="S24" s="294"/>
      <c r="T24" s="295"/>
      <c r="U24" s="293"/>
      <c r="V24" s="293"/>
      <c r="W24" s="294"/>
      <c r="X24" s="296"/>
      <c r="Y24" s="295"/>
      <c r="Z24" s="293"/>
      <c r="AA24" s="293"/>
      <c r="AB24" s="313"/>
      <c r="AC24" s="314"/>
      <c r="AD24" s="315"/>
      <c r="AE24" s="293"/>
      <c r="AF24" s="293"/>
      <c r="AG24" s="296"/>
      <c r="AH24" s="319"/>
      <c r="AI24" s="320"/>
      <c r="AJ24" s="321"/>
      <c r="AK24" s="321"/>
      <c r="AL24" s="326"/>
      <c r="AM24" s="319"/>
      <c r="AN24" s="320"/>
      <c r="AO24" s="321"/>
      <c r="AP24" s="321"/>
      <c r="AQ24" s="328"/>
      <c r="AR24" s="320"/>
      <c r="AS24" s="320"/>
      <c r="AT24" s="321"/>
      <c r="AU24" s="321"/>
      <c r="AV24" s="326"/>
      <c r="AW24" s="319"/>
      <c r="AX24" s="321"/>
      <c r="AY24" s="321"/>
      <c r="AZ24" s="321"/>
      <c r="BA24" s="326"/>
      <c r="BB24" s="319"/>
      <c r="BC24" s="320"/>
      <c r="BD24" s="321"/>
      <c r="BE24" s="321"/>
      <c r="BF24" s="328"/>
      <c r="BG24" s="292"/>
      <c r="BH24" s="293"/>
      <c r="BI24" s="293"/>
      <c r="BJ24" s="294"/>
      <c r="BK24" s="296"/>
      <c r="BL24" s="295"/>
      <c r="BM24" s="293"/>
      <c r="BN24" s="293"/>
      <c r="BO24" s="293"/>
      <c r="BP24" s="296"/>
      <c r="BQ24" s="295"/>
      <c r="BR24" s="292"/>
      <c r="BS24" s="293"/>
      <c r="BT24" s="293"/>
      <c r="BU24" s="512"/>
      <c r="BV24" s="342">
        <f t="shared" si="0"/>
        <v>6</v>
      </c>
      <c r="BW24" s="429">
        <f t="shared" si="9"/>
        <v>0</v>
      </c>
      <c r="BX24" s="343" t="str">
        <f t="shared" si="1"/>
        <v>-</v>
      </c>
      <c r="BY24" s="344" t="str">
        <f t="shared" si="2"/>
        <v>-</v>
      </c>
      <c r="BZ24" s="344" t="str">
        <f t="shared" si="3"/>
        <v>-</v>
      </c>
      <c r="CA24" s="154" t="s">
        <v>124</v>
      </c>
      <c r="CB24" s="155" t="s">
        <v>688</v>
      </c>
      <c r="CC24" s="349">
        <f t="shared" si="10"/>
        <v>6</v>
      </c>
      <c r="CD24" s="349">
        <f t="shared" si="11"/>
        <v>0</v>
      </c>
      <c r="CE24" s="349">
        <f t="shared" si="12"/>
        <v>0</v>
      </c>
      <c r="CF24" s="349">
        <f t="shared" si="13"/>
        <v>0</v>
      </c>
      <c r="CG24" s="348">
        <v>0</v>
      </c>
      <c r="CH24" s="350" t="str">
        <f t="shared" si="8"/>
        <v>-</v>
      </c>
    </row>
    <row r="25" spans="1:86">
      <c r="A25" s="238" t="s">
        <v>125</v>
      </c>
      <c r="B25" s="239" t="s">
        <v>147</v>
      </c>
      <c r="C25" s="240" t="s">
        <v>236</v>
      </c>
      <c r="D25" s="240" t="s">
        <v>163</v>
      </c>
      <c r="E25" s="286" t="s">
        <v>154</v>
      </c>
      <c r="F25" s="241" t="s">
        <v>233</v>
      </c>
      <c r="G25" s="242" t="s">
        <v>124</v>
      </c>
      <c r="H25" s="242" t="s">
        <v>129</v>
      </c>
      <c r="I25" s="243" t="s">
        <v>127</v>
      </c>
      <c r="J25" s="249" t="s">
        <v>81</v>
      </c>
      <c r="K25" s="287">
        <v>1</v>
      </c>
      <c r="L25" s="288">
        <v>1</v>
      </c>
      <c r="M25" s="247" t="s">
        <v>624</v>
      </c>
      <c r="N25" s="242" t="s">
        <v>237</v>
      </c>
      <c r="O25" s="291"/>
      <c r="P25" s="292"/>
      <c r="Q25" s="293"/>
      <c r="R25" s="293"/>
      <c r="S25" s="294"/>
      <c r="T25" s="295"/>
      <c r="U25" s="293"/>
      <c r="V25" s="293"/>
      <c r="W25" s="294"/>
      <c r="X25" s="296"/>
      <c r="Y25" s="295"/>
      <c r="Z25" s="293"/>
      <c r="AA25" s="293"/>
      <c r="AB25" s="313"/>
      <c r="AC25" s="314"/>
      <c r="AD25" s="315"/>
      <c r="AE25" s="293"/>
      <c r="AF25" s="293"/>
      <c r="AG25" s="296"/>
      <c r="AH25" s="319"/>
      <c r="AI25" s="320"/>
      <c r="AJ25" s="321"/>
      <c r="AK25" s="321"/>
      <c r="AL25" s="326"/>
      <c r="AM25" s="319"/>
      <c r="AN25" s="320"/>
      <c r="AO25" s="321"/>
      <c r="AP25" s="321"/>
      <c r="AQ25" s="328"/>
      <c r="AR25" s="320"/>
      <c r="AS25" s="320"/>
      <c r="AT25" s="321"/>
      <c r="AU25" s="321"/>
      <c r="AV25" s="326"/>
      <c r="AW25" s="319"/>
      <c r="AX25" s="321"/>
      <c r="AY25" s="321"/>
      <c r="AZ25" s="321"/>
      <c r="BA25" s="326"/>
      <c r="BB25" s="319"/>
      <c r="BC25" s="320"/>
      <c r="BD25" s="321"/>
      <c r="BE25" s="321"/>
      <c r="BF25" s="328"/>
      <c r="BG25" s="292"/>
      <c r="BH25" s="293"/>
      <c r="BI25" s="293"/>
      <c r="BJ25" s="294"/>
      <c r="BK25" s="296"/>
      <c r="BL25" s="295"/>
      <c r="BM25" s="293"/>
      <c r="BN25" s="293"/>
      <c r="BO25" s="293"/>
      <c r="BP25" s="296"/>
      <c r="BQ25" s="295"/>
      <c r="BR25" s="292"/>
      <c r="BS25" s="293"/>
      <c r="BT25" s="293"/>
      <c r="BU25" s="512"/>
      <c r="BV25" s="342">
        <f t="shared" si="0"/>
        <v>0</v>
      </c>
      <c r="BW25" s="429">
        <f t="shared" si="9"/>
        <v>1</v>
      </c>
      <c r="BX25" s="343" t="str">
        <f t="shared" si="1"/>
        <v>-</v>
      </c>
      <c r="BY25" s="344" t="str">
        <f t="shared" si="2"/>
        <v>-</v>
      </c>
      <c r="BZ25" s="344" t="str">
        <f t="shared" si="3"/>
        <v>-</v>
      </c>
      <c r="CA25" s="154" t="s">
        <v>124</v>
      </c>
      <c r="CB25" s="155" t="s">
        <v>688</v>
      </c>
      <c r="CC25" s="349">
        <f t="shared" si="10"/>
        <v>0</v>
      </c>
      <c r="CD25" s="349">
        <f t="shared" si="11"/>
        <v>0</v>
      </c>
      <c r="CE25" s="349">
        <f t="shared" si="12"/>
        <v>0</v>
      </c>
      <c r="CF25" s="349">
        <f t="shared" si="13"/>
        <v>0</v>
      </c>
      <c r="CG25" s="348">
        <v>0</v>
      </c>
      <c r="CH25" s="350" t="str">
        <f t="shared" si="8"/>
        <v>-</v>
      </c>
    </row>
    <row r="26" spans="1:86">
      <c r="A26" s="238" t="s">
        <v>125</v>
      </c>
      <c r="B26" s="239" t="s">
        <v>147</v>
      </c>
      <c r="C26" s="240" t="s">
        <v>236</v>
      </c>
      <c r="D26" s="240" t="s">
        <v>163</v>
      </c>
      <c r="E26" s="286" t="s">
        <v>154</v>
      </c>
      <c r="F26" s="241" t="s">
        <v>233</v>
      </c>
      <c r="G26" s="242" t="s">
        <v>124</v>
      </c>
      <c r="H26" s="242" t="s">
        <v>129</v>
      </c>
      <c r="I26" s="243" t="s">
        <v>127</v>
      </c>
      <c r="J26" s="249" t="s">
        <v>72</v>
      </c>
      <c r="K26" s="287">
        <v>4</v>
      </c>
      <c r="L26" s="288">
        <v>4</v>
      </c>
      <c r="M26" s="247" t="s">
        <v>633</v>
      </c>
      <c r="N26" s="242" t="s">
        <v>237</v>
      </c>
      <c r="O26" s="291"/>
      <c r="P26" s="292"/>
      <c r="Q26" s="293">
        <v>1</v>
      </c>
      <c r="R26" s="293"/>
      <c r="S26" s="294"/>
      <c r="T26" s="295"/>
      <c r="U26" s="293"/>
      <c r="V26" s="293"/>
      <c r="W26" s="294"/>
      <c r="X26" s="296"/>
      <c r="Y26" s="295"/>
      <c r="Z26" s="293"/>
      <c r="AA26" s="293"/>
      <c r="AB26" s="313">
        <v>1</v>
      </c>
      <c r="AC26" s="314"/>
      <c r="AD26" s="315">
        <v>1</v>
      </c>
      <c r="AE26" s="293"/>
      <c r="AF26" s="293"/>
      <c r="AG26" s="296"/>
      <c r="AH26" s="319"/>
      <c r="AI26" s="320"/>
      <c r="AJ26" s="321"/>
      <c r="AK26" s="321"/>
      <c r="AL26" s="326"/>
      <c r="AM26" s="319"/>
      <c r="AN26" s="320"/>
      <c r="AO26" s="321"/>
      <c r="AP26" s="321"/>
      <c r="AQ26" s="328"/>
      <c r="AR26" s="320"/>
      <c r="AS26" s="320"/>
      <c r="AT26" s="321">
        <v>1</v>
      </c>
      <c r="AU26" s="321"/>
      <c r="AV26" s="326"/>
      <c r="AW26" s="319"/>
      <c r="AX26" s="321"/>
      <c r="AY26" s="321"/>
      <c r="AZ26" s="321"/>
      <c r="BA26" s="326"/>
      <c r="BB26" s="319"/>
      <c r="BC26" s="320"/>
      <c r="BD26" s="321"/>
      <c r="BE26" s="321"/>
      <c r="BF26" s="328"/>
      <c r="BG26" s="292"/>
      <c r="BH26" s="293"/>
      <c r="BI26" s="293"/>
      <c r="BJ26" s="294"/>
      <c r="BK26" s="296"/>
      <c r="BL26" s="295"/>
      <c r="BM26" s="293"/>
      <c r="BN26" s="293"/>
      <c r="BO26" s="293"/>
      <c r="BP26" s="296"/>
      <c r="BQ26" s="295"/>
      <c r="BR26" s="292"/>
      <c r="BS26" s="293"/>
      <c r="BT26" s="293"/>
      <c r="BU26" s="512"/>
      <c r="BV26" s="342">
        <f t="shared" si="0"/>
        <v>4</v>
      </c>
      <c r="BW26" s="429">
        <f t="shared" si="9"/>
        <v>0</v>
      </c>
      <c r="BX26" s="343">
        <f t="shared" si="1"/>
        <v>4</v>
      </c>
      <c r="BY26" s="344" t="str">
        <f t="shared" si="2"/>
        <v>-</v>
      </c>
      <c r="BZ26" s="344" t="str">
        <f t="shared" si="3"/>
        <v>-</v>
      </c>
      <c r="CA26" s="154" t="s">
        <v>124</v>
      </c>
      <c r="CB26" s="155" t="s">
        <v>688</v>
      </c>
      <c r="CC26" s="349">
        <f t="shared" si="10"/>
        <v>2</v>
      </c>
      <c r="CD26" s="349">
        <f t="shared" si="11"/>
        <v>1</v>
      </c>
      <c r="CE26" s="349">
        <f t="shared" si="12"/>
        <v>1</v>
      </c>
      <c r="CF26" s="349">
        <f t="shared" si="13"/>
        <v>0</v>
      </c>
      <c r="CG26" s="348">
        <v>0</v>
      </c>
      <c r="CH26" s="350" t="str">
        <f t="shared" si="8"/>
        <v>-</v>
      </c>
    </row>
    <row r="27" spans="1:86">
      <c r="A27" s="238" t="s">
        <v>125</v>
      </c>
      <c r="B27" s="239" t="s">
        <v>147</v>
      </c>
      <c r="C27" s="240" t="s">
        <v>234</v>
      </c>
      <c r="D27" s="240" t="s">
        <v>163</v>
      </c>
      <c r="E27" s="286" t="s">
        <v>154</v>
      </c>
      <c r="F27" s="241" t="s">
        <v>233</v>
      </c>
      <c r="G27" s="242" t="s">
        <v>124</v>
      </c>
      <c r="H27" s="242" t="s">
        <v>129</v>
      </c>
      <c r="I27" s="243" t="s">
        <v>127</v>
      </c>
      <c r="J27" s="249" t="s">
        <v>75</v>
      </c>
      <c r="K27" s="287">
        <v>4</v>
      </c>
      <c r="L27" s="288">
        <v>4</v>
      </c>
      <c r="M27" s="247" t="s">
        <v>644</v>
      </c>
      <c r="N27" s="242" t="s">
        <v>235</v>
      </c>
      <c r="O27" s="291"/>
      <c r="P27" s="292"/>
      <c r="Q27" s="293">
        <v>1</v>
      </c>
      <c r="R27" s="293"/>
      <c r="S27" s="294"/>
      <c r="T27" s="295"/>
      <c r="U27" s="293"/>
      <c r="V27" s="293"/>
      <c r="W27" s="294"/>
      <c r="X27" s="296"/>
      <c r="Y27" s="295"/>
      <c r="Z27" s="293"/>
      <c r="AA27" s="293"/>
      <c r="AB27" s="313">
        <v>1</v>
      </c>
      <c r="AC27" s="314"/>
      <c r="AD27" s="315"/>
      <c r="AE27" s="293"/>
      <c r="AF27" s="293"/>
      <c r="AG27" s="296"/>
      <c r="AH27" s="319"/>
      <c r="AI27" s="320"/>
      <c r="AJ27" s="321"/>
      <c r="AK27" s="321"/>
      <c r="AL27" s="326"/>
      <c r="AM27" s="319"/>
      <c r="AN27" s="320"/>
      <c r="AO27" s="321"/>
      <c r="AP27" s="321"/>
      <c r="AQ27" s="328"/>
      <c r="AR27" s="320"/>
      <c r="AS27" s="320"/>
      <c r="AT27" s="321">
        <v>1</v>
      </c>
      <c r="AU27" s="321"/>
      <c r="AV27" s="326"/>
      <c r="AW27" s="319"/>
      <c r="AX27" s="321"/>
      <c r="AY27" s="321"/>
      <c r="AZ27" s="321"/>
      <c r="BA27" s="326"/>
      <c r="BB27" s="319"/>
      <c r="BC27" s="320"/>
      <c r="BD27" s="321"/>
      <c r="BE27" s="321"/>
      <c r="BF27" s="328">
        <v>1</v>
      </c>
      <c r="BG27" s="292"/>
      <c r="BH27" s="293"/>
      <c r="BI27" s="293"/>
      <c r="BJ27" s="294"/>
      <c r="BK27" s="296"/>
      <c r="BL27" s="295"/>
      <c r="BM27" s="293"/>
      <c r="BN27" s="293"/>
      <c r="BO27" s="293"/>
      <c r="BP27" s="296"/>
      <c r="BQ27" s="295"/>
      <c r="BR27" s="292"/>
      <c r="BS27" s="293"/>
      <c r="BT27" s="293"/>
      <c r="BU27" s="512"/>
      <c r="BV27" s="342">
        <f t="shared" si="0"/>
        <v>4</v>
      </c>
      <c r="BW27" s="429">
        <f t="shared" si="9"/>
        <v>0</v>
      </c>
      <c r="BX27" s="343">
        <f t="shared" si="1"/>
        <v>4</v>
      </c>
      <c r="BY27" s="344" t="str">
        <f t="shared" si="2"/>
        <v>-</v>
      </c>
      <c r="BZ27" s="344" t="str">
        <f t="shared" si="3"/>
        <v>-</v>
      </c>
      <c r="CA27" s="154" t="s">
        <v>124</v>
      </c>
      <c r="CB27" s="155" t="s">
        <v>688</v>
      </c>
      <c r="CC27" s="349">
        <f t="shared" si="10"/>
        <v>2</v>
      </c>
      <c r="CD27" s="349">
        <f t="shared" si="11"/>
        <v>0</v>
      </c>
      <c r="CE27" s="349">
        <f t="shared" si="12"/>
        <v>2</v>
      </c>
      <c r="CF27" s="349">
        <f t="shared" si="13"/>
        <v>0</v>
      </c>
      <c r="CG27" s="348">
        <v>0</v>
      </c>
      <c r="CH27" s="350" t="str">
        <f t="shared" si="8"/>
        <v>-</v>
      </c>
    </row>
    <row r="28" spans="1:86">
      <c r="A28" s="238" t="s">
        <v>125</v>
      </c>
      <c r="B28" s="239" t="s">
        <v>147</v>
      </c>
      <c r="C28" s="240" t="s">
        <v>234</v>
      </c>
      <c r="D28" s="240" t="s">
        <v>163</v>
      </c>
      <c r="E28" s="286" t="s">
        <v>154</v>
      </c>
      <c r="F28" s="241" t="s">
        <v>233</v>
      </c>
      <c r="G28" s="242" t="s">
        <v>124</v>
      </c>
      <c r="H28" s="242" t="s">
        <v>129</v>
      </c>
      <c r="I28" s="243" t="s">
        <v>127</v>
      </c>
      <c r="J28" s="249" t="s">
        <v>80</v>
      </c>
      <c r="K28" s="287">
        <v>1</v>
      </c>
      <c r="L28" s="288">
        <v>1</v>
      </c>
      <c r="M28" s="247" t="s">
        <v>609</v>
      </c>
      <c r="N28" s="242" t="s">
        <v>235</v>
      </c>
      <c r="O28" s="291"/>
      <c r="P28" s="292"/>
      <c r="Q28" s="293"/>
      <c r="R28" s="293"/>
      <c r="S28" s="294"/>
      <c r="T28" s="295"/>
      <c r="U28" s="293"/>
      <c r="V28" s="293"/>
      <c r="W28" s="294"/>
      <c r="X28" s="296"/>
      <c r="Y28" s="295"/>
      <c r="Z28" s="293"/>
      <c r="AA28" s="293"/>
      <c r="AB28" s="313"/>
      <c r="AC28" s="314"/>
      <c r="AD28" s="315"/>
      <c r="AE28" s="293"/>
      <c r="AF28" s="293"/>
      <c r="AG28" s="296"/>
      <c r="AH28" s="319"/>
      <c r="AI28" s="320"/>
      <c r="AJ28" s="321"/>
      <c r="AK28" s="321"/>
      <c r="AL28" s="326"/>
      <c r="AM28" s="319"/>
      <c r="AN28" s="320"/>
      <c r="AO28" s="321"/>
      <c r="AP28" s="321"/>
      <c r="AQ28" s="328"/>
      <c r="AR28" s="320"/>
      <c r="AS28" s="320"/>
      <c r="AT28" s="321"/>
      <c r="AU28" s="321"/>
      <c r="AV28" s="326"/>
      <c r="AW28" s="319"/>
      <c r="AX28" s="321"/>
      <c r="AY28" s="321"/>
      <c r="AZ28" s="321"/>
      <c r="BA28" s="326"/>
      <c r="BB28" s="319"/>
      <c r="BC28" s="320"/>
      <c r="BD28" s="321"/>
      <c r="BE28" s="321"/>
      <c r="BF28" s="328"/>
      <c r="BG28" s="292"/>
      <c r="BH28" s="293"/>
      <c r="BI28" s="293"/>
      <c r="BJ28" s="294"/>
      <c r="BK28" s="296"/>
      <c r="BL28" s="295"/>
      <c r="BM28" s="293"/>
      <c r="BN28" s="293"/>
      <c r="BO28" s="293"/>
      <c r="BP28" s="296"/>
      <c r="BQ28" s="295"/>
      <c r="BR28" s="292"/>
      <c r="BS28" s="293"/>
      <c r="BT28" s="293"/>
      <c r="BU28" s="512"/>
      <c r="BV28" s="342">
        <f t="shared" si="0"/>
        <v>0</v>
      </c>
      <c r="BW28" s="429">
        <f t="shared" si="9"/>
        <v>1</v>
      </c>
      <c r="BX28" s="343" t="str">
        <f t="shared" si="1"/>
        <v>-</v>
      </c>
      <c r="BY28" s="344" t="str">
        <f t="shared" si="2"/>
        <v>-</v>
      </c>
      <c r="BZ28" s="344" t="str">
        <f t="shared" si="3"/>
        <v>-</v>
      </c>
      <c r="CA28" s="154" t="s">
        <v>124</v>
      </c>
      <c r="CB28" s="155" t="s">
        <v>688</v>
      </c>
      <c r="CC28" s="349">
        <f t="shared" si="10"/>
        <v>0</v>
      </c>
      <c r="CD28" s="349">
        <f t="shared" si="11"/>
        <v>0</v>
      </c>
      <c r="CE28" s="349">
        <f t="shared" si="12"/>
        <v>0</v>
      </c>
      <c r="CF28" s="349">
        <f t="shared" si="13"/>
        <v>0</v>
      </c>
      <c r="CG28" s="348">
        <v>0</v>
      </c>
      <c r="CH28" s="350" t="str">
        <f t="shared" si="8"/>
        <v>-</v>
      </c>
    </row>
    <row r="29" spans="1:86">
      <c r="A29" s="238" t="s">
        <v>125</v>
      </c>
      <c r="B29" s="239" t="s">
        <v>147</v>
      </c>
      <c r="C29" s="240" t="s">
        <v>234</v>
      </c>
      <c r="D29" s="240" t="s">
        <v>163</v>
      </c>
      <c r="E29" s="286" t="s">
        <v>154</v>
      </c>
      <c r="F29" s="241" t="s">
        <v>233</v>
      </c>
      <c r="G29" s="242" t="s">
        <v>124</v>
      </c>
      <c r="H29" s="242" t="s">
        <v>129</v>
      </c>
      <c r="I29" s="243" t="s">
        <v>127</v>
      </c>
      <c r="J29" s="249" t="s">
        <v>82</v>
      </c>
      <c r="K29" s="287">
        <v>1</v>
      </c>
      <c r="L29" s="288">
        <v>1</v>
      </c>
      <c r="M29" s="247" t="s">
        <v>624</v>
      </c>
      <c r="N29" s="242" t="s">
        <v>235</v>
      </c>
      <c r="O29" s="291"/>
      <c r="P29" s="292"/>
      <c r="Q29" s="293"/>
      <c r="R29" s="293"/>
      <c r="S29" s="294"/>
      <c r="T29" s="295"/>
      <c r="U29" s="293"/>
      <c r="V29" s="293"/>
      <c r="W29" s="294"/>
      <c r="X29" s="296"/>
      <c r="Y29" s="295"/>
      <c r="Z29" s="293"/>
      <c r="AA29" s="293"/>
      <c r="AB29" s="313"/>
      <c r="AC29" s="314"/>
      <c r="AD29" s="315"/>
      <c r="AE29" s="293"/>
      <c r="AF29" s="293"/>
      <c r="AG29" s="296"/>
      <c r="AH29" s="319"/>
      <c r="AI29" s="320"/>
      <c r="AJ29" s="321"/>
      <c r="AK29" s="321"/>
      <c r="AL29" s="326"/>
      <c r="AM29" s="319"/>
      <c r="AN29" s="320"/>
      <c r="AO29" s="321"/>
      <c r="AP29" s="321"/>
      <c r="AQ29" s="328"/>
      <c r="AR29" s="320"/>
      <c r="AS29" s="320"/>
      <c r="AT29" s="321"/>
      <c r="AU29" s="321"/>
      <c r="AV29" s="326"/>
      <c r="AW29" s="319"/>
      <c r="AX29" s="321"/>
      <c r="AY29" s="321"/>
      <c r="AZ29" s="321"/>
      <c r="BA29" s="326"/>
      <c r="BB29" s="319"/>
      <c r="BC29" s="320"/>
      <c r="BD29" s="321"/>
      <c r="BE29" s="321"/>
      <c r="BF29" s="328"/>
      <c r="BG29" s="292"/>
      <c r="BH29" s="293"/>
      <c r="BI29" s="293"/>
      <c r="BJ29" s="294"/>
      <c r="BK29" s="296"/>
      <c r="BL29" s="295"/>
      <c r="BM29" s="293"/>
      <c r="BN29" s="293"/>
      <c r="BO29" s="293"/>
      <c r="BP29" s="296"/>
      <c r="BQ29" s="295"/>
      <c r="BR29" s="292"/>
      <c r="BS29" s="293"/>
      <c r="BT29" s="293"/>
      <c r="BU29" s="512"/>
      <c r="BV29" s="342">
        <f t="shared" si="0"/>
        <v>0</v>
      </c>
      <c r="BW29" s="429">
        <f t="shared" si="9"/>
        <v>1</v>
      </c>
      <c r="BX29" s="343" t="str">
        <f t="shared" si="1"/>
        <v>-</v>
      </c>
      <c r="BY29" s="344" t="str">
        <f t="shared" si="2"/>
        <v>-</v>
      </c>
      <c r="BZ29" s="344" t="str">
        <f t="shared" si="3"/>
        <v>-</v>
      </c>
      <c r="CA29" s="154" t="s">
        <v>124</v>
      </c>
      <c r="CB29" s="155" t="s">
        <v>688</v>
      </c>
      <c r="CC29" s="349">
        <f t="shared" si="10"/>
        <v>0</v>
      </c>
      <c r="CD29" s="349">
        <f t="shared" si="11"/>
        <v>0</v>
      </c>
      <c r="CE29" s="349">
        <f t="shared" si="12"/>
        <v>0</v>
      </c>
      <c r="CF29" s="349">
        <f t="shared" si="13"/>
        <v>0</v>
      </c>
      <c r="CG29" s="348">
        <v>0</v>
      </c>
      <c r="CH29" s="350" t="str">
        <f t="shared" si="8"/>
        <v>-</v>
      </c>
    </row>
    <row r="30" spans="1:86">
      <c r="A30" s="238" t="s">
        <v>125</v>
      </c>
      <c r="B30" s="239" t="s">
        <v>147</v>
      </c>
      <c r="C30" s="240" t="s">
        <v>234</v>
      </c>
      <c r="D30" s="240" t="s">
        <v>163</v>
      </c>
      <c r="E30" s="286" t="s">
        <v>154</v>
      </c>
      <c r="F30" s="241" t="s">
        <v>233</v>
      </c>
      <c r="G30" s="242" t="s">
        <v>124</v>
      </c>
      <c r="H30" s="242" t="s">
        <v>129</v>
      </c>
      <c r="I30" s="243" t="s">
        <v>127</v>
      </c>
      <c r="J30" s="249" t="s">
        <v>38</v>
      </c>
      <c r="K30" s="287">
        <v>1</v>
      </c>
      <c r="L30" s="288">
        <v>1</v>
      </c>
      <c r="M30" s="247" t="s">
        <v>609</v>
      </c>
      <c r="N30" s="242" t="s">
        <v>235</v>
      </c>
      <c r="O30" s="291"/>
      <c r="P30" s="292"/>
      <c r="Q30" s="293"/>
      <c r="R30" s="293"/>
      <c r="S30" s="294"/>
      <c r="T30" s="295"/>
      <c r="U30" s="293"/>
      <c r="V30" s="293"/>
      <c r="W30" s="294"/>
      <c r="X30" s="296"/>
      <c r="Y30" s="295"/>
      <c r="Z30" s="293"/>
      <c r="AA30" s="293"/>
      <c r="AB30" s="313"/>
      <c r="AC30" s="314"/>
      <c r="AD30" s="315"/>
      <c r="AE30" s="293"/>
      <c r="AF30" s="293"/>
      <c r="AG30" s="296"/>
      <c r="AH30" s="319"/>
      <c r="AI30" s="320"/>
      <c r="AJ30" s="321"/>
      <c r="AK30" s="321"/>
      <c r="AL30" s="326"/>
      <c r="AM30" s="319"/>
      <c r="AN30" s="320"/>
      <c r="AO30" s="321"/>
      <c r="AP30" s="321"/>
      <c r="AQ30" s="328"/>
      <c r="AR30" s="320"/>
      <c r="AS30" s="320"/>
      <c r="AT30" s="321"/>
      <c r="AU30" s="321"/>
      <c r="AV30" s="326"/>
      <c r="AW30" s="319"/>
      <c r="AX30" s="321"/>
      <c r="AY30" s="321"/>
      <c r="AZ30" s="321"/>
      <c r="BA30" s="326"/>
      <c r="BB30" s="319"/>
      <c r="BC30" s="320"/>
      <c r="BD30" s="321"/>
      <c r="BE30" s="321"/>
      <c r="BF30" s="328"/>
      <c r="BG30" s="292"/>
      <c r="BH30" s="293"/>
      <c r="BI30" s="293"/>
      <c r="BJ30" s="294"/>
      <c r="BK30" s="296"/>
      <c r="BL30" s="295"/>
      <c r="BM30" s="293"/>
      <c r="BN30" s="293"/>
      <c r="BO30" s="293"/>
      <c r="BP30" s="296"/>
      <c r="BQ30" s="295"/>
      <c r="BR30" s="292"/>
      <c r="BS30" s="293"/>
      <c r="BT30" s="293"/>
      <c r="BU30" s="512"/>
      <c r="BV30" s="342">
        <f t="shared" si="0"/>
        <v>0</v>
      </c>
      <c r="BW30" s="429">
        <f t="shared" si="9"/>
        <v>1</v>
      </c>
      <c r="BX30" s="343" t="str">
        <f t="shared" si="1"/>
        <v>-</v>
      </c>
      <c r="BY30" s="344" t="str">
        <f t="shared" si="2"/>
        <v>-</v>
      </c>
      <c r="BZ30" s="344" t="str">
        <f t="shared" si="3"/>
        <v>-</v>
      </c>
      <c r="CA30" s="154" t="s">
        <v>124</v>
      </c>
      <c r="CB30" s="155" t="s">
        <v>688</v>
      </c>
      <c r="CC30" s="349">
        <f t="shared" si="10"/>
        <v>0</v>
      </c>
      <c r="CD30" s="349">
        <f t="shared" si="11"/>
        <v>0</v>
      </c>
      <c r="CE30" s="349">
        <f t="shared" si="12"/>
        <v>0</v>
      </c>
      <c r="CF30" s="349">
        <f t="shared" si="13"/>
        <v>0</v>
      </c>
      <c r="CG30" s="348">
        <v>0</v>
      </c>
      <c r="CH30" s="350" t="str">
        <f t="shared" si="8"/>
        <v>-</v>
      </c>
    </row>
    <row r="31" spans="1:86">
      <c r="A31" s="238" t="s">
        <v>125</v>
      </c>
      <c r="B31" s="239" t="s">
        <v>147</v>
      </c>
      <c r="C31" s="240" t="s">
        <v>234</v>
      </c>
      <c r="D31" s="240" t="s">
        <v>163</v>
      </c>
      <c r="E31" s="286" t="s">
        <v>154</v>
      </c>
      <c r="F31" s="241" t="s">
        <v>233</v>
      </c>
      <c r="G31" s="242" t="s">
        <v>124</v>
      </c>
      <c r="H31" s="242" t="s">
        <v>129</v>
      </c>
      <c r="I31" s="243" t="s">
        <v>127</v>
      </c>
      <c r="J31" s="249" t="s">
        <v>77</v>
      </c>
      <c r="K31" s="287">
        <v>4</v>
      </c>
      <c r="L31" s="288">
        <v>4</v>
      </c>
      <c r="M31" s="247" t="s">
        <v>621</v>
      </c>
      <c r="N31" s="242" t="s">
        <v>235</v>
      </c>
      <c r="O31" s="291"/>
      <c r="P31" s="292"/>
      <c r="Q31" s="293">
        <v>1</v>
      </c>
      <c r="R31" s="293"/>
      <c r="S31" s="294"/>
      <c r="T31" s="295"/>
      <c r="U31" s="293"/>
      <c r="V31" s="293"/>
      <c r="W31" s="294"/>
      <c r="X31" s="296"/>
      <c r="Y31" s="295"/>
      <c r="Z31" s="293"/>
      <c r="AA31" s="293"/>
      <c r="AB31" s="313">
        <v>1</v>
      </c>
      <c r="AC31" s="314"/>
      <c r="AD31" s="315"/>
      <c r="AE31" s="293"/>
      <c r="AF31" s="293"/>
      <c r="AG31" s="296"/>
      <c r="AH31" s="319"/>
      <c r="AI31" s="320"/>
      <c r="AJ31" s="321"/>
      <c r="AK31" s="321"/>
      <c r="AL31" s="326"/>
      <c r="AM31" s="319"/>
      <c r="AN31" s="320"/>
      <c r="AO31" s="321"/>
      <c r="AP31" s="321"/>
      <c r="AQ31" s="328"/>
      <c r="AR31" s="320"/>
      <c r="AS31" s="320"/>
      <c r="AT31" s="321">
        <v>1</v>
      </c>
      <c r="AU31" s="321"/>
      <c r="AV31" s="326"/>
      <c r="AW31" s="319"/>
      <c r="AX31" s="321"/>
      <c r="AY31" s="321"/>
      <c r="AZ31" s="321"/>
      <c r="BA31" s="326"/>
      <c r="BB31" s="319"/>
      <c r="BC31" s="320"/>
      <c r="BD31" s="321"/>
      <c r="BE31" s="321"/>
      <c r="BF31" s="328">
        <v>1</v>
      </c>
      <c r="BG31" s="292"/>
      <c r="BH31" s="293"/>
      <c r="BI31" s="293"/>
      <c r="BJ31" s="294"/>
      <c r="BK31" s="296"/>
      <c r="BL31" s="295"/>
      <c r="BM31" s="293"/>
      <c r="BN31" s="293"/>
      <c r="BO31" s="293"/>
      <c r="BP31" s="296"/>
      <c r="BQ31" s="295"/>
      <c r="BR31" s="292"/>
      <c r="BS31" s="293"/>
      <c r="BT31" s="293"/>
      <c r="BU31" s="512"/>
      <c r="BV31" s="342">
        <f t="shared" si="0"/>
        <v>4</v>
      </c>
      <c r="BW31" s="429">
        <f t="shared" si="9"/>
        <v>0</v>
      </c>
      <c r="BX31" s="343">
        <f t="shared" si="1"/>
        <v>4</v>
      </c>
      <c r="BY31" s="344" t="str">
        <f t="shared" si="2"/>
        <v>-</v>
      </c>
      <c r="BZ31" s="344" t="str">
        <f t="shared" si="3"/>
        <v>-</v>
      </c>
      <c r="CA31" s="154" t="s">
        <v>124</v>
      </c>
      <c r="CB31" s="155" t="s">
        <v>688</v>
      </c>
      <c r="CC31" s="349">
        <f t="shared" si="10"/>
        <v>2</v>
      </c>
      <c r="CD31" s="349">
        <f t="shared" si="11"/>
        <v>0</v>
      </c>
      <c r="CE31" s="349">
        <f t="shared" si="12"/>
        <v>2</v>
      </c>
      <c r="CF31" s="349">
        <f t="shared" si="13"/>
        <v>0</v>
      </c>
      <c r="CG31" s="348">
        <v>0</v>
      </c>
      <c r="CH31" s="350" t="str">
        <f t="shared" si="8"/>
        <v>-</v>
      </c>
    </row>
    <row r="32" spans="1:86">
      <c r="A32" s="238" t="s">
        <v>125</v>
      </c>
      <c r="B32" s="239" t="s">
        <v>147</v>
      </c>
      <c r="C32" s="240" t="s">
        <v>234</v>
      </c>
      <c r="D32" s="240" t="s">
        <v>163</v>
      </c>
      <c r="E32" s="286" t="s">
        <v>154</v>
      </c>
      <c r="F32" s="241" t="s">
        <v>233</v>
      </c>
      <c r="G32" s="242" t="s">
        <v>124</v>
      </c>
      <c r="H32" s="242" t="s">
        <v>129</v>
      </c>
      <c r="I32" s="243" t="s">
        <v>127</v>
      </c>
      <c r="J32" s="249" t="s">
        <v>41</v>
      </c>
      <c r="K32" s="287">
        <v>4</v>
      </c>
      <c r="L32" s="288">
        <v>4</v>
      </c>
      <c r="M32" s="247" t="s">
        <v>621</v>
      </c>
      <c r="N32" s="242" t="s">
        <v>235</v>
      </c>
      <c r="O32" s="291"/>
      <c r="P32" s="292"/>
      <c r="Q32" s="293">
        <v>1</v>
      </c>
      <c r="R32" s="293"/>
      <c r="S32" s="294"/>
      <c r="T32" s="295"/>
      <c r="U32" s="293"/>
      <c r="V32" s="293"/>
      <c r="W32" s="294"/>
      <c r="X32" s="296"/>
      <c r="Y32" s="295"/>
      <c r="Z32" s="293"/>
      <c r="AA32" s="293"/>
      <c r="AB32" s="313">
        <v>1</v>
      </c>
      <c r="AC32" s="314"/>
      <c r="AD32" s="315"/>
      <c r="AE32" s="293"/>
      <c r="AF32" s="293"/>
      <c r="AG32" s="296"/>
      <c r="AH32" s="319"/>
      <c r="AI32" s="320"/>
      <c r="AJ32" s="321"/>
      <c r="AK32" s="321"/>
      <c r="AL32" s="326"/>
      <c r="AM32" s="319"/>
      <c r="AN32" s="320"/>
      <c r="AO32" s="321"/>
      <c r="AP32" s="321"/>
      <c r="AQ32" s="328"/>
      <c r="AR32" s="320"/>
      <c r="AS32" s="320"/>
      <c r="AT32" s="321">
        <v>1</v>
      </c>
      <c r="AU32" s="321"/>
      <c r="AV32" s="326"/>
      <c r="AW32" s="319"/>
      <c r="AX32" s="321"/>
      <c r="AY32" s="321"/>
      <c r="AZ32" s="321"/>
      <c r="BA32" s="326"/>
      <c r="BB32" s="319"/>
      <c r="BC32" s="320"/>
      <c r="BD32" s="321"/>
      <c r="BE32" s="321"/>
      <c r="BF32" s="328">
        <v>1</v>
      </c>
      <c r="BG32" s="292"/>
      <c r="BH32" s="293"/>
      <c r="BI32" s="293"/>
      <c r="BJ32" s="294"/>
      <c r="BK32" s="296"/>
      <c r="BL32" s="295"/>
      <c r="BM32" s="293"/>
      <c r="BN32" s="293"/>
      <c r="BO32" s="293"/>
      <c r="BP32" s="296"/>
      <c r="BQ32" s="295"/>
      <c r="BR32" s="292"/>
      <c r="BS32" s="293"/>
      <c r="BT32" s="293"/>
      <c r="BU32" s="512"/>
      <c r="BV32" s="342">
        <f t="shared" si="0"/>
        <v>4</v>
      </c>
      <c r="BW32" s="429">
        <f t="shared" si="9"/>
        <v>0</v>
      </c>
      <c r="BX32" s="343">
        <f t="shared" si="1"/>
        <v>4</v>
      </c>
      <c r="BY32" s="344" t="str">
        <f t="shared" si="2"/>
        <v>-</v>
      </c>
      <c r="BZ32" s="344" t="str">
        <f t="shared" si="3"/>
        <v>-</v>
      </c>
      <c r="CA32" s="154" t="s">
        <v>124</v>
      </c>
      <c r="CB32" s="155" t="s">
        <v>688</v>
      </c>
      <c r="CC32" s="349">
        <f t="shared" si="10"/>
        <v>2</v>
      </c>
      <c r="CD32" s="349">
        <f t="shared" si="11"/>
        <v>0</v>
      </c>
      <c r="CE32" s="349">
        <f t="shared" si="12"/>
        <v>2</v>
      </c>
      <c r="CF32" s="349">
        <f t="shared" si="13"/>
        <v>0</v>
      </c>
      <c r="CG32" s="348">
        <v>0</v>
      </c>
      <c r="CH32" s="350" t="str">
        <f t="shared" si="8"/>
        <v>-</v>
      </c>
    </row>
    <row r="33" spans="1:86">
      <c r="A33" s="238" t="s">
        <v>125</v>
      </c>
      <c r="B33" s="239" t="s">
        <v>147</v>
      </c>
      <c r="C33" s="240" t="s">
        <v>234</v>
      </c>
      <c r="D33" s="240" t="s">
        <v>163</v>
      </c>
      <c r="E33" s="286" t="s">
        <v>154</v>
      </c>
      <c r="F33" s="241" t="s">
        <v>233</v>
      </c>
      <c r="G33" s="242" t="s">
        <v>124</v>
      </c>
      <c r="H33" s="242" t="s">
        <v>129</v>
      </c>
      <c r="I33" s="243" t="s">
        <v>127</v>
      </c>
      <c r="J33" s="249" t="s">
        <v>44</v>
      </c>
      <c r="K33" s="287">
        <v>4</v>
      </c>
      <c r="L33" s="288">
        <v>4</v>
      </c>
      <c r="M33" s="247" t="s">
        <v>621</v>
      </c>
      <c r="N33" s="242" t="s">
        <v>235</v>
      </c>
      <c r="O33" s="291"/>
      <c r="P33" s="292"/>
      <c r="Q33" s="293">
        <v>1</v>
      </c>
      <c r="R33" s="293"/>
      <c r="S33" s="294"/>
      <c r="T33" s="295"/>
      <c r="U33" s="293"/>
      <c r="V33" s="293"/>
      <c r="W33" s="294"/>
      <c r="X33" s="296"/>
      <c r="Y33" s="295"/>
      <c r="Z33" s="293"/>
      <c r="AA33" s="293"/>
      <c r="AB33" s="313">
        <v>1</v>
      </c>
      <c r="AC33" s="314"/>
      <c r="AD33" s="315"/>
      <c r="AE33" s="293"/>
      <c r="AF33" s="293"/>
      <c r="AG33" s="296"/>
      <c r="AH33" s="319"/>
      <c r="AI33" s="320"/>
      <c r="AJ33" s="321"/>
      <c r="AK33" s="321"/>
      <c r="AL33" s="326"/>
      <c r="AM33" s="319"/>
      <c r="AN33" s="320"/>
      <c r="AO33" s="321"/>
      <c r="AP33" s="321"/>
      <c r="AQ33" s="328"/>
      <c r="AR33" s="320"/>
      <c r="AS33" s="320"/>
      <c r="AT33" s="321">
        <v>1</v>
      </c>
      <c r="AU33" s="321"/>
      <c r="AV33" s="326"/>
      <c r="AW33" s="319"/>
      <c r="AX33" s="321"/>
      <c r="AY33" s="321"/>
      <c r="AZ33" s="321"/>
      <c r="BA33" s="326"/>
      <c r="BB33" s="319"/>
      <c r="BC33" s="320"/>
      <c r="BD33" s="321"/>
      <c r="BE33" s="321"/>
      <c r="BF33" s="328">
        <v>1</v>
      </c>
      <c r="BG33" s="292"/>
      <c r="BH33" s="293"/>
      <c r="BI33" s="293"/>
      <c r="BJ33" s="294"/>
      <c r="BK33" s="296"/>
      <c r="BL33" s="295"/>
      <c r="BM33" s="293"/>
      <c r="BN33" s="293"/>
      <c r="BO33" s="293"/>
      <c r="BP33" s="296"/>
      <c r="BQ33" s="295"/>
      <c r="BR33" s="292"/>
      <c r="BS33" s="293"/>
      <c r="BT33" s="293"/>
      <c r="BU33" s="512"/>
      <c r="BV33" s="342">
        <f t="shared" si="0"/>
        <v>4</v>
      </c>
      <c r="BW33" s="429">
        <f t="shared" si="9"/>
        <v>0</v>
      </c>
      <c r="BX33" s="343">
        <f t="shared" si="1"/>
        <v>4</v>
      </c>
      <c r="BY33" s="344" t="str">
        <f t="shared" si="2"/>
        <v>-</v>
      </c>
      <c r="BZ33" s="344" t="str">
        <f t="shared" si="3"/>
        <v>-</v>
      </c>
      <c r="CA33" s="154" t="s">
        <v>124</v>
      </c>
      <c r="CB33" s="155" t="s">
        <v>688</v>
      </c>
      <c r="CC33" s="349">
        <f t="shared" si="10"/>
        <v>2</v>
      </c>
      <c r="CD33" s="349">
        <f t="shared" si="11"/>
        <v>0</v>
      </c>
      <c r="CE33" s="349">
        <f t="shared" si="12"/>
        <v>2</v>
      </c>
      <c r="CF33" s="349">
        <f t="shared" si="13"/>
        <v>0</v>
      </c>
      <c r="CG33" s="348">
        <v>0</v>
      </c>
      <c r="CH33" s="350" t="str">
        <f t="shared" si="8"/>
        <v>-</v>
      </c>
    </row>
    <row r="34" spans="1:86">
      <c r="A34" s="238" t="s">
        <v>125</v>
      </c>
      <c r="B34" s="239" t="s">
        <v>147</v>
      </c>
      <c r="C34" s="240" t="s">
        <v>234</v>
      </c>
      <c r="D34" s="240" t="s">
        <v>163</v>
      </c>
      <c r="E34" s="286" t="s">
        <v>154</v>
      </c>
      <c r="F34" s="241" t="s">
        <v>233</v>
      </c>
      <c r="G34" s="242" t="s">
        <v>124</v>
      </c>
      <c r="H34" s="242" t="s">
        <v>129</v>
      </c>
      <c r="I34" s="243" t="s">
        <v>127</v>
      </c>
      <c r="J34" s="249" t="s">
        <v>130</v>
      </c>
      <c r="K34" s="287">
        <v>1</v>
      </c>
      <c r="L34" s="288">
        <v>1</v>
      </c>
      <c r="M34" s="247" t="s">
        <v>609</v>
      </c>
      <c r="N34" s="242" t="s">
        <v>235</v>
      </c>
      <c r="O34" s="291"/>
      <c r="P34" s="292"/>
      <c r="Q34" s="293"/>
      <c r="R34" s="293"/>
      <c r="S34" s="294"/>
      <c r="T34" s="295"/>
      <c r="U34" s="293"/>
      <c r="V34" s="293"/>
      <c r="W34" s="294"/>
      <c r="X34" s="296"/>
      <c r="Y34" s="295"/>
      <c r="Z34" s="293"/>
      <c r="AA34" s="293"/>
      <c r="AB34" s="313"/>
      <c r="AC34" s="314"/>
      <c r="AD34" s="315"/>
      <c r="AE34" s="293"/>
      <c r="AF34" s="293"/>
      <c r="AG34" s="296"/>
      <c r="AH34" s="319"/>
      <c r="AI34" s="320"/>
      <c r="AJ34" s="321"/>
      <c r="AK34" s="321"/>
      <c r="AL34" s="326"/>
      <c r="AM34" s="319"/>
      <c r="AN34" s="320"/>
      <c r="AO34" s="321"/>
      <c r="AP34" s="321"/>
      <c r="AQ34" s="328"/>
      <c r="AR34" s="320"/>
      <c r="AS34" s="320"/>
      <c r="AT34" s="321"/>
      <c r="AU34" s="321"/>
      <c r="AV34" s="326"/>
      <c r="AW34" s="319"/>
      <c r="AX34" s="321"/>
      <c r="AY34" s="321"/>
      <c r="AZ34" s="321"/>
      <c r="BA34" s="326"/>
      <c r="BB34" s="319"/>
      <c r="BC34" s="320"/>
      <c r="BD34" s="321"/>
      <c r="BE34" s="321"/>
      <c r="BF34" s="328"/>
      <c r="BG34" s="292"/>
      <c r="BH34" s="293"/>
      <c r="BI34" s="293"/>
      <c r="BJ34" s="294"/>
      <c r="BK34" s="296"/>
      <c r="BL34" s="295"/>
      <c r="BM34" s="293"/>
      <c r="BN34" s="293"/>
      <c r="BO34" s="293"/>
      <c r="BP34" s="296"/>
      <c r="BQ34" s="295"/>
      <c r="BR34" s="292"/>
      <c r="BS34" s="293"/>
      <c r="BT34" s="293"/>
      <c r="BU34" s="512"/>
      <c r="BV34" s="342">
        <f t="shared" si="0"/>
        <v>0</v>
      </c>
      <c r="BW34" s="429">
        <f t="shared" si="9"/>
        <v>1</v>
      </c>
      <c r="BX34" s="343" t="str">
        <f t="shared" si="1"/>
        <v>-</v>
      </c>
      <c r="BY34" s="344" t="str">
        <f t="shared" si="2"/>
        <v>-</v>
      </c>
      <c r="BZ34" s="344" t="str">
        <f t="shared" si="3"/>
        <v>-</v>
      </c>
      <c r="CA34" s="154" t="s">
        <v>124</v>
      </c>
      <c r="CB34" s="155" t="s">
        <v>688</v>
      </c>
      <c r="CC34" s="349">
        <f t="shared" si="10"/>
        <v>0</v>
      </c>
      <c r="CD34" s="349">
        <f t="shared" si="11"/>
        <v>0</v>
      </c>
      <c r="CE34" s="349">
        <f t="shared" si="12"/>
        <v>0</v>
      </c>
      <c r="CF34" s="349">
        <f t="shared" si="13"/>
        <v>0</v>
      </c>
      <c r="CG34" s="348">
        <v>0</v>
      </c>
      <c r="CH34" s="350" t="str">
        <f t="shared" si="8"/>
        <v>-</v>
      </c>
    </row>
    <row r="35" spans="1:86">
      <c r="A35" s="238" t="s">
        <v>125</v>
      </c>
      <c r="B35" s="239" t="s">
        <v>147</v>
      </c>
      <c r="C35" s="240" t="s">
        <v>234</v>
      </c>
      <c r="D35" s="240" t="s">
        <v>163</v>
      </c>
      <c r="E35" s="286" t="s">
        <v>154</v>
      </c>
      <c r="F35" s="241" t="s">
        <v>233</v>
      </c>
      <c r="G35" s="242" t="s">
        <v>124</v>
      </c>
      <c r="H35" s="242" t="s">
        <v>129</v>
      </c>
      <c r="I35" s="243" t="s">
        <v>127</v>
      </c>
      <c r="J35" s="249" t="s">
        <v>734</v>
      </c>
      <c r="K35" s="287">
        <v>6</v>
      </c>
      <c r="L35" s="288">
        <v>6</v>
      </c>
      <c r="M35" s="310" t="s">
        <v>735</v>
      </c>
      <c r="N35" s="242" t="s">
        <v>235</v>
      </c>
      <c r="O35" s="291"/>
      <c r="P35" s="292"/>
      <c r="Q35" s="293">
        <v>6</v>
      </c>
      <c r="R35" s="293"/>
      <c r="S35" s="294"/>
      <c r="T35" s="295"/>
      <c r="U35" s="293"/>
      <c r="V35" s="293"/>
      <c r="W35" s="294"/>
      <c r="X35" s="296"/>
      <c r="Y35" s="295"/>
      <c r="Z35" s="293"/>
      <c r="AA35" s="293"/>
      <c r="AB35" s="313"/>
      <c r="AC35" s="314"/>
      <c r="AD35" s="315"/>
      <c r="AE35" s="293"/>
      <c r="AF35" s="293"/>
      <c r="AG35" s="296"/>
      <c r="AH35" s="319"/>
      <c r="AI35" s="320"/>
      <c r="AJ35" s="321"/>
      <c r="AK35" s="321"/>
      <c r="AL35" s="326"/>
      <c r="AM35" s="319"/>
      <c r="AN35" s="320"/>
      <c r="AO35" s="321"/>
      <c r="AP35" s="321"/>
      <c r="AQ35" s="328"/>
      <c r="AR35" s="320"/>
      <c r="AS35" s="320"/>
      <c r="AT35" s="321"/>
      <c r="AU35" s="321"/>
      <c r="AV35" s="326"/>
      <c r="AW35" s="319"/>
      <c r="AX35" s="321"/>
      <c r="AY35" s="321"/>
      <c r="AZ35" s="321"/>
      <c r="BA35" s="326"/>
      <c r="BB35" s="319"/>
      <c r="BC35" s="320"/>
      <c r="BD35" s="321"/>
      <c r="BE35" s="321"/>
      <c r="BF35" s="328"/>
      <c r="BG35" s="292"/>
      <c r="BH35" s="293"/>
      <c r="BI35" s="293"/>
      <c r="BJ35" s="294"/>
      <c r="BK35" s="296"/>
      <c r="BL35" s="295"/>
      <c r="BM35" s="293"/>
      <c r="BN35" s="293"/>
      <c r="BO35" s="293"/>
      <c r="BP35" s="296"/>
      <c r="BQ35" s="295"/>
      <c r="BR35" s="292"/>
      <c r="BS35" s="293"/>
      <c r="BT35" s="293"/>
      <c r="BU35" s="512"/>
      <c r="BV35" s="342">
        <f t="shared" si="0"/>
        <v>6</v>
      </c>
      <c r="BW35" s="429">
        <f t="shared" si="9"/>
        <v>0</v>
      </c>
      <c r="BX35" s="343" t="str">
        <f t="shared" si="1"/>
        <v>-</v>
      </c>
      <c r="BY35" s="344" t="str">
        <f t="shared" si="2"/>
        <v>-</v>
      </c>
      <c r="BZ35" s="344" t="str">
        <f t="shared" si="3"/>
        <v>-</v>
      </c>
      <c r="CA35" s="154" t="s">
        <v>124</v>
      </c>
      <c r="CB35" s="155" t="s">
        <v>688</v>
      </c>
      <c r="CC35" s="349">
        <f t="shared" si="10"/>
        <v>6</v>
      </c>
      <c r="CD35" s="349">
        <f t="shared" si="11"/>
        <v>0</v>
      </c>
      <c r="CE35" s="349">
        <f t="shared" si="12"/>
        <v>0</v>
      </c>
      <c r="CF35" s="349">
        <f t="shared" si="13"/>
        <v>0</v>
      </c>
      <c r="CG35" s="348">
        <v>0</v>
      </c>
      <c r="CH35" s="350" t="str">
        <f t="shared" si="8"/>
        <v>-</v>
      </c>
    </row>
    <row r="36" spans="1:86">
      <c r="A36" s="238" t="s">
        <v>125</v>
      </c>
      <c r="B36" s="239" t="s">
        <v>147</v>
      </c>
      <c r="C36" s="240" t="s">
        <v>234</v>
      </c>
      <c r="D36" s="240" t="s">
        <v>163</v>
      </c>
      <c r="E36" s="286" t="s">
        <v>154</v>
      </c>
      <c r="F36" s="241" t="s">
        <v>233</v>
      </c>
      <c r="G36" s="242" t="s">
        <v>124</v>
      </c>
      <c r="H36" s="242" t="s">
        <v>129</v>
      </c>
      <c r="I36" s="243" t="s">
        <v>127</v>
      </c>
      <c r="J36" s="249" t="s">
        <v>81</v>
      </c>
      <c r="K36" s="287">
        <v>1</v>
      </c>
      <c r="L36" s="288">
        <v>1</v>
      </c>
      <c r="M36" s="247" t="s">
        <v>624</v>
      </c>
      <c r="N36" s="242" t="s">
        <v>235</v>
      </c>
      <c r="O36" s="291"/>
      <c r="P36" s="292"/>
      <c r="Q36" s="293"/>
      <c r="R36" s="293"/>
      <c r="S36" s="294"/>
      <c r="T36" s="295"/>
      <c r="U36" s="293"/>
      <c r="V36" s="293"/>
      <c r="W36" s="294"/>
      <c r="X36" s="296"/>
      <c r="Y36" s="295"/>
      <c r="Z36" s="293"/>
      <c r="AA36" s="293"/>
      <c r="AB36" s="313"/>
      <c r="AC36" s="314"/>
      <c r="AD36" s="315"/>
      <c r="AE36" s="293"/>
      <c r="AF36" s="293"/>
      <c r="AG36" s="296"/>
      <c r="AH36" s="319"/>
      <c r="AI36" s="320"/>
      <c r="AJ36" s="321"/>
      <c r="AK36" s="321"/>
      <c r="AL36" s="326"/>
      <c r="AM36" s="319"/>
      <c r="AN36" s="320"/>
      <c r="AO36" s="321"/>
      <c r="AP36" s="321"/>
      <c r="AQ36" s="328"/>
      <c r="AR36" s="320"/>
      <c r="AS36" s="320"/>
      <c r="AT36" s="321"/>
      <c r="AU36" s="321"/>
      <c r="AV36" s="326"/>
      <c r="AW36" s="319"/>
      <c r="AX36" s="321"/>
      <c r="AY36" s="321"/>
      <c r="AZ36" s="321"/>
      <c r="BA36" s="326"/>
      <c r="BB36" s="319"/>
      <c r="BC36" s="320"/>
      <c r="BD36" s="321"/>
      <c r="BE36" s="321"/>
      <c r="BF36" s="328"/>
      <c r="BG36" s="292"/>
      <c r="BH36" s="293"/>
      <c r="BI36" s="293"/>
      <c r="BJ36" s="294"/>
      <c r="BK36" s="296"/>
      <c r="BL36" s="295"/>
      <c r="BM36" s="293"/>
      <c r="BN36" s="293"/>
      <c r="BO36" s="293"/>
      <c r="BP36" s="296"/>
      <c r="BQ36" s="295"/>
      <c r="BR36" s="292"/>
      <c r="BS36" s="293"/>
      <c r="BT36" s="293"/>
      <c r="BU36" s="512"/>
      <c r="BV36" s="342">
        <f t="shared" si="0"/>
        <v>0</v>
      </c>
      <c r="BW36" s="429">
        <f t="shared" si="9"/>
        <v>1</v>
      </c>
      <c r="BX36" s="343" t="str">
        <f t="shared" si="1"/>
        <v>-</v>
      </c>
      <c r="BY36" s="344" t="str">
        <f t="shared" si="2"/>
        <v>-</v>
      </c>
      <c r="BZ36" s="344" t="str">
        <f t="shared" si="3"/>
        <v>-</v>
      </c>
      <c r="CA36" s="154" t="s">
        <v>124</v>
      </c>
      <c r="CB36" s="155" t="s">
        <v>688</v>
      </c>
      <c r="CC36" s="349">
        <f t="shared" si="10"/>
        <v>0</v>
      </c>
      <c r="CD36" s="349">
        <f t="shared" si="11"/>
        <v>0</v>
      </c>
      <c r="CE36" s="349">
        <f t="shared" si="12"/>
        <v>0</v>
      </c>
      <c r="CF36" s="349">
        <f t="shared" si="13"/>
        <v>0</v>
      </c>
      <c r="CG36" s="348">
        <v>0</v>
      </c>
      <c r="CH36" s="350" t="str">
        <f t="shared" si="8"/>
        <v>-</v>
      </c>
    </row>
    <row r="37" spans="1:86">
      <c r="A37" s="238" t="s">
        <v>125</v>
      </c>
      <c r="B37" s="239" t="s">
        <v>147</v>
      </c>
      <c r="C37" s="240" t="s">
        <v>234</v>
      </c>
      <c r="D37" s="240" t="s">
        <v>163</v>
      </c>
      <c r="E37" s="286" t="s">
        <v>154</v>
      </c>
      <c r="F37" s="241" t="s">
        <v>233</v>
      </c>
      <c r="G37" s="242" t="s">
        <v>124</v>
      </c>
      <c r="H37" s="242" t="s">
        <v>129</v>
      </c>
      <c r="I37" s="243" t="s">
        <v>127</v>
      </c>
      <c r="J37" s="249" t="s">
        <v>72</v>
      </c>
      <c r="K37" s="287">
        <v>4</v>
      </c>
      <c r="L37" s="288">
        <v>4</v>
      </c>
      <c r="M37" s="247" t="s">
        <v>633</v>
      </c>
      <c r="N37" s="242" t="s">
        <v>235</v>
      </c>
      <c r="O37" s="291"/>
      <c r="P37" s="292"/>
      <c r="Q37" s="293">
        <v>1</v>
      </c>
      <c r="R37" s="293"/>
      <c r="S37" s="294"/>
      <c r="T37" s="295"/>
      <c r="U37" s="293"/>
      <c r="V37" s="293"/>
      <c r="W37" s="294"/>
      <c r="X37" s="296"/>
      <c r="Y37" s="295"/>
      <c r="Z37" s="293"/>
      <c r="AA37" s="293"/>
      <c r="AB37" s="313">
        <v>1</v>
      </c>
      <c r="AC37" s="314"/>
      <c r="AD37" s="315"/>
      <c r="AE37" s="293"/>
      <c r="AF37" s="293"/>
      <c r="AG37" s="296"/>
      <c r="AH37" s="319"/>
      <c r="AI37" s="320"/>
      <c r="AJ37" s="321"/>
      <c r="AK37" s="321"/>
      <c r="AL37" s="326"/>
      <c r="AM37" s="319"/>
      <c r="AN37" s="320"/>
      <c r="AO37" s="321"/>
      <c r="AP37" s="321"/>
      <c r="AQ37" s="328"/>
      <c r="AR37" s="320"/>
      <c r="AS37" s="320"/>
      <c r="AT37" s="321">
        <v>1</v>
      </c>
      <c r="AU37" s="321"/>
      <c r="AV37" s="326"/>
      <c r="AW37" s="319"/>
      <c r="AX37" s="321"/>
      <c r="AY37" s="321"/>
      <c r="AZ37" s="321"/>
      <c r="BA37" s="326"/>
      <c r="BB37" s="319"/>
      <c r="BC37" s="320"/>
      <c r="BD37" s="321"/>
      <c r="BE37" s="321"/>
      <c r="BF37" s="328">
        <v>1</v>
      </c>
      <c r="BG37" s="292"/>
      <c r="BH37" s="293"/>
      <c r="BI37" s="293"/>
      <c r="BJ37" s="294"/>
      <c r="BK37" s="296"/>
      <c r="BL37" s="295"/>
      <c r="BM37" s="293"/>
      <c r="BN37" s="293"/>
      <c r="BO37" s="293"/>
      <c r="BP37" s="296"/>
      <c r="BQ37" s="295"/>
      <c r="BR37" s="292"/>
      <c r="BS37" s="293"/>
      <c r="BT37" s="293"/>
      <c r="BU37" s="512"/>
      <c r="BV37" s="342">
        <f t="shared" si="0"/>
        <v>4</v>
      </c>
      <c r="BW37" s="429">
        <f t="shared" si="9"/>
        <v>0</v>
      </c>
      <c r="BX37" s="343">
        <f t="shared" si="1"/>
        <v>4</v>
      </c>
      <c r="BY37" s="344" t="str">
        <f t="shared" si="2"/>
        <v>-</v>
      </c>
      <c r="BZ37" s="344" t="str">
        <f t="shared" si="3"/>
        <v>-</v>
      </c>
      <c r="CA37" s="154" t="s">
        <v>124</v>
      </c>
      <c r="CB37" s="155" t="s">
        <v>688</v>
      </c>
      <c r="CC37" s="349">
        <f t="shared" si="10"/>
        <v>2</v>
      </c>
      <c r="CD37" s="349">
        <f t="shared" si="11"/>
        <v>0</v>
      </c>
      <c r="CE37" s="349">
        <f t="shared" si="12"/>
        <v>2</v>
      </c>
      <c r="CF37" s="349">
        <f t="shared" si="13"/>
        <v>0</v>
      </c>
      <c r="CG37" s="348">
        <v>0</v>
      </c>
      <c r="CH37" s="350" t="str">
        <f t="shared" si="8"/>
        <v>-</v>
      </c>
    </row>
    <row r="38" spans="1:86">
      <c r="A38" s="238" t="s">
        <v>125</v>
      </c>
      <c r="B38" s="239" t="s">
        <v>147</v>
      </c>
      <c r="C38" s="240" t="s">
        <v>799</v>
      </c>
      <c r="D38" s="240" t="s">
        <v>163</v>
      </c>
      <c r="E38" s="286" t="s">
        <v>154</v>
      </c>
      <c r="F38" s="241" t="s">
        <v>233</v>
      </c>
      <c r="G38" s="242" t="s">
        <v>124</v>
      </c>
      <c r="H38" s="242" t="s">
        <v>129</v>
      </c>
      <c r="I38" s="243" t="s">
        <v>127</v>
      </c>
      <c r="J38" s="249" t="s">
        <v>75</v>
      </c>
      <c r="K38" s="287">
        <v>4</v>
      </c>
      <c r="L38" s="288">
        <v>4</v>
      </c>
      <c r="M38" s="247" t="s">
        <v>630</v>
      </c>
      <c r="N38" s="242" t="s">
        <v>756</v>
      </c>
      <c r="O38" s="291"/>
      <c r="P38" s="292"/>
      <c r="Q38" s="293">
        <v>1</v>
      </c>
      <c r="R38" s="293"/>
      <c r="S38" s="294"/>
      <c r="T38" s="295"/>
      <c r="U38" s="293"/>
      <c r="V38" s="293"/>
      <c r="W38" s="294"/>
      <c r="X38" s="296"/>
      <c r="Y38" s="295"/>
      <c r="Z38" s="293"/>
      <c r="AA38" s="293"/>
      <c r="AB38" s="313"/>
      <c r="AC38" s="314"/>
      <c r="AD38" s="315">
        <v>1</v>
      </c>
      <c r="AE38" s="293"/>
      <c r="AF38" s="293"/>
      <c r="AG38" s="296"/>
      <c r="AH38" s="319"/>
      <c r="AI38" s="320"/>
      <c r="AJ38" s="321"/>
      <c r="AK38" s="321"/>
      <c r="AL38" s="326"/>
      <c r="AM38" s="319"/>
      <c r="AN38" s="320"/>
      <c r="AO38" s="321"/>
      <c r="AP38" s="321"/>
      <c r="AQ38" s="328"/>
      <c r="AR38" s="320"/>
      <c r="AS38" s="320"/>
      <c r="AT38" s="321">
        <v>1</v>
      </c>
      <c r="AU38" s="321"/>
      <c r="AV38" s="326"/>
      <c r="AW38" s="319"/>
      <c r="AX38" s="321"/>
      <c r="AY38" s="321"/>
      <c r="AZ38" s="321"/>
      <c r="BA38" s="326"/>
      <c r="BB38" s="319"/>
      <c r="BC38" s="320"/>
      <c r="BD38" s="321"/>
      <c r="BE38" s="321"/>
      <c r="BF38" s="328">
        <v>1</v>
      </c>
      <c r="BG38" s="292"/>
      <c r="BH38" s="293"/>
      <c r="BI38" s="293"/>
      <c r="BJ38" s="294"/>
      <c r="BK38" s="296"/>
      <c r="BL38" s="295"/>
      <c r="BM38" s="293"/>
      <c r="BN38" s="293"/>
      <c r="BO38" s="293"/>
      <c r="BP38" s="296"/>
      <c r="BQ38" s="295"/>
      <c r="BR38" s="292"/>
      <c r="BS38" s="293"/>
      <c r="BT38" s="293"/>
      <c r="BU38" s="512"/>
      <c r="BV38" s="342">
        <f t="shared" si="0"/>
        <v>4</v>
      </c>
      <c r="BW38" s="429">
        <f t="shared" si="9"/>
        <v>0</v>
      </c>
      <c r="BX38" s="343">
        <f t="shared" si="1"/>
        <v>4</v>
      </c>
      <c r="BY38" s="344" t="str">
        <f t="shared" si="2"/>
        <v>-</v>
      </c>
      <c r="BZ38" s="344" t="str">
        <f t="shared" si="3"/>
        <v>-</v>
      </c>
      <c r="CA38" s="154" t="s">
        <v>124</v>
      </c>
      <c r="CB38" s="155" t="s">
        <v>688</v>
      </c>
      <c r="CC38" s="349">
        <f t="shared" si="10"/>
        <v>1</v>
      </c>
      <c r="CD38" s="349">
        <f t="shared" si="11"/>
        <v>1</v>
      </c>
      <c r="CE38" s="349">
        <f t="shared" si="12"/>
        <v>2</v>
      </c>
      <c r="CF38" s="349">
        <f t="shared" si="13"/>
        <v>0</v>
      </c>
      <c r="CG38" s="348">
        <v>0</v>
      </c>
      <c r="CH38" s="350" t="str">
        <f t="shared" si="8"/>
        <v>-</v>
      </c>
    </row>
    <row r="39" spans="1:86">
      <c r="A39" s="238" t="s">
        <v>125</v>
      </c>
      <c r="B39" s="239" t="s">
        <v>147</v>
      </c>
      <c r="C39" s="240" t="s">
        <v>799</v>
      </c>
      <c r="D39" s="240" t="s">
        <v>163</v>
      </c>
      <c r="E39" s="286" t="s">
        <v>154</v>
      </c>
      <c r="F39" s="241" t="s">
        <v>233</v>
      </c>
      <c r="G39" s="242" t="s">
        <v>124</v>
      </c>
      <c r="H39" s="242" t="s">
        <v>129</v>
      </c>
      <c r="I39" s="243" t="s">
        <v>127</v>
      </c>
      <c r="J39" s="249" t="s">
        <v>38</v>
      </c>
      <c r="K39" s="287">
        <v>4</v>
      </c>
      <c r="L39" s="288">
        <v>4</v>
      </c>
      <c r="M39" s="247" t="s">
        <v>635</v>
      </c>
      <c r="N39" s="242" t="s">
        <v>756</v>
      </c>
      <c r="O39" s="291"/>
      <c r="P39" s="292"/>
      <c r="Q39" s="293">
        <v>1</v>
      </c>
      <c r="R39" s="293"/>
      <c r="S39" s="294"/>
      <c r="T39" s="295"/>
      <c r="U39" s="293"/>
      <c r="V39" s="293"/>
      <c r="W39" s="294"/>
      <c r="X39" s="296"/>
      <c r="Y39" s="295"/>
      <c r="Z39" s="293"/>
      <c r="AA39" s="293"/>
      <c r="AB39" s="313"/>
      <c r="AC39" s="314"/>
      <c r="AD39" s="315">
        <v>1</v>
      </c>
      <c r="AE39" s="293"/>
      <c r="AF39" s="293"/>
      <c r="AG39" s="296"/>
      <c r="AH39" s="319"/>
      <c r="AI39" s="320"/>
      <c r="AJ39" s="321"/>
      <c r="AK39" s="321"/>
      <c r="AL39" s="326"/>
      <c r="AM39" s="319"/>
      <c r="AN39" s="320"/>
      <c r="AO39" s="321"/>
      <c r="AP39" s="321"/>
      <c r="AQ39" s="328"/>
      <c r="AR39" s="320"/>
      <c r="AS39" s="320"/>
      <c r="AT39" s="321">
        <v>1</v>
      </c>
      <c r="AU39" s="321"/>
      <c r="AV39" s="326"/>
      <c r="AW39" s="319"/>
      <c r="AX39" s="321"/>
      <c r="AY39" s="321"/>
      <c r="AZ39" s="321"/>
      <c r="BA39" s="326"/>
      <c r="BB39" s="319"/>
      <c r="BC39" s="320"/>
      <c r="BD39" s="321"/>
      <c r="BE39" s="321"/>
      <c r="BF39" s="328">
        <v>1</v>
      </c>
      <c r="BG39" s="292"/>
      <c r="BH39" s="293"/>
      <c r="BI39" s="293"/>
      <c r="BJ39" s="294"/>
      <c r="BK39" s="296"/>
      <c r="BL39" s="295"/>
      <c r="BM39" s="293"/>
      <c r="BN39" s="293"/>
      <c r="BO39" s="293"/>
      <c r="BP39" s="296"/>
      <c r="BQ39" s="295"/>
      <c r="BR39" s="292"/>
      <c r="BS39" s="293"/>
      <c r="BT39" s="293"/>
      <c r="BU39" s="512"/>
      <c r="BV39" s="342">
        <f t="shared" si="0"/>
        <v>4</v>
      </c>
      <c r="BW39" s="429">
        <f t="shared" si="9"/>
        <v>0</v>
      </c>
      <c r="BX39" s="343">
        <f t="shared" si="1"/>
        <v>4</v>
      </c>
      <c r="BY39" s="344">
        <f t="shared" si="2"/>
        <v>2</v>
      </c>
      <c r="BZ39" s="344">
        <f t="shared" si="3"/>
        <v>2</v>
      </c>
      <c r="CA39" s="154" t="s">
        <v>124</v>
      </c>
      <c r="CB39" s="155" t="s">
        <v>688</v>
      </c>
      <c r="CC39" s="349">
        <f t="shared" si="10"/>
        <v>1</v>
      </c>
      <c r="CD39" s="349">
        <f t="shared" si="11"/>
        <v>1</v>
      </c>
      <c r="CE39" s="349">
        <f t="shared" si="12"/>
        <v>2</v>
      </c>
      <c r="CF39" s="349">
        <f t="shared" si="13"/>
        <v>0</v>
      </c>
      <c r="CG39" s="348">
        <v>0</v>
      </c>
      <c r="CH39" s="350" t="str">
        <f t="shared" si="8"/>
        <v>Done</v>
      </c>
    </row>
    <row r="40" spans="1:86">
      <c r="A40" s="238" t="s">
        <v>125</v>
      </c>
      <c r="B40" s="239" t="s">
        <v>147</v>
      </c>
      <c r="C40" s="240" t="s">
        <v>799</v>
      </c>
      <c r="D40" s="240" t="s">
        <v>163</v>
      </c>
      <c r="E40" s="286" t="s">
        <v>154</v>
      </c>
      <c r="F40" s="241" t="s">
        <v>233</v>
      </c>
      <c r="G40" s="242" t="s">
        <v>124</v>
      </c>
      <c r="H40" s="242" t="s">
        <v>129</v>
      </c>
      <c r="I40" s="243" t="s">
        <v>127</v>
      </c>
      <c r="J40" s="249" t="s">
        <v>734</v>
      </c>
      <c r="K40" s="287">
        <v>6</v>
      </c>
      <c r="L40" s="288">
        <v>6</v>
      </c>
      <c r="M40" s="310" t="s">
        <v>735</v>
      </c>
      <c r="N40" s="242" t="s">
        <v>756</v>
      </c>
      <c r="O40" s="291"/>
      <c r="P40" s="292"/>
      <c r="Q40" s="293">
        <v>6</v>
      </c>
      <c r="R40" s="293"/>
      <c r="S40" s="294"/>
      <c r="T40" s="295"/>
      <c r="U40" s="293"/>
      <c r="V40" s="293"/>
      <c r="W40" s="294"/>
      <c r="X40" s="296"/>
      <c r="Y40" s="295"/>
      <c r="Z40" s="293"/>
      <c r="AA40" s="293"/>
      <c r="AB40" s="313"/>
      <c r="AC40" s="314"/>
      <c r="AD40" s="315"/>
      <c r="AE40" s="293"/>
      <c r="AF40" s="293"/>
      <c r="AG40" s="296"/>
      <c r="AH40" s="319"/>
      <c r="AI40" s="320"/>
      <c r="AJ40" s="321"/>
      <c r="AK40" s="321"/>
      <c r="AL40" s="326"/>
      <c r="AM40" s="319"/>
      <c r="AN40" s="320"/>
      <c r="AO40" s="321"/>
      <c r="AP40" s="321"/>
      <c r="AQ40" s="328"/>
      <c r="AR40" s="320"/>
      <c r="AS40" s="320"/>
      <c r="AT40" s="321"/>
      <c r="AU40" s="321"/>
      <c r="AV40" s="326"/>
      <c r="AW40" s="319"/>
      <c r="AX40" s="321"/>
      <c r="AY40" s="321"/>
      <c r="AZ40" s="321"/>
      <c r="BA40" s="326"/>
      <c r="BB40" s="319"/>
      <c r="BC40" s="320"/>
      <c r="BD40" s="321"/>
      <c r="BE40" s="321"/>
      <c r="BF40" s="328"/>
      <c r="BG40" s="292"/>
      <c r="BH40" s="293"/>
      <c r="BI40" s="293"/>
      <c r="BJ40" s="294"/>
      <c r="BK40" s="296"/>
      <c r="BL40" s="295"/>
      <c r="BM40" s="293"/>
      <c r="BN40" s="293"/>
      <c r="BO40" s="293"/>
      <c r="BP40" s="296"/>
      <c r="BQ40" s="295"/>
      <c r="BR40" s="292"/>
      <c r="BS40" s="293"/>
      <c r="BT40" s="293"/>
      <c r="BU40" s="512"/>
      <c r="BV40" s="342">
        <f t="shared" si="0"/>
        <v>6</v>
      </c>
      <c r="BW40" s="429">
        <f t="shared" si="9"/>
        <v>0</v>
      </c>
      <c r="BX40" s="343" t="str">
        <f t="shared" si="1"/>
        <v>-</v>
      </c>
      <c r="BY40" s="344" t="str">
        <f t="shared" si="2"/>
        <v>-</v>
      </c>
      <c r="BZ40" s="344" t="str">
        <f t="shared" si="3"/>
        <v>-</v>
      </c>
      <c r="CA40" s="154" t="s">
        <v>124</v>
      </c>
      <c r="CB40" s="155" t="s">
        <v>688</v>
      </c>
      <c r="CC40" s="349">
        <f t="shared" si="10"/>
        <v>6</v>
      </c>
      <c r="CD40" s="349">
        <f t="shared" si="11"/>
        <v>0</v>
      </c>
      <c r="CE40" s="349">
        <f t="shared" si="12"/>
        <v>0</v>
      </c>
      <c r="CF40" s="349">
        <f t="shared" si="13"/>
        <v>0</v>
      </c>
      <c r="CG40" s="348">
        <v>0</v>
      </c>
      <c r="CH40" s="350" t="str">
        <f t="shared" si="8"/>
        <v>-</v>
      </c>
    </row>
    <row r="41" spans="1:86">
      <c r="A41" s="238" t="s">
        <v>125</v>
      </c>
      <c r="B41" s="239" t="s">
        <v>147</v>
      </c>
      <c r="C41" s="240" t="s">
        <v>800</v>
      </c>
      <c r="D41" s="240" t="s">
        <v>163</v>
      </c>
      <c r="E41" s="286" t="s">
        <v>154</v>
      </c>
      <c r="F41" s="241" t="s">
        <v>241</v>
      </c>
      <c r="G41" s="242" t="s">
        <v>124</v>
      </c>
      <c r="H41" s="242" t="s">
        <v>129</v>
      </c>
      <c r="I41" s="243" t="s">
        <v>127</v>
      </c>
      <c r="J41" s="249" t="s">
        <v>38</v>
      </c>
      <c r="K41" s="287">
        <v>5</v>
      </c>
      <c r="L41" s="288">
        <v>5</v>
      </c>
      <c r="M41" s="247" t="s">
        <v>631</v>
      </c>
      <c r="N41" s="242" t="s">
        <v>783</v>
      </c>
      <c r="O41" s="291"/>
      <c r="P41" s="292"/>
      <c r="Q41" s="293"/>
      <c r="R41" s="293"/>
      <c r="S41" s="294"/>
      <c r="T41" s="295"/>
      <c r="U41" s="293"/>
      <c r="V41" s="293"/>
      <c r="W41" s="294"/>
      <c r="X41" s="296"/>
      <c r="Y41" s="295"/>
      <c r="Z41" s="293"/>
      <c r="AA41" s="293"/>
      <c r="AB41" s="313"/>
      <c r="AC41" s="314"/>
      <c r="AD41" s="315"/>
      <c r="AE41" s="293"/>
      <c r="AF41" s="293"/>
      <c r="AG41" s="296"/>
      <c r="AH41" s="319"/>
      <c r="AI41" s="320"/>
      <c r="AJ41" s="321"/>
      <c r="AK41" s="321"/>
      <c r="AL41" s="326"/>
      <c r="AM41" s="319"/>
      <c r="AN41" s="320"/>
      <c r="AO41" s="321"/>
      <c r="AP41" s="321"/>
      <c r="AQ41" s="328"/>
      <c r="AR41" s="320"/>
      <c r="AS41" s="320"/>
      <c r="AT41" s="321"/>
      <c r="AU41" s="321"/>
      <c r="AV41" s="326"/>
      <c r="AW41" s="319"/>
      <c r="AX41" s="321"/>
      <c r="AY41" s="321"/>
      <c r="AZ41" s="321"/>
      <c r="BA41" s="326"/>
      <c r="BB41" s="319"/>
      <c r="BC41" s="320"/>
      <c r="BD41" s="321"/>
      <c r="BE41" s="321"/>
      <c r="BF41" s="328">
        <v>1</v>
      </c>
      <c r="BG41" s="292"/>
      <c r="BH41" s="293"/>
      <c r="BI41" s="293"/>
      <c r="BJ41" s="294"/>
      <c r="BK41" s="296"/>
      <c r="BL41" s="295"/>
      <c r="BM41" s="293">
        <v>1</v>
      </c>
      <c r="BN41" s="293">
        <v>1</v>
      </c>
      <c r="BO41" s="293"/>
      <c r="BP41" s="296"/>
      <c r="BQ41" s="295"/>
      <c r="BR41" s="292">
        <v>1</v>
      </c>
      <c r="BS41" s="293"/>
      <c r="BT41" s="293">
        <v>1</v>
      </c>
      <c r="BU41" s="512"/>
      <c r="BV41" s="342">
        <f t="shared" si="0"/>
        <v>5</v>
      </c>
      <c r="BW41" s="429">
        <f>L41-BV41</f>
        <v>0</v>
      </c>
      <c r="BX41" s="343">
        <f t="shared" si="1"/>
        <v>5</v>
      </c>
      <c r="BY41" s="344">
        <f t="shared" si="2"/>
        <v>4</v>
      </c>
      <c r="BZ41" s="344">
        <f t="shared" si="3"/>
        <v>1</v>
      </c>
      <c r="CA41" s="154" t="s">
        <v>124</v>
      </c>
      <c r="CB41" s="155" t="s">
        <v>687</v>
      </c>
      <c r="CC41" s="349">
        <f t="shared" si="10"/>
        <v>0</v>
      </c>
      <c r="CD41" s="349">
        <f t="shared" si="11"/>
        <v>0</v>
      </c>
      <c r="CE41" s="349">
        <f t="shared" si="12"/>
        <v>1</v>
      </c>
      <c r="CF41" s="349">
        <f t="shared" si="13"/>
        <v>4</v>
      </c>
      <c r="CG41" s="348">
        <v>0</v>
      </c>
      <c r="CH41" s="350" t="str">
        <f t="shared" si="8"/>
        <v>Done</v>
      </c>
    </row>
    <row r="42" spans="1:86">
      <c r="A42" s="238" t="s">
        <v>125</v>
      </c>
      <c r="B42" s="239" t="s">
        <v>147</v>
      </c>
      <c r="C42" s="240" t="s">
        <v>800</v>
      </c>
      <c r="D42" s="240" t="s">
        <v>163</v>
      </c>
      <c r="E42" s="286" t="s">
        <v>154</v>
      </c>
      <c r="F42" s="241" t="s">
        <v>241</v>
      </c>
      <c r="G42" s="242" t="s">
        <v>124</v>
      </c>
      <c r="H42" s="242" t="s">
        <v>129</v>
      </c>
      <c r="I42" s="243" t="s">
        <v>127</v>
      </c>
      <c r="J42" s="249" t="s">
        <v>734</v>
      </c>
      <c r="K42" s="287">
        <v>6</v>
      </c>
      <c r="L42" s="288">
        <v>6</v>
      </c>
      <c r="M42" s="310" t="s">
        <v>735</v>
      </c>
      <c r="N42" s="242" t="s">
        <v>783</v>
      </c>
      <c r="O42" s="291"/>
      <c r="P42" s="292"/>
      <c r="Q42" s="293"/>
      <c r="R42" s="293"/>
      <c r="S42" s="294"/>
      <c r="T42" s="295"/>
      <c r="U42" s="293"/>
      <c r="V42" s="293"/>
      <c r="W42" s="294"/>
      <c r="X42" s="296"/>
      <c r="Y42" s="295"/>
      <c r="Z42" s="293"/>
      <c r="AA42" s="293"/>
      <c r="AB42" s="313"/>
      <c r="AC42" s="314"/>
      <c r="AD42" s="315"/>
      <c r="AE42" s="293"/>
      <c r="AF42" s="293"/>
      <c r="AG42" s="296"/>
      <c r="AH42" s="319"/>
      <c r="AI42" s="320"/>
      <c r="AJ42" s="321"/>
      <c r="AK42" s="321"/>
      <c r="AL42" s="326"/>
      <c r="AM42" s="319"/>
      <c r="AN42" s="320"/>
      <c r="AO42" s="321"/>
      <c r="AP42" s="321"/>
      <c r="AQ42" s="328"/>
      <c r="AR42" s="320"/>
      <c r="AS42" s="320"/>
      <c r="AT42" s="321"/>
      <c r="AU42" s="321"/>
      <c r="AV42" s="326"/>
      <c r="AW42" s="319"/>
      <c r="AX42" s="321"/>
      <c r="AY42" s="321"/>
      <c r="AZ42" s="321"/>
      <c r="BA42" s="326"/>
      <c r="BB42" s="319"/>
      <c r="BC42" s="320"/>
      <c r="BD42" s="321"/>
      <c r="BE42" s="321"/>
      <c r="BF42" s="328">
        <v>6</v>
      </c>
      <c r="BG42" s="292"/>
      <c r="BH42" s="293"/>
      <c r="BI42" s="293"/>
      <c r="BJ42" s="294"/>
      <c r="BK42" s="296"/>
      <c r="BL42" s="295"/>
      <c r="BM42" s="293"/>
      <c r="BN42" s="293"/>
      <c r="BO42" s="293"/>
      <c r="BP42" s="296"/>
      <c r="BQ42" s="295"/>
      <c r="BR42" s="292"/>
      <c r="BS42" s="293"/>
      <c r="BT42" s="293"/>
      <c r="BU42" s="512"/>
      <c r="BV42" s="342">
        <f t="shared" si="0"/>
        <v>6</v>
      </c>
      <c r="BW42" s="429">
        <f t="shared" si="9"/>
        <v>0</v>
      </c>
      <c r="BX42" s="343" t="str">
        <f t="shared" si="1"/>
        <v>-</v>
      </c>
      <c r="BY42" s="344" t="str">
        <f t="shared" si="2"/>
        <v>-</v>
      </c>
      <c r="BZ42" s="344" t="str">
        <f t="shared" si="3"/>
        <v>-</v>
      </c>
      <c r="CA42" s="154" t="s">
        <v>124</v>
      </c>
      <c r="CB42" s="155" t="s">
        <v>687</v>
      </c>
      <c r="CC42" s="349">
        <f t="shared" si="10"/>
        <v>0</v>
      </c>
      <c r="CD42" s="349">
        <f t="shared" si="11"/>
        <v>0</v>
      </c>
      <c r="CE42" s="349">
        <f t="shared" si="12"/>
        <v>6</v>
      </c>
      <c r="CF42" s="349">
        <f t="shared" si="13"/>
        <v>0</v>
      </c>
      <c r="CG42" s="348">
        <v>0</v>
      </c>
      <c r="CH42" s="350" t="str">
        <f t="shared" si="8"/>
        <v>-</v>
      </c>
    </row>
    <row r="43" spans="1:86">
      <c r="A43" s="238" t="s">
        <v>125</v>
      </c>
      <c r="B43" s="239" t="s">
        <v>147</v>
      </c>
      <c r="C43" s="240" t="s">
        <v>243</v>
      </c>
      <c r="D43" s="240" t="s">
        <v>163</v>
      </c>
      <c r="E43" s="286" t="s">
        <v>154</v>
      </c>
      <c r="F43" s="241" t="s">
        <v>244</v>
      </c>
      <c r="G43" s="242" t="s">
        <v>124</v>
      </c>
      <c r="H43" s="242" t="s">
        <v>129</v>
      </c>
      <c r="I43" s="243" t="s">
        <v>127</v>
      </c>
      <c r="J43" s="249" t="s">
        <v>75</v>
      </c>
      <c r="K43" s="287">
        <v>5</v>
      </c>
      <c r="L43" s="288">
        <v>5</v>
      </c>
      <c r="M43" s="247" t="s">
        <v>639</v>
      </c>
      <c r="N43" s="242" t="s">
        <v>245</v>
      </c>
      <c r="O43" s="291"/>
      <c r="P43" s="292"/>
      <c r="Q43" s="293">
        <v>1</v>
      </c>
      <c r="R43" s="293"/>
      <c r="S43" s="294"/>
      <c r="T43" s="295"/>
      <c r="U43" s="293"/>
      <c r="V43" s="293"/>
      <c r="W43" s="294"/>
      <c r="X43" s="296"/>
      <c r="Y43" s="295"/>
      <c r="Z43" s="293"/>
      <c r="AA43" s="293"/>
      <c r="AB43" s="313">
        <v>1</v>
      </c>
      <c r="AC43" s="314"/>
      <c r="AD43" s="315">
        <v>1</v>
      </c>
      <c r="AE43" s="293"/>
      <c r="AF43" s="293"/>
      <c r="AG43" s="296"/>
      <c r="AH43" s="319"/>
      <c r="AI43" s="320"/>
      <c r="AJ43" s="321"/>
      <c r="AK43" s="321"/>
      <c r="AL43" s="326"/>
      <c r="AM43" s="319"/>
      <c r="AN43" s="320"/>
      <c r="AO43" s="321"/>
      <c r="AP43" s="321"/>
      <c r="AQ43" s="328"/>
      <c r="AR43" s="320"/>
      <c r="AS43" s="320"/>
      <c r="AT43" s="321">
        <v>1</v>
      </c>
      <c r="AU43" s="321"/>
      <c r="AV43" s="326"/>
      <c r="AW43" s="319"/>
      <c r="AX43" s="321"/>
      <c r="AY43" s="321"/>
      <c r="AZ43" s="321"/>
      <c r="BA43" s="326"/>
      <c r="BB43" s="319"/>
      <c r="BC43" s="320"/>
      <c r="BD43" s="321"/>
      <c r="BE43" s="321"/>
      <c r="BF43" s="328">
        <v>1</v>
      </c>
      <c r="BG43" s="292"/>
      <c r="BH43" s="293"/>
      <c r="BI43" s="293"/>
      <c r="BJ43" s="294"/>
      <c r="BK43" s="296"/>
      <c r="BL43" s="295"/>
      <c r="BM43" s="293"/>
      <c r="BN43" s="293"/>
      <c r="BO43" s="293"/>
      <c r="BP43" s="296"/>
      <c r="BQ43" s="295"/>
      <c r="BR43" s="292"/>
      <c r="BS43" s="293"/>
      <c r="BT43" s="293"/>
      <c r="BU43" s="512"/>
      <c r="BV43" s="342">
        <f t="shared" si="0"/>
        <v>5</v>
      </c>
      <c r="BW43" s="429">
        <f t="shared" si="9"/>
        <v>0</v>
      </c>
      <c r="BX43" s="343">
        <f t="shared" si="1"/>
        <v>5</v>
      </c>
      <c r="BY43" s="344" t="str">
        <f t="shared" si="2"/>
        <v>-</v>
      </c>
      <c r="BZ43" s="344" t="str">
        <f t="shared" si="3"/>
        <v>-</v>
      </c>
      <c r="CA43" s="154" t="s">
        <v>124</v>
      </c>
      <c r="CB43" s="155" t="s">
        <v>687</v>
      </c>
      <c r="CC43" s="349">
        <f t="shared" si="10"/>
        <v>2</v>
      </c>
      <c r="CD43" s="349">
        <f t="shared" si="11"/>
        <v>1</v>
      </c>
      <c r="CE43" s="349">
        <f t="shared" si="12"/>
        <v>2</v>
      </c>
      <c r="CF43" s="349">
        <f t="shared" si="13"/>
        <v>0</v>
      </c>
      <c r="CG43" s="348">
        <v>0</v>
      </c>
      <c r="CH43" s="350" t="str">
        <f t="shared" si="8"/>
        <v>-</v>
      </c>
    </row>
    <row r="44" spans="1:86">
      <c r="A44" s="238" t="s">
        <v>125</v>
      </c>
      <c r="B44" s="239" t="s">
        <v>147</v>
      </c>
      <c r="C44" s="240" t="s">
        <v>243</v>
      </c>
      <c r="D44" s="240" t="s">
        <v>163</v>
      </c>
      <c r="E44" s="286" t="s">
        <v>154</v>
      </c>
      <c r="F44" s="241" t="s">
        <v>244</v>
      </c>
      <c r="G44" s="242" t="s">
        <v>124</v>
      </c>
      <c r="H44" s="242" t="s">
        <v>129</v>
      </c>
      <c r="I44" s="243" t="s">
        <v>127</v>
      </c>
      <c r="J44" s="249" t="s">
        <v>40</v>
      </c>
      <c r="K44" s="287">
        <v>5</v>
      </c>
      <c r="L44" s="288">
        <v>5</v>
      </c>
      <c r="M44" s="247" t="s">
        <v>606</v>
      </c>
      <c r="N44" s="242" t="s">
        <v>245</v>
      </c>
      <c r="O44" s="291"/>
      <c r="P44" s="292"/>
      <c r="Q44" s="293">
        <v>1</v>
      </c>
      <c r="R44" s="293"/>
      <c r="S44" s="294"/>
      <c r="T44" s="295"/>
      <c r="U44" s="293"/>
      <c r="V44" s="293"/>
      <c r="W44" s="294"/>
      <c r="X44" s="296"/>
      <c r="Y44" s="295"/>
      <c r="Z44" s="293"/>
      <c r="AA44" s="293"/>
      <c r="AB44" s="313">
        <v>1</v>
      </c>
      <c r="AC44" s="314"/>
      <c r="AD44" s="315">
        <v>1</v>
      </c>
      <c r="AE44" s="293"/>
      <c r="AF44" s="293"/>
      <c r="AG44" s="296"/>
      <c r="AH44" s="319"/>
      <c r="AI44" s="320"/>
      <c r="AJ44" s="321"/>
      <c r="AK44" s="321"/>
      <c r="AL44" s="326"/>
      <c r="AM44" s="319"/>
      <c r="AN44" s="320"/>
      <c r="AO44" s="321"/>
      <c r="AP44" s="321"/>
      <c r="AQ44" s="328"/>
      <c r="AR44" s="320"/>
      <c r="AS44" s="320"/>
      <c r="AT44" s="321">
        <v>1</v>
      </c>
      <c r="AU44" s="321"/>
      <c r="AV44" s="326"/>
      <c r="AW44" s="319"/>
      <c r="AX44" s="321"/>
      <c r="AY44" s="321"/>
      <c r="AZ44" s="321"/>
      <c r="BA44" s="326"/>
      <c r="BB44" s="319"/>
      <c r="BC44" s="320"/>
      <c r="BD44" s="321"/>
      <c r="BE44" s="321"/>
      <c r="BF44" s="328">
        <v>1</v>
      </c>
      <c r="BG44" s="292"/>
      <c r="BH44" s="293"/>
      <c r="BI44" s="293"/>
      <c r="BJ44" s="294"/>
      <c r="BK44" s="296"/>
      <c r="BL44" s="295"/>
      <c r="BM44" s="293"/>
      <c r="BN44" s="293"/>
      <c r="BO44" s="293"/>
      <c r="BP44" s="296"/>
      <c r="BQ44" s="295"/>
      <c r="BR44" s="292"/>
      <c r="BS44" s="293"/>
      <c r="BT44" s="293"/>
      <c r="BU44" s="512"/>
      <c r="BV44" s="342">
        <f t="shared" si="0"/>
        <v>5</v>
      </c>
      <c r="BW44" s="429">
        <f t="shared" si="9"/>
        <v>0</v>
      </c>
      <c r="BX44" s="343">
        <f t="shared" si="1"/>
        <v>5</v>
      </c>
      <c r="BY44" s="344" t="str">
        <f t="shared" si="2"/>
        <v>-</v>
      </c>
      <c r="BZ44" s="344" t="str">
        <f t="shared" si="3"/>
        <v>-</v>
      </c>
      <c r="CA44" s="154" t="s">
        <v>124</v>
      </c>
      <c r="CB44" s="155" t="s">
        <v>687</v>
      </c>
      <c r="CC44" s="349">
        <f t="shared" si="10"/>
        <v>2</v>
      </c>
      <c r="CD44" s="349">
        <f t="shared" si="11"/>
        <v>1</v>
      </c>
      <c r="CE44" s="349">
        <f t="shared" si="12"/>
        <v>2</v>
      </c>
      <c r="CF44" s="349">
        <f t="shared" si="13"/>
        <v>0</v>
      </c>
      <c r="CG44" s="348">
        <v>0</v>
      </c>
      <c r="CH44" s="350" t="str">
        <f t="shared" si="8"/>
        <v>-</v>
      </c>
    </row>
    <row r="45" spans="1:86">
      <c r="A45" s="238" t="s">
        <v>125</v>
      </c>
      <c r="B45" s="239" t="s">
        <v>147</v>
      </c>
      <c r="C45" s="240" t="s">
        <v>243</v>
      </c>
      <c r="D45" s="240" t="s">
        <v>163</v>
      </c>
      <c r="E45" s="286" t="s">
        <v>154</v>
      </c>
      <c r="F45" s="241" t="s">
        <v>244</v>
      </c>
      <c r="G45" s="242" t="s">
        <v>124</v>
      </c>
      <c r="H45" s="242" t="s">
        <v>129</v>
      </c>
      <c r="I45" s="243" t="s">
        <v>127</v>
      </c>
      <c r="J45" s="249" t="s">
        <v>38</v>
      </c>
      <c r="K45" s="287">
        <v>5</v>
      </c>
      <c r="L45" s="288">
        <v>5</v>
      </c>
      <c r="M45" s="247" t="s">
        <v>631</v>
      </c>
      <c r="N45" s="242" t="s">
        <v>245</v>
      </c>
      <c r="O45" s="291"/>
      <c r="P45" s="292"/>
      <c r="Q45" s="293">
        <v>1</v>
      </c>
      <c r="R45" s="293"/>
      <c r="S45" s="294"/>
      <c r="T45" s="295"/>
      <c r="U45" s="293"/>
      <c r="V45" s="293"/>
      <c r="W45" s="294"/>
      <c r="X45" s="296"/>
      <c r="Y45" s="295"/>
      <c r="Z45" s="293"/>
      <c r="AA45" s="293"/>
      <c r="AB45" s="313">
        <v>1</v>
      </c>
      <c r="AC45" s="314"/>
      <c r="AD45" s="315">
        <v>1</v>
      </c>
      <c r="AE45" s="293"/>
      <c r="AF45" s="293"/>
      <c r="AG45" s="296"/>
      <c r="AH45" s="319"/>
      <c r="AI45" s="320"/>
      <c r="AJ45" s="321"/>
      <c r="AK45" s="321"/>
      <c r="AL45" s="326"/>
      <c r="AM45" s="319"/>
      <c r="AN45" s="320"/>
      <c r="AO45" s="321"/>
      <c r="AP45" s="321"/>
      <c r="AQ45" s="328"/>
      <c r="AR45" s="320"/>
      <c r="AS45" s="320"/>
      <c r="AT45" s="321">
        <v>1</v>
      </c>
      <c r="AU45" s="321"/>
      <c r="AV45" s="326"/>
      <c r="AW45" s="319"/>
      <c r="AX45" s="321"/>
      <c r="AY45" s="321"/>
      <c r="AZ45" s="321"/>
      <c r="BA45" s="326"/>
      <c r="BB45" s="319"/>
      <c r="BC45" s="320"/>
      <c r="BD45" s="321"/>
      <c r="BE45" s="321"/>
      <c r="BF45" s="328">
        <v>1</v>
      </c>
      <c r="BG45" s="292"/>
      <c r="BH45" s="293"/>
      <c r="BI45" s="293"/>
      <c r="BJ45" s="294"/>
      <c r="BK45" s="296"/>
      <c r="BL45" s="295"/>
      <c r="BM45" s="293"/>
      <c r="BN45" s="293"/>
      <c r="BO45" s="293"/>
      <c r="BP45" s="296"/>
      <c r="BQ45" s="295"/>
      <c r="BR45" s="292"/>
      <c r="BS45" s="293"/>
      <c r="BT45" s="293"/>
      <c r="BU45" s="512"/>
      <c r="BV45" s="342">
        <f t="shared" si="0"/>
        <v>5</v>
      </c>
      <c r="BW45" s="429">
        <f t="shared" si="9"/>
        <v>0</v>
      </c>
      <c r="BX45" s="343">
        <f t="shared" si="1"/>
        <v>5</v>
      </c>
      <c r="BY45" s="344">
        <f t="shared" si="2"/>
        <v>3</v>
      </c>
      <c r="BZ45" s="344">
        <f t="shared" si="3"/>
        <v>2</v>
      </c>
      <c r="CA45" s="154" t="s">
        <v>124</v>
      </c>
      <c r="CB45" s="155" t="s">
        <v>687</v>
      </c>
      <c r="CC45" s="349">
        <f t="shared" si="10"/>
        <v>2</v>
      </c>
      <c r="CD45" s="349">
        <f t="shared" si="11"/>
        <v>1</v>
      </c>
      <c r="CE45" s="349">
        <f t="shared" si="12"/>
        <v>2</v>
      </c>
      <c r="CF45" s="349">
        <f t="shared" si="13"/>
        <v>0</v>
      </c>
      <c r="CG45" s="348">
        <v>0</v>
      </c>
      <c r="CH45" s="350" t="str">
        <f t="shared" si="8"/>
        <v>Done</v>
      </c>
    </row>
    <row r="46" spans="1:86">
      <c r="A46" s="238" t="s">
        <v>125</v>
      </c>
      <c r="B46" s="239" t="s">
        <v>147</v>
      </c>
      <c r="C46" s="240" t="s">
        <v>243</v>
      </c>
      <c r="D46" s="240" t="s">
        <v>163</v>
      </c>
      <c r="E46" s="286" t="s">
        <v>154</v>
      </c>
      <c r="F46" s="241" t="s">
        <v>244</v>
      </c>
      <c r="G46" s="242" t="s">
        <v>124</v>
      </c>
      <c r="H46" s="242" t="s">
        <v>129</v>
      </c>
      <c r="I46" s="243" t="s">
        <v>127</v>
      </c>
      <c r="J46" s="249" t="s">
        <v>734</v>
      </c>
      <c r="K46" s="287">
        <v>6</v>
      </c>
      <c r="L46" s="288">
        <v>6</v>
      </c>
      <c r="M46" s="310" t="s">
        <v>735</v>
      </c>
      <c r="N46" s="242" t="s">
        <v>245</v>
      </c>
      <c r="O46" s="291"/>
      <c r="P46" s="292"/>
      <c r="Q46" s="293">
        <v>6</v>
      </c>
      <c r="R46" s="293"/>
      <c r="S46" s="294"/>
      <c r="T46" s="295"/>
      <c r="U46" s="293"/>
      <c r="V46" s="293"/>
      <c r="W46" s="294"/>
      <c r="X46" s="296"/>
      <c r="Y46" s="295"/>
      <c r="Z46" s="293"/>
      <c r="AA46" s="293"/>
      <c r="AB46" s="313"/>
      <c r="AC46" s="314"/>
      <c r="AD46" s="315"/>
      <c r="AE46" s="293"/>
      <c r="AF46" s="293"/>
      <c r="AG46" s="296"/>
      <c r="AH46" s="319"/>
      <c r="AI46" s="320"/>
      <c r="AJ46" s="321"/>
      <c r="AK46" s="321"/>
      <c r="AL46" s="326"/>
      <c r="AM46" s="319"/>
      <c r="AN46" s="320"/>
      <c r="AO46" s="321"/>
      <c r="AP46" s="321"/>
      <c r="AQ46" s="328"/>
      <c r="AR46" s="320"/>
      <c r="AS46" s="320"/>
      <c r="AT46" s="321"/>
      <c r="AU46" s="321"/>
      <c r="AV46" s="326"/>
      <c r="AW46" s="319"/>
      <c r="AX46" s="321"/>
      <c r="AY46" s="321"/>
      <c r="AZ46" s="321"/>
      <c r="BA46" s="326"/>
      <c r="BB46" s="319"/>
      <c r="BC46" s="320"/>
      <c r="BD46" s="321"/>
      <c r="BE46" s="321"/>
      <c r="BF46" s="328"/>
      <c r="BG46" s="292"/>
      <c r="BH46" s="293"/>
      <c r="BI46" s="293"/>
      <c r="BJ46" s="294"/>
      <c r="BK46" s="296"/>
      <c r="BL46" s="295"/>
      <c r="BM46" s="293"/>
      <c r="BN46" s="293"/>
      <c r="BO46" s="293"/>
      <c r="BP46" s="296"/>
      <c r="BQ46" s="295"/>
      <c r="BR46" s="292"/>
      <c r="BS46" s="293"/>
      <c r="BT46" s="293"/>
      <c r="BU46" s="512"/>
      <c r="BV46" s="342">
        <f t="shared" si="0"/>
        <v>6</v>
      </c>
      <c r="BW46" s="429">
        <f t="shared" si="9"/>
        <v>0</v>
      </c>
      <c r="BX46" s="343" t="str">
        <f t="shared" si="1"/>
        <v>-</v>
      </c>
      <c r="BY46" s="344" t="str">
        <f t="shared" si="2"/>
        <v>-</v>
      </c>
      <c r="BZ46" s="344" t="str">
        <f t="shared" si="3"/>
        <v>-</v>
      </c>
      <c r="CA46" s="154" t="s">
        <v>124</v>
      </c>
      <c r="CB46" s="155" t="s">
        <v>687</v>
      </c>
      <c r="CC46" s="349">
        <f t="shared" si="10"/>
        <v>6</v>
      </c>
      <c r="CD46" s="349">
        <f t="shared" si="11"/>
        <v>0</v>
      </c>
      <c r="CE46" s="349">
        <f t="shared" si="12"/>
        <v>0</v>
      </c>
      <c r="CF46" s="349">
        <f t="shared" si="13"/>
        <v>0</v>
      </c>
      <c r="CG46" s="348">
        <v>0</v>
      </c>
      <c r="CH46" s="350" t="str">
        <f t="shared" si="8"/>
        <v>-</v>
      </c>
    </row>
    <row r="47" spans="1:86">
      <c r="A47" s="238" t="s">
        <v>125</v>
      </c>
      <c r="B47" s="239" t="s">
        <v>147</v>
      </c>
      <c r="C47" s="240" t="s">
        <v>243</v>
      </c>
      <c r="D47" s="240" t="s">
        <v>163</v>
      </c>
      <c r="E47" s="286" t="s">
        <v>154</v>
      </c>
      <c r="F47" s="241" t="s">
        <v>244</v>
      </c>
      <c r="G47" s="242" t="s">
        <v>124</v>
      </c>
      <c r="H47" s="242" t="s">
        <v>129</v>
      </c>
      <c r="I47" s="243" t="s">
        <v>127</v>
      </c>
      <c r="J47" s="249" t="s">
        <v>72</v>
      </c>
      <c r="K47" s="287">
        <v>5</v>
      </c>
      <c r="L47" s="288">
        <v>5</v>
      </c>
      <c r="M47" s="247" t="s">
        <v>606</v>
      </c>
      <c r="N47" s="242" t="s">
        <v>245</v>
      </c>
      <c r="O47" s="291"/>
      <c r="P47" s="292"/>
      <c r="Q47" s="293">
        <v>1</v>
      </c>
      <c r="R47" s="293"/>
      <c r="S47" s="294"/>
      <c r="T47" s="295"/>
      <c r="U47" s="293"/>
      <c r="V47" s="293"/>
      <c r="W47" s="294"/>
      <c r="X47" s="296"/>
      <c r="Y47" s="295"/>
      <c r="Z47" s="293"/>
      <c r="AA47" s="293"/>
      <c r="AB47" s="313">
        <v>1</v>
      </c>
      <c r="AC47" s="314"/>
      <c r="AD47" s="315">
        <v>1</v>
      </c>
      <c r="AE47" s="293"/>
      <c r="AF47" s="293"/>
      <c r="AG47" s="296"/>
      <c r="AH47" s="319"/>
      <c r="AI47" s="320"/>
      <c r="AJ47" s="321"/>
      <c r="AK47" s="321"/>
      <c r="AL47" s="326"/>
      <c r="AM47" s="319"/>
      <c r="AN47" s="320"/>
      <c r="AO47" s="321"/>
      <c r="AP47" s="321"/>
      <c r="AQ47" s="328"/>
      <c r="AR47" s="320"/>
      <c r="AS47" s="320"/>
      <c r="AT47" s="321">
        <v>1</v>
      </c>
      <c r="AU47" s="321"/>
      <c r="AV47" s="326"/>
      <c r="AW47" s="319"/>
      <c r="AX47" s="321"/>
      <c r="AY47" s="321"/>
      <c r="AZ47" s="321"/>
      <c r="BA47" s="326"/>
      <c r="BB47" s="319"/>
      <c r="BC47" s="320"/>
      <c r="BD47" s="321"/>
      <c r="BE47" s="321"/>
      <c r="BF47" s="328">
        <v>1</v>
      </c>
      <c r="BG47" s="292"/>
      <c r="BH47" s="293"/>
      <c r="BI47" s="293"/>
      <c r="BJ47" s="294"/>
      <c r="BK47" s="296"/>
      <c r="BL47" s="295"/>
      <c r="BM47" s="293"/>
      <c r="BN47" s="293"/>
      <c r="BO47" s="293"/>
      <c r="BP47" s="296"/>
      <c r="BQ47" s="295"/>
      <c r="BR47" s="292"/>
      <c r="BS47" s="293"/>
      <c r="BT47" s="293"/>
      <c r="BU47" s="512"/>
      <c r="BV47" s="342">
        <f t="shared" si="0"/>
        <v>5</v>
      </c>
      <c r="BW47" s="429">
        <f t="shared" si="9"/>
        <v>0</v>
      </c>
      <c r="BX47" s="343">
        <f t="shared" si="1"/>
        <v>5</v>
      </c>
      <c r="BY47" s="344" t="str">
        <f t="shared" si="2"/>
        <v>-</v>
      </c>
      <c r="BZ47" s="344" t="str">
        <f t="shared" si="3"/>
        <v>-</v>
      </c>
      <c r="CA47" s="154" t="s">
        <v>124</v>
      </c>
      <c r="CB47" s="155" t="s">
        <v>687</v>
      </c>
      <c r="CC47" s="349">
        <f t="shared" si="10"/>
        <v>2</v>
      </c>
      <c r="CD47" s="349">
        <f t="shared" si="11"/>
        <v>1</v>
      </c>
      <c r="CE47" s="349">
        <f t="shared" si="12"/>
        <v>2</v>
      </c>
      <c r="CF47" s="349">
        <f t="shared" si="13"/>
        <v>0</v>
      </c>
      <c r="CG47" s="348">
        <v>0</v>
      </c>
      <c r="CH47" s="350" t="str">
        <f t="shared" si="8"/>
        <v>-</v>
      </c>
    </row>
    <row r="48" spans="1:86">
      <c r="A48" s="238" t="s">
        <v>128</v>
      </c>
      <c r="B48" s="239" t="s">
        <v>277</v>
      </c>
      <c r="C48" s="240" t="s">
        <v>907</v>
      </c>
      <c r="D48" s="240" t="s">
        <v>189</v>
      </c>
      <c r="E48" s="286" t="s">
        <v>154</v>
      </c>
      <c r="F48" s="241" t="s">
        <v>358</v>
      </c>
      <c r="G48" s="242" t="s">
        <v>124</v>
      </c>
      <c r="H48" s="242" t="s">
        <v>129</v>
      </c>
      <c r="I48" s="243" t="s">
        <v>127</v>
      </c>
      <c r="J48" s="249" t="s">
        <v>75</v>
      </c>
      <c r="K48" s="287">
        <v>4</v>
      </c>
      <c r="L48" s="288">
        <v>4</v>
      </c>
      <c r="M48" s="247" t="s">
        <v>618</v>
      </c>
      <c r="N48" s="242" t="s">
        <v>859</v>
      </c>
      <c r="O48" s="291"/>
      <c r="P48" s="292"/>
      <c r="Q48" s="293"/>
      <c r="R48" s="293"/>
      <c r="S48" s="294"/>
      <c r="T48" s="295"/>
      <c r="U48" s="293"/>
      <c r="V48" s="293"/>
      <c r="W48" s="294"/>
      <c r="X48" s="296"/>
      <c r="Y48" s="295"/>
      <c r="Z48" s="293"/>
      <c r="AA48" s="293"/>
      <c r="AB48" s="313"/>
      <c r="AC48" s="314"/>
      <c r="AD48" s="315"/>
      <c r="AE48" s="293"/>
      <c r="AF48" s="293"/>
      <c r="AG48" s="296"/>
      <c r="AH48" s="319"/>
      <c r="AI48" s="320"/>
      <c r="AJ48" s="321"/>
      <c r="AK48" s="321"/>
      <c r="AL48" s="326"/>
      <c r="AM48" s="319"/>
      <c r="AN48" s="320">
        <v>1</v>
      </c>
      <c r="AO48" s="321"/>
      <c r="AP48" s="321"/>
      <c r="AQ48" s="328">
        <v>1</v>
      </c>
      <c r="AR48" s="320"/>
      <c r="AS48" s="320"/>
      <c r="AT48" s="321"/>
      <c r="AU48" s="321"/>
      <c r="AV48" s="326"/>
      <c r="AW48" s="319">
        <v>1</v>
      </c>
      <c r="AX48" s="321"/>
      <c r="AY48" s="321"/>
      <c r="AZ48" s="321"/>
      <c r="BA48" s="326"/>
      <c r="BB48" s="319">
        <v>1</v>
      </c>
      <c r="BC48" s="320"/>
      <c r="BD48" s="321"/>
      <c r="BE48" s="321"/>
      <c r="BF48" s="328"/>
      <c r="BG48" s="292"/>
      <c r="BH48" s="293"/>
      <c r="BI48" s="293"/>
      <c r="BJ48" s="294"/>
      <c r="BK48" s="296"/>
      <c r="BL48" s="295"/>
      <c r="BM48" s="293"/>
      <c r="BN48" s="293"/>
      <c r="BO48" s="293"/>
      <c r="BP48" s="296"/>
      <c r="BQ48" s="295"/>
      <c r="BR48" s="292"/>
      <c r="BS48" s="293"/>
      <c r="BT48" s="293"/>
      <c r="BU48" s="512"/>
      <c r="BV48" s="342">
        <f t="shared" si="0"/>
        <v>4</v>
      </c>
      <c r="BW48" s="429">
        <f t="shared" si="9"/>
        <v>0</v>
      </c>
      <c r="BX48" s="343">
        <f t="shared" si="1"/>
        <v>4</v>
      </c>
      <c r="BY48" s="344" t="str">
        <f t="shared" si="2"/>
        <v>-</v>
      </c>
      <c r="BZ48" s="344" t="str">
        <f t="shared" si="3"/>
        <v>-</v>
      </c>
      <c r="CA48" s="154" t="s">
        <v>124</v>
      </c>
      <c r="CB48" s="155" t="s">
        <v>698</v>
      </c>
      <c r="CC48" s="349">
        <f t="shared" si="10"/>
        <v>0</v>
      </c>
      <c r="CD48" s="349">
        <f t="shared" si="11"/>
        <v>2</v>
      </c>
      <c r="CE48" s="349">
        <f t="shared" si="12"/>
        <v>2</v>
      </c>
      <c r="CF48" s="349">
        <f t="shared" si="13"/>
        <v>0</v>
      </c>
      <c r="CG48" s="348">
        <v>0</v>
      </c>
      <c r="CH48" s="350" t="str">
        <f t="shared" si="8"/>
        <v>-</v>
      </c>
    </row>
    <row r="49" spans="1:86">
      <c r="A49" s="238" t="s">
        <v>128</v>
      </c>
      <c r="B49" s="239" t="s">
        <v>277</v>
      </c>
      <c r="C49" s="240" t="s">
        <v>907</v>
      </c>
      <c r="D49" s="240" t="s">
        <v>189</v>
      </c>
      <c r="E49" s="286" t="s">
        <v>154</v>
      </c>
      <c r="F49" s="241" t="s">
        <v>358</v>
      </c>
      <c r="G49" s="242" t="s">
        <v>124</v>
      </c>
      <c r="H49" s="242" t="s">
        <v>129</v>
      </c>
      <c r="I49" s="243" t="s">
        <v>127</v>
      </c>
      <c r="J49" s="249" t="s">
        <v>45</v>
      </c>
      <c r="K49" s="287">
        <v>4</v>
      </c>
      <c r="L49" s="288">
        <v>4</v>
      </c>
      <c r="M49" s="247" t="s">
        <v>615</v>
      </c>
      <c r="N49" s="242" t="s">
        <v>859</v>
      </c>
      <c r="O49" s="291"/>
      <c r="P49" s="292"/>
      <c r="Q49" s="293"/>
      <c r="R49" s="293"/>
      <c r="S49" s="294"/>
      <c r="T49" s="295"/>
      <c r="U49" s="293"/>
      <c r="V49" s="293"/>
      <c r="W49" s="294"/>
      <c r="X49" s="296"/>
      <c r="Y49" s="295"/>
      <c r="Z49" s="293"/>
      <c r="AA49" s="293"/>
      <c r="AB49" s="313"/>
      <c r="AC49" s="314"/>
      <c r="AD49" s="315"/>
      <c r="AE49" s="293"/>
      <c r="AF49" s="293"/>
      <c r="AG49" s="296"/>
      <c r="AH49" s="319"/>
      <c r="AI49" s="320"/>
      <c r="AJ49" s="321"/>
      <c r="AK49" s="321"/>
      <c r="AL49" s="326"/>
      <c r="AM49" s="319"/>
      <c r="AN49" s="320">
        <v>1</v>
      </c>
      <c r="AO49" s="321"/>
      <c r="AP49" s="321"/>
      <c r="AQ49" s="328">
        <v>1</v>
      </c>
      <c r="AR49" s="320"/>
      <c r="AS49" s="320"/>
      <c r="AT49" s="321"/>
      <c r="AU49" s="321"/>
      <c r="AV49" s="326"/>
      <c r="AW49" s="319">
        <v>1</v>
      </c>
      <c r="AX49" s="321"/>
      <c r="AY49" s="321"/>
      <c r="AZ49" s="321"/>
      <c r="BA49" s="326"/>
      <c r="BB49" s="319">
        <v>1</v>
      </c>
      <c r="BC49" s="320"/>
      <c r="BD49" s="321"/>
      <c r="BE49" s="321"/>
      <c r="BF49" s="328"/>
      <c r="BG49" s="292"/>
      <c r="BH49" s="293"/>
      <c r="BI49" s="293"/>
      <c r="BJ49" s="294"/>
      <c r="BK49" s="296"/>
      <c r="BL49" s="295"/>
      <c r="BM49" s="293"/>
      <c r="BN49" s="293"/>
      <c r="BO49" s="293"/>
      <c r="BP49" s="296"/>
      <c r="BQ49" s="295"/>
      <c r="BR49" s="292"/>
      <c r="BS49" s="293"/>
      <c r="BT49" s="293"/>
      <c r="BU49" s="512"/>
      <c r="BV49" s="342">
        <f t="shared" si="0"/>
        <v>4</v>
      </c>
      <c r="BW49" s="429">
        <f t="shared" si="9"/>
        <v>0</v>
      </c>
      <c r="BX49" s="343">
        <f t="shared" si="1"/>
        <v>4</v>
      </c>
      <c r="BY49" s="344" t="str">
        <f t="shared" si="2"/>
        <v>-</v>
      </c>
      <c r="BZ49" s="344" t="str">
        <f t="shared" si="3"/>
        <v>-</v>
      </c>
      <c r="CA49" s="154" t="s">
        <v>124</v>
      </c>
      <c r="CB49" s="155" t="s">
        <v>698</v>
      </c>
      <c r="CC49" s="349">
        <f t="shared" si="10"/>
        <v>0</v>
      </c>
      <c r="CD49" s="349">
        <f t="shared" si="11"/>
        <v>2</v>
      </c>
      <c r="CE49" s="349">
        <f t="shared" si="12"/>
        <v>2</v>
      </c>
      <c r="CF49" s="349">
        <f t="shared" si="13"/>
        <v>0</v>
      </c>
      <c r="CG49" s="348">
        <v>0</v>
      </c>
      <c r="CH49" s="350" t="str">
        <f t="shared" si="8"/>
        <v>-</v>
      </c>
    </row>
    <row r="50" spans="1:86">
      <c r="A50" s="238" t="s">
        <v>128</v>
      </c>
      <c r="B50" s="239" t="s">
        <v>277</v>
      </c>
      <c r="C50" s="240" t="s">
        <v>907</v>
      </c>
      <c r="D50" s="240" t="s">
        <v>189</v>
      </c>
      <c r="E50" s="286" t="s">
        <v>154</v>
      </c>
      <c r="F50" s="241" t="s">
        <v>358</v>
      </c>
      <c r="G50" s="242" t="s">
        <v>124</v>
      </c>
      <c r="H50" s="242" t="s">
        <v>129</v>
      </c>
      <c r="I50" s="243" t="s">
        <v>127</v>
      </c>
      <c r="J50" s="249" t="s">
        <v>734</v>
      </c>
      <c r="K50" s="287">
        <v>6</v>
      </c>
      <c r="L50" s="288">
        <v>6</v>
      </c>
      <c r="M50" s="310" t="s">
        <v>735</v>
      </c>
      <c r="N50" s="242" t="s">
        <v>859</v>
      </c>
      <c r="O50" s="291"/>
      <c r="P50" s="292"/>
      <c r="Q50" s="293"/>
      <c r="R50" s="293"/>
      <c r="S50" s="294"/>
      <c r="T50" s="295"/>
      <c r="U50" s="293"/>
      <c r="V50" s="293"/>
      <c r="W50" s="294"/>
      <c r="X50" s="296"/>
      <c r="Y50" s="295"/>
      <c r="Z50" s="293"/>
      <c r="AA50" s="293"/>
      <c r="AB50" s="313"/>
      <c r="AC50" s="314"/>
      <c r="AD50" s="315"/>
      <c r="AE50" s="293"/>
      <c r="AF50" s="293"/>
      <c r="AG50" s="296"/>
      <c r="AH50" s="319"/>
      <c r="AI50" s="320"/>
      <c r="AJ50" s="321"/>
      <c r="AK50" s="321"/>
      <c r="AL50" s="326"/>
      <c r="AM50" s="319"/>
      <c r="AN50" s="320">
        <v>6</v>
      </c>
      <c r="AO50" s="321"/>
      <c r="AP50" s="321"/>
      <c r="AQ50" s="328"/>
      <c r="AR50" s="320"/>
      <c r="AS50" s="320"/>
      <c r="AT50" s="321"/>
      <c r="AU50" s="321"/>
      <c r="AV50" s="326"/>
      <c r="AW50" s="319"/>
      <c r="AX50" s="321"/>
      <c r="AY50" s="321"/>
      <c r="AZ50" s="321"/>
      <c r="BA50" s="326"/>
      <c r="BB50" s="319"/>
      <c r="BC50" s="320"/>
      <c r="BD50" s="321"/>
      <c r="BE50" s="321"/>
      <c r="BF50" s="328"/>
      <c r="BG50" s="292"/>
      <c r="BH50" s="293"/>
      <c r="BI50" s="293"/>
      <c r="BJ50" s="294"/>
      <c r="BK50" s="296"/>
      <c r="BL50" s="295"/>
      <c r="BM50" s="293"/>
      <c r="BN50" s="293"/>
      <c r="BO50" s="293"/>
      <c r="BP50" s="296"/>
      <c r="BQ50" s="295"/>
      <c r="BR50" s="292"/>
      <c r="BS50" s="293"/>
      <c r="BT50" s="293"/>
      <c r="BU50" s="512"/>
      <c r="BV50" s="342">
        <f t="shared" si="0"/>
        <v>6</v>
      </c>
      <c r="BW50" s="429">
        <f t="shared" si="9"/>
        <v>0</v>
      </c>
      <c r="BX50" s="343" t="str">
        <f t="shared" si="1"/>
        <v>-</v>
      </c>
      <c r="BY50" s="344" t="str">
        <f t="shared" si="2"/>
        <v>-</v>
      </c>
      <c r="BZ50" s="344" t="str">
        <f t="shared" si="3"/>
        <v>-</v>
      </c>
      <c r="CA50" s="154" t="s">
        <v>124</v>
      </c>
      <c r="CB50" s="155" t="s">
        <v>698</v>
      </c>
      <c r="CC50" s="349">
        <f t="shared" si="10"/>
        <v>0</v>
      </c>
      <c r="CD50" s="349">
        <f t="shared" si="11"/>
        <v>6</v>
      </c>
      <c r="CE50" s="349">
        <f t="shared" si="12"/>
        <v>0</v>
      </c>
      <c r="CF50" s="349">
        <f t="shared" si="13"/>
        <v>0</v>
      </c>
      <c r="CG50" s="348">
        <v>0</v>
      </c>
      <c r="CH50" s="350" t="str">
        <f t="shared" si="8"/>
        <v>-</v>
      </c>
    </row>
    <row r="51" spans="1:86">
      <c r="A51" s="238" t="s">
        <v>128</v>
      </c>
      <c r="B51" s="239" t="s">
        <v>277</v>
      </c>
      <c r="C51" s="240" t="s">
        <v>360</v>
      </c>
      <c r="D51" s="240" t="s">
        <v>189</v>
      </c>
      <c r="E51" s="286" t="s">
        <v>154</v>
      </c>
      <c r="F51" s="241" t="s">
        <v>361</v>
      </c>
      <c r="G51" s="242" t="s">
        <v>124</v>
      </c>
      <c r="H51" s="242" t="s">
        <v>129</v>
      </c>
      <c r="I51" s="243" t="s">
        <v>127</v>
      </c>
      <c r="J51" s="249" t="s">
        <v>75</v>
      </c>
      <c r="K51" s="287">
        <v>2</v>
      </c>
      <c r="L51" s="288">
        <v>2</v>
      </c>
      <c r="M51" s="311" t="s">
        <v>646</v>
      </c>
      <c r="N51" s="242" t="s">
        <v>362</v>
      </c>
      <c r="O51" s="291"/>
      <c r="P51" s="292"/>
      <c r="Q51" s="293"/>
      <c r="R51" s="293"/>
      <c r="S51" s="294"/>
      <c r="T51" s="295"/>
      <c r="U51" s="293"/>
      <c r="V51" s="293"/>
      <c r="W51" s="294"/>
      <c r="X51" s="296"/>
      <c r="Y51" s="295"/>
      <c r="Z51" s="293"/>
      <c r="AA51" s="293"/>
      <c r="AB51" s="313"/>
      <c r="AC51" s="314"/>
      <c r="AD51" s="315"/>
      <c r="AE51" s="293"/>
      <c r="AF51" s="293"/>
      <c r="AG51" s="296"/>
      <c r="AH51" s="319"/>
      <c r="AI51" s="320"/>
      <c r="AJ51" s="321"/>
      <c r="AK51" s="321"/>
      <c r="AL51" s="326"/>
      <c r="AM51" s="319"/>
      <c r="AN51" s="320">
        <v>1</v>
      </c>
      <c r="AO51" s="321"/>
      <c r="AP51" s="321"/>
      <c r="AQ51" s="328">
        <v>1</v>
      </c>
      <c r="AR51" s="320"/>
      <c r="AS51" s="320"/>
      <c r="AT51" s="321"/>
      <c r="AU51" s="321"/>
      <c r="AV51" s="326"/>
      <c r="AW51" s="319"/>
      <c r="AX51" s="321"/>
      <c r="AY51" s="321"/>
      <c r="AZ51" s="321"/>
      <c r="BA51" s="326"/>
      <c r="BB51" s="319"/>
      <c r="BC51" s="320"/>
      <c r="BD51" s="321"/>
      <c r="BE51" s="321"/>
      <c r="BF51" s="328"/>
      <c r="BG51" s="292"/>
      <c r="BH51" s="293"/>
      <c r="BI51" s="293"/>
      <c r="BJ51" s="294"/>
      <c r="BK51" s="296"/>
      <c r="BL51" s="295"/>
      <c r="BM51" s="293"/>
      <c r="BN51" s="293"/>
      <c r="BO51" s="293"/>
      <c r="BP51" s="296"/>
      <c r="BQ51" s="295"/>
      <c r="BR51" s="292"/>
      <c r="BS51" s="293"/>
      <c r="BT51" s="293"/>
      <c r="BU51" s="512"/>
      <c r="BV51" s="342">
        <f t="shared" si="0"/>
        <v>2</v>
      </c>
      <c r="BW51" s="429">
        <f t="shared" si="9"/>
        <v>0</v>
      </c>
      <c r="BX51" s="343">
        <f t="shared" si="1"/>
        <v>2</v>
      </c>
      <c r="BY51" s="344" t="str">
        <f t="shared" si="2"/>
        <v>-</v>
      </c>
      <c r="BZ51" s="344" t="str">
        <f t="shared" si="3"/>
        <v>-</v>
      </c>
      <c r="CA51" s="154" t="s">
        <v>124</v>
      </c>
      <c r="CB51" s="155" t="s">
        <v>698</v>
      </c>
      <c r="CC51" s="349">
        <f t="shared" si="10"/>
        <v>0</v>
      </c>
      <c r="CD51" s="349">
        <f t="shared" si="11"/>
        <v>2</v>
      </c>
      <c r="CE51" s="349">
        <f t="shared" si="12"/>
        <v>0</v>
      </c>
      <c r="CF51" s="349">
        <f t="shared" si="13"/>
        <v>0</v>
      </c>
      <c r="CG51" s="348">
        <v>0</v>
      </c>
      <c r="CH51" s="350" t="str">
        <f t="shared" si="8"/>
        <v>-</v>
      </c>
    </row>
    <row r="52" spans="1:86">
      <c r="A52" s="238" t="s">
        <v>128</v>
      </c>
      <c r="B52" s="239" t="s">
        <v>277</v>
      </c>
      <c r="C52" s="240" t="s">
        <v>360</v>
      </c>
      <c r="D52" s="240" t="s">
        <v>189</v>
      </c>
      <c r="E52" s="286" t="s">
        <v>154</v>
      </c>
      <c r="F52" s="241" t="s">
        <v>361</v>
      </c>
      <c r="G52" s="242" t="s">
        <v>124</v>
      </c>
      <c r="H52" s="242" t="s">
        <v>129</v>
      </c>
      <c r="I52" s="243" t="s">
        <v>127</v>
      </c>
      <c r="J52" s="249" t="s">
        <v>77</v>
      </c>
      <c r="K52" s="287">
        <v>2</v>
      </c>
      <c r="L52" s="288">
        <v>2</v>
      </c>
      <c r="M52" s="247" t="s">
        <v>620</v>
      </c>
      <c r="N52" s="242" t="s">
        <v>362</v>
      </c>
      <c r="O52" s="291"/>
      <c r="P52" s="292"/>
      <c r="Q52" s="293"/>
      <c r="R52" s="293"/>
      <c r="S52" s="294"/>
      <c r="T52" s="295"/>
      <c r="U52" s="293"/>
      <c r="V52" s="293"/>
      <c r="W52" s="294"/>
      <c r="X52" s="296"/>
      <c r="Y52" s="295"/>
      <c r="Z52" s="293"/>
      <c r="AA52" s="293"/>
      <c r="AB52" s="313"/>
      <c r="AC52" s="314"/>
      <c r="AD52" s="315"/>
      <c r="AE52" s="293"/>
      <c r="AF52" s="293"/>
      <c r="AG52" s="296"/>
      <c r="AH52" s="319"/>
      <c r="AI52" s="320"/>
      <c r="AJ52" s="321"/>
      <c r="AK52" s="321"/>
      <c r="AL52" s="326"/>
      <c r="AM52" s="319"/>
      <c r="AN52" s="320">
        <v>1</v>
      </c>
      <c r="AO52" s="321"/>
      <c r="AP52" s="321"/>
      <c r="AQ52" s="328">
        <v>1</v>
      </c>
      <c r="AR52" s="320"/>
      <c r="AS52" s="320"/>
      <c r="AT52" s="321"/>
      <c r="AU52" s="321"/>
      <c r="AV52" s="326"/>
      <c r="AW52" s="319"/>
      <c r="AX52" s="321"/>
      <c r="AY52" s="321"/>
      <c r="AZ52" s="321"/>
      <c r="BA52" s="326"/>
      <c r="BB52" s="319"/>
      <c r="BC52" s="320"/>
      <c r="BD52" s="321"/>
      <c r="BE52" s="321"/>
      <c r="BF52" s="328"/>
      <c r="BG52" s="292"/>
      <c r="BH52" s="293"/>
      <c r="BI52" s="293"/>
      <c r="BJ52" s="294"/>
      <c r="BK52" s="296"/>
      <c r="BL52" s="295"/>
      <c r="BM52" s="293"/>
      <c r="BN52" s="293"/>
      <c r="BO52" s="293"/>
      <c r="BP52" s="296"/>
      <c r="BQ52" s="295"/>
      <c r="BR52" s="292"/>
      <c r="BS52" s="293"/>
      <c r="BT52" s="293"/>
      <c r="BU52" s="512"/>
      <c r="BV52" s="342">
        <f t="shared" si="0"/>
        <v>2</v>
      </c>
      <c r="BW52" s="429">
        <f t="shared" si="9"/>
        <v>0</v>
      </c>
      <c r="BX52" s="343">
        <f t="shared" si="1"/>
        <v>2</v>
      </c>
      <c r="BY52" s="344" t="str">
        <f t="shared" si="2"/>
        <v>-</v>
      </c>
      <c r="BZ52" s="344" t="str">
        <f t="shared" si="3"/>
        <v>-</v>
      </c>
      <c r="CA52" s="154" t="s">
        <v>124</v>
      </c>
      <c r="CB52" s="155" t="s">
        <v>698</v>
      </c>
      <c r="CC52" s="349">
        <f t="shared" si="10"/>
        <v>0</v>
      </c>
      <c r="CD52" s="349">
        <f t="shared" si="11"/>
        <v>2</v>
      </c>
      <c r="CE52" s="349">
        <f t="shared" si="12"/>
        <v>0</v>
      </c>
      <c r="CF52" s="349">
        <f t="shared" si="13"/>
        <v>0</v>
      </c>
      <c r="CG52" s="348">
        <v>0</v>
      </c>
      <c r="CH52" s="350" t="str">
        <f t="shared" si="8"/>
        <v>-</v>
      </c>
    </row>
    <row r="53" spans="1:86">
      <c r="A53" s="238" t="s">
        <v>128</v>
      </c>
      <c r="B53" s="239" t="s">
        <v>277</v>
      </c>
      <c r="C53" s="240" t="s">
        <v>360</v>
      </c>
      <c r="D53" s="240" t="s">
        <v>189</v>
      </c>
      <c r="E53" s="286" t="s">
        <v>154</v>
      </c>
      <c r="F53" s="241" t="s">
        <v>361</v>
      </c>
      <c r="G53" s="242" t="s">
        <v>124</v>
      </c>
      <c r="H53" s="242" t="s">
        <v>129</v>
      </c>
      <c r="I53" s="243" t="s">
        <v>127</v>
      </c>
      <c r="J53" s="249" t="s">
        <v>41</v>
      </c>
      <c r="K53" s="287">
        <v>2</v>
      </c>
      <c r="L53" s="288">
        <v>2</v>
      </c>
      <c r="M53" s="247" t="s">
        <v>620</v>
      </c>
      <c r="N53" s="242" t="s">
        <v>362</v>
      </c>
      <c r="O53" s="291"/>
      <c r="P53" s="292"/>
      <c r="Q53" s="293"/>
      <c r="R53" s="293"/>
      <c r="S53" s="294"/>
      <c r="T53" s="295"/>
      <c r="U53" s="293"/>
      <c r="V53" s="293"/>
      <c r="W53" s="294"/>
      <c r="X53" s="296"/>
      <c r="Y53" s="295"/>
      <c r="Z53" s="293"/>
      <c r="AA53" s="293"/>
      <c r="AB53" s="313"/>
      <c r="AC53" s="314"/>
      <c r="AD53" s="315"/>
      <c r="AE53" s="293"/>
      <c r="AF53" s="293"/>
      <c r="AG53" s="296"/>
      <c r="AH53" s="319"/>
      <c r="AI53" s="320"/>
      <c r="AJ53" s="321"/>
      <c r="AK53" s="321"/>
      <c r="AL53" s="326"/>
      <c r="AM53" s="319"/>
      <c r="AN53" s="320">
        <v>1</v>
      </c>
      <c r="AO53" s="321"/>
      <c r="AP53" s="321"/>
      <c r="AQ53" s="328">
        <v>1</v>
      </c>
      <c r="AR53" s="320"/>
      <c r="AS53" s="320"/>
      <c r="AT53" s="321"/>
      <c r="AU53" s="321"/>
      <c r="AV53" s="326"/>
      <c r="AW53" s="319"/>
      <c r="AX53" s="321"/>
      <c r="AY53" s="321"/>
      <c r="AZ53" s="321"/>
      <c r="BA53" s="326"/>
      <c r="BB53" s="319"/>
      <c r="BC53" s="320"/>
      <c r="BD53" s="321"/>
      <c r="BE53" s="321"/>
      <c r="BF53" s="328"/>
      <c r="BG53" s="292"/>
      <c r="BH53" s="293"/>
      <c r="BI53" s="293"/>
      <c r="BJ53" s="294"/>
      <c r="BK53" s="296"/>
      <c r="BL53" s="295"/>
      <c r="BM53" s="293"/>
      <c r="BN53" s="293"/>
      <c r="BO53" s="293"/>
      <c r="BP53" s="296"/>
      <c r="BQ53" s="295"/>
      <c r="BR53" s="292"/>
      <c r="BS53" s="293"/>
      <c r="BT53" s="293"/>
      <c r="BU53" s="512"/>
      <c r="BV53" s="342">
        <f t="shared" si="0"/>
        <v>2</v>
      </c>
      <c r="BW53" s="429">
        <f t="shared" si="9"/>
        <v>0</v>
      </c>
      <c r="BX53" s="343">
        <f t="shared" si="1"/>
        <v>2</v>
      </c>
      <c r="BY53" s="344" t="str">
        <f t="shared" si="2"/>
        <v>-</v>
      </c>
      <c r="BZ53" s="344" t="str">
        <f t="shared" si="3"/>
        <v>-</v>
      </c>
      <c r="CA53" s="154" t="s">
        <v>124</v>
      </c>
      <c r="CB53" s="155" t="s">
        <v>698</v>
      </c>
      <c r="CC53" s="349">
        <f t="shared" si="10"/>
        <v>0</v>
      </c>
      <c r="CD53" s="349">
        <f t="shared" si="11"/>
        <v>2</v>
      </c>
      <c r="CE53" s="349">
        <f t="shared" si="12"/>
        <v>0</v>
      </c>
      <c r="CF53" s="349">
        <f t="shared" si="13"/>
        <v>0</v>
      </c>
      <c r="CG53" s="348">
        <v>0</v>
      </c>
      <c r="CH53" s="350" t="str">
        <f t="shared" si="8"/>
        <v>-</v>
      </c>
    </row>
    <row r="54" spans="1:86">
      <c r="A54" s="238" t="s">
        <v>128</v>
      </c>
      <c r="B54" s="239" t="s">
        <v>277</v>
      </c>
      <c r="C54" s="240" t="s">
        <v>360</v>
      </c>
      <c r="D54" s="240" t="s">
        <v>189</v>
      </c>
      <c r="E54" s="286" t="s">
        <v>154</v>
      </c>
      <c r="F54" s="241" t="s">
        <v>361</v>
      </c>
      <c r="G54" s="242" t="s">
        <v>124</v>
      </c>
      <c r="H54" s="242" t="s">
        <v>129</v>
      </c>
      <c r="I54" s="243" t="s">
        <v>127</v>
      </c>
      <c r="J54" s="249" t="s">
        <v>44</v>
      </c>
      <c r="K54" s="287">
        <v>2</v>
      </c>
      <c r="L54" s="288">
        <v>2</v>
      </c>
      <c r="M54" s="247" t="s">
        <v>620</v>
      </c>
      <c r="N54" s="242" t="s">
        <v>362</v>
      </c>
      <c r="O54" s="291"/>
      <c r="P54" s="292"/>
      <c r="Q54" s="293"/>
      <c r="R54" s="293"/>
      <c r="S54" s="294"/>
      <c r="T54" s="295"/>
      <c r="U54" s="293"/>
      <c r="V54" s="293"/>
      <c r="W54" s="294"/>
      <c r="X54" s="296"/>
      <c r="Y54" s="295"/>
      <c r="Z54" s="293"/>
      <c r="AA54" s="293"/>
      <c r="AB54" s="313"/>
      <c r="AC54" s="314"/>
      <c r="AD54" s="315"/>
      <c r="AE54" s="293"/>
      <c r="AF54" s="293"/>
      <c r="AG54" s="296"/>
      <c r="AH54" s="319"/>
      <c r="AI54" s="320"/>
      <c r="AJ54" s="321"/>
      <c r="AK54" s="321"/>
      <c r="AL54" s="326"/>
      <c r="AM54" s="319"/>
      <c r="AN54" s="320">
        <v>1</v>
      </c>
      <c r="AO54" s="321"/>
      <c r="AP54" s="321"/>
      <c r="AQ54" s="328">
        <v>1</v>
      </c>
      <c r="AR54" s="320"/>
      <c r="AS54" s="320"/>
      <c r="AT54" s="321"/>
      <c r="AU54" s="321"/>
      <c r="AV54" s="326"/>
      <c r="AW54" s="319"/>
      <c r="AX54" s="321"/>
      <c r="AY54" s="321"/>
      <c r="AZ54" s="321"/>
      <c r="BA54" s="326"/>
      <c r="BB54" s="319"/>
      <c r="BC54" s="320"/>
      <c r="BD54" s="321"/>
      <c r="BE54" s="321"/>
      <c r="BF54" s="328"/>
      <c r="BG54" s="292"/>
      <c r="BH54" s="293"/>
      <c r="BI54" s="293"/>
      <c r="BJ54" s="294"/>
      <c r="BK54" s="296"/>
      <c r="BL54" s="295"/>
      <c r="BM54" s="293"/>
      <c r="BN54" s="293"/>
      <c r="BO54" s="293"/>
      <c r="BP54" s="296"/>
      <c r="BQ54" s="295"/>
      <c r="BR54" s="292"/>
      <c r="BS54" s="293"/>
      <c r="BT54" s="293"/>
      <c r="BU54" s="512"/>
      <c r="BV54" s="342">
        <f t="shared" si="0"/>
        <v>2</v>
      </c>
      <c r="BW54" s="429">
        <f t="shared" si="9"/>
        <v>0</v>
      </c>
      <c r="BX54" s="343">
        <f t="shared" si="1"/>
        <v>2</v>
      </c>
      <c r="BY54" s="344" t="str">
        <f t="shared" si="2"/>
        <v>-</v>
      </c>
      <c r="BZ54" s="344" t="str">
        <f t="shared" si="3"/>
        <v>-</v>
      </c>
      <c r="CA54" s="154" t="s">
        <v>124</v>
      </c>
      <c r="CB54" s="155" t="s">
        <v>698</v>
      </c>
      <c r="CC54" s="349">
        <f t="shared" si="10"/>
        <v>0</v>
      </c>
      <c r="CD54" s="349">
        <f t="shared" si="11"/>
        <v>2</v>
      </c>
      <c r="CE54" s="349">
        <f t="shared" si="12"/>
        <v>0</v>
      </c>
      <c r="CF54" s="349">
        <f t="shared" si="13"/>
        <v>0</v>
      </c>
      <c r="CG54" s="348">
        <v>0</v>
      </c>
      <c r="CH54" s="350" t="str">
        <f t="shared" si="8"/>
        <v>-</v>
      </c>
    </row>
    <row r="55" spans="1:86">
      <c r="A55" s="238" t="s">
        <v>128</v>
      </c>
      <c r="B55" s="239" t="s">
        <v>277</v>
      </c>
      <c r="C55" s="240" t="s">
        <v>360</v>
      </c>
      <c r="D55" s="240" t="s">
        <v>189</v>
      </c>
      <c r="E55" s="286" t="s">
        <v>154</v>
      </c>
      <c r="F55" s="241" t="s">
        <v>361</v>
      </c>
      <c r="G55" s="242" t="s">
        <v>124</v>
      </c>
      <c r="H55" s="242" t="s">
        <v>129</v>
      </c>
      <c r="I55" s="243" t="s">
        <v>127</v>
      </c>
      <c r="J55" s="249" t="s">
        <v>734</v>
      </c>
      <c r="K55" s="287">
        <v>6</v>
      </c>
      <c r="L55" s="288">
        <v>6</v>
      </c>
      <c r="M55" s="310" t="s">
        <v>735</v>
      </c>
      <c r="N55" s="242" t="s">
        <v>362</v>
      </c>
      <c r="O55" s="291"/>
      <c r="P55" s="292"/>
      <c r="Q55" s="293"/>
      <c r="R55" s="293"/>
      <c r="S55" s="294"/>
      <c r="T55" s="295"/>
      <c r="U55" s="293"/>
      <c r="V55" s="293"/>
      <c r="W55" s="294"/>
      <c r="X55" s="296"/>
      <c r="Y55" s="295"/>
      <c r="Z55" s="293"/>
      <c r="AA55" s="293"/>
      <c r="AB55" s="313"/>
      <c r="AC55" s="314"/>
      <c r="AD55" s="315"/>
      <c r="AE55" s="293"/>
      <c r="AF55" s="293"/>
      <c r="AG55" s="296"/>
      <c r="AH55" s="319"/>
      <c r="AI55" s="320"/>
      <c r="AJ55" s="321"/>
      <c r="AK55" s="321"/>
      <c r="AL55" s="326"/>
      <c r="AM55" s="319"/>
      <c r="AN55" s="320">
        <v>6</v>
      </c>
      <c r="AO55" s="321"/>
      <c r="AP55" s="321"/>
      <c r="AQ55" s="328"/>
      <c r="AR55" s="320"/>
      <c r="AS55" s="320"/>
      <c r="AT55" s="321"/>
      <c r="AU55" s="321"/>
      <c r="AV55" s="326"/>
      <c r="AW55" s="319"/>
      <c r="AX55" s="321"/>
      <c r="AY55" s="321"/>
      <c r="AZ55" s="321"/>
      <c r="BA55" s="326"/>
      <c r="BB55" s="319"/>
      <c r="BC55" s="320"/>
      <c r="BD55" s="321"/>
      <c r="BE55" s="321"/>
      <c r="BF55" s="328"/>
      <c r="BG55" s="292"/>
      <c r="BH55" s="293"/>
      <c r="BI55" s="293"/>
      <c r="BJ55" s="294"/>
      <c r="BK55" s="296"/>
      <c r="BL55" s="295"/>
      <c r="BM55" s="293"/>
      <c r="BN55" s="293"/>
      <c r="BO55" s="293"/>
      <c r="BP55" s="296"/>
      <c r="BQ55" s="295"/>
      <c r="BR55" s="292"/>
      <c r="BS55" s="293"/>
      <c r="BT55" s="293"/>
      <c r="BU55" s="512"/>
      <c r="BV55" s="342">
        <f t="shared" si="0"/>
        <v>6</v>
      </c>
      <c r="BW55" s="429">
        <f t="shared" si="9"/>
        <v>0</v>
      </c>
      <c r="BX55" s="343" t="str">
        <f t="shared" si="1"/>
        <v>-</v>
      </c>
      <c r="BY55" s="344" t="str">
        <f t="shared" si="2"/>
        <v>-</v>
      </c>
      <c r="BZ55" s="344" t="str">
        <f t="shared" si="3"/>
        <v>-</v>
      </c>
      <c r="CA55" s="154" t="s">
        <v>124</v>
      </c>
      <c r="CB55" s="155" t="s">
        <v>698</v>
      </c>
      <c r="CC55" s="349">
        <f t="shared" si="10"/>
        <v>0</v>
      </c>
      <c r="CD55" s="349">
        <f t="shared" si="11"/>
        <v>6</v>
      </c>
      <c r="CE55" s="349">
        <f t="shared" si="12"/>
        <v>0</v>
      </c>
      <c r="CF55" s="349">
        <f t="shared" si="13"/>
        <v>0</v>
      </c>
      <c r="CG55" s="348">
        <v>0</v>
      </c>
      <c r="CH55" s="350" t="str">
        <f t="shared" si="8"/>
        <v>-</v>
      </c>
    </row>
    <row r="56" spans="1:86">
      <c r="A56" s="238" t="s">
        <v>128</v>
      </c>
      <c r="B56" s="239" t="s">
        <v>277</v>
      </c>
      <c r="C56" s="240" t="s">
        <v>360</v>
      </c>
      <c r="D56" s="240" t="s">
        <v>189</v>
      </c>
      <c r="E56" s="286" t="s">
        <v>154</v>
      </c>
      <c r="F56" s="241" t="s">
        <v>361</v>
      </c>
      <c r="G56" s="242" t="s">
        <v>124</v>
      </c>
      <c r="H56" s="242" t="s">
        <v>129</v>
      </c>
      <c r="I56" s="243" t="s">
        <v>127</v>
      </c>
      <c r="J56" s="249" t="s">
        <v>72</v>
      </c>
      <c r="K56" s="287">
        <v>2</v>
      </c>
      <c r="L56" s="288">
        <v>2</v>
      </c>
      <c r="M56" s="247" t="s">
        <v>634</v>
      </c>
      <c r="N56" s="242" t="s">
        <v>362</v>
      </c>
      <c r="O56" s="291"/>
      <c r="P56" s="292"/>
      <c r="Q56" s="293"/>
      <c r="R56" s="293"/>
      <c r="S56" s="294"/>
      <c r="T56" s="295"/>
      <c r="U56" s="293"/>
      <c r="V56" s="293"/>
      <c r="W56" s="294"/>
      <c r="X56" s="296"/>
      <c r="Y56" s="295"/>
      <c r="Z56" s="293"/>
      <c r="AA56" s="293"/>
      <c r="AB56" s="313"/>
      <c r="AC56" s="314"/>
      <c r="AD56" s="315"/>
      <c r="AE56" s="293"/>
      <c r="AF56" s="293"/>
      <c r="AG56" s="296"/>
      <c r="AH56" s="319"/>
      <c r="AI56" s="320"/>
      <c r="AJ56" s="321"/>
      <c r="AK56" s="321"/>
      <c r="AL56" s="326"/>
      <c r="AM56" s="319"/>
      <c r="AN56" s="320">
        <v>1</v>
      </c>
      <c r="AO56" s="321"/>
      <c r="AP56" s="321"/>
      <c r="AQ56" s="328">
        <v>1</v>
      </c>
      <c r="AR56" s="320"/>
      <c r="AS56" s="320"/>
      <c r="AT56" s="321"/>
      <c r="AU56" s="321"/>
      <c r="AV56" s="326"/>
      <c r="AW56" s="319"/>
      <c r="AX56" s="321"/>
      <c r="AY56" s="321"/>
      <c r="AZ56" s="321"/>
      <c r="BA56" s="326"/>
      <c r="BB56" s="319"/>
      <c r="BC56" s="320"/>
      <c r="BD56" s="321"/>
      <c r="BE56" s="321"/>
      <c r="BF56" s="328"/>
      <c r="BG56" s="292"/>
      <c r="BH56" s="293"/>
      <c r="BI56" s="293"/>
      <c r="BJ56" s="294"/>
      <c r="BK56" s="296"/>
      <c r="BL56" s="295"/>
      <c r="BM56" s="293"/>
      <c r="BN56" s="293"/>
      <c r="BO56" s="293"/>
      <c r="BP56" s="296"/>
      <c r="BQ56" s="295"/>
      <c r="BR56" s="292"/>
      <c r="BS56" s="293"/>
      <c r="BT56" s="293"/>
      <c r="BU56" s="512"/>
      <c r="BV56" s="342">
        <f t="shared" si="0"/>
        <v>2</v>
      </c>
      <c r="BW56" s="429">
        <f>L56-BV56</f>
        <v>0</v>
      </c>
      <c r="BX56" s="343">
        <f t="shared" si="1"/>
        <v>2</v>
      </c>
      <c r="BY56" s="344" t="str">
        <f t="shared" si="2"/>
        <v>-</v>
      </c>
      <c r="BZ56" s="344" t="str">
        <f t="shared" si="3"/>
        <v>-</v>
      </c>
      <c r="CA56" s="154" t="s">
        <v>124</v>
      </c>
      <c r="CB56" s="155" t="s">
        <v>698</v>
      </c>
      <c r="CC56" s="349">
        <f t="shared" si="10"/>
        <v>0</v>
      </c>
      <c r="CD56" s="349">
        <f t="shared" si="11"/>
        <v>2</v>
      </c>
      <c r="CE56" s="349">
        <f t="shared" si="12"/>
        <v>0</v>
      </c>
      <c r="CF56" s="349">
        <f t="shared" si="13"/>
        <v>0</v>
      </c>
      <c r="CG56" s="348">
        <v>0</v>
      </c>
      <c r="CH56" s="350" t="str">
        <f t="shared" si="8"/>
        <v>-</v>
      </c>
    </row>
    <row r="57" spans="1:86">
      <c r="A57" s="238" t="s">
        <v>122</v>
      </c>
      <c r="B57" s="239" t="s">
        <v>152</v>
      </c>
      <c r="C57" s="240" t="s">
        <v>376</v>
      </c>
      <c r="D57" s="240" t="s">
        <v>166</v>
      </c>
      <c r="E57" s="286" t="s">
        <v>154</v>
      </c>
      <c r="F57" s="241" t="s">
        <v>377</v>
      </c>
      <c r="G57" s="242" t="s">
        <v>124</v>
      </c>
      <c r="H57" s="242" t="s">
        <v>129</v>
      </c>
      <c r="I57" s="243" t="s">
        <v>127</v>
      </c>
      <c r="J57" s="249" t="s">
        <v>734</v>
      </c>
      <c r="K57" s="287">
        <v>6</v>
      </c>
      <c r="L57" s="288">
        <v>6</v>
      </c>
      <c r="M57" s="310" t="s">
        <v>735</v>
      </c>
      <c r="N57" s="242" t="s">
        <v>378</v>
      </c>
      <c r="O57" s="291"/>
      <c r="P57" s="292"/>
      <c r="Q57" s="293"/>
      <c r="R57" s="293"/>
      <c r="S57" s="294"/>
      <c r="T57" s="295"/>
      <c r="U57" s="293"/>
      <c r="V57" s="293"/>
      <c r="W57" s="294"/>
      <c r="X57" s="296"/>
      <c r="Y57" s="295"/>
      <c r="Z57" s="293"/>
      <c r="AA57" s="293">
        <v>6</v>
      </c>
      <c r="AB57" s="313"/>
      <c r="AC57" s="314"/>
      <c r="AD57" s="315"/>
      <c r="AE57" s="293"/>
      <c r="AF57" s="293"/>
      <c r="AG57" s="296"/>
      <c r="AH57" s="319"/>
      <c r="AI57" s="320"/>
      <c r="AJ57" s="321"/>
      <c r="AK57" s="321"/>
      <c r="AL57" s="326"/>
      <c r="AM57" s="319"/>
      <c r="AN57" s="320"/>
      <c r="AO57" s="321"/>
      <c r="AP57" s="321"/>
      <c r="AQ57" s="328"/>
      <c r="AR57" s="320"/>
      <c r="AS57" s="320"/>
      <c r="AT57" s="321"/>
      <c r="AU57" s="321"/>
      <c r="AV57" s="326"/>
      <c r="AW57" s="319"/>
      <c r="AX57" s="321"/>
      <c r="AY57" s="321"/>
      <c r="AZ57" s="321"/>
      <c r="BA57" s="326"/>
      <c r="BB57" s="319"/>
      <c r="BC57" s="320"/>
      <c r="BD57" s="321"/>
      <c r="BE57" s="321"/>
      <c r="BF57" s="328"/>
      <c r="BG57" s="292"/>
      <c r="BH57" s="293"/>
      <c r="BI57" s="293"/>
      <c r="BJ57" s="294"/>
      <c r="BK57" s="296"/>
      <c r="BL57" s="295"/>
      <c r="BM57" s="293"/>
      <c r="BN57" s="293"/>
      <c r="BO57" s="293"/>
      <c r="BP57" s="296"/>
      <c r="BQ57" s="295"/>
      <c r="BR57" s="292"/>
      <c r="BS57" s="293"/>
      <c r="BT57" s="293"/>
      <c r="BU57" s="512"/>
      <c r="BV57" s="342">
        <f t="shared" si="0"/>
        <v>6</v>
      </c>
      <c r="BW57" s="429">
        <f t="shared" si="9"/>
        <v>0</v>
      </c>
      <c r="BX57" s="343" t="str">
        <f t="shared" si="1"/>
        <v>-</v>
      </c>
      <c r="BY57" s="344" t="str">
        <f t="shared" si="2"/>
        <v>-</v>
      </c>
      <c r="BZ57" s="344" t="str">
        <f t="shared" si="3"/>
        <v>-</v>
      </c>
      <c r="CA57" s="154" t="s">
        <v>124</v>
      </c>
      <c r="CB57" s="155" t="s">
        <v>697</v>
      </c>
      <c r="CC57" s="349">
        <f t="shared" si="10"/>
        <v>6</v>
      </c>
      <c r="CD57" s="349">
        <f t="shared" si="11"/>
        <v>0</v>
      </c>
      <c r="CE57" s="349">
        <f t="shared" si="12"/>
        <v>0</v>
      </c>
      <c r="CF57" s="349">
        <f t="shared" si="13"/>
        <v>0</v>
      </c>
      <c r="CG57" s="348">
        <v>0</v>
      </c>
      <c r="CH57" s="350" t="str">
        <f t="shared" si="8"/>
        <v>-</v>
      </c>
    </row>
    <row r="58" spans="1:86">
      <c r="A58" s="238" t="s">
        <v>122</v>
      </c>
      <c r="B58" s="239" t="s">
        <v>152</v>
      </c>
      <c r="C58" s="240" t="s">
        <v>376</v>
      </c>
      <c r="D58" s="240" t="s">
        <v>166</v>
      </c>
      <c r="E58" s="286" t="s">
        <v>154</v>
      </c>
      <c r="F58" s="241" t="s">
        <v>377</v>
      </c>
      <c r="G58" s="242" t="s">
        <v>124</v>
      </c>
      <c r="H58" s="242" t="s">
        <v>129</v>
      </c>
      <c r="I58" s="243" t="s">
        <v>127</v>
      </c>
      <c r="J58" s="249" t="s">
        <v>47</v>
      </c>
      <c r="K58" s="287">
        <v>4</v>
      </c>
      <c r="L58" s="288">
        <v>4</v>
      </c>
      <c r="M58" s="247" t="s">
        <v>617</v>
      </c>
      <c r="N58" s="242" t="s">
        <v>378</v>
      </c>
      <c r="O58" s="291"/>
      <c r="P58" s="292"/>
      <c r="Q58" s="293"/>
      <c r="R58" s="293"/>
      <c r="S58" s="294"/>
      <c r="T58" s="295"/>
      <c r="U58" s="293"/>
      <c r="V58" s="293"/>
      <c r="W58" s="294"/>
      <c r="X58" s="296"/>
      <c r="Y58" s="295"/>
      <c r="Z58" s="293"/>
      <c r="AA58" s="293">
        <v>1</v>
      </c>
      <c r="AB58" s="313"/>
      <c r="AC58" s="314"/>
      <c r="AD58" s="315"/>
      <c r="AE58" s="293"/>
      <c r="AF58" s="293">
        <v>1</v>
      </c>
      <c r="AG58" s="296"/>
      <c r="AH58" s="319"/>
      <c r="AI58" s="320"/>
      <c r="AJ58" s="321"/>
      <c r="AK58" s="321"/>
      <c r="AL58" s="326"/>
      <c r="AM58" s="319"/>
      <c r="AN58" s="320"/>
      <c r="AO58" s="321">
        <v>1</v>
      </c>
      <c r="AP58" s="321"/>
      <c r="AQ58" s="328"/>
      <c r="AR58" s="320"/>
      <c r="AS58" s="320"/>
      <c r="AT58" s="321"/>
      <c r="AU58" s="321">
        <v>1</v>
      </c>
      <c r="AV58" s="326"/>
      <c r="AW58" s="319"/>
      <c r="AX58" s="321"/>
      <c r="AY58" s="321"/>
      <c r="AZ58" s="321"/>
      <c r="BA58" s="326"/>
      <c r="BB58" s="319"/>
      <c r="BC58" s="320"/>
      <c r="BD58" s="321"/>
      <c r="BE58" s="321"/>
      <c r="BF58" s="328"/>
      <c r="BG58" s="292"/>
      <c r="BH58" s="293"/>
      <c r="BI58" s="293"/>
      <c r="BJ58" s="294"/>
      <c r="BK58" s="296"/>
      <c r="BL58" s="295"/>
      <c r="BM58" s="293"/>
      <c r="BN58" s="293"/>
      <c r="BO58" s="293"/>
      <c r="BP58" s="296"/>
      <c r="BQ58" s="295"/>
      <c r="BR58" s="292"/>
      <c r="BS58" s="293"/>
      <c r="BT58" s="293"/>
      <c r="BU58" s="512"/>
      <c r="BV58" s="342">
        <f t="shared" si="0"/>
        <v>4</v>
      </c>
      <c r="BW58" s="429">
        <f t="shared" si="9"/>
        <v>0</v>
      </c>
      <c r="BX58" s="343">
        <f t="shared" si="1"/>
        <v>4</v>
      </c>
      <c r="BY58" s="344" t="str">
        <f t="shared" si="2"/>
        <v>-</v>
      </c>
      <c r="BZ58" s="344" t="str">
        <f t="shared" si="3"/>
        <v>-</v>
      </c>
      <c r="CA58" s="154" t="s">
        <v>124</v>
      </c>
      <c r="CB58" s="155" t="s">
        <v>697</v>
      </c>
      <c r="CC58" s="349">
        <f t="shared" si="10"/>
        <v>1</v>
      </c>
      <c r="CD58" s="349">
        <f t="shared" si="11"/>
        <v>2</v>
      </c>
      <c r="CE58" s="349">
        <f t="shared" si="12"/>
        <v>1</v>
      </c>
      <c r="CF58" s="349">
        <f t="shared" si="13"/>
        <v>0</v>
      </c>
      <c r="CG58" s="348">
        <v>0</v>
      </c>
      <c r="CH58" s="350" t="str">
        <f t="shared" si="8"/>
        <v>-</v>
      </c>
    </row>
    <row r="59" spans="1:86">
      <c r="A59" s="238" t="s">
        <v>122</v>
      </c>
      <c r="B59" s="239" t="s">
        <v>152</v>
      </c>
      <c r="C59" s="240" t="s">
        <v>376</v>
      </c>
      <c r="D59" s="240" t="s">
        <v>166</v>
      </c>
      <c r="E59" s="286" t="s">
        <v>154</v>
      </c>
      <c r="F59" s="241" t="s">
        <v>377</v>
      </c>
      <c r="G59" s="242" t="s">
        <v>124</v>
      </c>
      <c r="H59" s="242" t="s">
        <v>129</v>
      </c>
      <c r="I59" s="243" t="s">
        <v>127</v>
      </c>
      <c r="J59" s="249" t="s">
        <v>746</v>
      </c>
      <c r="K59" s="287">
        <v>4</v>
      </c>
      <c r="L59" s="288">
        <v>4</v>
      </c>
      <c r="M59" s="247" t="s">
        <v>628</v>
      </c>
      <c r="N59" s="242" t="s">
        <v>378</v>
      </c>
      <c r="O59" s="291"/>
      <c r="P59" s="292"/>
      <c r="Q59" s="293"/>
      <c r="R59" s="293"/>
      <c r="S59" s="294"/>
      <c r="T59" s="295"/>
      <c r="U59" s="293"/>
      <c r="V59" s="293"/>
      <c r="W59" s="294"/>
      <c r="X59" s="296"/>
      <c r="Y59" s="295"/>
      <c r="Z59" s="293"/>
      <c r="AA59" s="293">
        <v>1</v>
      </c>
      <c r="AB59" s="313"/>
      <c r="AC59" s="314"/>
      <c r="AD59" s="315"/>
      <c r="AE59" s="293"/>
      <c r="AF59" s="293">
        <v>1</v>
      </c>
      <c r="AG59" s="296"/>
      <c r="AH59" s="319"/>
      <c r="AI59" s="320"/>
      <c r="AJ59" s="321"/>
      <c r="AK59" s="321"/>
      <c r="AL59" s="326"/>
      <c r="AM59" s="319"/>
      <c r="AN59" s="320"/>
      <c r="AO59" s="321">
        <v>1</v>
      </c>
      <c r="AP59" s="321"/>
      <c r="AQ59" s="328"/>
      <c r="AR59" s="320"/>
      <c r="AS59" s="320"/>
      <c r="AT59" s="321"/>
      <c r="AU59" s="321">
        <v>1</v>
      </c>
      <c r="AV59" s="326"/>
      <c r="AW59" s="319"/>
      <c r="AX59" s="321"/>
      <c r="AY59" s="321"/>
      <c r="AZ59" s="321"/>
      <c r="BA59" s="326"/>
      <c r="BB59" s="319"/>
      <c r="BC59" s="320"/>
      <c r="BD59" s="321"/>
      <c r="BE59" s="321"/>
      <c r="BF59" s="328"/>
      <c r="BG59" s="292"/>
      <c r="BH59" s="293"/>
      <c r="BI59" s="293"/>
      <c r="BJ59" s="294"/>
      <c r="BK59" s="296"/>
      <c r="BL59" s="295"/>
      <c r="BM59" s="293"/>
      <c r="BN59" s="293"/>
      <c r="BO59" s="293"/>
      <c r="BP59" s="296"/>
      <c r="BQ59" s="295"/>
      <c r="BR59" s="292"/>
      <c r="BS59" s="293"/>
      <c r="BT59" s="293"/>
      <c r="BU59" s="512"/>
      <c r="BV59" s="342">
        <f t="shared" si="0"/>
        <v>4</v>
      </c>
      <c r="BW59" s="429">
        <f t="shared" si="9"/>
        <v>0</v>
      </c>
      <c r="BX59" s="343">
        <f t="shared" si="1"/>
        <v>4</v>
      </c>
      <c r="BY59" s="344" t="str">
        <f t="shared" si="2"/>
        <v>-</v>
      </c>
      <c r="BZ59" s="344" t="str">
        <f t="shared" si="3"/>
        <v>-</v>
      </c>
      <c r="CA59" s="154" t="s">
        <v>124</v>
      </c>
      <c r="CB59" s="155" t="s">
        <v>697</v>
      </c>
      <c r="CC59" s="349">
        <f t="shared" si="10"/>
        <v>1</v>
      </c>
      <c r="CD59" s="349">
        <f t="shared" si="11"/>
        <v>2</v>
      </c>
      <c r="CE59" s="349">
        <f t="shared" si="12"/>
        <v>1</v>
      </c>
      <c r="CF59" s="349">
        <f t="shared" si="13"/>
        <v>0</v>
      </c>
      <c r="CG59" s="348">
        <v>0</v>
      </c>
      <c r="CH59" s="350" t="str">
        <f t="shared" si="8"/>
        <v>-</v>
      </c>
    </row>
    <row r="60" spans="1:86">
      <c r="A60" s="238" t="s">
        <v>128</v>
      </c>
      <c r="B60" s="239" t="s">
        <v>150</v>
      </c>
      <c r="C60" s="240" t="s">
        <v>792</v>
      </c>
      <c r="D60" s="240" t="s">
        <v>163</v>
      </c>
      <c r="E60" s="286" t="s">
        <v>154</v>
      </c>
      <c r="F60" s="241" t="s">
        <v>164</v>
      </c>
      <c r="G60" s="242" t="s">
        <v>124</v>
      </c>
      <c r="H60" s="242" t="s">
        <v>129</v>
      </c>
      <c r="I60" s="243" t="s">
        <v>127</v>
      </c>
      <c r="J60" s="249" t="s">
        <v>75</v>
      </c>
      <c r="K60" s="287">
        <v>4</v>
      </c>
      <c r="L60" s="288">
        <v>4</v>
      </c>
      <c r="M60" s="311" t="s">
        <v>647</v>
      </c>
      <c r="N60" s="242" t="s">
        <v>793</v>
      </c>
      <c r="O60" s="291"/>
      <c r="P60" s="292"/>
      <c r="Q60" s="293"/>
      <c r="R60" s="293"/>
      <c r="S60" s="294"/>
      <c r="T60" s="295"/>
      <c r="U60" s="293"/>
      <c r="V60" s="293"/>
      <c r="W60" s="294"/>
      <c r="X60" s="296"/>
      <c r="Y60" s="295"/>
      <c r="Z60" s="293"/>
      <c r="AA60" s="293">
        <v>1</v>
      </c>
      <c r="AB60" s="313"/>
      <c r="AC60" s="314"/>
      <c r="AD60" s="315"/>
      <c r="AE60" s="293"/>
      <c r="AF60" s="293">
        <v>1</v>
      </c>
      <c r="AG60" s="296"/>
      <c r="AH60" s="319"/>
      <c r="AI60" s="320"/>
      <c r="AJ60" s="321"/>
      <c r="AK60" s="321"/>
      <c r="AL60" s="326"/>
      <c r="AM60" s="319"/>
      <c r="AN60" s="320"/>
      <c r="AO60" s="321">
        <v>1</v>
      </c>
      <c r="AP60" s="321"/>
      <c r="AQ60" s="328"/>
      <c r="AR60" s="320"/>
      <c r="AS60" s="320"/>
      <c r="AT60" s="321"/>
      <c r="AU60" s="321">
        <v>1</v>
      </c>
      <c r="AV60" s="326"/>
      <c r="AW60" s="319"/>
      <c r="AX60" s="321"/>
      <c r="AY60" s="321"/>
      <c r="AZ60" s="321"/>
      <c r="BA60" s="326"/>
      <c r="BB60" s="319"/>
      <c r="BC60" s="320"/>
      <c r="BD60" s="321"/>
      <c r="BE60" s="321"/>
      <c r="BF60" s="328"/>
      <c r="BG60" s="292"/>
      <c r="BH60" s="293"/>
      <c r="BI60" s="293"/>
      <c r="BJ60" s="294"/>
      <c r="BK60" s="296"/>
      <c r="BL60" s="295"/>
      <c r="BM60" s="293"/>
      <c r="BN60" s="293"/>
      <c r="BO60" s="293"/>
      <c r="BP60" s="296"/>
      <c r="BQ60" s="295"/>
      <c r="BR60" s="292"/>
      <c r="BS60" s="293"/>
      <c r="BT60" s="293"/>
      <c r="BU60" s="512"/>
      <c r="BV60" s="342">
        <f t="shared" si="0"/>
        <v>4</v>
      </c>
      <c r="BW60" s="429">
        <f t="shared" si="9"/>
        <v>0</v>
      </c>
      <c r="BX60" s="343">
        <f t="shared" si="1"/>
        <v>4</v>
      </c>
      <c r="BY60" s="344" t="str">
        <f t="shared" si="2"/>
        <v>-</v>
      </c>
      <c r="BZ60" s="344" t="str">
        <f t="shared" si="3"/>
        <v>-</v>
      </c>
      <c r="CA60" s="154" t="s">
        <v>124</v>
      </c>
      <c r="CB60" s="155" t="s">
        <v>697</v>
      </c>
      <c r="CC60" s="349">
        <f t="shared" si="10"/>
        <v>1</v>
      </c>
      <c r="CD60" s="349">
        <f t="shared" si="11"/>
        <v>2</v>
      </c>
      <c r="CE60" s="349">
        <f t="shared" si="12"/>
        <v>1</v>
      </c>
      <c r="CF60" s="349">
        <f t="shared" si="13"/>
        <v>0</v>
      </c>
      <c r="CG60" s="348">
        <v>0</v>
      </c>
      <c r="CH60" s="350" t="str">
        <f t="shared" si="8"/>
        <v>-</v>
      </c>
    </row>
    <row r="61" spans="1:86">
      <c r="A61" s="238" t="s">
        <v>128</v>
      </c>
      <c r="B61" s="239" t="s">
        <v>150</v>
      </c>
      <c r="C61" s="240" t="s">
        <v>792</v>
      </c>
      <c r="D61" s="240" t="s">
        <v>163</v>
      </c>
      <c r="E61" s="286" t="s">
        <v>154</v>
      </c>
      <c r="F61" s="241" t="s">
        <v>164</v>
      </c>
      <c r="G61" s="242" t="s">
        <v>124</v>
      </c>
      <c r="H61" s="242" t="s">
        <v>129</v>
      </c>
      <c r="I61" s="243" t="s">
        <v>127</v>
      </c>
      <c r="J61" s="249" t="s">
        <v>80</v>
      </c>
      <c r="K61" s="287">
        <v>1</v>
      </c>
      <c r="L61" s="288">
        <v>1</v>
      </c>
      <c r="M61" s="247" t="s">
        <v>609</v>
      </c>
      <c r="N61" s="242" t="s">
        <v>793</v>
      </c>
      <c r="O61" s="291"/>
      <c r="P61" s="292"/>
      <c r="Q61" s="293"/>
      <c r="R61" s="293"/>
      <c r="S61" s="294"/>
      <c r="T61" s="295"/>
      <c r="U61" s="293"/>
      <c r="V61" s="293"/>
      <c r="W61" s="294"/>
      <c r="X61" s="296"/>
      <c r="Y61" s="295"/>
      <c r="Z61" s="293"/>
      <c r="AA61" s="293"/>
      <c r="AB61" s="313"/>
      <c r="AC61" s="314"/>
      <c r="AD61" s="315"/>
      <c r="AE61" s="293"/>
      <c r="AF61" s="293"/>
      <c r="AG61" s="296"/>
      <c r="AH61" s="319"/>
      <c r="AI61" s="320"/>
      <c r="AJ61" s="321"/>
      <c r="AK61" s="321"/>
      <c r="AL61" s="326"/>
      <c r="AM61" s="319"/>
      <c r="AN61" s="320"/>
      <c r="AO61" s="321"/>
      <c r="AP61" s="321"/>
      <c r="AQ61" s="328"/>
      <c r="AR61" s="320"/>
      <c r="AS61" s="320"/>
      <c r="AT61" s="321"/>
      <c r="AU61" s="321"/>
      <c r="AV61" s="326"/>
      <c r="AW61" s="319"/>
      <c r="AX61" s="321"/>
      <c r="AY61" s="321"/>
      <c r="AZ61" s="321"/>
      <c r="BA61" s="326"/>
      <c r="BB61" s="319"/>
      <c r="BC61" s="320"/>
      <c r="BD61" s="321"/>
      <c r="BE61" s="321"/>
      <c r="BF61" s="328"/>
      <c r="BG61" s="292"/>
      <c r="BH61" s="293"/>
      <c r="BI61" s="293"/>
      <c r="BJ61" s="294"/>
      <c r="BK61" s="296"/>
      <c r="BL61" s="295"/>
      <c r="BM61" s="293"/>
      <c r="BN61" s="293"/>
      <c r="BO61" s="293"/>
      <c r="BP61" s="296"/>
      <c r="BQ61" s="295"/>
      <c r="BR61" s="292"/>
      <c r="BS61" s="293"/>
      <c r="BT61" s="293"/>
      <c r="BU61" s="512"/>
      <c r="BV61" s="342">
        <f t="shared" si="0"/>
        <v>0</v>
      </c>
      <c r="BW61" s="429">
        <f t="shared" si="9"/>
        <v>1</v>
      </c>
      <c r="BX61" s="343" t="str">
        <f t="shared" si="1"/>
        <v>-</v>
      </c>
      <c r="BY61" s="344" t="str">
        <f t="shared" si="2"/>
        <v>-</v>
      </c>
      <c r="BZ61" s="344" t="str">
        <f t="shared" si="3"/>
        <v>-</v>
      </c>
      <c r="CA61" s="154" t="s">
        <v>124</v>
      </c>
      <c r="CB61" s="155" t="s">
        <v>697</v>
      </c>
      <c r="CC61" s="349">
        <f t="shared" si="10"/>
        <v>0</v>
      </c>
      <c r="CD61" s="349">
        <f t="shared" si="11"/>
        <v>0</v>
      </c>
      <c r="CE61" s="349">
        <f t="shared" si="12"/>
        <v>0</v>
      </c>
      <c r="CF61" s="349">
        <f t="shared" si="13"/>
        <v>0</v>
      </c>
      <c r="CG61" s="348">
        <v>0</v>
      </c>
      <c r="CH61" s="350" t="str">
        <f t="shared" si="8"/>
        <v>-</v>
      </c>
    </row>
    <row r="62" spans="1:86">
      <c r="A62" s="238" t="s">
        <v>128</v>
      </c>
      <c r="B62" s="239" t="s">
        <v>150</v>
      </c>
      <c r="C62" s="240" t="s">
        <v>792</v>
      </c>
      <c r="D62" s="240" t="s">
        <v>163</v>
      </c>
      <c r="E62" s="286" t="s">
        <v>154</v>
      </c>
      <c r="F62" s="241" t="s">
        <v>164</v>
      </c>
      <c r="G62" s="242" t="s">
        <v>124</v>
      </c>
      <c r="H62" s="242" t="s">
        <v>129</v>
      </c>
      <c r="I62" s="243" t="s">
        <v>127</v>
      </c>
      <c r="J62" s="249" t="s">
        <v>82</v>
      </c>
      <c r="K62" s="287">
        <v>1</v>
      </c>
      <c r="L62" s="288">
        <v>1</v>
      </c>
      <c r="M62" s="312" t="s">
        <v>658</v>
      </c>
      <c r="N62" s="242" t="s">
        <v>793</v>
      </c>
      <c r="O62" s="291"/>
      <c r="P62" s="292"/>
      <c r="Q62" s="293"/>
      <c r="R62" s="293"/>
      <c r="S62" s="294"/>
      <c r="T62" s="295"/>
      <c r="U62" s="293"/>
      <c r="V62" s="293"/>
      <c r="W62" s="294"/>
      <c r="X62" s="296"/>
      <c r="Y62" s="295"/>
      <c r="Z62" s="293"/>
      <c r="AA62" s="293"/>
      <c r="AB62" s="313"/>
      <c r="AC62" s="314"/>
      <c r="AD62" s="315"/>
      <c r="AE62" s="293"/>
      <c r="AF62" s="293"/>
      <c r="AG62" s="296"/>
      <c r="AH62" s="319"/>
      <c r="AI62" s="320"/>
      <c r="AJ62" s="321"/>
      <c r="AK62" s="321"/>
      <c r="AL62" s="326"/>
      <c r="AM62" s="319"/>
      <c r="AN62" s="320"/>
      <c r="AO62" s="321"/>
      <c r="AP62" s="321"/>
      <c r="AQ62" s="328"/>
      <c r="AR62" s="320"/>
      <c r="AS62" s="320"/>
      <c r="AT62" s="321"/>
      <c r="AU62" s="321"/>
      <c r="AV62" s="326"/>
      <c r="AW62" s="319"/>
      <c r="AX62" s="321"/>
      <c r="AY62" s="321"/>
      <c r="AZ62" s="321"/>
      <c r="BA62" s="326"/>
      <c r="BB62" s="319"/>
      <c r="BC62" s="320"/>
      <c r="BD62" s="321"/>
      <c r="BE62" s="321"/>
      <c r="BF62" s="328"/>
      <c r="BG62" s="292"/>
      <c r="BH62" s="293"/>
      <c r="BI62" s="293"/>
      <c r="BJ62" s="294"/>
      <c r="BK62" s="296"/>
      <c r="BL62" s="295"/>
      <c r="BM62" s="293"/>
      <c r="BN62" s="293"/>
      <c r="BO62" s="293"/>
      <c r="BP62" s="296"/>
      <c r="BQ62" s="295"/>
      <c r="BR62" s="292"/>
      <c r="BS62" s="293"/>
      <c r="BT62" s="293"/>
      <c r="BU62" s="512"/>
      <c r="BV62" s="342">
        <f t="shared" si="0"/>
        <v>0</v>
      </c>
      <c r="BW62" s="429">
        <f t="shared" si="9"/>
        <v>1</v>
      </c>
      <c r="BX62" s="343" t="str">
        <f t="shared" si="1"/>
        <v>-</v>
      </c>
      <c r="BY62" s="344">
        <f t="shared" si="2"/>
        <v>0</v>
      </c>
      <c r="BZ62" s="344" t="str">
        <f t="shared" si="3"/>
        <v>-</v>
      </c>
      <c r="CA62" s="154" t="s">
        <v>124</v>
      </c>
      <c r="CB62" s="155" t="s">
        <v>697</v>
      </c>
      <c r="CC62" s="349">
        <f t="shared" si="10"/>
        <v>0</v>
      </c>
      <c r="CD62" s="349">
        <f t="shared" si="11"/>
        <v>0</v>
      </c>
      <c r="CE62" s="349">
        <f t="shared" si="12"/>
        <v>0</v>
      </c>
      <c r="CF62" s="349">
        <f t="shared" si="13"/>
        <v>0</v>
      </c>
      <c r="CG62" s="348">
        <v>0</v>
      </c>
      <c r="CH62" s="350" t="s">
        <v>124</v>
      </c>
    </row>
    <row r="63" spans="1:86">
      <c r="A63" s="238" t="s">
        <v>128</v>
      </c>
      <c r="B63" s="239" t="s">
        <v>150</v>
      </c>
      <c r="C63" s="240" t="s">
        <v>792</v>
      </c>
      <c r="D63" s="240" t="s">
        <v>163</v>
      </c>
      <c r="E63" s="286" t="s">
        <v>154</v>
      </c>
      <c r="F63" s="241" t="s">
        <v>164</v>
      </c>
      <c r="G63" s="242" t="s">
        <v>124</v>
      </c>
      <c r="H63" s="242" t="s">
        <v>129</v>
      </c>
      <c r="I63" s="243" t="s">
        <v>127</v>
      </c>
      <c r="J63" s="249" t="s">
        <v>38</v>
      </c>
      <c r="K63" s="287">
        <v>1</v>
      </c>
      <c r="L63" s="288">
        <v>1</v>
      </c>
      <c r="M63" s="247" t="s">
        <v>609</v>
      </c>
      <c r="N63" s="242" t="s">
        <v>793</v>
      </c>
      <c r="O63" s="291"/>
      <c r="P63" s="292"/>
      <c r="Q63" s="293"/>
      <c r="R63" s="293"/>
      <c r="S63" s="294"/>
      <c r="T63" s="295"/>
      <c r="U63" s="293"/>
      <c r="V63" s="293"/>
      <c r="W63" s="294"/>
      <c r="X63" s="296"/>
      <c r="Y63" s="295"/>
      <c r="Z63" s="293"/>
      <c r="AA63" s="293"/>
      <c r="AB63" s="313"/>
      <c r="AC63" s="314"/>
      <c r="AD63" s="315"/>
      <c r="AE63" s="293"/>
      <c r="AF63" s="293"/>
      <c r="AG63" s="296"/>
      <c r="AH63" s="319"/>
      <c r="AI63" s="320"/>
      <c r="AJ63" s="321"/>
      <c r="AK63" s="321"/>
      <c r="AL63" s="326"/>
      <c r="AM63" s="319"/>
      <c r="AN63" s="320"/>
      <c r="AO63" s="321"/>
      <c r="AP63" s="321"/>
      <c r="AQ63" s="328"/>
      <c r="AR63" s="320"/>
      <c r="AS63" s="320"/>
      <c r="AT63" s="321"/>
      <c r="AU63" s="321"/>
      <c r="AV63" s="326"/>
      <c r="AW63" s="319"/>
      <c r="AX63" s="321"/>
      <c r="AY63" s="321"/>
      <c r="AZ63" s="321"/>
      <c r="BA63" s="326"/>
      <c r="BB63" s="319"/>
      <c r="BC63" s="320"/>
      <c r="BD63" s="321"/>
      <c r="BE63" s="321"/>
      <c r="BF63" s="328"/>
      <c r="BG63" s="292"/>
      <c r="BH63" s="293"/>
      <c r="BI63" s="293"/>
      <c r="BJ63" s="294"/>
      <c r="BK63" s="296"/>
      <c r="BL63" s="295"/>
      <c r="BM63" s="293"/>
      <c r="BN63" s="293"/>
      <c r="BO63" s="293"/>
      <c r="BP63" s="296"/>
      <c r="BQ63" s="295"/>
      <c r="BR63" s="292"/>
      <c r="BS63" s="293"/>
      <c r="BT63" s="293"/>
      <c r="BU63" s="512"/>
      <c r="BV63" s="342">
        <f t="shared" si="0"/>
        <v>0</v>
      </c>
      <c r="BW63" s="429">
        <f t="shared" si="9"/>
        <v>1</v>
      </c>
      <c r="BX63" s="343" t="str">
        <f t="shared" si="1"/>
        <v>-</v>
      </c>
      <c r="BY63" s="344" t="str">
        <f t="shared" si="2"/>
        <v>-</v>
      </c>
      <c r="BZ63" s="344" t="str">
        <f t="shared" si="3"/>
        <v>-</v>
      </c>
      <c r="CA63" s="154" t="s">
        <v>124</v>
      </c>
      <c r="CB63" s="155" t="s">
        <v>697</v>
      </c>
      <c r="CC63" s="349">
        <f t="shared" si="10"/>
        <v>0</v>
      </c>
      <c r="CD63" s="349">
        <f t="shared" si="11"/>
        <v>0</v>
      </c>
      <c r="CE63" s="349">
        <f t="shared" si="12"/>
        <v>0</v>
      </c>
      <c r="CF63" s="349">
        <f t="shared" si="13"/>
        <v>0</v>
      </c>
      <c r="CG63" s="348">
        <v>0</v>
      </c>
      <c r="CH63" s="350" t="str">
        <f t="shared" si="8"/>
        <v>-</v>
      </c>
    </row>
    <row r="64" spans="1:86">
      <c r="A64" s="238" t="s">
        <v>128</v>
      </c>
      <c r="B64" s="239" t="s">
        <v>150</v>
      </c>
      <c r="C64" s="240" t="s">
        <v>792</v>
      </c>
      <c r="D64" s="240" t="s">
        <v>163</v>
      </c>
      <c r="E64" s="286" t="s">
        <v>154</v>
      </c>
      <c r="F64" s="241" t="s">
        <v>164</v>
      </c>
      <c r="G64" s="242" t="s">
        <v>124</v>
      </c>
      <c r="H64" s="242" t="s">
        <v>129</v>
      </c>
      <c r="I64" s="243" t="s">
        <v>127</v>
      </c>
      <c r="J64" s="249" t="s">
        <v>130</v>
      </c>
      <c r="K64" s="287">
        <v>1</v>
      </c>
      <c r="L64" s="288">
        <v>1</v>
      </c>
      <c r="M64" s="247" t="s">
        <v>609</v>
      </c>
      <c r="N64" s="242" t="s">
        <v>793</v>
      </c>
      <c r="O64" s="291"/>
      <c r="P64" s="292"/>
      <c r="Q64" s="293"/>
      <c r="R64" s="293"/>
      <c r="S64" s="294"/>
      <c r="T64" s="295"/>
      <c r="U64" s="293"/>
      <c r="V64" s="293"/>
      <c r="W64" s="294"/>
      <c r="X64" s="296"/>
      <c r="Y64" s="295"/>
      <c r="Z64" s="293"/>
      <c r="AA64" s="293"/>
      <c r="AB64" s="313"/>
      <c r="AC64" s="314"/>
      <c r="AD64" s="315"/>
      <c r="AE64" s="293"/>
      <c r="AF64" s="293"/>
      <c r="AG64" s="296"/>
      <c r="AH64" s="319"/>
      <c r="AI64" s="320"/>
      <c r="AJ64" s="321"/>
      <c r="AK64" s="321"/>
      <c r="AL64" s="326"/>
      <c r="AM64" s="319"/>
      <c r="AN64" s="320"/>
      <c r="AO64" s="321"/>
      <c r="AP64" s="321"/>
      <c r="AQ64" s="328"/>
      <c r="AR64" s="320"/>
      <c r="AS64" s="320"/>
      <c r="AT64" s="321"/>
      <c r="AU64" s="321"/>
      <c r="AV64" s="326"/>
      <c r="AW64" s="319"/>
      <c r="AX64" s="321"/>
      <c r="AY64" s="321"/>
      <c r="AZ64" s="321"/>
      <c r="BA64" s="326"/>
      <c r="BB64" s="319"/>
      <c r="BC64" s="320"/>
      <c r="BD64" s="321"/>
      <c r="BE64" s="321"/>
      <c r="BF64" s="328"/>
      <c r="BG64" s="292"/>
      <c r="BH64" s="293"/>
      <c r="BI64" s="293"/>
      <c r="BJ64" s="294"/>
      <c r="BK64" s="296"/>
      <c r="BL64" s="295"/>
      <c r="BM64" s="293"/>
      <c r="BN64" s="293"/>
      <c r="BO64" s="293"/>
      <c r="BP64" s="296"/>
      <c r="BQ64" s="295"/>
      <c r="BR64" s="292"/>
      <c r="BS64" s="293"/>
      <c r="BT64" s="293"/>
      <c r="BU64" s="512"/>
      <c r="BV64" s="342">
        <f t="shared" si="0"/>
        <v>0</v>
      </c>
      <c r="BW64" s="429">
        <f t="shared" si="9"/>
        <v>1</v>
      </c>
      <c r="BX64" s="343" t="str">
        <f t="shared" si="1"/>
        <v>-</v>
      </c>
      <c r="BY64" s="344" t="str">
        <f t="shared" si="2"/>
        <v>-</v>
      </c>
      <c r="BZ64" s="344" t="str">
        <f t="shared" si="3"/>
        <v>-</v>
      </c>
      <c r="CA64" s="154" t="s">
        <v>124</v>
      </c>
      <c r="CB64" s="155" t="s">
        <v>697</v>
      </c>
      <c r="CC64" s="349">
        <f t="shared" si="10"/>
        <v>0</v>
      </c>
      <c r="CD64" s="349">
        <f t="shared" si="11"/>
        <v>0</v>
      </c>
      <c r="CE64" s="349">
        <f t="shared" si="12"/>
        <v>0</v>
      </c>
      <c r="CF64" s="349">
        <f t="shared" si="13"/>
        <v>0</v>
      </c>
      <c r="CG64" s="348">
        <v>0</v>
      </c>
      <c r="CH64" s="350" t="str">
        <f t="shared" si="8"/>
        <v>-</v>
      </c>
    </row>
    <row r="65" spans="1:86">
      <c r="A65" s="238" t="s">
        <v>128</v>
      </c>
      <c r="B65" s="239" t="s">
        <v>150</v>
      </c>
      <c r="C65" s="240" t="s">
        <v>792</v>
      </c>
      <c r="D65" s="240" t="s">
        <v>163</v>
      </c>
      <c r="E65" s="286" t="s">
        <v>154</v>
      </c>
      <c r="F65" s="241" t="s">
        <v>164</v>
      </c>
      <c r="G65" s="242" t="s">
        <v>124</v>
      </c>
      <c r="H65" s="242" t="s">
        <v>129</v>
      </c>
      <c r="I65" s="243" t="s">
        <v>127</v>
      </c>
      <c r="J65" s="249" t="s">
        <v>734</v>
      </c>
      <c r="K65" s="287">
        <v>6</v>
      </c>
      <c r="L65" s="288">
        <v>6</v>
      </c>
      <c r="M65" s="310" t="s">
        <v>735</v>
      </c>
      <c r="N65" s="242" t="s">
        <v>793</v>
      </c>
      <c r="O65" s="291"/>
      <c r="P65" s="292"/>
      <c r="Q65" s="293"/>
      <c r="R65" s="293"/>
      <c r="S65" s="294"/>
      <c r="T65" s="295"/>
      <c r="U65" s="293"/>
      <c r="V65" s="293"/>
      <c r="W65" s="294"/>
      <c r="X65" s="296"/>
      <c r="Y65" s="295"/>
      <c r="Z65" s="293"/>
      <c r="AA65" s="293">
        <v>6</v>
      </c>
      <c r="AB65" s="313"/>
      <c r="AC65" s="314"/>
      <c r="AD65" s="315"/>
      <c r="AE65" s="293"/>
      <c r="AF65" s="293"/>
      <c r="AG65" s="296"/>
      <c r="AH65" s="319"/>
      <c r="AI65" s="320"/>
      <c r="AJ65" s="321"/>
      <c r="AK65" s="321"/>
      <c r="AL65" s="326"/>
      <c r="AM65" s="319"/>
      <c r="AN65" s="320"/>
      <c r="AO65" s="321"/>
      <c r="AP65" s="321"/>
      <c r="AQ65" s="328"/>
      <c r="AR65" s="320"/>
      <c r="AS65" s="320"/>
      <c r="AT65" s="321"/>
      <c r="AU65" s="321"/>
      <c r="AV65" s="326"/>
      <c r="AW65" s="319"/>
      <c r="AX65" s="321"/>
      <c r="AY65" s="321"/>
      <c r="AZ65" s="321"/>
      <c r="BA65" s="326"/>
      <c r="BB65" s="319"/>
      <c r="BC65" s="320"/>
      <c r="BD65" s="321"/>
      <c r="BE65" s="321"/>
      <c r="BF65" s="328"/>
      <c r="BG65" s="292"/>
      <c r="BH65" s="293"/>
      <c r="BI65" s="293"/>
      <c r="BJ65" s="294"/>
      <c r="BK65" s="296"/>
      <c r="BL65" s="295"/>
      <c r="BM65" s="293"/>
      <c r="BN65" s="293"/>
      <c r="BO65" s="293"/>
      <c r="BP65" s="296"/>
      <c r="BQ65" s="295"/>
      <c r="BR65" s="292"/>
      <c r="BS65" s="293"/>
      <c r="BT65" s="293"/>
      <c r="BU65" s="512"/>
      <c r="BV65" s="342">
        <f t="shared" si="0"/>
        <v>6</v>
      </c>
      <c r="BW65" s="429">
        <f t="shared" si="9"/>
        <v>0</v>
      </c>
      <c r="BX65" s="343" t="str">
        <f t="shared" si="1"/>
        <v>-</v>
      </c>
      <c r="BY65" s="344" t="str">
        <f t="shared" si="2"/>
        <v>-</v>
      </c>
      <c r="BZ65" s="344" t="str">
        <f t="shared" si="3"/>
        <v>-</v>
      </c>
      <c r="CA65" s="154" t="s">
        <v>124</v>
      </c>
      <c r="CB65" s="155" t="s">
        <v>697</v>
      </c>
      <c r="CC65" s="349">
        <f t="shared" si="10"/>
        <v>6</v>
      </c>
      <c r="CD65" s="349">
        <f t="shared" si="11"/>
        <v>0</v>
      </c>
      <c r="CE65" s="349">
        <f t="shared" si="12"/>
        <v>0</v>
      </c>
      <c r="CF65" s="349">
        <f t="shared" si="13"/>
        <v>0</v>
      </c>
      <c r="CG65" s="348">
        <v>0</v>
      </c>
      <c r="CH65" s="350" t="str">
        <f t="shared" si="8"/>
        <v>-</v>
      </c>
    </row>
    <row r="66" spans="1:86">
      <c r="A66" s="238" t="s">
        <v>128</v>
      </c>
      <c r="B66" s="239" t="s">
        <v>150</v>
      </c>
      <c r="C66" s="240" t="s">
        <v>792</v>
      </c>
      <c r="D66" s="240" t="s">
        <v>163</v>
      </c>
      <c r="E66" s="286" t="s">
        <v>154</v>
      </c>
      <c r="F66" s="241" t="s">
        <v>164</v>
      </c>
      <c r="G66" s="242" t="s">
        <v>124</v>
      </c>
      <c r="H66" s="242" t="s">
        <v>129</v>
      </c>
      <c r="I66" s="243" t="s">
        <v>127</v>
      </c>
      <c r="J66" s="249" t="s">
        <v>81</v>
      </c>
      <c r="K66" s="287">
        <v>1</v>
      </c>
      <c r="L66" s="288">
        <v>1</v>
      </c>
      <c r="M66" s="312" t="s">
        <v>658</v>
      </c>
      <c r="N66" s="242" t="s">
        <v>793</v>
      </c>
      <c r="O66" s="291"/>
      <c r="P66" s="292"/>
      <c r="Q66" s="293"/>
      <c r="R66" s="293"/>
      <c r="S66" s="294"/>
      <c r="T66" s="295"/>
      <c r="U66" s="293"/>
      <c r="V66" s="293"/>
      <c r="W66" s="294"/>
      <c r="X66" s="296"/>
      <c r="Y66" s="295"/>
      <c r="Z66" s="293"/>
      <c r="AA66" s="293"/>
      <c r="AB66" s="313"/>
      <c r="AC66" s="314"/>
      <c r="AD66" s="315"/>
      <c r="AE66" s="293"/>
      <c r="AF66" s="293"/>
      <c r="AG66" s="296"/>
      <c r="AH66" s="319"/>
      <c r="AI66" s="320"/>
      <c r="AJ66" s="321"/>
      <c r="AK66" s="321"/>
      <c r="AL66" s="326"/>
      <c r="AM66" s="319"/>
      <c r="AN66" s="320"/>
      <c r="AO66" s="321"/>
      <c r="AP66" s="321"/>
      <c r="AQ66" s="328"/>
      <c r="AR66" s="320"/>
      <c r="AS66" s="320"/>
      <c r="AT66" s="321"/>
      <c r="AU66" s="321"/>
      <c r="AV66" s="326"/>
      <c r="AW66" s="319"/>
      <c r="AX66" s="321"/>
      <c r="AY66" s="321"/>
      <c r="AZ66" s="321"/>
      <c r="BA66" s="326"/>
      <c r="BB66" s="319"/>
      <c r="BC66" s="320"/>
      <c r="BD66" s="321"/>
      <c r="BE66" s="321"/>
      <c r="BF66" s="328"/>
      <c r="BG66" s="292"/>
      <c r="BH66" s="293"/>
      <c r="BI66" s="293"/>
      <c r="BJ66" s="294"/>
      <c r="BK66" s="296"/>
      <c r="BL66" s="295"/>
      <c r="BM66" s="293"/>
      <c r="BN66" s="293"/>
      <c r="BO66" s="293"/>
      <c r="BP66" s="296"/>
      <c r="BQ66" s="295"/>
      <c r="BR66" s="292"/>
      <c r="BS66" s="293"/>
      <c r="BT66" s="293"/>
      <c r="BU66" s="512"/>
      <c r="BV66" s="342">
        <f t="shared" si="0"/>
        <v>0</v>
      </c>
      <c r="BW66" s="429">
        <f t="shared" si="9"/>
        <v>1</v>
      </c>
      <c r="BX66" s="343" t="str">
        <f t="shared" si="1"/>
        <v>-</v>
      </c>
      <c r="BY66" s="344">
        <f t="shared" si="2"/>
        <v>0</v>
      </c>
      <c r="BZ66" s="344" t="str">
        <f t="shared" si="3"/>
        <v>-</v>
      </c>
      <c r="CA66" s="154" t="s">
        <v>124</v>
      </c>
      <c r="CB66" s="155" t="s">
        <v>697</v>
      </c>
      <c r="CC66" s="349">
        <f t="shared" si="10"/>
        <v>0</v>
      </c>
      <c r="CD66" s="349">
        <f t="shared" si="11"/>
        <v>0</v>
      </c>
      <c r="CE66" s="349">
        <f t="shared" si="12"/>
        <v>0</v>
      </c>
      <c r="CF66" s="349">
        <f t="shared" si="13"/>
        <v>0</v>
      </c>
      <c r="CG66" s="348">
        <v>0</v>
      </c>
      <c r="CH66" s="350" t="s">
        <v>124</v>
      </c>
    </row>
    <row r="67" spans="1:86">
      <c r="A67" s="238" t="s">
        <v>128</v>
      </c>
      <c r="B67" s="239" t="s">
        <v>150</v>
      </c>
      <c r="C67" s="240" t="s">
        <v>334</v>
      </c>
      <c r="D67" s="240" t="s">
        <v>163</v>
      </c>
      <c r="E67" s="286" t="s">
        <v>154</v>
      </c>
      <c r="F67" s="241" t="s">
        <v>164</v>
      </c>
      <c r="G67" s="242" t="s">
        <v>124</v>
      </c>
      <c r="H67" s="242" t="s">
        <v>129</v>
      </c>
      <c r="I67" s="243" t="s">
        <v>127</v>
      </c>
      <c r="J67" s="249" t="s">
        <v>75</v>
      </c>
      <c r="K67" s="287">
        <v>4</v>
      </c>
      <c r="L67" s="288">
        <v>4</v>
      </c>
      <c r="M67" s="311" t="s">
        <v>647</v>
      </c>
      <c r="N67" s="242" t="s">
        <v>335</v>
      </c>
      <c r="O67" s="291"/>
      <c r="P67" s="292"/>
      <c r="Q67" s="293"/>
      <c r="R67" s="293"/>
      <c r="S67" s="294"/>
      <c r="T67" s="295"/>
      <c r="U67" s="293"/>
      <c r="V67" s="293"/>
      <c r="W67" s="294"/>
      <c r="X67" s="296"/>
      <c r="Y67" s="295"/>
      <c r="Z67" s="293"/>
      <c r="AA67" s="293">
        <v>1</v>
      </c>
      <c r="AB67" s="313"/>
      <c r="AC67" s="314"/>
      <c r="AD67" s="315"/>
      <c r="AE67" s="293"/>
      <c r="AF67" s="293">
        <v>1</v>
      </c>
      <c r="AG67" s="296"/>
      <c r="AH67" s="319"/>
      <c r="AI67" s="320"/>
      <c r="AJ67" s="321"/>
      <c r="AK67" s="321"/>
      <c r="AL67" s="326"/>
      <c r="AM67" s="319"/>
      <c r="AN67" s="320"/>
      <c r="AO67" s="321">
        <v>1</v>
      </c>
      <c r="AP67" s="321"/>
      <c r="AQ67" s="328"/>
      <c r="AR67" s="320"/>
      <c r="AS67" s="320"/>
      <c r="AT67" s="321"/>
      <c r="AU67" s="321">
        <v>1</v>
      </c>
      <c r="AV67" s="326"/>
      <c r="AW67" s="319"/>
      <c r="AX67" s="321"/>
      <c r="AY67" s="321"/>
      <c r="AZ67" s="321"/>
      <c r="BA67" s="326"/>
      <c r="BB67" s="319"/>
      <c r="BC67" s="320"/>
      <c r="BD67" s="321"/>
      <c r="BE67" s="321"/>
      <c r="BF67" s="328"/>
      <c r="BG67" s="292"/>
      <c r="BH67" s="293"/>
      <c r="BI67" s="293"/>
      <c r="BJ67" s="294"/>
      <c r="BK67" s="296"/>
      <c r="BL67" s="295"/>
      <c r="BM67" s="293"/>
      <c r="BN67" s="293"/>
      <c r="BO67" s="293"/>
      <c r="BP67" s="296"/>
      <c r="BQ67" s="295"/>
      <c r="BR67" s="292"/>
      <c r="BS67" s="293"/>
      <c r="BT67" s="293"/>
      <c r="BU67" s="512"/>
      <c r="BV67" s="342">
        <f t="shared" si="0"/>
        <v>4</v>
      </c>
      <c r="BW67" s="429">
        <f t="shared" si="9"/>
        <v>0</v>
      </c>
      <c r="BX67" s="343">
        <f t="shared" si="1"/>
        <v>4</v>
      </c>
      <c r="BY67" s="344" t="str">
        <f t="shared" si="2"/>
        <v>-</v>
      </c>
      <c r="BZ67" s="344" t="str">
        <f t="shared" si="3"/>
        <v>-</v>
      </c>
      <c r="CA67" s="154" t="s">
        <v>124</v>
      </c>
      <c r="CB67" s="155" t="s">
        <v>697</v>
      </c>
      <c r="CC67" s="349">
        <f t="shared" si="10"/>
        <v>1</v>
      </c>
      <c r="CD67" s="349">
        <f t="shared" si="11"/>
        <v>2</v>
      </c>
      <c r="CE67" s="349">
        <f t="shared" si="12"/>
        <v>1</v>
      </c>
      <c r="CF67" s="349">
        <f t="shared" si="13"/>
        <v>0</v>
      </c>
      <c r="CG67" s="348">
        <v>0</v>
      </c>
      <c r="CH67" s="350" t="str">
        <f t="shared" si="8"/>
        <v>-</v>
      </c>
    </row>
    <row r="68" spans="1:86">
      <c r="A68" s="238" t="s">
        <v>128</v>
      </c>
      <c r="B68" s="239" t="s">
        <v>150</v>
      </c>
      <c r="C68" s="240" t="s">
        <v>334</v>
      </c>
      <c r="D68" s="240" t="s">
        <v>163</v>
      </c>
      <c r="E68" s="286" t="s">
        <v>154</v>
      </c>
      <c r="F68" s="241" t="s">
        <v>164</v>
      </c>
      <c r="G68" s="242" t="s">
        <v>124</v>
      </c>
      <c r="H68" s="242" t="s">
        <v>129</v>
      </c>
      <c r="I68" s="243" t="s">
        <v>127</v>
      </c>
      <c r="J68" s="249" t="s">
        <v>734</v>
      </c>
      <c r="K68" s="287">
        <v>6</v>
      </c>
      <c r="L68" s="288">
        <v>6</v>
      </c>
      <c r="M68" s="310" t="s">
        <v>735</v>
      </c>
      <c r="N68" s="242" t="s">
        <v>335</v>
      </c>
      <c r="O68" s="291"/>
      <c r="P68" s="292"/>
      <c r="Q68" s="293"/>
      <c r="R68" s="293"/>
      <c r="S68" s="294"/>
      <c r="T68" s="295"/>
      <c r="U68" s="293"/>
      <c r="V68" s="293"/>
      <c r="W68" s="294"/>
      <c r="X68" s="296"/>
      <c r="Y68" s="295"/>
      <c r="Z68" s="293"/>
      <c r="AA68" s="293">
        <v>6</v>
      </c>
      <c r="AB68" s="313"/>
      <c r="AC68" s="314"/>
      <c r="AD68" s="315"/>
      <c r="AE68" s="293"/>
      <c r="AF68" s="293"/>
      <c r="AG68" s="296"/>
      <c r="AH68" s="319"/>
      <c r="AI68" s="320"/>
      <c r="AJ68" s="321"/>
      <c r="AK68" s="321"/>
      <c r="AL68" s="326"/>
      <c r="AM68" s="319"/>
      <c r="AN68" s="320"/>
      <c r="AO68" s="321"/>
      <c r="AP68" s="321"/>
      <c r="AQ68" s="328"/>
      <c r="AR68" s="320"/>
      <c r="AS68" s="320"/>
      <c r="AT68" s="321"/>
      <c r="AU68" s="321"/>
      <c r="AV68" s="326"/>
      <c r="AW68" s="319"/>
      <c r="AX68" s="321"/>
      <c r="AY68" s="321"/>
      <c r="AZ68" s="321"/>
      <c r="BA68" s="326"/>
      <c r="BB68" s="319"/>
      <c r="BC68" s="320"/>
      <c r="BD68" s="321"/>
      <c r="BE68" s="321"/>
      <c r="BF68" s="328"/>
      <c r="BG68" s="292"/>
      <c r="BH68" s="293"/>
      <c r="BI68" s="293"/>
      <c r="BJ68" s="294"/>
      <c r="BK68" s="296"/>
      <c r="BL68" s="295"/>
      <c r="BM68" s="293"/>
      <c r="BN68" s="293"/>
      <c r="BO68" s="293"/>
      <c r="BP68" s="296"/>
      <c r="BQ68" s="295"/>
      <c r="BR68" s="292"/>
      <c r="BS68" s="293"/>
      <c r="BT68" s="293"/>
      <c r="BU68" s="512"/>
      <c r="BV68" s="342">
        <f t="shared" ref="BV68:BV131" si="14">SUM(O68:BU68)</f>
        <v>6</v>
      </c>
      <c r="BW68" s="429">
        <f t="shared" si="9"/>
        <v>0</v>
      </c>
      <c r="BX68" s="343" t="str">
        <f t="shared" ref="BX68:BX131" si="15">IFERROR(IF(SEARCH("Week",M68)&gt;0,(COUNT(O68:BU68))-(COUNTIFS(O68:BU68,0)),"-"),"-")</f>
        <v>-</v>
      </c>
      <c r="BY68" s="344" t="str">
        <f t="shared" ref="BY68:BY131" si="16">IFERROR(IF(SEARCH("NNC Season 1",M68)&gt;0,COUNT(O68:AG68,BG68:BU68),"-"),"-")</f>
        <v>-</v>
      </c>
      <c r="BZ68" s="344" t="str">
        <f t="shared" ref="BZ68:BZ131" si="17">IFERROR(IF(SEARCH("NNC Season 2",M68)&gt;0,COUNT(AH68:BF68),"-"),"-")</f>
        <v>-</v>
      </c>
      <c r="CA68" s="154" t="s">
        <v>124</v>
      </c>
      <c r="CB68" s="155" t="s">
        <v>697</v>
      </c>
      <c r="CC68" s="349">
        <f t="shared" si="10"/>
        <v>6</v>
      </c>
      <c r="CD68" s="349">
        <f t="shared" si="11"/>
        <v>0</v>
      </c>
      <c r="CE68" s="349">
        <f t="shared" si="12"/>
        <v>0</v>
      </c>
      <c r="CF68" s="349">
        <f t="shared" si="13"/>
        <v>0</v>
      </c>
      <c r="CG68" s="348">
        <v>0</v>
      </c>
      <c r="CH68" s="350" t="str">
        <f t="shared" ref="CH68:CH131" si="18">IFERROR(IF(L68&lt;=0,"-",IF(AND((SEARCH("NNC Season 1",M68)&gt;0),(OR(J68="RPS",J68="LVS")),(BY68&gt;0)),"Done",IF(AND((SEARCH("NNC Season 1",M68)&gt;0),(OR(J68="RPS",J68="LVS")),(BY68&lt;=0)),"Incomplete",IF(AND((AND(SEARCH("NNC Season 1",M68)&gt;0,BY68&gt;0)),(AND(SEARCH("NNC Season 2",M68)&gt;0,BZ68&gt;0)),(OR(J68="Nutrients",J68="CHLSUITE-W")),L68&lt;4,L68&gt;1,BX68&gt;1,((BV68-CG68)&gt;1)),"Done",IF(AND((AND(SEARCH("NNC Season 1",M68)&gt;0,BY68&gt;0)),(AND(SEARCH("NNC Season 2",M68)&gt;0,BZ68&gt;0)),(OR(J68="Nutrients",J68="CHLSUITE-W")),L68&gt;3,BX68&gt;3,((BV68-CG68)&gt;3)),"Done","Incomplete"))))),"-")</f>
        <v>-</v>
      </c>
    </row>
    <row r="69" spans="1:86">
      <c r="A69" s="238" t="s">
        <v>128</v>
      </c>
      <c r="B69" s="239" t="s">
        <v>150</v>
      </c>
      <c r="C69" s="240" t="s">
        <v>794</v>
      </c>
      <c r="D69" s="240" t="s">
        <v>163</v>
      </c>
      <c r="E69" s="286" t="s">
        <v>154</v>
      </c>
      <c r="F69" s="241" t="s">
        <v>229</v>
      </c>
      <c r="G69" s="242" t="s">
        <v>124</v>
      </c>
      <c r="H69" s="242" t="s">
        <v>129</v>
      </c>
      <c r="I69" s="243" t="s">
        <v>127</v>
      </c>
      <c r="J69" s="249" t="s">
        <v>75</v>
      </c>
      <c r="K69" s="287">
        <v>4</v>
      </c>
      <c r="L69" s="288">
        <v>4</v>
      </c>
      <c r="M69" s="311" t="s">
        <v>647</v>
      </c>
      <c r="N69" s="242" t="s">
        <v>795</v>
      </c>
      <c r="O69" s="291"/>
      <c r="P69" s="292"/>
      <c r="Q69" s="293"/>
      <c r="R69" s="293"/>
      <c r="S69" s="294"/>
      <c r="T69" s="295"/>
      <c r="U69" s="293"/>
      <c r="V69" s="293"/>
      <c r="W69" s="294"/>
      <c r="X69" s="296"/>
      <c r="Y69" s="295"/>
      <c r="Z69" s="293"/>
      <c r="AA69" s="293">
        <v>1</v>
      </c>
      <c r="AB69" s="313"/>
      <c r="AC69" s="314"/>
      <c r="AD69" s="315"/>
      <c r="AE69" s="293"/>
      <c r="AF69" s="293">
        <v>1</v>
      </c>
      <c r="AG69" s="296"/>
      <c r="AH69" s="319"/>
      <c r="AI69" s="320"/>
      <c r="AJ69" s="321"/>
      <c r="AK69" s="321"/>
      <c r="AL69" s="326"/>
      <c r="AM69" s="319"/>
      <c r="AN69" s="320"/>
      <c r="AO69" s="321">
        <v>1</v>
      </c>
      <c r="AP69" s="321"/>
      <c r="AQ69" s="328"/>
      <c r="AR69" s="320"/>
      <c r="AS69" s="320"/>
      <c r="AT69" s="321"/>
      <c r="AU69" s="321">
        <v>1</v>
      </c>
      <c r="AV69" s="326"/>
      <c r="AW69" s="319"/>
      <c r="AX69" s="321"/>
      <c r="AY69" s="321"/>
      <c r="AZ69" s="321"/>
      <c r="BA69" s="326"/>
      <c r="BB69" s="319"/>
      <c r="BC69" s="320"/>
      <c r="BD69" s="321"/>
      <c r="BE69" s="321"/>
      <c r="BF69" s="328"/>
      <c r="BG69" s="292"/>
      <c r="BH69" s="293"/>
      <c r="BI69" s="293"/>
      <c r="BJ69" s="294"/>
      <c r="BK69" s="296"/>
      <c r="BL69" s="295"/>
      <c r="BM69" s="293"/>
      <c r="BN69" s="293"/>
      <c r="BO69" s="293"/>
      <c r="BP69" s="296"/>
      <c r="BQ69" s="295"/>
      <c r="BR69" s="292"/>
      <c r="BS69" s="293"/>
      <c r="BT69" s="293"/>
      <c r="BU69" s="512"/>
      <c r="BV69" s="342">
        <f t="shared" si="14"/>
        <v>4</v>
      </c>
      <c r="BW69" s="429">
        <f>L69-BV69</f>
        <v>0</v>
      </c>
      <c r="BX69" s="343">
        <f t="shared" si="15"/>
        <v>4</v>
      </c>
      <c r="BY69" s="344" t="str">
        <f t="shared" si="16"/>
        <v>-</v>
      </c>
      <c r="BZ69" s="344" t="str">
        <f t="shared" si="17"/>
        <v>-</v>
      </c>
      <c r="CA69" s="154" t="s">
        <v>124</v>
      </c>
      <c r="CB69" s="155" t="s">
        <v>697</v>
      </c>
      <c r="CC69" s="349">
        <f t="shared" si="10"/>
        <v>1</v>
      </c>
      <c r="CD69" s="349">
        <f t="shared" si="11"/>
        <v>2</v>
      </c>
      <c r="CE69" s="349">
        <f t="shared" si="12"/>
        <v>1</v>
      </c>
      <c r="CF69" s="349">
        <f t="shared" si="13"/>
        <v>0</v>
      </c>
      <c r="CG69" s="348">
        <v>0</v>
      </c>
      <c r="CH69" s="350" t="str">
        <f t="shared" si="18"/>
        <v>-</v>
      </c>
    </row>
    <row r="70" spans="1:86">
      <c r="A70" s="238" t="s">
        <v>128</v>
      </c>
      <c r="B70" s="239" t="s">
        <v>150</v>
      </c>
      <c r="C70" s="240" t="s">
        <v>794</v>
      </c>
      <c r="D70" s="240" t="s">
        <v>163</v>
      </c>
      <c r="E70" s="286" t="s">
        <v>154</v>
      </c>
      <c r="F70" s="241" t="s">
        <v>229</v>
      </c>
      <c r="G70" s="242" t="s">
        <v>124</v>
      </c>
      <c r="H70" s="242" t="s">
        <v>129</v>
      </c>
      <c r="I70" s="243" t="s">
        <v>127</v>
      </c>
      <c r="J70" s="249" t="s">
        <v>734</v>
      </c>
      <c r="K70" s="287">
        <v>6</v>
      </c>
      <c r="L70" s="288">
        <v>6</v>
      </c>
      <c r="M70" s="310" t="s">
        <v>735</v>
      </c>
      <c r="N70" s="242" t="s">
        <v>795</v>
      </c>
      <c r="O70" s="291"/>
      <c r="P70" s="292"/>
      <c r="Q70" s="293"/>
      <c r="R70" s="293"/>
      <c r="S70" s="294"/>
      <c r="T70" s="295"/>
      <c r="U70" s="293"/>
      <c r="V70" s="293"/>
      <c r="W70" s="294"/>
      <c r="X70" s="296"/>
      <c r="Y70" s="295"/>
      <c r="Z70" s="293"/>
      <c r="AA70" s="293">
        <v>6</v>
      </c>
      <c r="AB70" s="313"/>
      <c r="AC70" s="314"/>
      <c r="AD70" s="315"/>
      <c r="AE70" s="293"/>
      <c r="AF70" s="293"/>
      <c r="AG70" s="296"/>
      <c r="AH70" s="319"/>
      <c r="AI70" s="320"/>
      <c r="AJ70" s="321"/>
      <c r="AK70" s="321"/>
      <c r="AL70" s="326"/>
      <c r="AM70" s="319"/>
      <c r="AN70" s="320"/>
      <c r="AO70" s="321"/>
      <c r="AP70" s="321"/>
      <c r="AQ70" s="328"/>
      <c r="AR70" s="320"/>
      <c r="AS70" s="320"/>
      <c r="AT70" s="321"/>
      <c r="AU70" s="321"/>
      <c r="AV70" s="326"/>
      <c r="AW70" s="319"/>
      <c r="AX70" s="321"/>
      <c r="AY70" s="321"/>
      <c r="AZ70" s="321"/>
      <c r="BA70" s="326"/>
      <c r="BB70" s="319"/>
      <c r="BC70" s="320"/>
      <c r="BD70" s="321"/>
      <c r="BE70" s="321"/>
      <c r="BF70" s="328"/>
      <c r="BG70" s="292"/>
      <c r="BH70" s="293"/>
      <c r="BI70" s="293"/>
      <c r="BJ70" s="294"/>
      <c r="BK70" s="296"/>
      <c r="BL70" s="295"/>
      <c r="BM70" s="293"/>
      <c r="BN70" s="293"/>
      <c r="BO70" s="293"/>
      <c r="BP70" s="296"/>
      <c r="BQ70" s="295"/>
      <c r="BR70" s="292"/>
      <c r="BS70" s="293"/>
      <c r="BT70" s="293"/>
      <c r="BU70" s="512"/>
      <c r="BV70" s="342">
        <f t="shared" si="14"/>
        <v>6</v>
      </c>
      <c r="BW70" s="429">
        <f t="shared" ref="BW70:BW132" si="19">L70-BV70</f>
        <v>0</v>
      </c>
      <c r="BX70" s="343" t="str">
        <f t="shared" si="15"/>
        <v>-</v>
      </c>
      <c r="BY70" s="344" t="str">
        <f t="shared" si="16"/>
        <v>-</v>
      </c>
      <c r="BZ70" s="344" t="str">
        <f t="shared" si="17"/>
        <v>-</v>
      </c>
      <c r="CA70" s="154" t="s">
        <v>124</v>
      </c>
      <c r="CB70" s="155" t="s">
        <v>697</v>
      </c>
      <c r="CC70" s="349">
        <f t="shared" ref="CC70:CC133" si="20">SUM(O70:AC70)</f>
        <v>6</v>
      </c>
      <c r="CD70" s="349">
        <f t="shared" ref="CD70:CD133" si="21">SUM(AD70:AQ70)</f>
        <v>0</v>
      </c>
      <c r="CE70" s="349">
        <f t="shared" ref="CE70:CE133" si="22">SUM(AR70:BF70)</f>
        <v>0</v>
      </c>
      <c r="CF70" s="349">
        <f t="shared" ref="CF70:CF133" si="23">SUM(BG70:BU70)</f>
        <v>0</v>
      </c>
      <c r="CG70" s="348">
        <v>0</v>
      </c>
      <c r="CH70" s="350" t="str">
        <f t="shared" si="18"/>
        <v>-</v>
      </c>
    </row>
    <row r="71" spans="1:86">
      <c r="A71" s="238" t="s">
        <v>128</v>
      </c>
      <c r="B71" s="239" t="s">
        <v>150</v>
      </c>
      <c r="C71" s="240" t="s">
        <v>345</v>
      </c>
      <c r="D71" s="240" t="s">
        <v>163</v>
      </c>
      <c r="E71" s="286" t="s">
        <v>154</v>
      </c>
      <c r="F71" s="241" t="s">
        <v>229</v>
      </c>
      <c r="G71" s="242" t="s">
        <v>124</v>
      </c>
      <c r="H71" s="242" t="s">
        <v>129</v>
      </c>
      <c r="I71" s="243" t="s">
        <v>127</v>
      </c>
      <c r="J71" s="249" t="s">
        <v>75</v>
      </c>
      <c r="K71" s="287">
        <v>4</v>
      </c>
      <c r="L71" s="288">
        <v>0</v>
      </c>
      <c r="M71" s="310" t="s">
        <v>778</v>
      </c>
      <c r="N71" s="242" t="s">
        <v>347</v>
      </c>
      <c r="O71" s="291"/>
      <c r="P71" s="292"/>
      <c r="Q71" s="293"/>
      <c r="R71" s="293"/>
      <c r="S71" s="294"/>
      <c r="T71" s="295"/>
      <c r="U71" s="293"/>
      <c r="V71" s="293"/>
      <c r="W71" s="294"/>
      <c r="X71" s="296"/>
      <c r="Y71" s="295"/>
      <c r="Z71" s="293"/>
      <c r="AA71" s="293"/>
      <c r="AB71" s="313"/>
      <c r="AC71" s="314"/>
      <c r="AD71" s="315"/>
      <c r="AE71" s="293"/>
      <c r="AF71" s="293"/>
      <c r="AG71" s="296"/>
      <c r="AH71" s="319"/>
      <c r="AI71" s="320"/>
      <c r="AJ71" s="321"/>
      <c r="AK71" s="321"/>
      <c r="AL71" s="326"/>
      <c r="AM71" s="319"/>
      <c r="AN71" s="320"/>
      <c r="AO71" s="321"/>
      <c r="AP71" s="321"/>
      <c r="AQ71" s="328"/>
      <c r="AR71" s="320"/>
      <c r="AS71" s="320"/>
      <c r="AT71" s="321"/>
      <c r="AU71" s="321"/>
      <c r="AV71" s="326"/>
      <c r="AW71" s="319"/>
      <c r="AX71" s="321"/>
      <c r="AY71" s="321"/>
      <c r="AZ71" s="321"/>
      <c r="BA71" s="326"/>
      <c r="BB71" s="319"/>
      <c r="BC71" s="320"/>
      <c r="BD71" s="321"/>
      <c r="BE71" s="321"/>
      <c r="BF71" s="328"/>
      <c r="BG71" s="292"/>
      <c r="BH71" s="293"/>
      <c r="BI71" s="293"/>
      <c r="BJ71" s="294"/>
      <c r="BK71" s="296"/>
      <c r="BL71" s="295"/>
      <c r="BM71" s="293"/>
      <c r="BN71" s="293"/>
      <c r="BO71" s="293"/>
      <c r="BP71" s="296"/>
      <c r="BQ71" s="295"/>
      <c r="BR71" s="292"/>
      <c r="BS71" s="293"/>
      <c r="BT71" s="293"/>
      <c r="BU71" s="512"/>
      <c r="BV71" s="342">
        <f t="shared" si="14"/>
        <v>0</v>
      </c>
      <c r="BW71" s="429">
        <f>L71-BV71</f>
        <v>0</v>
      </c>
      <c r="BX71" s="343" t="str">
        <f t="shared" si="15"/>
        <v>-</v>
      </c>
      <c r="BY71" s="344" t="str">
        <f t="shared" si="16"/>
        <v>-</v>
      </c>
      <c r="BZ71" s="344" t="str">
        <f t="shared" si="17"/>
        <v>-</v>
      </c>
      <c r="CA71" s="154" t="s">
        <v>779</v>
      </c>
      <c r="CB71" s="155" t="s">
        <v>697</v>
      </c>
      <c r="CC71" s="349">
        <f t="shared" si="20"/>
        <v>0</v>
      </c>
      <c r="CD71" s="349">
        <f t="shared" si="21"/>
        <v>0</v>
      </c>
      <c r="CE71" s="349">
        <f t="shared" si="22"/>
        <v>0</v>
      </c>
      <c r="CF71" s="349">
        <f t="shared" si="23"/>
        <v>0</v>
      </c>
      <c r="CG71" s="348">
        <v>0</v>
      </c>
      <c r="CH71" s="350" t="str">
        <f t="shared" si="18"/>
        <v>-</v>
      </c>
    </row>
    <row r="72" spans="1:86">
      <c r="A72" s="238" t="s">
        <v>128</v>
      </c>
      <c r="B72" s="239" t="s">
        <v>150</v>
      </c>
      <c r="C72" s="240" t="s">
        <v>345</v>
      </c>
      <c r="D72" s="240" t="s">
        <v>163</v>
      </c>
      <c r="E72" s="286" t="s">
        <v>154</v>
      </c>
      <c r="F72" s="241" t="s">
        <v>229</v>
      </c>
      <c r="G72" s="242" t="s">
        <v>124</v>
      </c>
      <c r="H72" s="242" t="s">
        <v>129</v>
      </c>
      <c r="I72" s="243" t="s">
        <v>127</v>
      </c>
      <c r="J72" s="249" t="s">
        <v>734</v>
      </c>
      <c r="K72" s="287">
        <v>6</v>
      </c>
      <c r="L72" s="288">
        <v>0</v>
      </c>
      <c r="M72" s="310" t="s">
        <v>778</v>
      </c>
      <c r="N72" s="242" t="s">
        <v>347</v>
      </c>
      <c r="O72" s="291"/>
      <c r="P72" s="292"/>
      <c r="Q72" s="293"/>
      <c r="R72" s="293"/>
      <c r="S72" s="294"/>
      <c r="T72" s="295"/>
      <c r="U72" s="293"/>
      <c r="V72" s="293"/>
      <c r="W72" s="294"/>
      <c r="X72" s="296"/>
      <c r="Y72" s="295"/>
      <c r="Z72" s="293"/>
      <c r="AA72" s="293"/>
      <c r="AB72" s="313"/>
      <c r="AC72" s="314"/>
      <c r="AD72" s="315"/>
      <c r="AE72" s="293"/>
      <c r="AF72" s="293"/>
      <c r="AG72" s="296"/>
      <c r="AH72" s="319"/>
      <c r="AI72" s="320"/>
      <c r="AJ72" s="321"/>
      <c r="AK72" s="321"/>
      <c r="AL72" s="326"/>
      <c r="AM72" s="319"/>
      <c r="AN72" s="320"/>
      <c r="AO72" s="321"/>
      <c r="AP72" s="321"/>
      <c r="AQ72" s="328"/>
      <c r="AR72" s="320"/>
      <c r="AS72" s="320"/>
      <c r="AT72" s="321"/>
      <c r="AU72" s="321"/>
      <c r="AV72" s="326"/>
      <c r="AW72" s="319"/>
      <c r="AX72" s="321"/>
      <c r="AY72" s="321"/>
      <c r="AZ72" s="321"/>
      <c r="BA72" s="326"/>
      <c r="BB72" s="319"/>
      <c r="BC72" s="320"/>
      <c r="BD72" s="321"/>
      <c r="BE72" s="321"/>
      <c r="BF72" s="328"/>
      <c r="BG72" s="292"/>
      <c r="BH72" s="293"/>
      <c r="BI72" s="293"/>
      <c r="BJ72" s="294"/>
      <c r="BK72" s="296"/>
      <c r="BL72" s="295"/>
      <c r="BM72" s="293"/>
      <c r="BN72" s="293"/>
      <c r="BO72" s="293"/>
      <c r="BP72" s="296"/>
      <c r="BQ72" s="295"/>
      <c r="BR72" s="292"/>
      <c r="BS72" s="293"/>
      <c r="BT72" s="293"/>
      <c r="BU72" s="512"/>
      <c r="BV72" s="342">
        <f t="shared" si="14"/>
        <v>0</v>
      </c>
      <c r="BW72" s="429">
        <f t="shared" si="19"/>
        <v>0</v>
      </c>
      <c r="BX72" s="343" t="str">
        <f t="shared" si="15"/>
        <v>-</v>
      </c>
      <c r="BY72" s="344" t="str">
        <f t="shared" si="16"/>
        <v>-</v>
      </c>
      <c r="BZ72" s="344" t="str">
        <f t="shared" si="17"/>
        <v>-</v>
      </c>
      <c r="CA72" s="154" t="s">
        <v>779</v>
      </c>
      <c r="CB72" s="155" t="s">
        <v>697</v>
      </c>
      <c r="CC72" s="349">
        <f t="shared" si="20"/>
        <v>0</v>
      </c>
      <c r="CD72" s="349">
        <f t="shared" si="21"/>
        <v>0</v>
      </c>
      <c r="CE72" s="349">
        <f t="shared" si="22"/>
        <v>0</v>
      </c>
      <c r="CF72" s="349">
        <f t="shared" si="23"/>
        <v>0</v>
      </c>
      <c r="CG72" s="348">
        <v>0</v>
      </c>
      <c r="CH72" s="350" t="str">
        <f t="shared" si="18"/>
        <v>-</v>
      </c>
    </row>
    <row r="73" spans="1:86">
      <c r="A73" s="238" t="s">
        <v>128</v>
      </c>
      <c r="B73" s="239" t="s">
        <v>150</v>
      </c>
      <c r="C73" s="240" t="s">
        <v>345</v>
      </c>
      <c r="D73" s="240" t="s">
        <v>163</v>
      </c>
      <c r="E73" s="286" t="s">
        <v>154</v>
      </c>
      <c r="F73" s="241" t="s">
        <v>229</v>
      </c>
      <c r="G73" s="242" t="s">
        <v>124</v>
      </c>
      <c r="H73" s="242" t="s">
        <v>129</v>
      </c>
      <c r="I73" s="243" t="s">
        <v>127</v>
      </c>
      <c r="J73" s="249" t="s">
        <v>75</v>
      </c>
      <c r="K73" s="287">
        <v>4</v>
      </c>
      <c r="L73" s="288">
        <v>0</v>
      </c>
      <c r="M73" s="310" t="s">
        <v>778</v>
      </c>
      <c r="N73" s="242" t="s">
        <v>348</v>
      </c>
      <c r="O73" s="291"/>
      <c r="P73" s="292"/>
      <c r="Q73" s="293"/>
      <c r="R73" s="293"/>
      <c r="S73" s="294"/>
      <c r="T73" s="295"/>
      <c r="U73" s="293"/>
      <c r="V73" s="293"/>
      <c r="W73" s="294"/>
      <c r="X73" s="296"/>
      <c r="Y73" s="295"/>
      <c r="Z73" s="293"/>
      <c r="AA73" s="293"/>
      <c r="AB73" s="313"/>
      <c r="AC73" s="314"/>
      <c r="AD73" s="315"/>
      <c r="AE73" s="293"/>
      <c r="AF73" s="293"/>
      <c r="AG73" s="296"/>
      <c r="AH73" s="319"/>
      <c r="AI73" s="320"/>
      <c r="AJ73" s="321"/>
      <c r="AK73" s="321"/>
      <c r="AL73" s="326"/>
      <c r="AM73" s="319"/>
      <c r="AN73" s="320"/>
      <c r="AO73" s="321"/>
      <c r="AP73" s="321"/>
      <c r="AQ73" s="328"/>
      <c r="AR73" s="320"/>
      <c r="AS73" s="320"/>
      <c r="AT73" s="321"/>
      <c r="AU73" s="321"/>
      <c r="AV73" s="326"/>
      <c r="AW73" s="319"/>
      <c r="AX73" s="321"/>
      <c r="AY73" s="321"/>
      <c r="AZ73" s="321"/>
      <c r="BA73" s="326"/>
      <c r="BB73" s="319"/>
      <c r="BC73" s="320"/>
      <c r="BD73" s="321"/>
      <c r="BE73" s="321"/>
      <c r="BF73" s="328"/>
      <c r="BG73" s="292"/>
      <c r="BH73" s="293"/>
      <c r="BI73" s="293"/>
      <c r="BJ73" s="294"/>
      <c r="BK73" s="296"/>
      <c r="BL73" s="295"/>
      <c r="BM73" s="293"/>
      <c r="BN73" s="293"/>
      <c r="BO73" s="293"/>
      <c r="BP73" s="296"/>
      <c r="BQ73" s="295"/>
      <c r="BR73" s="292"/>
      <c r="BS73" s="293"/>
      <c r="BT73" s="293"/>
      <c r="BU73" s="512"/>
      <c r="BV73" s="342">
        <f t="shared" si="14"/>
        <v>0</v>
      </c>
      <c r="BW73" s="429">
        <f>L73-BV73</f>
        <v>0</v>
      </c>
      <c r="BX73" s="343" t="str">
        <f t="shared" si="15"/>
        <v>-</v>
      </c>
      <c r="BY73" s="344" t="str">
        <f t="shared" si="16"/>
        <v>-</v>
      </c>
      <c r="BZ73" s="344" t="str">
        <f t="shared" si="17"/>
        <v>-</v>
      </c>
      <c r="CA73" s="154" t="s">
        <v>780</v>
      </c>
      <c r="CB73" s="155" t="s">
        <v>697</v>
      </c>
      <c r="CC73" s="349">
        <f t="shared" si="20"/>
        <v>0</v>
      </c>
      <c r="CD73" s="349">
        <f t="shared" si="21"/>
        <v>0</v>
      </c>
      <c r="CE73" s="349">
        <f t="shared" si="22"/>
        <v>0</v>
      </c>
      <c r="CF73" s="349">
        <f t="shared" si="23"/>
        <v>0</v>
      </c>
      <c r="CG73" s="348">
        <v>0</v>
      </c>
      <c r="CH73" s="350" t="str">
        <f t="shared" si="18"/>
        <v>-</v>
      </c>
    </row>
    <row r="74" spans="1:86">
      <c r="A74" s="238" t="s">
        <v>128</v>
      </c>
      <c r="B74" s="239" t="s">
        <v>150</v>
      </c>
      <c r="C74" s="240" t="s">
        <v>345</v>
      </c>
      <c r="D74" s="240" t="s">
        <v>163</v>
      </c>
      <c r="E74" s="286" t="s">
        <v>154</v>
      </c>
      <c r="F74" s="241" t="s">
        <v>229</v>
      </c>
      <c r="G74" s="242" t="s">
        <v>124</v>
      </c>
      <c r="H74" s="242" t="s">
        <v>129</v>
      </c>
      <c r="I74" s="243" t="s">
        <v>127</v>
      </c>
      <c r="J74" s="249" t="s">
        <v>734</v>
      </c>
      <c r="K74" s="287">
        <v>6</v>
      </c>
      <c r="L74" s="288">
        <v>0</v>
      </c>
      <c r="M74" s="310" t="s">
        <v>778</v>
      </c>
      <c r="N74" s="242" t="s">
        <v>348</v>
      </c>
      <c r="O74" s="291"/>
      <c r="P74" s="292"/>
      <c r="Q74" s="293"/>
      <c r="R74" s="293"/>
      <c r="S74" s="294"/>
      <c r="T74" s="295"/>
      <c r="U74" s="293"/>
      <c r="V74" s="293"/>
      <c r="W74" s="294"/>
      <c r="X74" s="296"/>
      <c r="Y74" s="295"/>
      <c r="Z74" s="293"/>
      <c r="AA74" s="293"/>
      <c r="AB74" s="313"/>
      <c r="AC74" s="314"/>
      <c r="AD74" s="315"/>
      <c r="AE74" s="293"/>
      <c r="AF74" s="293"/>
      <c r="AG74" s="296"/>
      <c r="AH74" s="319"/>
      <c r="AI74" s="320"/>
      <c r="AJ74" s="321"/>
      <c r="AK74" s="321"/>
      <c r="AL74" s="326"/>
      <c r="AM74" s="319"/>
      <c r="AN74" s="320"/>
      <c r="AO74" s="321"/>
      <c r="AP74" s="321"/>
      <c r="AQ74" s="328"/>
      <c r="AR74" s="320"/>
      <c r="AS74" s="320"/>
      <c r="AT74" s="321"/>
      <c r="AU74" s="321"/>
      <c r="AV74" s="326"/>
      <c r="AW74" s="319"/>
      <c r="AX74" s="321"/>
      <c r="AY74" s="321"/>
      <c r="AZ74" s="321"/>
      <c r="BA74" s="326"/>
      <c r="BB74" s="319"/>
      <c r="BC74" s="320"/>
      <c r="BD74" s="321"/>
      <c r="BE74" s="321"/>
      <c r="BF74" s="328"/>
      <c r="BG74" s="292"/>
      <c r="BH74" s="293"/>
      <c r="BI74" s="293"/>
      <c r="BJ74" s="294"/>
      <c r="BK74" s="296"/>
      <c r="BL74" s="295"/>
      <c r="BM74" s="293"/>
      <c r="BN74" s="293"/>
      <c r="BO74" s="293"/>
      <c r="BP74" s="296"/>
      <c r="BQ74" s="295"/>
      <c r="BR74" s="292"/>
      <c r="BS74" s="293"/>
      <c r="BT74" s="293"/>
      <c r="BU74" s="512"/>
      <c r="BV74" s="342">
        <f t="shared" si="14"/>
        <v>0</v>
      </c>
      <c r="BW74" s="429">
        <f t="shared" si="19"/>
        <v>0</v>
      </c>
      <c r="BX74" s="343" t="str">
        <f t="shared" si="15"/>
        <v>-</v>
      </c>
      <c r="BY74" s="344" t="str">
        <f t="shared" si="16"/>
        <v>-</v>
      </c>
      <c r="BZ74" s="344" t="str">
        <f t="shared" si="17"/>
        <v>-</v>
      </c>
      <c r="CA74" s="154" t="s">
        <v>780</v>
      </c>
      <c r="CB74" s="155" t="s">
        <v>697</v>
      </c>
      <c r="CC74" s="349">
        <f t="shared" si="20"/>
        <v>0</v>
      </c>
      <c r="CD74" s="349">
        <f t="shared" si="21"/>
        <v>0</v>
      </c>
      <c r="CE74" s="349">
        <f t="shared" si="22"/>
        <v>0</v>
      </c>
      <c r="CF74" s="349">
        <f t="shared" si="23"/>
        <v>0</v>
      </c>
      <c r="CG74" s="348">
        <v>0</v>
      </c>
      <c r="CH74" s="350" t="str">
        <f t="shared" si="18"/>
        <v>-</v>
      </c>
    </row>
    <row r="75" spans="1:86">
      <c r="A75" s="238" t="s">
        <v>128</v>
      </c>
      <c r="B75" s="239" t="s">
        <v>150</v>
      </c>
      <c r="C75" s="240" t="s">
        <v>801</v>
      </c>
      <c r="D75" s="240" t="s">
        <v>163</v>
      </c>
      <c r="E75" s="286" t="s">
        <v>154</v>
      </c>
      <c r="F75" s="241" t="s">
        <v>229</v>
      </c>
      <c r="G75" s="242" t="s">
        <v>124</v>
      </c>
      <c r="H75" s="242" t="s">
        <v>129</v>
      </c>
      <c r="I75" s="243" t="s">
        <v>127</v>
      </c>
      <c r="J75" s="249" t="s">
        <v>75</v>
      </c>
      <c r="K75" s="287">
        <v>4</v>
      </c>
      <c r="L75" s="288">
        <v>4</v>
      </c>
      <c r="M75" s="311" t="s">
        <v>647</v>
      </c>
      <c r="N75" s="242" t="s">
        <v>231</v>
      </c>
      <c r="O75" s="291"/>
      <c r="P75" s="292"/>
      <c r="Q75" s="293"/>
      <c r="R75" s="293"/>
      <c r="S75" s="294"/>
      <c r="T75" s="295"/>
      <c r="U75" s="293"/>
      <c r="V75" s="293"/>
      <c r="W75" s="294"/>
      <c r="X75" s="296"/>
      <c r="Y75" s="295"/>
      <c r="Z75" s="293"/>
      <c r="AA75" s="293">
        <v>1</v>
      </c>
      <c r="AB75" s="313"/>
      <c r="AC75" s="314"/>
      <c r="AD75" s="315"/>
      <c r="AE75" s="293"/>
      <c r="AF75" s="293">
        <v>1</v>
      </c>
      <c r="AG75" s="296"/>
      <c r="AH75" s="319"/>
      <c r="AI75" s="320"/>
      <c r="AJ75" s="321"/>
      <c r="AK75" s="321"/>
      <c r="AL75" s="326"/>
      <c r="AM75" s="319"/>
      <c r="AN75" s="320"/>
      <c r="AO75" s="321">
        <v>1</v>
      </c>
      <c r="AP75" s="321"/>
      <c r="AQ75" s="328"/>
      <c r="AR75" s="320"/>
      <c r="AS75" s="320"/>
      <c r="AT75" s="321"/>
      <c r="AU75" s="321">
        <v>1</v>
      </c>
      <c r="AV75" s="326"/>
      <c r="AW75" s="319"/>
      <c r="AX75" s="321"/>
      <c r="AY75" s="321"/>
      <c r="AZ75" s="321"/>
      <c r="BA75" s="326"/>
      <c r="BB75" s="319"/>
      <c r="BC75" s="320"/>
      <c r="BD75" s="321"/>
      <c r="BE75" s="321"/>
      <c r="BF75" s="328"/>
      <c r="BG75" s="292"/>
      <c r="BH75" s="293"/>
      <c r="BI75" s="293"/>
      <c r="BJ75" s="294"/>
      <c r="BK75" s="296"/>
      <c r="BL75" s="295"/>
      <c r="BM75" s="293"/>
      <c r="BN75" s="293"/>
      <c r="BO75" s="293"/>
      <c r="BP75" s="296"/>
      <c r="BQ75" s="295"/>
      <c r="BR75" s="292"/>
      <c r="BS75" s="293"/>
      <c r="BT75" s="293"/>
      <c r="BU75" s="512"/>
      <c r="BV75" s="342">
        <f t="shared" si="14"/>
        <v>4</v>
      </c>
      <c r="BW75" s="429">
        <f t="shared" si="19"/>
        <v>0</v>
      </c>
      <c r="BX75" s="343">
        <f t="shared" si="15"/>
        <v>4</v>
      </c>
      <c r="BY75" s="344" t="str">
        <f t="shared" si="16"/>
        <v>-</v>
      </c>
      <c r="BZ75" s="344" t="str">
        <f t="shared" si="17"/>
        <v>-</v>
      </c>
      <c r="CA75" s="154" t="s">
        <v>124</v>
      </c>
      <c r="CB75" s="155" t="s">
        <v>697</v>
      </c>
      <c r="CC75" s="349">
        <f t="shared" si="20"/>
        <v>1</v>
      </c>
      <c r="CD75" s="349">
        <f t="shared" si="21"/>
        <v>2</v>
      </c>
      <c r="CE75" s="349">
        <f t="shared" si="22"/>
        <v>1</v>
      </c>
      <c r="CF75" s="349">
        <f t="shared" si="23"/>
        <v>0</v>
      </c>
      <c r="CG75" s="348">
        <v>0</v>
      </c>
      <c r="CH75" s="350" t="str">
        <f t="shared" si="18"/>
        <v>-</v>
      </c>
    </row>
    <row r="76" spans="1:86">
      <c r="A76" s="238" t="s">
        <v>128</v>
      </c>
      <c r="B76" s="239" t="s">
        <v>150</v>
      </c>
      <c r="C76" s="240" t="s">
        <v>801</v>
      </c>
      <c r="D76" s="240" t="s">
        <v>163</v>
      </c>
      <c r="E76" s="286" t="s">
        <v>154</v>
      </c>
      <c r="F76" s="241" t="s">
        <v>229</v>
      </c>
      <c r="G76" s="242" t="s">
        <v>124</v>
      </c>
      <c r="H76" s="242" t="s">
        <v>129</v>
      </c>
      <c r="I76" s="243" t="s">
        <v>127</v>
      </c>
      <c r="J76" s="249" t="s">
        <v>38</v>
      </c>
      <c r="K76" s="287">
        <v>4</v>
      </c>
      <c r="L76" s="288">
        <v>4</v>
      </c>
      <c r="M76" s="247" t="s">
        <v>635</v>
      </c>
      <c r="N76" s="242" t="s">
        <v>231</v>
      </c>
      <c r="O76" s="291"/>
      <c r="P76" s="292"/>
      <c r="Q76" s="293"/>
      <c r="R76" s="293"/>
      <c r="S76" s="294"/>
      <c r="T76" s="295"/>
      <c r="U76" s="293"/>
      <c r="V76" s="293"/>
      <c r="W76" s="294"/>
      <c r="X76" s="296"/>
      <c r="Y76" s="295"/>
      <c r="Z76" s="293"/>
      <c r="AA76" s="293">
        <v>1</v>
      </c>
      <c r="AB76" s="313"/>
      <c r="AC76" s="314"/>
      <c r="AD76" s="315"/>
      <c r="AE76" s="293"/>
      <c r="AF76" s="293">
        <v>1</v>
      </c>
      <c r="AG76" s="296"/>
      <c r="AH76" s="319"/>
      <c r="AI76" s="320"/>
      <c r="AJ76" s="321"/>
      <c r="AK76" s="321"/>
      <c r="AL76" s="326"/>
      <c r="AM76" s="319"/>
      <c r="AN76" s="320"/>
      <c r="AO76" s="321">
        <v>1</v>
      </c>
      <c r="AP76" s="321"/>
      <c r="AQ76" s="328"/>
      <c r="AR76" s="320"/>
      <c r="AS76" s="320"/>
      <c r="AT76" s="321"/>
      <c r="AU76" s="321">
        <v>1</v>
      </c>
      <c r="AV76" s="326"/>
      <c r="AW76" s="319"/>
      <c r="AX76" s="321"/>
      <c r="AY76" s="321"/>
      <c r="AZ76" s="321"/>
      <c r="BA76" s="326"/>
      <c r="BB76" s="319"/>
      <c r="BC76" s="320"/>
      <c r="BD76" s="321"/>
      <c r="BE76" s="321"/>
      <c r="BF76" s="328"/>
      <c r="BG76" s="292"/>
      <c r="BH76" s="293"/>
      <c r="BI76" s="293"/>
      <c r="BJ76" s="294"/>
      <c r="BK76" s="296"/>
      <c r="BL76" s="295"/>
      <c r="BM76" s="293"/>
      <c r="BN76" s="293"/>
      <c r="BO76" s="293"/>
      <c r="BP76" s="296"/>
      <c r="BQ76" s="295"/>
      <c r="BR76" s="292"/>
      <c r="BS76" s="293"/>
      <c r="BT76" s="293"/>
      <c r="BU76" s="512"/>
      <c r="BV76" s="342">
        <f t="shared" si="14"/>
        <v>4</v>
      </c>
      <c r="BW76" s="429">
        <f t="shared" si="19"/>
        <v>0</v>
      </c>
      <c r="BX76" s="343">
        <f t="shared" si="15"/>
        <v>4</v>
      </c>
      <c r="BY76" s="344">
        <f t="shared" si="16"/>
        <v>2</v>
      </c>
      <c r="BZ76" s="344">
        <f t="shared" si="17"/>
        <v>2</v>
      </c>
      <c r="CA76" s="154" t="s">
        <v>124</v>
      </c>
      <c r="CB76" s="155" t="s">
        <v>697</v>
      </c>
      <c r="CC76" s="349">
        <f t="shared" si="20"/>
        <v>1</v>
      </c>
      <c r="CD76" s="349">
        <f t="shared" si="21"/>
        <v>2</v>
      </c>
      <c r="CE76" s="349">
        <f t="shared" si="22"/>
        <v>1</v>
      </c>
      <c r="CF76" s="349">
        <f t="shared" si="23"/>
        <v>0</v>
      </c>
      <c r="CG76" s="348">
        <v>0</v>
      </c>
      <c r="CH76" s="350" t="str">
        <f t="shared" si="18"/>
        <v>Done</v>
      </c>
    </row>
    <row r="77" spans="1:86">
      <c r="A77" s="238" t="s">
        <v>128</v>
      </c>
      <c r="B77" s="239" t="s">
        <v>150</v>
      </c>
      <c r="C77" s="240" t="s">
        <v>801</v>
      </c>
      <c r="D77" s="240" t="s">
        <v>163</v>
      </c>
      <c r="E77" s="286" t="s">
        <v>154</v>
      </c>
      <c r="F77" s="241" t="s">
        <v>229</v>
      </c>
      <c r="G77" s="242" t="s">
        <v>124</v>
      </c>
      <c r="H77" s="242" t="s">
        <v>129</v>
      </c>
      <c r="I77" s="243" t="s">
        <v>127</v>
      </c>
      <c r="J77" s="249" t="s">
        <v>734</v>
      </c>
      <c r="K77" s="287">
        <v>6</v>
      </c>
      <c r="L77" s="288">
        <v>6</v>
      </c>
      <c r="M77" s="310" t="s">
        <v>735</v>
      </c>
      <c r="N77" s="242" t="s">
        <v>231</v>
      </c>
      <c r="O77" s="291"/>
      <c r="P77" s="292"/>
      <c r="Q77" s="293"/>
      <c r="R77" s="293"/>
      <c r="S77" s="294"/>
      <c r="T77" s="295"/>
      <c r="U77" s="293"/>
      <c r="V77" s="293"/>
      <c r="W77" s="294"/>
      <c r="X77" s="296"/>
      <c r="Y77" s="295"/>
      <c r="Z77" s="293"/>
      <c r="AA77" s="293">
        <v>6</v>
      </c>
      <c r="AB77" s="313"/>
      <c r="AC77" s="314"/>
      <c r="AD77" s="315"/>
      <c r="AE77" s="293"/>
      <c r="AF77" s="293"/>
      <c r="AG77" s="296"/>
      <c r="AH77" s="319"/>
      <c r="AI77" s="320"/>
      <c r="AJ77" s="321"/>
      <c r="AK77" s="321"/>
      <c r="AL77" s="326"/>
      <c r="AM77" s="319"/>
      <c r="AN77" s="320"/>
      <c r="AO77" s="321"/>
      <c r="AP77" s="321"/>
      <c r="AQ77" s="328"/>
      <c r="AR77" s="320"/>
      <c r="AS77" s="320"/>
      <c r="AT77" s="321"/>
      <c r="AU77" s="321"/>
      <c r="AV77" s="326"/>
      <c r="AW77" s="319"/>
      <c r="AX77" s="321"/>
      <c r="AY77" s="321"/>
      <c r="AZ77" s="321"/>
      <c r="BA77" s="326"/>
      <c r="BB77" s="319"/>
      <c r="BC77" s="320"/>
      <c r="BD77" s="321"/>
      <c r="BE77" s="321"/>
      <c r="BF77" s="328"/>
      <c r="BG77" s="292"/>
      <c r="BH77" s="293"/>
      <c r="BI77" s="293"/>
      <c r="BJ77" s="294"/>
      <c r="BK77" s="296"/>
      <c r="BL77" s="295"/>
      <c r="BM77" s="293"/>
      <c r="BN77" s="293"/>
      <c r="BO77" s="293"/>
      <c r="BP77" s="296"/>
      <c r="BQ77" s="295"/>
      <c r="BR77" s="292"/>
      <c r="BS77" s="293"/>
      <c r="BT77" s="293"/>
      <c r="BU77" s="512"/>
      <c r="BV77" s="342">
        <f t="shared" si="14"/>
        <v>6</v>
      </c>
      <c r="BW77" s="429">
        <f t="shared" si="19"/>
        <v>0</v>
      </c>
      <c r="BX77" s="343" t="str">
        <f t="shared" si="15"/>
        <v>-</v>
      </c>
      <c r="BY77" s="344" t="str">
        <f t="shared" si="16"/>
        <v>-</v>
      </c>
      <c r="BZ77" s="344" t="str">
        <f t="shared" si="17"/>
        <v>-</v>
      </c>
      <c r="CA77" s="154" t="s">
        <v>124</v>
      </c>
      <c r="CB77" s="155" t="s">
        <v>697</v>
      </c>
      <c r="CC77" s="349">
        <f t="shared" si="20"/>
        <v>6</v>
      </c>
      <c r="CD77" s="349">
        <f t="shared" si="21"/>
        <v>0</v>
      </c>
      <c r="CE77" s="349">
        <f t="shared" si="22"/>
        <v>0</v>
      </c>
      <c r="CF77" s="349">
        <f t="shared" si="23"/>
        <v>0</v>
      </c>
      <c r="CG77" s="348">
        <v>0</v>
      </c>
      <c r="CH77" s="350" t="str">
        <f t="shared" si="18"/>
        <v>-</v>
      </c>
    </row>
    <row r="78" spans="1:86">
      <c r="A78" s="238" t="s">
        <v>128</v>
      </c>
      <c r="B78" s="239" t="s">
        <v>150</v>
      </c>
      <c r="C78" s="240" t="s">
        <v>349</v>
      </c>
      <c r="D78" s="240" t="s">
        <v>163</v>
      </c>
      <c r="E78" s="286" t="s">
        <v>154</v>
      </c>
      <c r="F78" s="241" t="s">
        <v>229</v>
      </c>
      <c r="G78" s="242" t="s">
        <v>124</v>
      </c>
      <c r="H78" s="242" t="s">
        <v>129</v>
      </c>
      <c r="I78" s="243" t="s">
        <v>127</v>
      </c>
      <c r="J78" s="249" t="s">
        <v>75</v>
      </c>
      <c r="K78" s="287">
        <v>4</v>
      </c>
      <c r="L78" s="288">
        <v>4</v>
      </c>
      <c r="M78" s="311" t="s">
        <v>648</v>
      </c>
      <c r="N78" s="242" t="s">
        <v>350</v>
      </c>
      <c r="O78" s="291"/>
      <c r="P78" s="292"/>
      <c r="Q78" s="293"/>
      <c r="R78" s="293"/>
      <c r="S78" s="294"/>
      <c r="T78" s="295"/>
      <c r="U78" s="293"/>
      <c r="V78" s="293"/>
      <c r="W78" s="294"/>
      <c r="X78" s="296"/>
      <c r="Y78" s="295"/>
      <c r="Z78" s="293"/>
      <c r="AA78" s="293">
        <v>1</v>
      </c>
      <c r="AB78" s="313"/>
      <c r="AC78" s="314"/>
      <c r="AD78" s="315"/>
      <c r="AE78" s="293"/>
      <c r="AF78" s="293">
        <v>1</v>
      </c>
      <c r="AG78" s="296"/>
      <c r="AH78" s="319"/>
      <c r="AI78" s="320"/>
      <c r="AJ78" s="321"/>
      <c r="AK78" s="321"/>
      <c r="AL78" s="326"/>
      <c r="AM78" s="319"/>
      <c r="AN78" s="320"/>
      <c r="AO78" s="321">
        <v>1</v>
      </c>
      <c r="AP78" s="321"/>
      <c r="AQ78" s="328"/>
      <c r="AR78" s="320"/>
      <c r="AS78" s="320"/>
      <c r="AT78" s="321"/>
      <c r="AU78" s="321">
        <v>1</v>
      </c>
      <c r="AV78" s="326"/>
      <c r="AW78" s="319"/>
      <c r="AX78" s="321"/>
      <c r="AY78" s="321"/>
      <c r="AZ78" s="321"/>
      <c r="BA78" s="326"/>
      <c r="BB78" s="319"/>
      <c r="BC78" s="320"/>
      <c r="BD78" s="321"/>
      <c r="BE78" s="321"/>
      <c r="BF78" s="328"/>
      <c r="BG78" s="292"/>
      <c r="BH78" s="293"/>
      <c r="BI78" s="293"/>
      <c r="BJ78" s="294"/>
      <c r="BK78" s="296"/>
      <c r="BL78" s="295"/>
      <c r="BM78" s="293"/>
      <c r="BN78" s="293"/>
      <c r="BO78" s="293"/>
      <c r="BP78" s="296"/>
      <c r="BQ78" s="295"/>
      <c r="BR78" s="292"/>
      <c r="BS78" s="293"/>
      <c r="BT78" s="293"/>
      <c r="BU78" s="512"/>
      <c r="BV78" s="342">
        <f t="shared" si="14"/>
        <v>4</v>
      </c>
      <c r="BW78" s="429">
        <f t="shared" si="19"/>
        <v>0</v>
      </c>
      <c r="BX78" s="343">
        <f t="shared" si="15"/>
        <v>4</v>
      </c>
      <c r="BY78" s="344" t="str">
        <f t="shared" si="16"/>
        <v>-</v>
      </c>
      <c r="BZ78" s="344" t="str">
        <f t="shared" si="17"/>
        <v>-</v>
      </c>
      <c r="CA78" s="154" t="s">
        <v>124</v>
      </c>
      <c r="CB78" s="155" t="s">
        <v>697</v>
      </c>
      <c r="CC78" s="349">
        <f t="shared" si="20"/>
        <v>1</v>
      </c>
      <c r="CD78" s="349">
        <f t="shared" si="21"/>
        <v>2</v>
      </c>
      <c r="CE78" s="349">
        <f t="shared" si="22"/>
        <v>1</v>
      </c>
      <c r="CF78" s="349">
        <f t="shared" si="23"/>
        <v>0</v>
      </c>
      <c r="CG78" s="348">
        <v>0</v>
      </c>
      <c r="CH78" s="350" t="str">
        <f t="shared" si="18"/>
        <v>-</v>
      </c>
    </row>
    <row r="79" spans="1:86">
      <c r="A79" s="238" t="s">
        <v>128</v>
      </c>
      <c r="B79" s="239" t="s">
        <v>150</v>
      </c>
      <c r="C79" s="240" t="s">
        <v>349</v>
      </c>
      <c r="D79" s="240" t="s">
        <v>163</v>
      </c>
      <c r="E79" s="286" t="s">
        <v>154</v>
      </c>
      <c r="F79" s="241" t="s">
        <v>229</v>
      </c>
      <c r="G79" s="242" t="s">
        <v>124</v>
      </c>
      <c r="H79" s="242" t="s">
        <v>129</v>
      </c>
      <c r="I79" s="243" t="s">
        <v>127</v>
      </c>
      <c r="J79" s="249" t="s">
        <v>77</v>
      </c>
      <c r="K79" s="287">
        <v>4</v>
      </c>
      <c r="L79" s="288">
        <v>4</v>
      </c>
      <c r="M79" s="247" t="s">
        <v>621</v>
      </c>
      <c r="N79" s="242" t="s">
        <v>350</v>
      </c>
      <c r="O79" s="291"/>
      <c r="P79" s="292"/>
      <c r="Q79" s="293"/>
      <c r="R79" s="293"/>
      <c r="S79" s="294"/>
      <c r="T79" s="295"/>
      <c r="U79" s="293"/>
      <c r="V79" s="293"/>
      <c r="W79" s="294"/>
      <c r="X79" s="296"/>
      <c r="Y79" s="295"/>
      <c r="Z79" s="293"/>
      <c r="AA79" s="293">
        <v>1</v>
      </c>
      <c r="AB79" s="313"/>
      <c r="AC79" s="314"/>
      <c r="AD79" s="315"/>
      <c r="AE79" s="293"/>
      <c r="AF79" s="293">
        <v>1</v>
      </c>
      <c r="AG79" s="296"/>
      <c r="AH79" s="319"/>
      <c r="AI79" s="320"/>
      <c r="AJ79" s="321"/>
      <c r="AK79" s="321"/>
      <c r="AL79" s="326"/>
      <c r="AM79" s="319"/>
      <c r="AN79" s="320"/>
      <c r="AO79" s="321">
        <v>1</v>
      </c>
      <c r="AP79" s="321"/>
      <c r="AQ79" s="328"/>
      <c r="AR79" s="320"/>
      <c r="AS79" s="320"/>
      <c r="AT79" s="321"/>
      <c r="AU79" s="321">
        <v>1</v>
      </c>
      <c r="AV79" s="326"/>
      <c r="AW79" s="319"/>
      <c r="AX79" s="321"/>
      <c r="AY79" s="321"/>
      <c r="AZ79" s="321"/>
      <c r="BA79" s="326"/>
      <c r="BB79" s="319"/>
      <c r="BC79" s="320"/>
      <c r="BD79" s="321"/>
      <c r="BE79" s="321"/>
      <c r="BF79" s="328"/>
      <c r="BG79" s="292"/>
      <c r="BH79" s="293"/>
      <c r="BI79" s="293"/>
      <c r="BJ79" s="294"/>
      <c r="BK79" s="296"/>
      <c r="BL79" s="295"/>
      <c r="BM79" s="293"/>
      <c r="BN79" s="293"/>
      <c r="BO79" s="293"/>
      <c r="BP79" s="296"/>
      <c r="BQ79" s="295"/>
      <c r="BR79" s="292"/>
      <c r="BS79" s="293"/>
      <c r="BT79" s="293"/>
      <c r="BU79" s="512"/>
      <c r="BV79" s="342">
        <f t="shared" si="14"/>
        <v>4</v>
      </c>
      <c r="BW79" s="429">
        <f t="shared" si="19"/>
        <v>0</v>
      </c>
      <c r="BX79" s="343">
        <f t="shared" si="15"/>
        <v>4</v>
      </c>
      <c r="BY79" s="344" t="str">
        <f t="shared" si="16"/>
        <v>-</v>
      </c>
      <c r="BZ79" s="344" t="str">
        <f t="shared" si="17"/>
        <v>-</v>
      </c>
      <c r="CA79" s="154" t="s">
        <v>124</v>
      </c>
      <c r="CB79" s="155" t="s">
        <v>697</v>
      </c>
      <c r="CC79" s="349">
        <f t="shared" si="20"/>
        <v>1</v>
      </c>
      <c r="CD79" s="349">
        <f t="shared" si="21"/>
        <v>2</v>
      </c>
      <c r="CE79" s="349">
        <f t="shared" si="22"/>
        <v>1</v>
      </c>
      <c r="CF79" s="349">
        <f t="shared" si="23"/>
        <v>0</v>
      </c>
      <c r="CG79" s="348">
        <v>0</v>
      </c>
      <c r="CH79" s="350" t="str">
        <f t="shared" si="18"/>
        <v>-</v>
      </c>
    </row>
    <row r="80" spans="1:86">
      <c r="A80" s="238" t="s">
        <v>128</v>
      </c>
      <c r="B80" s="239" t="s">
        <v>150</v>
      </c>
      <c r="C80" s="240" t="s">
        <v>349</v>
      </c>
      <c r="D80" s="240" t="s">
        <v>163</v>
      </c>
      <c r="E80" s="286" t="s">
        <v>154</v>
      </c>
      <c r="F80" s="241" t="s">
        <v>229</v>
      </c>
      <c r="G80" s="242" t="s">
        <v>124</v>
      </c>
      <c r="H80" s="242" t="s">
        <v>129</v>
      </c>
      <c r="I80" s="243" t="s">
        <v>127</v>
      </c>
      <c r="J80" s="249" t="s">
        <v>41</v>
      </c>
      <c r="K80" s="287">
        <v>4</v>
      </c>
      <c r="L80" s="288">
        <v>4</v>
      </c>
      <c r="M80" s="247" t="s">
        <v>621</v>
      </c>
      <c r="N80" s="242" t="s">
        <v>350</v>
      </c>
      <c r="O80" s="291"/>
      <c r="P80" s="292"/>
      <c r="Q80" s="293"/>
      <c r="R80" s="293"/>
      <c r="S80" s="294"/>
      <c r="T80" s="295"/>
      <c r="U80" s="293"/>
      <c r="V80" s="293"/>
      <c r="W80" s="294"/>
      <c r="X80" s="296"/>
      <c r="Y80" s="295"/>
      <c r="Z80" s="293"/>
      <c r="AA80" s="293">
        <v>1</v>
      </c>
      <c r="AB80" s="313"/>
      <c r="AC80" s="314"/>
      <c r="AD80" s="315"/>
      <c r="AE80" s="293"/>
      <c r="AF80" s="293">
        <v>1</v>
      </c>
      <c r="AG80" s="296"/>
      <c r="AH80" s="319"/>
      <c r="AI80" s="320"/>
      <c r="AJ80" s="321"/>
      <c r="AK80" s="321"/>
      <c r="AL80" s="326"/>
      <c r="AM80" s="319"/>
      <c r="AN80" s="320"/>
      <c r="AO80" s="321">
        <v>1</v>
      </c>
      <c r="AP80" s="321"/>
      <c r="AQ80" s="328"/>
      <c r="AR80" s="320"/>
      <c r="AS80" s="320"/>
      <c r="AT80" s="321"/>
      <c r="AU80" s="321">
        <v>1</v>
      </c>
      <c r="AV80" s="326"/>
      <c r="AW80" s="319"/>
      <c r="AX80" s="321"/>
      <c r="AY80" s="321"/>
      <c r="AZ80" s="321"/>
      <c r="BA80" s="326"/>
      <c r="BB80" s="319"/>
      <c r="BC80" s="320"/>
      <c r="BD80" s="321"/>
      <c r="BE80" s="321"/>
      <c r="BF80" s="328"/>
      <c r="BG80" s="292"/>
      <c r="BH80" s="293"/>
      <c r="BI80" s="293"/>
      <c r="BJ80" s="294"/>
      <c r="BK80" s="296"/>
      <c r="BL80" s="295"/>
      <c r="BM80" s="293"/>
      <c r="BN80" s="293"/>
      <c r="BO80" s="293"/>
      <c r="BP80" s="296"/>
      <c r="BQ80" s="295"/>
      <c r="BR80" s="292"/>
      <c r="BS80" s="293"/>
      <c r="BT80" s="293"/>
      <c r="BU80" s="512"/>
      <c r="BV80" s="342">
        <f t="shared" si="14"/>
        <v>4</v>
      </c>
      <c r="BW80" s="429">
        <f t="shared" si="19"/>
        <v>0</v>
      </c>
      <c r="BX80" s="343">
        <f t="shared" si="15"/>
        <v>4</v>
      </c>
      <c r="BY80" s="344" t="str">
        <f t="shared" si="16"/>
        <v>-</v>
      </c>
      <c r="BZ80" s="344" t="str">
        <f t="shared" si="17"/>
        <v>-</v>
      </c>
      <c r="CA80" s="154" t="s">
        <v>124</v>
      </c>
      <c r="CB80" s="155" t="s">
        <v>697</v>
      </c>
      <c r="CC80" s="349">
        <f t="shared" si="20"/>
        <v>1</v>
      </c>
      <c r="CD80" s="349">
        <f t="shared" si="21"/>
        <v>2</v>
      </c>
      <c r="CE80" s="349">
        <f t="shared" si="22"/>
        <v>1</v>
      </c>
      <c r="CF80" s="349">
        <f t="shared" si="23"/>
        <v>0</v>
      </c>
      <c r="CG80" s="348">
        <v>0</v>
      </c>
      <c r="CH80" s="350" t="str">
        <f t="shared" si="18"/>
        <v>-</v>
      </c>
    </row>
    <row r="81" spans="1:86">
      <c r="A81" s="238" t="s">
        <v>128</v>
      </c>
      <c r="B81" s="239" t="s">
        <v>150</v>
      </c>
      <c r="C81" s="240" t="s">
        <v>349</v>
      </c>
      <c r="D81" s="240" t="s">
        <v>163</v>
      </c>
      <c r="E81" s="286" t="s">
        <v>154</v>
      </c>
      <c r="F81" s="241" t="s">
        <v>229</v>
      </c>
      <c r="G81" s="242" t="s">
        <v>124</v>
      </c>
      <c r="H81" s="242" t="s">
        <v>129</v>
      </c>
      <c r="I81" s="243" t="s">
        <v>127</v>
      </c>
      <c r="J81" s="249" t="s">
        <v>44</v>
      </c>
      <c r="K81" s="287">
        <v>4</v>
      </c>
      <c r="L81" s="288">
        <v>4</v>
      </c>
      <c r="M81" s="247" t="s">
        <v>621</v>
      </c>
      <c r="N81" s="242" t="s">
        <v>350</v>
      </c>
      <c r="O81" s="291"/>
      <c r="P81" s="292"/>
      <c r="Q81" s="293"/>
      <c r="R81" s="293"/>
      <c r="S81" s="294"/>
      <c r="T81" s="295"/>
      <c r="U81" s="293"/>
      <c r="V81" s="293"/>
      <c r="W81" s="294"/>
      <c r="X81" s="296"/>
      <c r="Y81" s="295"/>
      <c r="Z81" s="293"/>
      <c r="AA81" s="293">
        <v>1</v>
      </c>
      <c r="AB81" s="313"/>
      <c r="AC81" s="314"/>
      <c r="AD81" s="315"/>
      <c r="AE81" s="293"/>
      <c r="AF81" s="293">
        <v>1</v>
      </c>
      <c r="AG81" s="296"/>
      <c r="AH81" s="319"/>
      <c r="AI81" s="320"/>
      <c r="AJ81" s="321"/>
      <c r="AK81" s="321"/>
      <c r="AL81" s="326"/>
      <c r="AM81" s="319"/>
      <c r="AN81" s="320"/>
      <c r="AO81" s="321">
        <v>1</v>
      </c>
      <c r="AP81" s="321"/>
      <c r="AQ81" s="328"/>
      <c r="AR81" s="320"/>
      <c r="AS81" s="320"/>
      <c r="AT81" s="321"/>
      <c r="AU81" s="321">
        <v>1</v>
      </c>
      <c r="AV81" s="326"/>
      <c r="AW81" s="319"/>
      <c r="AX81" s="321"/>
      <c r="AY81" s="321"/>
      <c r="AZ81" s="321"/>
      <c r="BA81" s="326"/>
      <c r="BB81" s="319"/>
      <c r="BC81" s="320"/>
      <c r="BD81" s="321"/>
      <c r="BE81" s="321"/>
      <c r="BF81" s="328"/>
      <c r="BG81" s="292"/>
      <c r="BH81" s="293"/>
      <c r="BI81" s="293"/>
      <c r="BJ81" s="294"/>
      <c r="BK81" s="296"/>
      <c r="BL81" s="295"/>
      <c r="BM81" s="293"/>
      <c r="BN81" s="293"/>
      <c r="BO81" s="293"/>
      <c r="BP81" s="296"/>
      <c r="BQ81" s="295"/>
      <c r="BR81" s="292"/>
      <c r="BS81" s="293"/>
      <c r="BT81" s="293"/>
      <c r="BU81" s="512"/>
      <c r="BV81" s="342">
        <f t="shared" si="14"/>
        <v>4</v>
      </c>
      <c r="BW81" s="429">
        <f t="shared" si="19"/>
        <v>0</v>
      </c>
      <c r="BX81" s="343">
        <f t="shared" si="15"/>
        <v>4</v>
      </c>
      <c r="BY81" s="344" t="str">
        <f t="shared" si="16"/>
        <v>-</v>
      </c>
      <c r="BZ81" s="344" t="str">
        <f t="shared" si="17"/>
        <v>-</v>
      </c>
      <c r="CA81" s="154" t="s">
        <v>124</v>
      </c>
      <c r="CB81" s="155" t="s">
        <v>697</v>
      </c>
      <c r="CC81" s="349">
        <f t="shared" si="20"/>
        <v>1</v>
      </c>
      <c r="CD81" s="349">
        <f t="shared" si="21"/>
        <v>2</v>
      </c>
      <c r="CE81" s="349">
        <f t="shared" si="22"/>
        <v>1</v>
      </c>
      <c r="CF81" s="349">
        <f t="shared" si="23"/>
        <v>0</v>
      </c>
      <c r="CG81" s="348">
        <v>0</v>
      </c>
      <c r="CH81" s="350" t="str">
        <f t="shared" si="18"/>
        <v>-</v>
      </c>
    </row>
    <row r="82" spans="1:86">
      <c r="A82" s="238" t="s">
        <v>128</v>
      </c>
      <c r="B82" s="239" t="s">
        <v>150</v>
      </c>
      <c r="C82" s="240" t="s">
        <v>349</v>
      </c>
      <c r="D82" s="240" t="s">
        <v>163</v>
      </c>
      <c r="E82" s="286" t="s">
        <v>154</v>
      </c>
      <c r="F82" s="241" t="s">
        <v>229</v>
      </c>
      <c r="G82" s="242" t="s">
        <v>124</v>
      </c>
      <c r="H82" s="242" t="s">
        <v>129</v>
      </c>
      <c r="I82" s="243" t="s">
        <v>127</v>
      </c>
      <c r="J82" s="249" t="s">
        <v>734</v>
      </c>
      <c r="K82" s="287">
        <v>6</v>
      </c>
      <c r="L82" s="288">
        <v>6</v>
      </c>
      <c r="M82" s="310" t="s">
        <v>735</v>
      </c>
      <c r="N82" s="242" t="s">
        <v>350</v>
      </c>
      <c r="O82" s="291"/>
      <c r="P82" s="292"/>
      <c r="Q82" s="293"/>
      <c r="R82" s="293"/>
      <c r="S82" s="294"/>
      <c r="T82" s="295"/>
      <c r="U82" s="293"/>
      <c r="V82" s="293"/>
      <c r="W82" s="294"/>
      <c r="X82" s="296"/>
      <c r="Y82" s="295"/>
      <c r="Z82" s="293"/>
      <c r="AA82" s="293">
        <v>6</v>
      </c>
      <c r="AB82" s="313"/>
      <c r="AC82" s="314"/>
      <c r="AD82" s="315"/>
      <c r="AE82" s="293"/>
      <c r="AF82" s="293"/>
      <c r="AG82" s="296"/>
      <c r="AH82" s="319"/>
      <c r="AI82" s="320"/>
      <c r="AJ82" s="321"/>
      <c r="AK82" s="321"/>
      <c r="AL82" s="326"/>
      <c r="AM82" s="319"/>
      <c r="AN82" s="320"/>
      <c r="AO82" s="321"/>
      <c r="AP82" s="321"/>
      <c r="AQ82" s="328"/>
      <c r="AR82" s="320"/>
      <c r="AS82" s="320"/>
      <c r="AT82" s="321"/>
      <c r="AU82" s="321"/>
      <c r="AV82" s="326"/>
      <c r="AW82" s="319"/>
      <c r="AX82" s="321"/>
      <c r="AY82" s="321"/>
      <c r="AZ82" s="321"/>
      <c r="BA82" s="326"/>
      <c r="BB82" s="319"/>
      <c r="BC82" s="320"/>
      <c r="BD82" s="321"/>
      <c r="BE82" s="321"/>
      <c r="BF82" s="328"/>
      <c r="BG82" s="292"/>
      <c r="BH82" s="293"/>
      <c r="BI82" s="293"/>
      <c r="BJ82" s="294"/>
      <c r="BK82" s="296"/>
      <c r="BL82" s="295"/>
      <c r="BM82" s="293"/>
      <c r="BN82" s="293"/>
      <c r="BO82" s="293"/>
      <c r="BP82" s="296"/>
      <c r="BQ82" s="295"/>
      <c r="BR82" s="292"/>
      <c r="BS82" s="293"/>
      <c r="BT82" s="293"/>
      <c r="BU82" s="512"/>
      <c r="BV82" s="342">
        <f t="shared" si="14"/>
        <v>6</v>
      </c>
      <c r="BW82" s="429">
        <f t="shared" si="19"/>
        <v>0</v>
      </c>
      <c r="BX82" s="343" t="str">
        <f t="shared" si="15"/>
        <v>-</v>
      </c>
      <c r="BY82" s="344" t="str">
        <f t="shared" si="16"/>
        <v>-</v>
      </c>
      <c r="BZ82" s="344" t="str">
        <f t="shared" si="17"/>
        <v>-</v>
      </c>
      <c r="CA82" s="154" t="s">
        <v>124</v>
      </c>
      <c r="CB82" s="155" t="s">
        <v>697</v>
      </c>
      <c r="CC82" s="349">
        <f t="shared" si="20"/>
        <v>6</v>
      </c>
      <c r="CD82" s="349">
        <f t="shared" si="21"/>
        <v>0</v>
      </c>
      <c r="CE82" s="349">
        <f t="shared" si="22"/>
        <v>0</v>
      </c>
      <c r="CF82" s="349">
        <f t="shared" si="23"/>
        <v>0</v>
      </c>
      <c r="CG82" s="348">
        <v>0</v>
      </c>
      <c r="CH82" s="350" t="str">
        <f t="shared" si="18"/>
        <v>-</v>
      </c>
    </row>
    <row r="83" spans="1:86">
      <c r="A83" s="238" t="s">
        <v>128</v>
      </c>
      <c r="B83" s="239" t="s">
        <v>150</v>
      </c>
      <c r="C83" s="240" t="s">
        <v>349</v>
      </c>
      <c r="D83" s="240" t="s">
        <v>163</v>
      </c>
      <c r="E83" s="286" t="s">
        <v>154</v>
      </c>
      <c r="F83" s="241" t="s">
        <v>229</v>
      </c>
      <c r="G83" s="242" t="s">
        <v>124</v>
      </c>
      <c r="H83" s="242" t="s">
        <v>129</v>
      </c>
      <c r="I83" s="243" t="s">
        <v>127</v>
      </c>
      <c r="J83" s="249" t="s">
        <v>72</v>
      </c>
      <c r="K83" s="287">
        <v>4</v>
      </c>
      <c r="L83" s="288">
        <v>4</v>
      </c>
      <c r="M83" s="247" t="s">
        <v>633</v>
      </c>
      <c r="N83" s="242" t="s">
        <v>350</v>
      </c>
      <c r="O83" s="291"/>
      <c r="P83" s="292"/>
      <c r="Q83" s="293"/>
      <c r="R83" s="293"/>
      <c r="S83" s="294"/>
      <c r="T83" s="295"/>
      <c r="U83" s="293"/>
      <c r="V83" s="293"/>
      <c r="W83" s="294"/>
      <c r="X83" s="296"/>
      <c r="Y83" s="295"/>
      <c r="Z83" s="293"/>
      <c r="AA83" s="293">
        <v>1</v>
      </c>
      <c r="AB83" s="313"/>
      <c r="AC83" s="314"/>
      <c r="AD83" s="315"/>
      <c r="AE83" s="293"/>
      <c r="AF83" s="293">
        <v>1</v>
      </c>
      <c r="AG83" s="296"/>
      <c r="AH83" s="319"/>
      <c r="AI83" s="320"/>
      <c r="AJ83" s="321"/>
      <c r="AK83" s="321"/>
      <c r="AL83" s="326"/>
      <c r="AM83" s="319"/>
      <c r="AN83" s="320"/>
      <c r="AO83" s="321">
        <v>1</v>
      </c>
      <c r="AP83" s="321"/>
      <c r="AQ83" s="328"/>
      <c r="AR83" s="320"/>
      <c r="AS83" s="320"/>
      <c r="AT83" s="321"/>
      <c r="AU83" s="321">
        <v>1</v>
      </c>
      <c r="AV83" s="326"/>
      <c r="AW83" s="319"/>
      <c r="AX83" s="321"/>
      <c r="AY83" s="321"/>
      <c r="AZ83" s="321"/>
      <c r="BA83" s="326"/>
      <c r="BB83" s="319"/>
      <c r="BC83" s="320"/>
      <c r="BD83" s="321"/>
      <c r="BE83" s="321"/>
      <c r="BF83" s="328"/>
      <c r="BG83" s="292"/>
      <c r="BH83" s="293"/>
      <c r="BI83" s="293"/>
      <c r="BJ83" s="294"/>
      <c r="BK83" s="296"/>
      <c r="BL83" s="295"/>
      <c r="BM83" s="293"/>
      <c r="BN83" s="293"/>
      <c r="BO83" s="293"/>
      <c r="BP83" s="296"/>
      <c r="BQ83" s="295"/>
      <c r="BR83" s="292"/>
      <c r="BS83" s="293"/>
      <c r="BT83" s="293"/>
      <c r="BU83" s="512"/>
      <c r="BV83" s="342">
        <f t="shared" si="14"/>
        <v>4</v>
      </c>
      <c r="BW83" s="429">
        <f t="shared" si="19"/>
        <v>0</v>
      </c>
      <c r="BX83" s="343">
        <f t="shared" si="15"/>
        <v>4</v>
      </c>
      <c r="BY83" s="344" t="str">
        <f t="shared" si="16"/>
        <v>-</v>
      </c>
      <c r="BZ83" s="344" t="str">
        <f t="shared" si="17"/>
        <v>-</v>
      </c>
      <c r="CA83" s="154" t="s">
        <v>124</v>
      </c>
      <c r="CB83" s="155" t="s">
        <v>697</v>
      </c>
      <c r="CC83" s="349">
        <f t="shared" si="20"/>
        <v>1</v>
      </c>
      <c r="CD83" s="349">
        <f t="shared" si="21"/>
        <v>2</v>
      </c>
      <c r="CE83" s="349">
        <f t="shared" si="22"/>
        <v>1</v>
      </c>
      <c r="CF83" s="349">
        <f t="shared" si="23"/>
        <v>0</v>
      </c>
      <c r="CG83" s="348">
        <v>0</v>
      </c>
      <c r="CH83" s="350" t="str">
        <f t="shared" si="18"/>
        <v>-</v>
      </c>
    </row>
    <row r="84" spans="1:86">
      <c r="A84" s="238" t="s">
        <v>128</v>
      </c>
      <c r="B84" s="239" t="s">
        <v>150</v>
      </c>
      <c r="C84" s="240" t="s">
        <v>228</v>
      </c>
      <c r="D84" s="240" t="s">
        <v>163</v>
      </c>
      <c r="E84" s="286" t="s">
        <v>154</v>
      </c>
      <c r="F84" s="241" t="s">
        <v>229</v>
      </c>
      <c r="G84" s="242" t="s">
        <v>124</v>
      </c>
      <c r="H84" s="242" t="s">
        <v>129</v>
      </c>
      <c r="I84" s="243" t="s">
        <v>127</v>
      </c>
      <c r="J84" s="249" t="s">
        <v>75</v>
      </c>
      <c r="K84" s="287">
        <v>4</v>
      </c>
      <c r="L84" s="288">
        <v>3</v>
      </c>
      <c r="M84" s="310" t="s">
        <v>630</v>
      </c>
      <c r="N84" s="242" t="s">
        <v>230</v>
      </c>
      <c r="O84" s="291"/>
      <c r="P84" s="292"/>
      <c r="Q84" s="293"/>
      <c r="R84" s="293"/>
      <c r="S84" s="294"/>
      <c r="T84" s="295"/>
      <c r="U84" s="293"/>
      <c r="V84" s="293"/>
      <c r="W84" s="294"/>
      <c r="X84" s="296"/>
      <c r="Y84" s="295"/>
      <c r="Z84" s="293"/>
      <c r="AA84" s="293">
        <v>1</v>
      </c>
      <c r="AB84" s="313"/>
      <c r="AC84" s="314"/>
      <c r="AD84" s="315"/>
      <c r="AE84" s="293"/>
      <c r="AF84" s="293"/>
      <c r="AG84" s="296"/>
      <c r="AH84" s="319"/>
      <c r="AI84" s="320"/>
      <c r="AJ84" s="321"/>
      <c r="AK84" s="321"/>
      <c r="AL84" s="326"/>
      <c r="AM84" s="319"/>
      <c r="AN84" s="320"/>
      <c r="AO84" s="321">
        <v>1</v>
      </c>
      <c r="AP84" s="321"/>
      <c r="AQ84" s="328"/>
      <c r="AR84" s="320"/>
      <c r="AS84" s="320"/>
      <c r="AT84" s="321"/>
      <c r="AU84" s="321"/>
      <c r="AV84" s="326"/>
      <c r="AW84" s="319"/>
      <c r="AX84" s="321"/>
      <c r="AY84" s="321"/>
      <c r="AZ84" s="321"/>
      <c r="BA84" s="326"/>
      <c r="BB84" s="319"/>
      <c r="BC84" s="320"/>
      <c r="BD84" s="321"/>
      <c r="BE84" s="321"/>
      <c r="BF84" s="328"/>
      <c r="BG84" s="292"/>
      <c r="BH84" s="293"/>
      <c r="BI84" s="293"/>
      <c r="BJ84" s="294"/>
      <c r="BK84" s="296"/>
      <c r="BL84" s="295"/>
      <c r="BM84" s="293">
        <v>1</v>
      </c>
      <c r="BN84" s="293"/>
      <c r="BO84" s="293"/>
      <c r="BP84" s="296"/>
      <c r="BQ84" s="295"/>
      <c r="BR84" s="292"/>
      <c r="BS84" s="293"/>
      <c r="BT84" s="293"/>
      <c r="BU84" s="512"/>
      <c r="BV84" s="342">
        <f t="shared" si="14"/>
        <v>3</v>
      </c>
      <c r="BW84" s="429">
        <f t="shared" si="19"/>
        <v>0</v>
      </c>
      <c r="BX84" s="343">
        <f t="shared" si="15"/>
        <v>3</v>
      </c>
      <c r="BY84" s="344" t="str">
        <f t="shared" si="16"/>
        <v>-</v>
      </c>
      <c r="BZ84" s="344" t="str">
        <f t="shared" si="17"/>
        <v>-</v>
      </c>
      <c r="CA84" s="154" t="s">
        <v>124</v>
      </c>
      <c r="CB84" s="155" t="s">
        <v>697</v>
      </c>
      <c r="CC84" s="349">
        <f t="shared" si="20"/>
        <v>1</v>
      </c>
      <c r="CD84" s="349">
        <f t="shared" si="21"/>
        <v>1</v>
      </c>
      <c r="CE84" s="349">
        <f t="shared" si="22"/>
        <v>0</v>
      </c>
      <c r="CF84" s="349">
        <f t="shared" si="23"/>
        <v>1</v>
      </c>
      <c r="CG84" s="348">
        <v>0</v>
      </c>
      <c r="CH84" s="350" t="str">
        <f t="shared" si="18"/>
        <v>-</v>
      </c>
    </row>
    <row r="85" spans="1:86">
      <c r="A85" s="238" t="s">
        <v>128</v>
      </c>
      <c r="B85" s="239" t="s">
        <v>150</v>
      </c>
      <c r="C85" s="240" t="s">
        <v>228</v>
      </c>
      <c r="D85" s="240" t="s">
        <v>163</v>
      </c>
      <c r="E85" s="286" t="s">
        <v>154</v>
      </c>
      <c r="F85" s="241" t="s">
        <v>229</v>
      </c>
      <c r="G85" s="242" t="s">
        <v>124</v>
      </c>
      <c r="H85" s="242" t="s">
        <v>129</v>
      </c>
      <c r="I85" s="243" t="s">
        <v>127</v>
      </c>
      <c r="J85" s="249" t="s">
        <v>38</v>
      </c>
      <c r="K85" s="287">
        <v>4</v>
      </c>
      <c r="L85" s="288">
        <v>3</v>
      </c>
      <c r="M85" s="247" t="s">
        <v>986</v>
      </c>
      <c r="N85" s="242" t="s">
        <v>230</v>
      </c>
      <c r="O85" s="291"/>
      <c r="P85" s="292"/>
      <c r="Q85" s="293"/>
      <c r="R85" s="293"/>
      <c r="S85" s="294"/>
      <c r="T85" s="295"/>
      <c r="U85" s="293"/>
      <c r="V85" s="293"/>
      <c r="W85" s="294"/>
      <c r="X85" s="296"/>
      <c r="Y85" s="295"/>
      <c r="Z85" s="293"/>
      <c r="AA85" s="293">
        <v>1</v>
      </c>
      <c r="AB85" s="313"/>
      <c r="AC85" s="314"/>
      <c r="AD85" s="315"/>
      <c r="AE85" s="293"/>
      <c r="AF85" s="293"/>
      <c r="AG85" s="296"/>
      <c r="AH85" s="319"/>
      <c r="AI85" s="320"/>
      <c r="AJ85" s="321"/>
      <c r="AK85" s="321"/>
      <c r="AL85" s="326"/>
      <c r="AM85" s="319"/>
      <c r="AN85" s="320"/>
      <c r="AO85" s="321">
        <v>1</v>
      </c>
      <c r="AP85" s="321"/>
      <c r="AQ85" s="328"/>
      <c r="AR85" s="320"/>
      <c r="AS85" s="320"/>
      <c r="AT85" s="321"/>
      <c r="AU85" s="321"/>
      <c r="AV85" s="326"/>
      <c r="AW85" s="319"/>
      <c r="AX85" s="321"/>
      <c r="AY85" s="321"/>
      <c r="AZ85" s="321"/>
      <c r="BA85" s="326"/>
      <c r="BB85" s="319"/>
      <c r="BC85" s="320"/>
      <c r="BD85" s="321"/>
      <c r="BE85" s="321"/>
      <c r="BF85" s="328"/>
      <c r="BG85" s="292"/>
      <c r="BH85" s="293"/>
      <c r="BI85" s="293"/>
      <c r="BJ85" s="294"/>
      <c r="BK85" s="296"/>
      <c r="BL85" s="295"/>
      <c r="BM85" s="293">
        <v>1</v>
      </c>
      <c r="BN85" s="293"/>
      <c r="BO85" s="293"/>
      <c r="BP85" s="296"/>
      <c r="BQ85" s="295"/>
      <c r="BR85" s="292"/>
      <c r="BS85" s="293"/>
      <c r="BT85" s="293"/>
      <c r="BU85" s="512"/>
      <c r="BV85" s="342">
        <f t="shared" si="14"/>
        <v>3</v>
      </c>
      <c r="BW85" s="429">
        <f t="shared" si="19"/>
        <v>0</v>
      </c>
      <c r="BX85" s="343" t="str">
        <f t="shared" si="15"/>
        <v>-</v>
      </c>
      <c r="BY85" s="344" t="str">
        <f t="shared" si="16"/>
        <v>-</v>
      </c>
      <c r="BZ85" s="344" t="str">
        <f t="shared" si="17"/>
        <v>-</v>
      </c>
      <c r="CA85" s="154" t="s">
        <v>124</v>
      </c>
      <c r="CB85" s="155" t="s">
        <v>697</v>
      </c>
      <c r="CC85" s="349">
        <f t="shared" si="20"/>
        <v>1</v>
      </c>
      <c r="CD85" s="349">
        <f t="shared" si="21"/>
        <v>1</v>
      </c>
      <c r="CE85" s="349">
        <f t="shared" si="22"/>
        <v>0</v>
      </c>
      <c r="CF85" s="349">
        <f t="shared" si="23"/>
        <v>1</v>
      </c>
      <c r="CG85" s="348">
        <v>0</v>
      </c>
      <c r="CH85" s="350" t="str">
        <f t="shared" si="18"/>
        <v>-</v>
      </c>
    </row>
    <row r="86" spans="1:86">
      <c r="A86" s="238" t="s">
        <v>128</v>
      </c>
      <c r="B86" s="239" t="s">
        <v>150</v>
      </c>
      <c r="C86" s="240" t="s">
        <v>228</v>
      </c>
      <c r="D86" s="240" t="s">
        <v>163</v>
      </c>
      <c r="E86" s="286" t="s">
        <v>154</v>
      </c>
      <c r="F86" s="241" t="s">
        <v>229</v>
      </c>
      <c r="G86" s="242" t="s">
        <v>124</v>
      </c>
      <c r="H86" s="242" t="s">
        <v>129</v>
      </c>
      <c r="I86" s="243" t="s">
        <v>127</v>
      </c>
      <c r="J86" s="249" t="s">
        <v>734</v>
      </c>
      <c r="K86" s="287">
        <v>6</v>
      </c>
      <c r="L86" s="288">
        <v>6</v>
      </c>
      <c r="M86" s="310" t="s">
        <v>735</v>
      </c>
      <c r="N86" s="242" t="s">
        <v>230</v>
      </c>
      <c r="O86" s="291"/>
      <c r="P86" s="292"/>
      <c r="Q86" s="293"/>
      <c r="R86" s="293"/>
      <c r="S86" s="294"/>
      <c r="T86" s="295"/>
      <c r="U86" s="293"/>
      <c r="V86" s="293"/>
      <c r="W86" s="294"/>
      <c r="X86" s="296"/>
      <c r="Y86" s="295"/>
      <c r="Z86" s="293"/>
      <c r="AA86" s="293">
        <v>6</v>
      </c>
      <c r="AB86" s="313"/>
      <c r="AC86" s="314"/>
      <c r="AD86" s="315"/>
      <c r="AE86" s="293"/>
      <c r="AF86" s="293"/>
      <c r="AG86" s="296"/>
      <c r="AH86" s="319"/>
      <c r="AI86" s="320"/>
      <c r="AJ86" s="321"/>
      <c r="AK86" s="321"/>
      <c r="AL86" s="326"/>
      <c r="AM86" s="319"/>
      <c r="AN86" s="320"/>
      <c r="AO86" s="321"/>
      <c r="AP86" s="321"/>
      <c r="AQ86" s="328"/>
      <c r="AR86" s="320"/>
      <c r="AS86" s="320"/>
      <c r="AT86" s="321"/>
      <c r="AU86" s="321"/>
      <c r="AV86" s="326"/>
      <c r="AW86" s="319"/>
      <c r="AX86" s="321"/>
      <c r="AY86" s="321"/>
      <c r="AZ86" s="321"/>
      <c r="BA86" s="326"/>
      <c r="BB86" s="319"/>
      <c r="BC86" s="320"/>
      <c r="BD86" s="321"/>
      <c r="BE86" s="321"/>
      <c r="BF86" s="328"/>
      <c r="BG86" s="292"/>
      <c r="BH86" s="293"/>
      <c r="BI86" s="293"/>
      <c r="BJ86" s="294"/>
      <c r="BK86" s="296"/>
      <c r="BL86" s="295"/>
      <c r="BM86" s="293"/>
      <c r="BN86" s="293"/>
      <c r="BO86" s="293"/>
      <c r="BP86" s="296"/>
      <c r="BQ86" s="295"/>
      <c r="BR86" s="292"/>
      <c r="BS86" s="293"/>
      <c r="BT86" s="293"/>
      <c r="BU86" s="512"/>
      <c r="BV86" s="342">
        <f t="shared" si="14"/>
        <v>6</v>
      </c>
      <c r="BW86" s="429">
        <f t="shared" si="19"/>
        <v>0</v>
      </c>
      <c r="BX86" s="343" t="str">
        <f t="shared" si="15"/>
        <v>-</v>
      </c>
      <c r="BY86" s="344" t="str">
        <f t="shared" si="16"/>
        <v>-</v>
      </c>
      <c r="BZ86" s="344" t="str">
        <f t="shared" si="17"/>
        <v>-</v>
      </c>
      <c r="CA86" s="154" t="s">
        <v>124</v>
      </c>
      <c r="CB86" s="155" t="s">
        <v>697</v>
      </c>
      <c r="CC86" s="349">
        <f t="shared" si="20"/>
        <v>6</v>
      </c>
      <c r="CD86" s="349">
        <f t="shared" si="21"/>
        <v>0</v>
      </c>
      <c r="CE86" s="349">
        <f t="shared" si="22"/>
        <v>0</v>
      </c>
      <c r="CF86" s="349">
        <f t="shared" si="23"/>
        <v>0</v>
      </c>
      <c r="CG86" s="348">
        <v>0</v>
      </c>
      <c r="CH86" s="350" t="str">
        <f t="shared" si="18"/>
        <v>-</v>
      </c>
    </row>
    <row r="87" spans="1:86">
      <c r="A87" s="238" t="s">
        <v>125</v>
      </c>
      <c r="B87" s="239" t="s">
        <v>282</v>
      </c>
      <c r="C87" s="240" t="s">
        <v>373</v>
      </c>
      <c r="D87" s="240" t="s">
        <v>278</v>
      </c>
      <c r="E87" s="286" t="s">
        <v>154</v>
      </c>
      <c r="F87" s="241" t="s">
        <v>374</v>
      </c>
      <c r="G87" s="242" t="s">
        <v>124</v>
      </c>
      <c r="H87" s="242" t="s">
        <v>129</v>
      </c>
      <c r="I87" s="243" t="s">
        <v>127</v>
      </c>
      <c r="J87" s="249" t="s">
        <v>45</v>
      </c>
      <c r="K87" s="287">
        <v>4</v>
      </c>
      <c r="L87" s="288">
        <v>4</v>
      </c>
      <c r="M87" s="247" t="s">
        <v>615</v>
      </c>
      <c r="N87" s="242" t="s">
        <v>375</v>
      </c>
      <c r="O87" s="291"/>
      <c r="P87" s="292"/>
      <c r="Q87" s="293"/>
      <c r="R87" s="293"/>
      <c r="S87" s="294"/>
      <c r="T87" s="295"/>
      <c r="U87" s="293">
        <v>1</v>
      </c>
      <c r="V87" s="293"/>
      <c r="W87" s="294"/>
      <c r="X87" s="296"/>
      <c r="Y87" s="295"/>
      <c r="Z87" s="293"/>
      <c r="AA87" s="293"/>
      <c r="AB87" s="313"/>
      <c r="AC87" s="314"/>
      <c r="AD87" s="315"/>
      <c r="AE87" s="293">
        <v>1</v>
      </c>
      <c r="AF87" s="293"/>
      <c r="AG87" s="296"/>
      <c r="AH87" s="319"/>
      <c r="AI87" s="320"/>
      <c r="AJ87" s="321"/>
      <c r="AK87" s="321"/>
      <c r="AL87" s="326"/>
      <c r="AM87" s="319"/>
      <c r="AN87" s="320"/>
      <c r="AO87" s="321"/>
      <c r="AP87" s="321"/>
      <c r="AQ87" s="328"/>
      <c r="AR87" s="320"/>
      <c r="AS87" s="320"/>
      <c r="AT87" s="321"/>
      <c r="AU87" s="321"/>
      <c r="AV87" s="326"/>
      <c r="AW87" s="319">
        <v>1</v>
      </c>
      <c r="AX87" s="321"/>
      <c r="AY87" s="321"/>
      <c r="AZ87" s="321"/>
      <c r="BA87" s="326"/>
      <c r="BB87" s="319">
        <v>1</v>
      </c>
      <c r="BC87" s="320"/>
      <c r="BD87" s="321"/>
      <c r="BE87" s="321"/>
      <c r="BF87" s="328"/>
      <c r="BG87" s="292"/>
      <c r="BH87" s="293"/>
      <c r="BI87" s="293"/>
      <c r="BJ87" s="294"/>
      <c r="BK87" s="296"/>
      <c r="BL87" s="295"/>
      <c r="BM87" s="293"/>
      <c r="BN87" s="293"/>
      <c r="BO87" s="293"/>
      <c r="BP87" s="296"/>
      <c r="BQ87" s="295"/>
      <c r="BR87" s="292"/>
      <c r="BS87" s="293"/>
      <c r="BT87" s="293"/>
      <c r="BU87" s="512"/>
      <c r="BV87" s="342">
        <f t="shared" si="14"/>
        <v>4</v>
      </c>
      <c r="BW87" s="429">
        <f>L87-BV87</f>
        <v>0</v>
      </c>
      <c r="BX87" s="343">
        <f t="shared" si="15"/>
        <v>4</v>
      </c>
      <c r="BY87" s="344" t="str">
        <f t="shared" si="16"/>
        <v>-</v>
      </c>
      <c r="BZ87" s="344" t="str">
        <f t="shared" si="17"/>
        <v>-</v>
      </c>
      <c r="CA87" s="154" t="s">
        <v>124</v>
      </c>
      <c r="CB87" s="155" t="s">
        <v>681</v>
      </c>
      <c r="CC87" s="349">
        <f t="shared" si="20"/>
        <v>1</v>
      </c>
      <c r="CD87" s="349">
        <f t="shared" si="21"/>
        <v>1</v>
      </c>
      <c r="CE87" s="349">
        <f t="shared" si="22"/>
        <v>2</v>
      </c>
      <c r="CF87" s="349">
        <f t="shared" si="23"/>
        <v>0</v>
      </c>
      <c r="CG87" s="348">
        <v>0</v>
      </c>
      <c r="CH87" s="350" t="str">
        <f t="shared" si="18"/>
        <v>-</v>
      </c>
    </row>
    <row r="88" spans="1:86">
      <c r="A88" s="238" t="s">
        <v>125</v>
      </c>
      <c r="B88" s="239" t="s">
        <v>282</v>
      </c>
      <c r="C88" s="240" t="s">
        <v>373</v>
      </c>
      <c r="D88" s="240" t="s">
        <v>278</v>
      </c>
      <c r="E88" s="286" t="s">
        <v>154</v>
      </c>
      <c r="F88" s="241" t="s">
        <v>374</v>
      </c>
      <c r="G88" s="242" t="s">
        <v>124</v>
      </c>
      <c r="H88" s="242" t="s">
        <v>129</v>
      </c>
      <c r="I88" s="243" t="s">
        <v>127</v>
      </c>
      <c r="J88" s="249" t="s">
        <v>734</v>
      </c>
      <c r="K88" s="287">
        <v>6</v>
      </c>
      <c r="L88" s="288">
        <v>6</v>
      </c>
      <c r="M88" s="310" t="s">
        <v>735</v>
      </c>
      <c r="N88" s="242" t="s">
        <v>375</v>
      </c>
      <c r="O88" s="291"/>
      <c r="P88" s="292"/>
      <c r="Q88" s="293"/>
      <c r="R88" s="293"/>
      <c r="S88" s="294"/>
      <c r="T88" s="295"/>
      <c r="U88" s="293">
        <v>6</v>
      </c>
      <c r="V88" s="293"/>
      <c r="W88" s="294"/>
      <c r="X88" s="296"/>
      <c r="Y88" s="295"/>
      <c r="Z88" s="293"/>
      <c r="AA88" s="293"/>
      <c r="AB88" s="313"/>
      <c r="AC88" s="314"/>
      <c r="AD88" s="315"/>
      <c r="AE88" s="293"/>
      <c r="AF88" s="293"/>
      <c r="AG88" s="296"/>
      <c r="AH88" s="319"/>
      <c r="AI88" s="320"/>
      <c r="AJ88" s="321"/>
      <c r="AK88" s="321"/>
      <c r="AL88" s="326"/>
      <c r="AM88" s="319"/>
      <c r="AN88" s="320"/>
      <c r="AO88" s="321"/>
      <c r="AP88" s="321"/>
      <c r="AQ88" s="328"/>
      <c r="AR88" s="320"/>
      <c r="AS88" s="320"/>
      <c r="AT88" s="321"/>
      <c r="AU88" s="321"/>
      <c r="AV88" s="326"/>
      <c r="AW88" s="319"/>
      <c r="AX88" s="321"/>
      <c r="AY88" s="321"/>
      <c r="AZ88" s="321"/>
      <c r="BA88" s="326"/>
      <c r="BB88" s="319"/>
      <c r="BC88" s="320"/>
      <c r="BD88" s="321"/>
      <c r="BE88" s="321"/>
      <c r="BF88" s="328"/>
      <c r="BG88" s="292"/>
      <c r="BH88" s="293"/>
      <c r="BI88" s="293"/>
      <c r="BJ88" s="294"/>
      <c r="BK88" s="296"/>
      <c r="BL88" s="295"/>
      <c r="BM88" s="293"/>
      <c r="BN88" s="293"/>
      <c r="BO88" s="293"/>
      <c r="BP88" s="296"/>
      <c r="BQ88" s="295"/>
      <c r="BR88" s="292"/>
      <c r="BS88" s="293"/>
      <c r="BT88" s="293"/>
      <c r="BU88" s="512"/>
      <c r="BV88" s="342">
        <f t="shared" si="14"/>
        <v>6</v>
      </c>
      <c r="BW88" s="429">
        <f t="shared" si="19"/>
        <v>0</v>
      </c>
      <c r="BX88" s="343" t="str">
        <f t="shared" si="15"/>
        <v>-</v>
      </c>
      <c r="BY88" s="344" t="str">
        <f t="shared" si="16"/>
        <v>-</v>
      </c>
      <c r="BZ88" s="344" t="str">
        <f t="shared" si="17"/>
        <v>-</v>
      </c>
      <c r="CA88" s="154" t="s">
        <v>124</v>
      </c>
      <c r="CB88" s="155" t="s">
        <v>681</v>
      </c>
      <c r="CC88" s="349">
        <f t="shared" si="20"/>
        <v>6</v>
      </c>
      <c r="CD88" s="349">
        <f t="shared" si="21"/>
        <v>0</v>
      </c>
      <c r="CE88" s="349">
        <f t="shared" si="22"/>
        <v>0</v>
      </c>
      <c r="CF88" s="349">
        <f t="shared" si="23"/>
        <v>0</v>
      </c>
      <c r="CG88" s="348">
        <v>0</v>
      </c>
      <c r="CH88" s="350" t="str">
        <f t="shared" si="18"/>
        <v>-</v>
      </c>
    </row>
    <row r="89" spans="1:86">
      <c r="A89" s="238" t="s">
        <v>125</v>
      </c>
      <c r="B89" s="239" t="s">
        <v>282</v>
      </c>
      <c r="C89" s="240" t="s">
        <v>802</v>
      </c>
      <c r="D89" s="240" t="s">
        <v>278</v>
      </c>
      <c r="E89" s="286" t="s">
        <v>154</v>
      </c>
      <c r="F89" s="241" t="s">
        <v>307</v>
      </c>
      <c r="G89" s="242" t="s">
        <v>124</v>
      </c>
      <c r="H89" s="242" t="s">
        <v>123</v>
      </c>
      <c r="I89" s="243" t="s">
        <v>48</v>
      </c>
      <c r="J89" s="249" t="s">
        <v>49</v>
      </c>
      <c r="K89" s="287">
        <v>5</v>
      </c>
      <c r="L89" s="288">
        <v>5</v>
      </c>
      <c r="M89" s="247" t="s">
        <v>642</v>
      </c>
      <c r="N89" s="242" t="s">
        <v>772</v>
      </c>
      <c r="O89" s="291"/>
      <c r="P89" s="292"/>
      <c r="Q89" s="293"/>
      <c r="R89" s="293"/>
      <c r="S89" s="294"/>
      <c r="T89" s="295"/>
      <c r="U89" s="293">
        <v>1</v>
      </c>
      <c r="V89" s="293"/>
      <c r="W89" s="294"/>
      <c r="X89" s="296"/>
      <c r="Y89" s="295"/>
      <c r="Z89" s="293"/>
      <c r="AA89" s="293"/>
      <c r="AB89" s="313"/>
      <c r="AC89" s="314"/>
      <c r="AD89" s="315"/>
      <c r="AE89" s="293">
        <v>1</v>
      </c>
      <c r="AF89" s="293"/>
      <c r="AG89" s="296"/>
      <c r="AH89" s="319"/>
      <c r="AI89" s="320"/>
      <c r="AJ89" s="321"/>
      <c r="AK89" s="321"/>
      <c r="AL89" s="326"/>
      <c r="AM89" s="319"/>
      <c r="AN89" s="320"/>
      <c r="AO89" s="321"/>
      <c r="AP89" s="321"/>
      <c r="AQ89" s="328">
        <v>1</v>
      </c>
      <c r="AR89" s="320"/>
      <c r="AS89" s="320"/>
      <c r="AT89" s="321"/>
      <c r="AU89" s="321"/>
      <c r="AV89" s="326"/>
      <c r="AW89" s="319">
        <v>1</v>
      </c>
      <c r="AX89" s="321"/>
      <c r="AY89" s="321"/>
      <c r="AZ89" s="321"/>
      <c r="BA89" s="326"/>
      <c r="BB89" s="319">
        <v>1</v>
      </c>
      <c r="BC89" s="320"/>
      <c r="BD89" s="321"/>
      <c r="BE89" s="321"/>
      <c r="BF89" s="328"/>
      <c r="BG89" s="292"/>
      <c r="BH89" s="293"/>
      <c r="BI89" s="293"/>
      <c r="BJ89" s="294"/>
      <c r="BK89" s="296"/>
      <c r="BL89" s="295"/>
      <c r="BM89" s="293"/>
      <c r="BN89" s="293"/>
      <c r="BO89" s="293"/>
      <c r="BP89" s="296"/>
      <c r="BQ89" s="295"/>
      <c r="BR89" s="292"/>
      <c r="BS89" s="293"/>
      <c r="BT89" s="293"/>
      <c r="BU89" s="512"/>
      <c r="BV89" s="342">
        <f t="shared" si="14"/>
        <v>5</v>
      </c>
      <c r="BW89" s="429">
        <f t="shared" si="19"/>
        <v>0</v>
      </c>
      <c r="BX89" s="343">
        <f t="shared" si="15"/>
        <v>5</v>
      </c>
      <c r="BY89" s="344" t="str">
        <f t="shared" si="16"/>
        <v>-</v>
      </c>
      <c r="BZ89" s="344" t="str">
        <f t="shared" si="17"/>
        <v>-</v>
      </c>
      <c r="CA89" s="154" t="s">
        <v>124</v>
      </c>
      <c r="CB89" s="155" t="s">
        <v>681</v>
      </c>
      <c r="CC89" s="349">
        <f t="shared" si="20"/>
        <v>1</v>
      </c>
      <c r="CD89" s="349">
        <f t="shared" si="21"/>
        <v>2</v>
      </c>
      <c r="CE89" s="349">
        <f t="shared" si="22"/>
        <v>2</v>
      </c>
      <c r="CF89" s="349">
        <f t="shared" si="23"/>
        <v>0</v>
      </c>
      <c r="CG89" s="348">
        <v>0</v>
      </c>
      <c r="CH89" s="350" t="str">
        <f t="shared" si="18"/>
        <v>-</v>
      </c>
    </row>
    <row r="90" spans="1:86">
      <c r="A90" s="238" t="s">
        <v>125</v>
      </c>
      <c r="B90" s="239" t="s">
        <v>282</v>
      </c>
      <c r="C90" s="240" t="s">
        <v>802</v>
      </c>
      <c r="D90" s="240" t="s">
        <v>278</v>
      </c>
      <c r="E90" s="286" t="s">
        <v>154</v>
      </c>
      <c r="F90" s="241" t="s">
        <v>307</v>
      </c>
      <c r="G90" s="242" t="s">
        <v>124</v>
      </c>
      <c r="H90" s="242" t="s">
        <v>123</v>
      </c>
      <c r="I90" s="243" t="s">
        <v>48</v>
      </c>
      <c r="J90" s="249" t="s">
        <v>40</v>
      </c>
      <c r="K90" s="287">
        <v>5</v>
      </c>
      <c r="L90" s="288">
        <v>5</v>
      </c>
      <c r="M90" s="247" t="s">
        <v>606</v>
      </c>
      <c r="N90" s="242" t="s">
        <v>772</v>
      </c>
      <c r="O90" s="291"/>
      <c r="P90" s="292"/>
      <c r="Q90" s="293"/>
      <c r="R90" s="293"/>
      <c r="S90" s="294"/>
      <c r="T90" s="295"/>
      <c r="U90" s="293">
        <v>1</v>
      </c>
      <c r="V90" s="293"/>
      <c r="W90" s="294"/>
      <c r="X90" s="296"/>
      <c r="Y90" s="295"/>
      <c r="Z90" s="293"/>
      <c r="AA90" s="293"/>
      <c r="AB90" s="313"/>
      <c r="AC90" s="314"/>
      <c r="AD90" s="315"/>
      <c r="AE90" s="293">
        <v>1</v>
      </c>
      <c r="AF90" s="293"/>
      <c r="AG90" s="296"/>
      <c r="AH90" s="319"/>
      <c r="AI90" s="320"/>
      <c r="AJ90" s="321"/>
      <c r="AK90" s="321"/>
      <c r="AL90" s="326"/>
      <c r="AM90" s="319"/>
      <c r="AN90" s="320"/>
      <c r="AO90" s="321"/>
      <c r="AP90" s="321"/>
      <c r="AQ90" s="328">
        <v>1</v>
      </c>
      <c r="AR90" s="320"/>
      <c r="AS90" s="320"/>
      <c r="AT90" s="321"/>
      <c r="AU90" s="321"/>
      <c r="AV90" s="326"/>
      <c r="AW90" s="319">
        <v>1</v>
      </c>
      <c r="AX90" s="321"/>
      <c r="AY90" s="321"/>
      <c r="AZ90" s="321"/>
      <c r="BA90" s="326"/>
      <c r="BB90" s="319">
        <v>1</v>
      </c>
      <c r="BC90" s="320"/>
      <c r="BD90" s="321"/>
      <c r="BE90" s="321"/>
      <c r="BF90" s="328"/>
      <c r="BG90" s="292"/>
      <c r="BH90" s="293"/>
      <c r="BI90" s="293"/>
      <c r="BJ90" s="294"/>
      <c r="BK90" s="296"/>
      <c r="BL90" s="295"/>
      <c r="BM90" s="293"/>
      <c r="BN90" s="293"/>
      <c r="BO90" s="293"/>
      <c r="BP90" s="296"/>
      <c r="BQ90" s="295"/>
      <c r="BR90" s="292"/>
      <c r="BS90" s="293"/>
      <c r="BT90" s="293"/>
      <c r="BU90" s="512"/>
      <c r="BV90" s="342">
        <f t="shared" si="14"/>
        <v>5</v>
      </c>
      <c r="BW90" s="429">
        <f t="shared" si="19"/>
        <v>0</v>
      </c>
      <c r="BX90" s="343">
        <f t="shared" si="15"/>
        <v>5</v>
      </c>
      <c r="BY90" s="344" t="str">
        <f t="shared" si="16"/>
        <v>-</v>
      </c>
      <c r="BZ90" s="344" t="str">
        <f t="shared" si="17"/>
        <v>-</v>
      </c>
      <c r="CA90" s="154" t="s">
        <v>124</v>
      </c>
      <c r="CB90" s="155" t="s">
        <v>681</v>
      </c>
      <c r="CC90" s="349">
        <f t="shared" si="20"/>
        <v>1</v>
      </c>
      <c r="CD90" s="349">
        <f t="shared" si="21"/>
        <v>2</v>
      </c>
      <c r="CE90" s="349">
        <f t="shared" si="22"/>
        <v>2</v>
      </c>
      <c r="CF90" s="349">
        <f t="shared" si="23"/>
        <v>0</v>
      </c>
      <c r="CG90" s="348">
        <v>0</v>
      </c>
      <c r="CH90" s="350" t="str">
        <f t="shared" si="18"/>
        <v>-</v>
      </c>
    </row>
    <row r="91" spans="1:86">
      <c r="A91" s="238" t="s">
        <v>125</v>
      </c>
      <c r="B91" s="239" t="s">
        <v>282</v>
      </c>
      <c r="C91" s="240" t="s">
        <v>802</v>
      </c>
      <c r="D91" s="240" t="s">
        <v>278</v>
      </c>
      <c r="E91" s="286" t="s">
        <v>154</v>
      </c>
      <c r="F91" s="241" t="s">
        <v>307</v>
      </c>
      <c r="G91" s="242" t="s">
        <v>124</v>
      </c>
      <c r="H91" s="242" t="s">
        <v>123</v>
      </c>
      <c r="I91" s="243" t="s">
        <v>48</v>
      </c>
      <c r="J91" s="249" t="s">
        <v>38</v>
      </c>
      <c r="K91" s="287">
        <v>5</v>
      </c>
      <c r="L91" s="288">
        <v>5</v>
      </c>
      <c r="M91" s="247" t="s">
        <v>631</v>
      </c>
      <c r="N91" s="242" t="s">
        <v>772</v>
      </c>
      <c r="O91" s="291"/>
      <c r="P91" s="292"/>
      <c r="Q91" s="293"/>
      <c r="R91" s="293"/>
      <c r="S91" s="294"/>
      <c r="T91" s="295"/>
      <c r="U91" s="293">
        <v>1</v>
      </c>
      <c r="V91" s="293"/>
      <c r="W91" s="294"/>
      <c r="X91" s="296"/>
      <c r="Y91" s="295"/>
      <c r="Z91" s="293"/>
      <c r="AA91" s="293"/>
      <c r="AB91" s="313"/>
      <c r="AC91" s="314"/>
      <c r="AD91" s="315"/>
      <c r="AE91" s="293">
        <v>1</v>
      </c>
      <c r="AF91" s="293"/>
      <c r="AG91" s="296"/>
      <c r="AH91" s="319"/>
      <c r="AI91" s="320"/>
      <c r="AJ91" s="321"/>
      <c r="AK91" s="321"/>
      <c r="AL91" s="326"/>
      <c r="AM91" s="319"/>
      <c r="AN91" s="320"/>
      <c r="AO91" s="321"/>
      <c r="AP91" s="321"/>
      <c r="AQ91" s="328">
        <v>1</v>
      </c>
      <c r="AR91" s="320"/>
      <c r="AS91" s="320"/>
      <c r="AT91" s="321"/>
      <c r="AU91" s="321"/>
      <c r="AV91" s="326"/>
      <c r="AW91" s="319">
        <v>1</v>
      </c>
      <c r="AX91" s="321"/>
      <c r="AY91" s="321"/>
      <c r="AZ91" s="321"/>
      <c r="BA91" s="326"/>
      <c r="BB91" s="319">
        <v>1</v>
      </c>
      <c r="BC91" s="320"/>
      <c r="BD91" s="321"/>
      <c r="BE91" s="321"/>
      <c r="BF91" s="328"/>
      <c r="BG91" s="292"/>
      <c r="BH91" s="293"/>
      <c r="BI91" s="293"/>
      <c r="BJ91" s="294"/>
      <c r="BK91" s="296"/>
      <c r="BL91" s="295"/>
      <c r="BM91" s="293"/>
      <c r="BN91" s="293"/>
      <c r="BO91" s="293"/>
      <c r="BP91" s="296"/>
      <c r="BQ91" s="295"/>
      <c r="BR91" s="292"/>
      <c r="BS91" s="293"/>
      <c r="BT91" s="293"/>
      <c r="BU91" s="512"/>
      <c r="BV91" s="342">
        <f t="shared" si="14"/>
        <v>5</v>
      </c>
      <c r="BW91" s="429">
        <f t="shared" si="19"/>
        <v>0</v>
      </c>
      <c r="BX91" s="343">
        <f t="shared" si="15"/>
        <v>5</v>
      </c>
      <c r="BY91" s="344">
        <f t="shared" si="16"/>
        <v>2</v>
      </c>
      <c r="BZ91" s="344">
        <f t="shared" si="17"/>
        <v>3</v>
      </c>
      <c r="CA91" s="154" t="s">
        <v>124</v>
      </c>
      <c r="CB91" s="155" t="s">
        <v>681</v>
      </c>
      <c r="CC91" s="349">
        <f t="shared" si="20"/>
        <v>1</v>
      </c>
      <c r="CD91" s="349">
        <f t="shared" si="21"/>
        <v>2</v>
      </c>
      <c r="CE91" s="349">
        <f t="shared" si="22"/>
        <v>2</v>
      </c>
      <c r="CF91" s="349">
        <f t="shared" si="23"/>
        <v>0</v>
      </c>
      <c r="CG91" s="348">
        <v>0</v>
      </c>
      <c r="CH91" s="350" t="str">
        <f t="shared" si="18"/>
        <v>Done</v>
      </c>
    </row>
    <row r="92" spans="1:86">
      <c r="A92" s="238" t="s">
        <v>125</v>
      </c>
      <c r="B92" s="239" t="s">
        <v>282</v>
      </c>
      <c r="C92" s="240" t="s">
        <v>802</v>
      </c>
      <c r="D92" s="240" t="s">
        <v>278</v>
      </c>
      <c r="E92" s="286" t="s">
        <v>154</v>
      </c>
      <c r="F92" s="241" t="s">
        <v>307</v>
      </c>
      <c r="G92" s="242" t="s">
        <v>124</v>
      </c>
      <c r="H92" s="242" t="s">
        <v>123</v>
      </c>
      <c r="I92" s="243" t="s">
        <v>48</v>
      </c>
      <c r="J92" s="249" t="s">
        <v>77</v>
      </c>
      <c r="K92" s="287">
        <v>5</v>
      </c>
      <c r="L92" s="288">
        <v>5</v>
      </c>
      <c r="M92" s="247" t="s">
        <v>622</v>
      </c>
      <c r="N92" s="242" t="s">
        <v>772</v>
      </c>
      <c r="O92" s="291"/>
      <c r="P92" s="292"/>
      <c r="Q92" s="293"/>
      <c r="R92" s="293"/>
      <c r="S92" s="294"/>
      <c r="T92" s="295"/>
      <c r="U92" s="293">
        <v>1</v>
      </c>
      <c r="V92" s="293"/>
      <c r="W92" s="294"/>
      <c r="X92" s="296"/>
      <c r="Y92" s="295"/>
      <c r="Z92" s="293"/>
      <c r="AA92" s="293"/>
      <c r="AB92" s="313"/>
      <c r="AC92" s="314"/>
      <c r="AD92" s="315"/>
      <c r="AE92" s="293">
        <v>1</v>
      </c>
      <c r="AF92" s="293"/>
      <c r="AG92" s="296"/>
      <c r="AH92" s="319"/>
      <c r="AI92" s="320"/>
      <c r="AJ92" s="321"/>
      <c r="AK92" s="321"/>
      <c r="AL92" s="326"/>
      <c r="AM92" s="319"/>
      <c r="AN92" s="320"/>
      <c r="AO92" s="321"/>
      <c r="AP92" s="321"/>
      <c r="AQ92" s="328">
        <v>1</v>
      </c>
      <c r="AR92" s="320"/>
      <c r="AS92" s="320"/>
      <c r="AT92" s="321"/>
      <c r="AU92" s="321"/>
      <c r="AV92" s="326"/>
      <c r="AW92" s="319">
        <v>1</v>
      </c>
      <c r="AX92" s="321"/>
      <c r="AY92" s="321"/>
      <c r="AZ92" s="321"/>
      <c r="BA92" s="326"/>
      <c r="BB92" s="319">
        <v>1</v>
      </c>
      <c r="BC92" s="320"/>
      <c r="BD92" s="321"/>
      <c r="BE92" s="321"/>
      <c r="BF92" s="328"/>
      <c r="BG92" s="292"/>
      <c r="BH92" s="293"/>
      <c r="BI92" s="293"/>
      <c r="BJ92" s="294"/>
      <c r="BK92" s="296"/>
      <c r="BL92" s="295"/>
      <c r="BM92" s="293"/>
      <c r="BN92" s="293"/>
      <c r="BO92" s="293"/>
      <c r="BP92" s="296"/>
      <c r="BQ92" s="295"/>
      <c r="BR92" s="292"/>
      <c r="BS92" s="293"/>
      <c r="BT92" s="293"/>
      <c r="BU92" s="512"/>
      <c r="BV92" s="342">
        <f t="shared" si="14"/>
        <v>5</v>
      </c>
      <c r="BW92" s="429">
        <f t="shared" si="19"/>
        <v>0</v>
      </c>
      <c r="BX92" s="343">
        <f t="shared" si="15"/>
        <v>5</v>
      </c>
      <c r="BY92" s="344" t="str">
        <f t="shared" si="16"/>
        <v>-</v>
      </c>
      <c r="BZ92" s="344" t="str">
        <f t="shared" si="17"/>
        <v>-</v>
      </c>
      <c r="CA92" s="154" t="s">
        <v>124</v>
      </c>
      <c r="CB92" s="155" t="s">
        <v>681</v>
      </c>
      <c r="CC92" s="349">
        <f t="shared" si="20"/>
        <v>1</v>
      </c>
      <c r="CD92" s="349">
        <f t="shared" si="21"/>
        <v>2</v>
      </c>
      <c r="CE92" s="349">
        <f t="shared" si="22"/>
        <v>2</v>
      </c>
      <c r="CF92" s="349">
        <f t="shared" si="23"/>
        <v>0</v>
      </c>
      <c r="CG92" s="348">
        <v>0</v>
      </c>
      <c r="CH92" s="350" t="str">
        <f t="shared" si="18"/>
        <v>-</v>
      </c>
    </row>
    <row r="93" spans="1:86">
      <c r="A93" s="238" t="s">
        <v>125</v>
      </c>
      <c r="B93" s="239" t="s">
        <v>282</v>
      </c>
      <c r="C93" s="240" t="s">
        <v>802</v>
      </c>
      <c r="D93" s="240" t="s">
        <v>278</v>
      </c>
      <c r="E93" s="286" t="s">
        <v>154</v>
      </c>
      <c r="F93" s="241" t="s">
        <v>307</v>
      </c>
      <c r="G93" s="242" t="s">
        <v>124</v>
      </c>
      <c r="H93" s="242" t="s">
        <v>123</v>
      </c>
      <c r="I93" s="243" t="s">
        <v>48</v>
      </c>
      <c r="J93" s="249" t="s">
        <v>41</v>
      </c>
      <c r="K93" s="287">
        <v>5</v>
      </c>
      <c r="L93" s="288">
        <v>5</v>
      </c>
      <c r="M93" s="247" t="s">
        <v>622</v>
      </c>
      <c r="N93" s="242" t="s">
        <v>772</v>
      </c>
      <c r="O93" s="291"/>
      <c r="P93" s="292"/>
      <c r="Q93" s="293"/>
      <c r="R93" s="293"/>
      <c r="S93" s="294"/>
      <c r="T93" s="295"/>
      <c r="U93" s="293">
        <v>1</v>
      </c>
      <c r="V93" s="293"/>
      <c r="W93" s="294"/>
      <c r="X93" s="296"/>
      <c r="Y93" s="295"/>
      <c r="Z93" s="293"/>
      <c r="AA93" s="293"/>
      <c r="AB93" s="313"/>
      <c r="AC93" s="314"/>
      <c r="AD93" s="315"/>
      <c r="AE93" s="293">
        <v>1</v>
      </c>
      <c r="AF93" s="293"/>
      <c r="AG93" s="296"/>
      <c r="AH93" s="319"/>
      <c r="AI93" s="320"/>
      <c r="AJ93" s="321"/>
      <c r="AK93" s="321"/>
      <c r="AL93" s="326"/>
      <c r="AM93" s="319"/>
      <c r="AN93" s="320"/>
      <c r="AO93" s="321"/>
      <c r="AP93" s="321"/>
      <c r="AQ93" s="328">
        <v>1</v>
      </c>
      <c r="AR93" s="320"/>
      <c r="AS93" s="320"/>
      <c r="AT93" s="321"/>
      <c r="AU93" s="321"/>
      <c r="AV93" s="326"/>
      <c r="AW93" s="319">
        <v>1</v>
      </c>
      <c r="AX93" s="321"/>
      <c r="AY93" s="321"/>
      <c r="AZ93" s="321"/>
      <c r="BA93" s="326"/>
      <c r="BB93" s="319">
        <v>1</v>
      </c>
      <c r="BC93" s="320"/>
      <c r="BD93" s="321"/>
      <c r="BE93" s="321"/>
      <c r="BF93" s="328"/>
      <c r="BG93" s="292"/>
      <c r="BH93" s="293"/>
      <c r="BI93" s="293"/>
      <c r="BJ93" s="294"/>
      <c r="BK93" s="296"/>
      <c r="BL93" s="295"/>
      <c r="BM93" s="293"/>
      <c r="BN93" s="293"/>
      <c r="BO93" s="293"/>
      <c r="BP93" s="296"/>
      <c r="BQ93" s="295"/>
      <c r="BR93" s="292"/>
      <c r="BS93" s="293"/>
      <c r="BT93" s="293"/>
      <c r="BU93" s="512"/>
      <c r="BV93" s="342">
        <f t="shared" si="14"/>
        <v>5</v>
      </c>
      <c r="BW93" s="429">
        <f t="shared" si="19"/>
        <v>0</v>
      </c>
      <c r="BX93" s="343">
        <f t="shared" si="15"/>
        <v>5</v>
      </c>
      <c r="BY93" s="344" t="str">
        <f t="shared" si="16"/>
        <v>-</v>
      </c>
      <c r="BZ93" s="344" t="str">
        <f t="shared" si="17"/>
        <v>-</v>
      </c>
      <c r="CA93" s="154" t="s">
        <v>124</v>
      </c>
      <c r="CB93" s="155" t="s">
        <v>681</v>
      </c>
      <c r="CC93" s="349">
        <f t="shared" si="20"/>
        <v>1</v>
      </c>
      <c r="CD93" s="349">
        <f t="shared" si="21"/>
        <v>2</v>
      </c>
      <c r="CE93" s="349">
        <f t="shared" si="22"/>
        <v>2</v>
      </c>
      <c r="CF93" s="349">
        <f t="shared" si="23"/>
        <v>0</v>
      </c>
      <c r="CG93" s="348">
        <v>0</v>
      </c>
      <c r="CH93" s="350" t="str">
        <f t="shared" si="18"/>
        <v>-</v>
      </c>
    </row>
    <row r="94" spans="1:86">
      <c r="A94" s="238" t="s">
        <v>125</v>
      </c>
      <c r="B94" s="239" t="s">
        <v>282</v>
      </c>
      <c r="C94" s="240" t="s">
        <v>802</v>
      </c>
      <c r="D94" s="240" t="s">
        <v>278</v>
      </c>
      <c r="E94" s="286" t="s">
        <v>154</v>
      </c>
      <c r="F94" s="241" t="s">
        <v>307</v>
      </c>
      <c r="G94" s="242" t="s">
        <v>124</v>
      </c>
      <c r="H94" s="242" t="s">
        <v>123</v>
      </c>
      <c r="I94" s="243" t="s">
        <v>48</v>
      </c>
      <c r="J94" s="249" t="s">
        <v>44</v>
      </c>
      <c r="K94" s="287">
        <v>5</v>
      </c>
      <c r="L94" s="288">
        <v>5</v>
      </c>
      <c r="M94" s="247" t="s">
        <v>622</v>
      </c>
      <c r="N94" s="242" t="s">
        <v>772</v>
      </c>
      <c r="O94" s="291"/>
      <c r="P94" s="292"/>
      <c r="Q94" s="293"/>
      <c r="R94" s="293"/>
      <c r="S94" s="294"/>
      <c r="T94" s="295"/>
      <c r="U94" s="293">
        <v>1</v>
      </c>
      <c r="V94" s="293"/>
      <c r="W94" s="294"/>
      <c r="X94" s="296"/>
      <c r="Y94" s="295"/>
      <c r="Z94" s="293"/>
      <c r="AA94" s="293"/>
      <c r="AB94" s="313"/>
      <c r="AC94" s="314"/>
      <c r="AD94" s="315"/>
      <c r="AE94" s="293">
        <v>1</v>
      </c>
      <c r="AF94" s="293"/>
      <c r="AG94" s="296"/>
      <c r="AH94" s="319"/>
      <c r="AI94" s="320"/>
      <c r="AJ94" s="321"/>
      <c r="AK94" s="321"/>
      <c r="AL94" s="326"/>
      <c r="AM94" s="319"/>
      <c r="AN94" s="320"/>
      <c r="AO94" s="321"/>
      <c r="AP94" s="321"/>
      <c r="AQ94" s="328">
        <v>1</v>
      </c>
      <c r="AR94" s="320"/>
      <c r="AS94" s="320"/>
      <c r="AT94" s="321"/>
      <c r="AU94" s="321"/>
      <c r="AV94" s="326"/>
      <c r="AW94" s="319">
        <v>1</v>
      </c>
      <c r="AX94" s="321"/>
      <c r="AY94" s="321"/>
      <c r="AZ94" s="321"/>
      <c r="BA94" s="326"/>
      <c r="BB94" s="319">
        <v>1</v>
      </c>
      <c r="BC94" s="320"/>
      <c r="BD94" s="321"/>
      <c r="BE94" s="321"/>
      <c r="BF94" s="328"/>
      <c r="BG94" s="292"/>
      <c r="BH94" s="293"/>
      <c r="BI94" s="293"/>
      <c r="BJ94" s="294"/>
      <c r="BK94" s="296"/>
      <c r="BL94" s="295"/>
      <c r="BM94" s="293"/>
      <c r="BN94" s="293"/>
      <c r="BO94" s="293"/>
      <c r="BP94" s="296"/>
      <c r="BQ94" s="295"/>
      <c r="BR94" s="292"/>
      <c r="BS94" s="293"/>
      <c r="BT94" s="293"/>
      <c r="BU94" s="512"/>
      <c r="BV94" s="342">
        <f t="shared" si="14"/>
        <v>5</v>
      </c>
      <c r="BW94" s="429">
        <f t="shared" si="19"/>
        <v>0</v>
      </c>
      <c r="BX94" s="343">
        <f t="shared" si="15"/>
        <v>5</v>
      </c>
      <c r="BY94" s="344" t="str">
        <f t="shared" si="16"/>
        <v>-</v>
      </c>
      <c r="BZ94" s="344" t="str">
        <f t="shared" si="17"/>
        <v>-</v>
      </c>
      <c r="CA94" s="154" t="s">
        <v>124</v>
      </c>
      <c r="CB94" s="155" t="s">
        <v>681</v>
      </c>
      <c r="CC94" s="349">
        <f t="shared" si="20"/>
        <v>1</v>
      </c>
      <c r="CD94" s="349">
        <f t="shared" si="21"/>
        <v>2</v>
      </c>
      <c r="CE94" s="349">
        <f t="shared" si="22"/>
        <v>2</v>
      </c>
      <c r="CF94" s="349">
        <f t="shared" si="23"/>
        <v>0</v>
      </c>
      <c r="CG94" s="348">
        <v>0</v>
      </c>
      <c r="CH94" s="350" t="str">
        <f t="shared" si="18"/>
        <v>-</v>
      </c>
    </row>
    <row r="95" spans="1:86">
      <c r="A95" s="238" t="s">
        <v>125</v>
      </c>
      <c r="B95" s="239" t="s">
        <v>282</v>
      </c>
      <c r="C95" s="240" t="s">
        <v>802</v>
      </c>
      <c r="D95" s="240" t="s">
        <v>278</v>
      </c>
      <c r="E95" s="286" t="s">
        <v>154</v>
      </c>
      <c r="F95" s="241" t="s">
        <v>307</v>
      </c>
      <c r="G95" s="242" t="s">
        <v>124</v>
      </c>
      <c r="H95" s="242" t="s">
        <v>123</v>
      </c>
      <c r="I95" s="243" t="s">
        <v>48</v>
      </c>
      <c r="J95" s="249" t="s">
        <v>72</v>
      </c>
      <c r="K95" s="287">
        <v>5</v>
      </c>
      <c r="L95" s="288">
        <v>5</v>
      </c>
      <c r="M95" s="247" t="s">
        <v>632</v>
      </c>
      <c r="N95" s="242" t="s">
        <v>772</v>
      </c>
      <c r="O95" s="291"/>
      <c r="P95" s="292"/>
      <c r="Q95" s="293"/>
      <c r="R95" s="293"/>
      <c r="S95" s="294"/>
      <c r="T95" s="295"/>
      <c r="U95" s="293">
        <v>1</v>
      </c>
      <c r="V95" s="293"/>
      <c r="W95" s="294"/>
      <c r="X95" s="296"/>
      <c r="Y95" s="295"/>
      <c r="Z95" s="293"/>
      <c r="AA95" s="293"/>
      <c r="AB95" s="313"/>
      <c r="AC95" s="314"/>
      <c r="AD95" s="315"/>
      <c r="AE95" s="293">
        <v>1</v>
      </c>
      <c r="AF95" s="293"/>
      <c r="AG95" s="296"/>
      <c r="AH95" s="319"/>
      <c r="AI95" s="320"/>
      <c r="AJ95" s="321"/>
      <c r="AK95" s="321"/>
      <c r="AL95" s="326"/>
      <c r="AM95" s="319"/>
      <c r="AN95" s="320"/>
      <c r="AO95" s="321"/>
      <c r="AP95" s="321"/>
      <c r="AQ95" s="328">
        <v>1</v>
      </c>
      <c r="AR95" s="320"/>
      <c r="AS95" s="320"/>
      <c r="AT95" s="321"/>
      <c r="AU95" s="321"/>
      <c r="AV95" s="326"/>
      <c r="AW95" s="319">
        <v>1</v>
      </c>
      <c r="AX95" s="321"/>
      <c r="AY95" s="321"/>
      <c r="AZ95" s="321"/>
      <c r="BA95" s="326"/>
      <c r="BB95" s="319">
        <v>1</v>
      </c>
      <c r="BC95" s="320"/>
      <c r="BD95" s="321"/>
      <c r="BE95" s="321"/>
      <c r="BF95" s="328"/>
      <c r="BG95" s="292"/>
      <c r="BH95" s="293"/>
      <c r="BI95" s="293"/>
      <c r="BJ95" s="294"/>
      <c r="BK95" s="296"/>
      <c r="BL95" s="295"/>
      <c r="BM95" s="293"/>
      <c r="BN95" s="293"/>
      <c r="BO95" s="293"/>
      <c r="BP95" s="296"/>
      <c r="BQ95" s="295"/>
      <c r="BR95" s="292"/>
      <c r="BS95" s="293"/>
      <c r="BT95" s="293"/>
      <c r="BU95" s="512"/>
      <c r="BV95" s="342">
        <f t="shared" si="14"/>
        <v>5</v>
      </c>
      <c r="BW95" s="429">
        <f t="shared" si="19"/>
        <v>0</v>
      </c>
      <c r="BX95" s="343">
        <f t="shared" si="15"/>
        <v>5</v>
      </c>
      <c r="BY95" s="344" t="str">
        <f t="shared" si="16"/>
        <v>-</v>
      </c>
      <c r="BZ95" s="344" t="str">
        <f t="shared" si="17"/>
        <v>-</v>
      </c>
      <c r="CA95" s="154" t="s">
        <v>124</v>
      </c>
      <c r="CB95" s="155" t="s">
        <v>681</v>
      </c>
      <c r="CC95" s="349">
        <f t="shared" si="20"/>
        <v>1</v>
      </c>
      <c r="CD95" s="349">
        <f t="shared" si="21"/>
        <v>2</v>
      </c>
      <c r="CE95" s="349">
        <f t="shared" si="22"/>
        <v>2</v>
      </c>
      <c r="CF95" s="349">
        <f t="shared" si="23"/>
        <v>0</v>
      </c>
      <c r="CG95" s="348">
        <v>0</v>
      </c>
      <c r="CH95" s="350" t="str">
        <f t="shared" si="18"/>
        <v>-</v>
      </c>
    </row>
    <row r="96" spans="1:86">
      <c r="A96" s="238" t="s">
        <v>125</v>
      </c>
      <c r="B96" s="239" t="s">
        <v>282</v>
      </c>
      <c r="C96" s="240" t="s">
        <v>802</v>
      </c>
      <c r="D96" s="240" t="s">
        <v>278</v>
      </c>
      <c r="E96" s="286" t="s">
        <v>154</v>
      </c>
      <c r="F96" s="241" t="s">
        <v>307</v>
      </c>
      <c r="G96" s="242" t="s">
        <v>124</v>
      </c>
      <c r="H96" s="242" t="s">
        <v>123</v>
      </c>
      <c r="I96" s="243" t="s">
        <v>48</v>
      </c>
      <c r="J96" s="249" t="s">
        <v>737</v>
      </c>
      <c r="K96" s="287">
        <v>0</v>
      </c>
      <c r="L96" s="288">
        <v>4</v>
      </c>
      <c r="M96" s="312" t="s">
        <v>738</v>
      </c>
      <c r="N96" s="242" t="s">
        <v>772</v>
      </c>
      <c r="O96" s="291"/>
      <c r="P96" s="292"/>
      <c r="Q96" s="293"/>
      <c r="R96" s="293"/>
      <c r="S96" s="294"/>
      <c r="T96" s="295"/>
      <c r="U96" s="293"/>
      <c r="V96" s="293"/>
      <c r="W96" s="294"/>
      <c r="X96" s="296"/>
      <c r="Y96" s="295"/>
      <c r="Z96" s="293"/>
      <c r="AA96" s="293"/>
      <c r="AB96" s="313"/>
      <c r="AC96" s="314"/>
      <c r="AD96" s="315"/>
      <c r="AE96" s="293">
        <v>1</v>
      </c>
      <c r="AF96" s="293"/>
      <c r="AG96" s="296"/>
      <c r="AH96" s="319"/>
      <c r="AI96" s="320"/>
      <c r="AJ96" s="321"/>
      <c r="AK96" s="321"/>
      <c r="AL96" s="326"/>
      <c r="AM96" s="319"/>
      <c r="AN96" s="320"/>
      <c r="AO96" s="321"/>
      <c r="AP96" s="321"/>
      <c r="AQ96" s="328">
        <v>1</v>
      </c>
      <c r="AR96" s="320"/>
      <c r="AS96" s="320"/>
      <c r="AT96" s="321"/>
      <c r="AU96" s="321"/>
      <c r="AV96" s="326"/>
      <c r="AW96" s="319">
        <v>1</v>
      </c>
      <c r="AX96" s="321"/>
      <c r="AY96" s="321"/>
      <c r="AZ96" s="321"/>
      <c r="BA96" s="326"/>
      <c r="BB96" s="319">
        <v>1</v>
      </c>
      <c r="BC96" s="320"/>
      <c r="BD96" s="321"/>
      <c r="BE96" s="321"/>
      <c r="BF96" s="328"/>
      <c r="BG96" s="292"/>
      <c r="BH96" s="293"/>
      <c r="BI96" s="293"/>
      <c r="BJ96" s="294"/>
      <c r="BK96" s="296"/>
      <c r="BL96" s="295"/>
      <c r="BM96" s="293"/>
      <c r="BN96" s="293"/>
      <c r="BO96" s="293"/>
      <c r="BP96" s="296"/>
      <c r="BQ96" s="295"/>
      <c r="BR96" s="292"/>
      <c r="BS96" s="293"/>
      <c r="BT96" s="293"/>
      <c r="BU96" s="512"/>
      <c r="BV96" s="342">
        <f t="shared" si="14"/>
        <v>4</v>
      </c>
      <c r="BW96" s="429">
        <f t="shared" si="19"/>
        <v>0</v>
      </c>
      <c r="BX96" s="343">
        <f t="shared" si="15"/>
        <v>4</v>
      </c>
      <c r="BY96" s="344" t="str">
        <f t="shared" si="16"/>
        <v>-</v>
      </c>
      <c r="BZ96" s="344" t="str">
        <f t="shared" si="17"/>
        <v>-</v>
      </c>
      <c r="CA96" s="154" t="s">
        <v>124</v>
      </c>
      <c r="CB96" s="155" t="s">
        <v>681</v>
      </c>
      <c r="CC96" s="349">
        <f t="shared" si="20"/>
        <v>0</v>
      </c>
      <c r="CD96" s="349">
        <f t="shared" si="21"/>
        <v>2</v>
      </c>
      <c r="CE96" s="349">
        <f t="shared" si="22"/>
        <v>2</v>
      </c>
      <c r="CF96" s="349">
        <f t="shared" si="23"/>
        <v>0</v>
      </c>
      <c r="CG96" s="348">
        <v>0</v>
      </c>
      <c r="CH96" s="350" t="str">
        <f t="shared" si="18"/>
        <v>-</v>
      </c>
    </row>
    <row r="97" spans="1:86">
      <c r="A97" s="238" t="s">
        <v>125</v>
      </c>
      <c r="B97" s="239" t="s">
        <v>282</v>
      </c>
      <c r="C97" s="240" t="s">
        <v>802</v>
      </c>
      <c r="D97" s="240" t="s">
        <v>278</v>
      </c>
      <c r="E97" s="286" t="s">
        <v>154</v>
      </c>
      <c r="F97" s="241" t="s">
        <v>307</v>
      </c>
      <c r="G97" s="242" t="s">
        <v>124</v>
      </c>
      <c r="H97" s="242" t="s">
        <v>123</v>
      </c>
      <c r="I97" s="243" t="s">
        <v>48</v>
      </c>
      <c r="J97" s="249" t="s">
        <v>734</v>
      </c>
      <c r="K97" s="287">
        <v>4</v>
      </c>
      <c r="L97" s="288">
        <v>6</v>
      </c>
      <c r="M97" s="310" t="s">
        <v>736</v>
      </c>
      <c r="N97" s="242" t="s">
        <v>772</v>
      </c>
      <c r="O97" s="291"/>
      <c r="P97" s="292"/>
      <c r="Q97" s="293"/>
      <c r="R97" s="293"/>
      <c r="S97" s="294"/>
      <c r="T97" s="295"/>
      <c r="U97" s="293">
        <v>6</v>
      </c>
      <c r="V97" s="293"/>
      <c r="W97" s="294"/>
      <c r="X97" s="296"/>
      <c r="Y97" s="295"/>
      <c r="Z97" s="293"/>
      <c r="AA97" s="293"/>
      <c r="AB97" s="313"/>
      <c r="AC97" s="314"/>
      <c r="AD97" s="315"/>
      <c r="AE97" s="293"/>
      <c r="AF97" s="293"/>
      <c r="AG97" s="296"/>
      <c r="AH97" s="319"/>
      <c r="AI97" s="320"/>
      <c r="AJ97" s="321"/>
      <c r="AK97" s="321"/>
      <c r="AL97" s="326"/>
      <c r="AM97" s="319"/>
      <c r="AN97" s="320"/>
      <c r="AO97" s="321"/>
      <c r="AP97" s="321"/>
      <c r="AQ97" s="328"/>
      <c r="AR97" s="320"/>
      <c r="AS97" s="320"/>
      <c r="AT97" s="321"/>
      <c r="AU97" s="321"/>
      <c r="AV97" s="326"/>
      <c r="AW97" s="319"/>
      <c r="AX97" s="321"/>
      <c r="AY97" s="321"/>
      <c r="AZ97" s="321"/>
      <c r="BA97" s="326"/>
      <c r="BB97" s="319"/>
      <c r="BC97" s="320"/>
      <c r="BD97" s="321"/>
      <c r="BE97" s="321"/>
      <c r="BF97" s="328"/>
      <c r="BG97" s="292"/>
      <c r="BH97" s="293"/>
      <c r="BI97" s="293"/>
      <c r="BJ97" s="294"/>
      <c r="BK97" s="296"/>
      <c r="BL97" s="295"/>
      <c r="BM97" s="293"/>
      <c r="BN97" s="293"/>
      <c r="BO97" s="293"/>
      <c r="BP97" s="296"/>
      <c r="BQ97" s="295"/>
      <c r="BR97" s="292"/>
      <c r="BS97" s="293"/>
      <c r="BT97" s="293"/>
      <c r="BU97" s="512"/>
      <c r="BV97" s="342">
        <f t="shared" si="14"/>
        <v>6</v>
      </c>
      <c r="BW97" s="429">
        <f t="shared" si="19"/>
        <v>0</v>
      </c>
      <c r="BX97" s="343" t="str">
        <f t="shared" si="15"/>
        <v>-</v>
      </c>
      <c r="BY97" s="344" t="str">
        <f t="shared" si="16"/>
        <v>-</v>
      </c>
      <c r="BZ97" s="344" t="str">
        <f t="shared" si="17"/>
        <v>-</v>
      </c>
      <c r="CA97" s="154" t="s">
        <v>124</v>
      </c>
      <c r="CB97" s="155" t="s">
        <v>681</v>
      </c>
      <c r="CC97" s="349">
        <f t="shared" si="20"/>
        <v>6</v>
      </c>
      <c r="CD97" s="349">
        <f t="shared" si="21"/>
        <v>0</v>
      </c>
      <c r="CE97" s="349">
        <f t="shared" si="22"/>
        <v>0</v>
      </c>
      <c r="CF97" s="349">
        <f t="shared" si="23"/>
        <v>0</v>
      </c>
      <c r="CG97" s="348">
        <v>0</v>
      </c>
      <c r="CH97" s="350" t="str">
        <f t="shared" si="18"/>
        <v>-</v>
      </c>
    </row>
    <row r="98" spans="1:86">
      <c r="A98" s="238" t="s">
        <v>128</v>
      </c>
      <c r="B98" s="239" t="s">
        <v>150</v>
      </c>
      <c r="C98" s="240" t="s">
        <v>160</v>
      </c>
      <c r="D98" s="240" t="s">
        <v>157</v>
      </c>
      <c r="E98" s="286" t="s">
        <v>154</v>
      </c>
      <c r="F98" s="241" t="s">
        <v>161</v>
      </c>
      <c r="G98" s="242" t="s">
        <v>124</v>
      </c>
      <c r="H98" s="242" t="s">
        <v>126</v>
      </c>
      <c r="I98" s="243" t="s">
        <v>127</v>
      </c>
      <c r="J98" s="249" t="s">
        <v>75</v>
      </c>
      <c r="K98" s="287">
        <v>4</v>
      </c>
      <c r="L98" s="288">
        <v>4</v>
      </c>
      <c r="M98" s="247" t="s">
        <v>640</v>
      </c>
      <c r="N98" s="242" t="s">
        <v>162</v>
      </c>
      <c r="O98" s="291"/>
      <c r="P98" s="292"/>
      <c r="Q98" s="293"/>
      <c r="R98" s="293"/>
      <c r="S98" s="294"/>
      <c r="T98" s="295"/>
      <c r="U98" s="293"/>
      <c r="V98" s="293"/>
      <c r="W98" s="294"/>
      <c r="X98" s="296"/>
      <c r="Y98" s="295"/>
      <c r="Z98" s="293"/>
      <c r="AA98" s="293"/>
      <c r="AB98" s="313"/>
      <c r="AC98" s="314">
        <v>1</v>
      </c>
      <c r="AD98" s="315"/>
      <c r="AE98" s="293"/>
      <c r="AF98" s="293"/>
      <c r="AG98" s="296"/>
      <c r="AH98" s="319"/>
      <c r="AI98" s="320"/>
      <c r="AJ98" s="321"/>
      <c r="AK98" s="321"/>
      <c r="AL98" s="326"/>
      <c r="AM98" s="319"/>
      <c r="AN98" s="320"/>
      <c r="AO98" s="321">
        <v>1</v>
      </c>
      <c r="AP98" s="321"/>
      <c r="AQ98" s="328"/>
      <c r="AR98" s="320"/>
      <c r="AS98" s="320"/>
      <c r="AT98" s="321">
        <v>1</v>
      </c>
      <c r="AU98" s="321"/>
      <c r="AV98" s="326"/>
      <c r="AW98" s="319"/>
      <c r="AX98" s="321"/>
      <c r="AY98" s="321"/>
      <c r="AZ98" s="321"/>
      <c r="BA98" s="326"/>
      <c r="BB98" s="319"/>
      <c r="BC98" s="320"/>
      <c r="BD98" s="321"/>
      <c r="BE98" s="321"/>
      <c r="BF98" s="328"/>
      <c r="BG98" s="292">
        <v>1</v>
      </c>
      <c r="BH98" s="293"/>
      <c r="BI98" s="293"/>
      <c r="BJ98" s="294"/>
      <c r="BK98" s="296"/>
      <c r="BL98" s="295"/>
      <c r="BM98" s="293"/>
      <c r="BN98" s="293"/>
      <c r="BO98" s="293"/>
      <c r="BP98" s="296"/>
      <c r="BQ98" s="295"/>
      <c r="BR98" s="292"/>
      <c r="BS98" s="293"/>
      <c r="BT98" s="293"/>
      <c r="BU98" s="512"/>
      <c r="BV98" s="342">
        <f t="shared" si="14"/>
        <v>4</v>
      </c>
      <c r="BW98" s="429">
        <f t="shared" si="19"/>
        <v>0</v>
      </c>
      <c r="BX98" s="343">
        <f t="shared" si="15"/>
        <v>4</v>
      </c>
      <c r="BY98" s="344" t="str">
        <f t="shared" si="16"/>
        <v>-</v>
      </c>
      <c r="BZ98" s="344" t="str">
        <f t="shared" si="17"/>
        <v>-</v>
      </c>
      <c r="CA98" s="154" t="s">
        <v>124</v>
      </c>
      <c r="CB98" s="155" t="s">
        <v>684</v>
      </c>
      <c r="CC98" s="349">
        <f t="shared" si="20"/>
        <v>1</v>
      </c>
      <c r="CD98" s="349">
        <f t="shared" si="21"/>
        <v>1</v>
      </c>
      <c r="CE98" s="349">
        <f t="shared" si="22"/>
        <v>1</v>
      </c>
      <c r="CF98" s="349">
        <f t="shared" si="23"/>
        <v>1</v>
      </c>
      <c r="CG98" s="348">
        <v>0</v>
      </c>
      <c r="CH98" s="350" t="str">
        <f t="shared" si="18"/>
        <v>-</v>
      </c>
    </row>
    <row r="99" spans="1:86">
      <c r="A99" s="238" t="s">
        <v>128</v>
      </c>
      <c r="B99" s="239" t="s">
        <v>150</v>
      </c>
      <c r="C99" s="240" t="s">
        <v>160</v>
      </c>
      <c r="D99" s="240" t="s">
        <v>157</v>
      </c>
      <c r="E99" s="286" t="s">
        <v>154</v>
      </c>
      <c r="F99" s="241" t="s">
        <v>161</v>
      </c>
      <c r="G99" s="242" t="s">
        <v>124</v>
      </c>
      <c r="H99" s="242" t="s">
        <v>126</v>
      </c>
      <c r="I99" s="243" t="s">
        <v>127</v>
      </c>
      <c r="J99" s="249" t="s">
        <v>57</v>
      </c>
      <c r="K99" s="287">
        <v>1</v>
      </c>
      <c r="L99" s="288">
        <v>1</v>
      </c>
      <c r="M99" s="247" t="s">
        <v>605</v>
      </c>
      <c r="N99" s="242" t="s">
        <v>162</v>
      </c>
      <c r="O99" s="291"/>
      <c r="P99" s="292"/>
      <c r="Q99" s="293"/>
      <c r="R99" s="293"/>
      <c r="S99" s="294"/>
      <c r="T99" s="295"/>
      <c r="U99" s="293"/>
      <c r="V99" s="293"/>
      <c r="W99" s="294"/>
      <c r="X99" s="296"/>
      <c r="Y99" s="295"/>
      <c r="Z99" s="293"/>
      <c r="AA99" s="293"/>
      <c r="AB99" s="313"/>
      <c r="AC99" s="314"/>
      <c r="AD99" s="315"/>
      <c r="AE99" s="293"/>
      <c r="AF99" s="293"/>
      <c r="AG99" s="296"/>
      <c r="AH99" s="319"/>
      <c r="AI99" s="320"/>
      <c r="AJ99" s="321"/>
      <c r="AK99" s="321"/>
      <c r="AL99" s="326"/>
      <c r="AM99" s="319"/>
      <c r="AN99" s="320"/>
      <c r="AO99" s="321"/>
      <c r="AP99" s="321"/>
      <c r="AQ99" s="328"/>
      <c r="AR99" s="320"/>
      <c r="AS99" s="320"/>
      <c r="AT99" s="321"/>
      <c r="AU99" s="321"/>
      <c r="AV99" s="326"/>
      <c r="AW99" s="319"/>
      <c r="AX99" s="321"/>
      <c r="AY99" s="321"/>
      <c r="AZ99" s="321"/>
      <c r="BA99" s="326"/>
      <c r="BB99" s="319"/>
      <c r="BC99" s="320"/>
      <c r="BD99" s="321"/>
      <c r="BE99" s="321"/>
      <c r="BF99" s="328"/>
      <c r="BG99" s="292">
        <v>1</v>
      </c>
      <c r="BH99" s="293"/>
      <c r="BI99" s="293"/>
      <c r="BJ99" s="294"/>
      <c r="BK99" s="296"/>
      <c r="BL99" s="295"/>
      <c r="BM99" s="293"/>
      <c r="BN99" s="293"/>
      <c r="BO99" s="293"/>
      <c r="BP99" s="296"/>
      <c r="BQ99" s="295"/>
      <c r="BR99" s="292"/>
      <c r="BS99" s="293"/>
      <c r="BT99" s="293"/>
      <c r="BU99" s="512"/>
      <c r="BV99" s="342">
        <f t="shared" si="14"/>
        <v>1</v>
      </c>
      <c r="BW99" s="429">
        <f t="shared" si="19"/>
        <v>0</v>
      </c>
      <c r="BX99" s="343" t="str">
        <f t="shared" si="15"/>
        <v>-</v>
      </c>
      <c r="BY99" s="344" t="str">
        <f t="shared" si="16"/>
        <v>-</v>
      </c>
      <c r="BZ99" s="344" t="str">
        <f t="shared" si="17"/>
        <v>-</v>
      </c>
      <c r="CA99" s="154" t="s">
        <v>124</v>
      </c>
      <c r="CB99" s="155" t="s">
        <v>684</v>
      </c>
      <c r="CC99" s="349">
        <f t="shared" si="20"/>
        <v>0</v>
      </c>
      <c r="CD99" s="349">
        <f t="shared" si="21"/>
        <v>0</v>
      </c>
      <c r="CE99" s="349">
        <f t="shared" si="22"/>
        <v>0</v>
      </c>
      <c r="CF99" s="349">
        <f t="shared" si="23"/>
        <v>1</v>
      </c>
      <c r="CG99" s="348">
        <v>0</v>
      </c>
      <c r="CH99" s="350" t="str">
        <f t="shared" si="18"/>
        <v>-</v>
      </c>
    </row>
    <row r="100" spans="1:86">
      <c r="A100" s="238" t="s">
        <v>128</v>
      </c>
      <c r="B100" s="239" t="s">
        <v>150</v>
      </c>
      <c r="C100" s="240" t="s">
        <v>160</v>
      </c>
      <c r="D100" s="240" t="s">
        <v>157</v>
      </c>
      <c r="E100" s="286" t="s">
        <v>154</v>
      </c>
      <c r="F100" s="241" t="s">
        <v>161</v>
      </c>
      <c r="G100" s="242" t="s">
        <v>124</v>
      </c>
      <c r="H100" s="242" t="s">
        <v>126</v>
      </c>
      <c r="I100" s="243" t="s">
        <v>127</v>
      </c>
      <c r="J100" s="249" t="s">
        <v>40</v>
      </c>
      <c r="K100" s="287">
        <v>1</v>
      </c>
      <c r="L100" s="288">
        <v>2</v>
      </c>
      <c r="M100" s="247" t="s">
        <v>625</v>
      </c>
      <c r="N100" s="242" t="s">
        <v>162</v>
      </c>
      <c r="O100" s="291"/>
      <c r="P100" s="292"/>
      <c r="Q100" s="293"/>
      <c r="R100" s="293"/>
      <c r="S100" s="294"/>
      <c r="T100" s="295"/>
      <c r="U100" s="293"/>
      <c r="V100" s="293"/>
      <c r="W100" s="294"/>
      <c r="X100" s="296"/>
      <c r="Y100" s="295"/>
      <c r="Z100" s="293"/>
      <c r="AA100" s="293"/>
      <c r="AB100" s="313"/>
      <c r="AC100" s="314"/>
      <c r="AD100" s="315"/>
      <c r="AE100" s="293"/>
      <c r="AF100" s="293"/>
      <c r="AG100" s="296"/>
      <c r="AH100" s="319"/>
      <c r="AI100" s="320"/>
      <c r="AJ100" s="321"/>
      <c r="AK100" s="321"/>
      <c r="AL100" s="326"/>
      <c r="AM100" s="319"/>
      <c r="AN100" s="320"/>
      <c r="AO100" s="321">
        <v>1</v>
      </c>
      <c r="AP100" s="321"/>
      <c r="AQ100" s="328"/>
      <c r="AR100" s="320"/>
      <c r="AS100" s="320"/>
      <c r="AT100" s="321"/>
      <c r="AU100" s="321"/>
      <c r="AV100" s="326"/>
      <c r="AW100" s="319"/>
      <c r="AX100" s="321"/>
      <c r="AY100" s="321"/>
      <c r="AZ100" s="321"/>
      <c r="BA100" s="326"/>
      <c r="BB100" s="319"/>
      <c r="BC100" s="320"/>
      <c r="BD100" s="321"/>
      <c r="BE100" s="321"/>
      <c r="BF100" s="328"/>
      <c r="BG100" s="292">
        <v>1</v>
      </c>
      <c r="BH100" s="293"/>
      <c r="BI100" s="293"/>
      <c r="BJ100" s="294"/>
      <c r="BK100" s="296"/>
      <c r="BL100" s="295"/>
      <c r="BM100" s="293"/>
      <c r="BN100" s="293"/>
      <c r="BO100" s="293"/>
      <c r="BP100" s="296"/>
      <c r="BQ100" s="295"/>
      <c r="BR100" s="292"/>
      <c r="BS100" s="293"/>
      <c r="BT100" s="293"/>
      <c r="BU100" s="512"/>
      <c r="BV100" s="342">
        <f t="shared" si="14"/>
        <v>2</v>
      </c>
      <c r="BW100" s="429">
        <f t="shared" si="19"/>
        <v>0</v>
      </c>
      <c r="BX100" s="343" t="str">
        <f t="shared" si="15"/>
        <v>-</v>
      </c>
      <c r="BY100" s="344" t="str">
        <f t="shared" si="16"/>
        <v>-</v>
      </c>
      <c r="BZ100" s="344" t="str">
        <f t="shared" si="17"/>
        <v>-</v>
      </c>
      <c r="CA100" s="154" t="s">
        <v>124</v>
      </c>
      <c r="CB100" s="155" t="s">
        <v>684</v>
      </c>
      <c r="CC100" s="349">
        <f t="shared" si="20"/>
        <v>0</v>
      </c>
      <c r="CD100" s="349">
        <f t="shared" si="21"/>
        <v>1</v>
      </c>
      <c r="CE100" s="349">
        <f t="shared" si="22"/>
        <v>0</v>
      </c>
      <c r="CF100" s="349">
        <f t="shared" si="23"/>
        <v>1</v>
      </c>
      <c r="CG100" s="348">
        <v>0</v>
      </c>
      <c r="CH100" s="350" t="str">
        <f t="shared" si="18"/>
        <v>-</v>
      </c>
    </row>
    <row r="101" spans="1:86">
      <c r="A101" s="238" t="s">
        <v>128</v>
      </c>
      <c r="B101" s="239" t="s">
        <v>150</v>
      </c>
      <c r="C101" s="240" t="s">
        <v>160</v>
      </c>
      <c r="D101" s="240" t="s">
        <v>157</v>
      </c>
      <c r="E101" s="286" t="s">
        <v>154</v>
      </c>
      <c r="F101" s="241" t="s">
        <v>161</v>
      </c>
      <c r="G101" s="242" t="s">
        <v>124</v>
      </c>
      <c r="H101" s="242" t="s">
        <v>126</v>
      </c>
      <c r="I101" s="243" t="s">
        <v>127</v>
      </c>
      <c r="J101" s="249" t="s">
        <v>38</v>
      </c>
      <c r="K101" s="287">
        <v>4</v>
      </c>
      <c r="L101" s="288">
        <v>4</v>
      </c>
      <c r="M101" s="312" t="s">
        <v>636</v>
      </c>
      <c r="N101" s="242" t="s">
        <v>162</v>
      </c>
      <c r="O101" s="291"/>
      <c r="P101" s="292"/>
      <c r="Q101" s="293"/>
      <c r="R101" s="293"/>
      <c r="S101" s="294"/>
      <c r="T101" s="295"/>
      <c r="U101" s="293"/>
      <c r="V101" s="293"/>
      <c r="W101" s="294"/>
      <c r="X101" s="296"/>
      <c r="Y101" s="295"/>
      <c r="Z101" s="293"/>
      <c r="AA101" s="293"/>
      <c r="AB101" s="313"/>
      <c r="AC101" s="314">
        <v>1</v>
      </c>
      <c r="AD101" s="315"/>
      <c r="AE101" s="293"/>
      <c r="AF101" s="293"/>
      <c r="AG101" s="296"/>
      <c r="AH101" s="319"/>
      <c r="AI101" s="320"/>
      <c r="AJ101" s="321"/>
      <c r="AK101" s="321"/>
      <c r="AL101" s="326"/>
      <c r="AM101" s="319"/>
      <c r="AN101" s="320"/>
      <c r="AO101" s="321">
        <v>1</v>
      </c>
      <c r="AP101" s="321"/>
      <c r="AQ101" s="328"/>
      <c r="AR101" s="320"/>
      <c r="AS101" s="320"/>
      <c r="AT101" s="321">
        <v>1</v>
      </c>
      <c r="AU101" s="321"/>
      <c r="AV101" s="326"/>
      <c r="AW101" s="319"/>
      <c r="AX101" s="321"/>
      <c r="AY101" s="321"/>
      <c r="AZ101" s="321"/>
      <c r="BA101" s="326"/>
      <c r="BB101" s="319"/>
      <c r="BC101" s="320"/>
      <c r="BD101" s="321"/>
      <c r="BE101" s="321"/>
      <c r="BF101" s="328"/>
      <c r="BG101" s="292">
        <v>1</v>
      </c>
      <c r="BH101" s="293"/>
      <c r="BI101" s="293"/>
      <c r="BJ101" s="294"/>
      <c r="BK101" s="296"/>
      <c r="BL101" s="295"/>
      <c r="BM101" s="293"/>
      <c r="BN101" s="293"/>
      <c r="BO101" s="293"/>
      <c r="BP101" s="296"/>
      <c r="BQ101" s="295"/>
      <c r="BR101" s="292"/>
      <c r="BS101" s="293"/>
      <c r="BT101" s="293"/>
      <c r="BU101" s="512"/>
      <c r="BV101" s="342">
        <f t="shared" si="14"/>
        <v>4</v>
      </c>
      <c r="BW101" s="429">
        <f t="shared" si="19"/>
        <v>0</v>
      </c>
      <c r="BX101" s="343">
        <f t="shared" si="15"/>
        <v>4</v>
      </c>
      <c r="BY101" s="344">
        <f t="shared" si="16"/>
        <v>2</v>
      </c>
      <c r="BZ101" s="344">
        <f t="shared" si="17"/>
        <v>2</v>
      </c>
      <c r="CA101" s="154" t="s">
        <v>124</v>
      </c>
      <c r="CB101" s="155" t="s">
        <v>684</v>
      </c>
      <c r="CC101" s="349">
        <f t="shared" si="20"/>
        <v>1</v>
      </c>
      <c r="CD101" s="349">
        <f t="shared" si="21"/>
        <v>1</v>
      </c>
      <c r="CE101" s="349">
        <f t="shared" si="22"/>
        <v>1</v>
      </c>
      <c r="CF101" s="349">
        <f t="shared" si="23"/>
        <v>1</v>
      </c>
      <c r="CG101" s="348">
        <v>0</v>
      </c>
      <c r="CH101" s="350" t="str">
        <f t="shared" si="18"/>
        <v>Done</v>
      </c>
    </row>
    <row r="102" spans="1:86">
      <c r="A102" s="238" t="s">
        <v>128</v>
      </c>
      <c r="B102" s="239" t="s">
        <v>150</v>
      </c>
      <c r="C102" s="240" t="s">
        <v>160</v>
      </c>
      <c r="D102" s="240" t="s">
        <v>157</v>
      </c>
      <c r="E102" s="286" t="s">
        <v>154</v>
      </c>
      <c r="F102" s="241" t="s">
        <v>161</v>
      </c>
      <c r="G102" s="242" t="s">
        <v>124</v>
      </c>
      <c r="H102" s="242" t="s">
        <v>126</v>
      </c>
      <c r="I102" s="243" t="s">
        <v>127</v>
      </c>
      <c r="J102" s="249" t="s">
        <v>144</v>
      </c>
      <c r="K102" s="287">
        <v>4</v>
      </c>
      <c r="L102" s="288">
        <v>4</v>
      </c>
      <c r="M102" s="312" t="s">
        <v>613</v>
      </c>
      <c r="N102" s="242" t="s">
        <v>162</v>
      </c>
      <c r="O102" s="291"/>
      <c r="P102" s="292"/>
      <c r="Q102" s="293"/>
      <c r="R102" s="293"/>
      <c r="S102" s="294"/>
      <c r="T102" s="295"/>
      <c r="U102" s="293"/>
      <c r="V102" s="293"/>
      <c r="W102" s="294"/>
      <c r="X102" s="296"/>
      <c r="Y102" s="295"/>
      <c r="Z102" s="293"/>
      <c r="AA102" s="293"/>
      <c r="AB102" s="313"/>
      <c r="AC102" s="314">
        <v>1</v>
      </c>
      <c r="AD102" s="315"/>
      <c r="AE102" s="293"/>
      <c r="AF102" s="293"/>
      <c r="AG102" s="296"/>
      <c r="AH102" s="319"/>
      <c r="AI102" s="320"/>
      <c r="AJ102" s="321"/>
      <c r="AK102" s="321"/>
      <c r="AL102" s="326"/>
      <c r="AM102" s="319"/>
      <c r="AN102" s="320"/>
      <c r="AO102" s="321">
        <v>1</v>
      </c>
      <c r="AP102" s="321"/>
      <c r="AQ102" s="328"/>
      <c r="AR102" s="320"/>
      <c r="AS102" s="320"/>
      <c r="AT102" s="321">
        <v>1</v>
      </c>
      <c r="AU102" s="321"/>
      <c r="AV102" s="326"/>
      <c r="AW102" s="319"/>
      <c r="AX102" s="321"/>
      <c r="AY102" s="321"/>
      <c r="AZ102" s="321"/>
      <c r="BA102" s="326"/>
      <c r="BB102" s="319"/>
      <c r="BC102" s="320"/>
      <c r="BD102" s="321"/>
      <c r="BE102" s="321"/>
      <c r="BF102" s="328"/>
      <c r="BG102" s="292">
        <v>1</v>
      </c>
      <c r="BH102" s="293"/>
      <c r="BI102" s="293"/>
      <c r="BJ102" s="294"/>
      <c r="BK102" s="296"/>
      <c r="BL102" s="295"/>
      <c r="BM102" s="293"/>
      <c r="BN102" s="293"/>
      <c r="BO102" s="293"/>
      <c r="BP102" s="296"/>
      <c r="BQ102" s="295"/>
      <c r="BR102" s="292"/>
      <c r="BS102" s="293"/>
      <c r="BT102" s="293"/>
      <c r="BU102" s="512"/>
      <c r="BV102" s="342">
        <f t="shared" si="14"/>
        <v>4</v>
      </c>
      <c r="BW102" s="429">
        <f t="shared" si="19"/>
        <v>0</v>
      </c>
      <c r="BX102" s="343">
        <f t="shared" si="15"/>
        <v>4</v>
      </c>
      <c r="BY102" s="344">
        <f t="shared" si="16"/>
        <v>2</v>
      </c>
      <c r="BZ102" s="344">
        <f t="shared" si="17"/>
        <v>2</v>
      </c>
      <c r="CA102" s="154" t="s">
        <v>124</v>
      </c>
      <c r="CB102" s="155" t="s">
        <v>684</v>
      </c>
      <c r="CC102" s="349">
        <f t="shared" si="20"/>
        <v>1</v>
      </c>
      <c r="CD102" s="349">
        <f t="shared" si="21"/>
        <v>1</v>
      </c>
      <c r="CE102" s="349">
        <f t="shared" si="22"/>
        <v>1</v>
      </c>
      <c r="CF102" s="349">
        <f t="shared" si="23"/>
        <v>1</v>
      </c>
      <c r="CG102" s="348">
        <v>0</v>
      </c>
      <c r="CH102" s="350" t="s">
        <v>1041</v>
      </c>
    </row>
    <row r="103" spans="1:86">
      <c r="A103" s="238" t="s">
        <v>128</v>
      </c>
      <c r="B103" s="239" t="s">
        <v>150</v>
      </c>
      <c r="C103" s="240" t="s">
        <v>160</v>
      </c>
      <c r="D103" s="240" t="s">
        <v>157</v>
      </c>
      <c r="E103" s="286" t="s">
        <v>154</v>
      </c>
      <c r="F103" s="241" t="s">
        <v>161</v>
      </c>
      <c r="G103" s="242" t="s">
        <v>124</v>
      </c>
      <c r="H103" s="242" t="s">
        <v>126</v>
      </c>
      <c r="I103" s="243" t="s">
        <v>127</v>
      </c>
      <c r="J103" s="249" t="s">
        <v>734</v>
      </c>
      <c r="K103" s="287">
        <v>4</v>
      </c>
      <c r="L103" s="288">
        <v>4</v>
      </c>
      <c r="M103" s="310" t="s">
        <v>736</v>
      </c>
      <c r="N103" s="242" t="s">
        <v>162</v>
      </c>
      <c r="O103" s="291"/>
      <c r="P103" s="292"/>
      <c r="Q103" s="293"/>
      <c r="R103" s="293"/>
      <c r="S103" s="294"/>
      <c r="T103" s="295"/>
      <c r="U103" s="293"/>
      <c r="V103" s="293"/>
      <c r="W103" s="294"/>
      <c r="X103" s="296"/>
      <c r="Y103" s="295"/>
      <c r="Z103" s="293"/>
      <c r="AA103" s="293"/>
      <c r="AB103" s="313"/>
      <c r="AC103" s="314"/>
      <c r="AD103" s="315"/>
      <c r="AE103" s="293"/>
      <c r="AF103" s="293"/>
      <c r="AG103" s="296"/>
      <c r="AH103" s="319"/>
      <c r="AI103" s="320"/>
      <c r="AJ103" s="321"/>
      <c r="AK103" s="321"/>
      <c r="AL103" s="326"/>
      <c r="AM103" s="319"/>
      <c r="AN103" s="320"/>
      <c r="AO103" s="321"/>
      <c r="AP103" s="321"/>
      <c r="AQ103" s="328"/>
      <c r="AR103" s="320"/>
      <c r="AS103" s="320"/>
      <c r="AT103" s="321">
        <v>4</v>
      </c>
      <c r="AU103" s="321"/>
      <c r="AV103" s="326"/>
      <c r="AW103" s="319"/>
      <c r="AX103" s="321"/>
      <c r="AY103" s="321"/>
      <c r="AZ103" s="321"/>
      <c r="BA103" s="326"/>
      <c r="BB103" s="319"/>
      <c r="BC103" s="320"/>
      <c r="BD103" s="321"/>
      <c r="BE103" s="321"/>
      <c r="BF103" s="328"/>
      <c r="BG103" s="292"/>
      <c r="BH103" s="293"/>
      <c r="BI103" s="293"/>
      <c r="BJ103" s="294"/>
      <c r="BK103" s="296"/>
      <c r="BL103" s="295"/>
      <c r="BM103" s="293"/>
      <c r="BN103" s="293"/>
      <c r="BO103" s="293"/>
      <c r="BP103" s="296"/>
      <c r="BQ103" s="295"/>
      <c r="BR103" s="292"/>
      <c r="BS103" s="293"/>
      <c r="BT103" s="293"/>
      <c r="BU103" s="512"/>
      <c r="BV103" s="342">
        <f t="shared" si="14"/>
        <v>4</v>
      </c>
      <c r="BW103" s="429">
        <f t="shared" si="19"/>
        <v>0</v>
      </c>
      <c r="BX103" s="343" t="str">
        <f t="shared" si="15"/>
        <v>-</v>
      </c>
      <c r="BY103" s="344" t="str">
        <f t="shared" si="16"/>
        <v>-</v>
      </c>
      <c r="BZ103" s="344" t="str">
        <f t="shared" si="17"/>
        <v>-</v>
      </c>
      <c r="CA103" s="154" t="s">
        <v>124</v>
      </c>
      <c r="CB103" s="155" t="s">
        <v>684</v>
      </c>
      <c r="CC103" s="349">
        <f t="shared" si="20"/>
        <v>0</v>
      </c>
      <c r="CD103" s="349">
        <f t="shared" si="21"/>
        <v>0</v>
      </c>
      <c r="CE103" s="349">
        <f t="shared" si="22"/>
        <v>4</v>
      </c>
      <c r="CF103" s="349">
        <f t="shared" si="23"/>
        <v>0</v>
      </c>
      <c r="CG103" s="348">
        <v>0</v>
      </c>
      <c r="CH103" s="350" t="str">
        <f t="shared" si="18"/>
        <v>-</v>
      </c>
    </row>
    <row r="104" spans="1:86">
      <c r="A104" s="238" t="s">
        <v>128</v>
      </c>
      <c r="B104" s="239" t="s">
        <v>150</v>
      </c>
      <c r="C104" s="240" t="s">
        <v>160</v>
      </c>
      <c r="D104" s="240" t="s">
        <v>157</v>
      </c>
      <c r="E104" s="286" t="s">
        <v>154</v>
      </c>
      <c r="F104" s="241" t="s">
        <v>161</v>
      </c>
      <c r="G104" s="242" t="s">
        <v>124</v>
      </c>
      <c r="H104" s="242" t="s">
        <v>126</v>
      </c>
      <c r="I104" s="243" t="s">
        <v>127</v>
      </c>
      <c r="J104" s="249" t="s">
        <v>72</v>
      </c>
      <c r="K104" s="287">
        <v>1</v>
      </c>
      <c r="L104" s="288">
        <v>2</v>
      </c>
      <c r="M104" s="247" t="s">
        <v>625</v>
      </c>
      <c r="N104" s="242" t="s">
        <v>162</v>
      </c>
      <c r="O104" s="291"/>
      <c r="P104" s="292"/>
      <c r="Q104" s="293"/>
      <c r="R104" s="293"/>
      <c r="S104" s="294"/>
      <c r="T104" s="295"/>
      <c r="U104" s="293"/>
      <c r="V104" s="293"/>
      <c r="W104" s="294"/>
      <c r="X104" s="296"/>
      <c r="Y104" s="295"/>
      <c r="Z104" s="293"/>
      <c r="AA104" s="293"/>
      <c r="AB104" s="313"/>
      <c r="AC104" s="314"/>
      <c r="AD104" s="315"/>
      <c r="AE104" s="293"/>
      <c r="AF104" s="293"/>
      <c r="AG104" s="296"/>
      <c r="AH104" s="319"/>
      <c r="AI104" s="320"/>
      <c r="AJ104" s="321"/>
      <c r="AK104" s="321"/>
      <c r="AL104" s="326"/>
      <c r="AM104" s="319"/>
      <c r="AN104" s="320"/>
      <c r="AO104" s="321">
        <v>1</v>
      </c>
      <c r="AP104" s="321"/>
      <c r="AQ104" s="328"/>
      <c r="AR104" s="320"/>
      <c r="AS104" s="320"/>
      <c r="AT104" s="321"/>
      <c r="AU104" s="321"/>
      <c r="AV104" s="326"/>
      <c r="AW104" s="319"/>
      <c r="AX104" s="321"/>
      <c r="AY104" s="321"/>
      <c r="AZ104" s="321"/>
      <c r="BA104" s="326"/>
      <c r="BB104" s="319"/>
      <c r="BC104" s="320"/>
      <c r="BD104" s="321"/>
      <c r="BE104" s="321"/>
      <c r="BF104" s="328"/>
      <c r="BG104" s="292">
        <v>1</v>
      </c>
      <c r="BH104" s="293"/>
      <c r="BI104" s="293"/>
      <c r="BJ104" s="294"/>
      <c r="BK104" s="296"/>
      <c r="BL104" s="295"/>
      <c r="BM104" s="293"/>
      <c r="BN104" s="293"/>
      <c r="BO104" s="293"/>
      <c r="BP104" s="296"/>
      <c r="BQ104" s="295"/>
      <c r="BR104" s="292"/>
      <c r="BS104" s="293"/>
      <c r="BT104" s="293"/>
      <c r="BU104" s="512"/>
      <c r="BV104" s="342">
        <f t="shared" si="14"/>
        <v>2</v>
      </c>
      <c r="BW104" s="429">
        <f t="shared" si="19"/>
        <v>0</v>
      </c>
      <c r="BX104" s="343" t="str">
        <f t="shared" si="15"/>
        <v>-</v>
      </c>
      <c r="BY104" s="344" t="str">
        <f t="shared" si="16"/>
        <v>-</v>
      </c>
      <c r="BZ104" s="344" t="str">
        <f t="shared" si="17"/>
        <v>-</v>
      </c>
      <c r="CA104" s="154" t="s">
        <v>124</v>
      </c>
      <c r="CB104" s="155" t="s">
        <v>684</v>
      </c>
      <c r="CC104" s="349">
        <f t="shared" si="20"/>
        <v>0</v>
      </c>
      <c r="CD104" s="349">
        <f t="shared" si="21"/>
        <v>1</v>
      </c>
      <c r="CE104" s="349">
        <f t="shared" si="22"/>
        <v>0</v>
      </c>
      <c r="CF104" s="349">
        <f t="shared" si="23"/>
        <v>1</v>
      </c>
      <c r="CG104" s="348">
        <v>0</v>
      </c>
      <c r="CH104" s="350" t="str">
        <f t="shared" si="18"/>
        <v>-</v>
      </c>
    </row>
    <row r="105" spans="1:86">
      <c r="A105" s="238" t="s">
        <v>128</v>
      </c>
      <c r="B105" s="239" t="s">
        <v>150</v>
      </c>
      <c r="C105" s="240" t="s">
        <v>160</v>
      </c>
      <c r="D105" s="240" t="s">
        <v>157</v>
      </c>
      <c r="E105" s="286" t="s">
        <v>154</v>
      </c>
      <c r="F105" s="241" t="s">
        <v>161</v>
      </c>
      <c r="G105" s="242" t="s">
        <v>124</v>
      </c>
      <c r="H105" s="242" t="s">
        <v>126</v>
      </c>
      <c r="I105" s="243" t="s">
        <v>127</v>
      </c>
      <c r="J105" s="249" t="s">
        <v>737</v>
      </c>
      <c r="K105" s="287">
        <v>1</v>
      </c>
      <c r="L105" s="288">
        <v>2</v>
      </c>
      <c r="M105" s="247" t="s">
        <v>625</v>
      </c>
      <c r="N105" s="242" t="s">
        <v>162</v>
      </c>
      <c r="O105" s="291"/>
      <c r="P105" s="292"/>
      <c r="Q105" s="293"/>
      <c r="R105" s="293"/>
      <c r="S105" s="294"/>
      <c r="T105" s="295"/>
      <c r="U105" s="293"/>
      <c r="V105" s="293"/>
      <c r="W105" s="294"/>
      <c r="X105" s="296"/>
      <c r="Y105" s="295"/>
      <c r="Z105" s="293"/>
      <c r="AA105" s="293"/>
      <c r="AB105" s="313"/>
      <c r="AC105" s="314"/>
      <c r="AD105" s="315"/>
      <c r="AE105" s="293"/>
      <c r="AF105" s="293"/>
      <c r="AG105" s="296"/>
      <c r="AH105" s="319"/>
      <c r="AI105" s="320"/>
      <c r="AJ105" s="321"/>
      <c r="AK105" s="321"/>
      <c r="AL105" s="326"/>
      <c r="AM105" s="319"/>
      <c r="AN105" s="320"/>
      <c r="AO105" s="321">
        <v>1</v>
      </c>
      <c r="AP105" s="321"/>
      <c r="AQ105" s="328"/>
      <c r="AR105" s="320"/>
      <c r="AS105" s="320"/>
      <c r="AT105" s="321"/>
      <c r="AU105" s="321"/>
      <c r="AV105" s="326"/>
      <c r="AW105" s="319"/>
      <c r="AX105" s="321"/>
      <c r="AY105" s="321"/>
      <c r="AZ105" s="321"/>
      <c r="BA105" s="326"/>
      <c r="BB105" s="319"/>
      <c r="BC105" s="320"/>
      <c r="BD105" s="321"/>
      <c r="BE105" s="321"/>
      <c r="BF105" s="328"/>
      <c r="BG105" s="292">
        <v>1</v>
      </c>
      <c r="BH105" s="293"/>
      <c r="BI105" s="293"/>
      <c r="BJ105" s="294"/>
      <c r="BK105" s="296"/>
      <c r="BL105" s="295"/>
      <c r="BM105" s="293"/>
      <c r="BN105" s="293"/>
      <c r="BO105" s="293"/>
      <c r="BP105" s="296"/>
      <c r="BQ105" s="295"/>
      <c r="BR105" s="292"/>
      <c r="BS105" s="293"/>
      <c r="BT105" s="293"/>
      <c r="BU105" s="512"/>
      <c r="BV105" s="342">
        <f t="shared" si="14"/>
        <v>2</v>
      </c>
      <c r="BW105" s="429">
        <f t="shared" si="19"/>
        <v>0</v>
      </c>
      <c r="BX105" s="343" t="str">
        <f t="shared" si="15"/>
        <v>-</v>
      </c>
      <c r="BY105" s="344" t="str">
        <f t="shared" si="16"/>
        <v>-</v>
      </c>
      <c r="BZ105" s="344" t="str">
        <f t="shared" si="17"/>
        <v>-</v>
      </c>
      <c r="CA105" s="154" t="s">
        <v>124</v>
      </c>
      <c r="CB105" s="155" t="s">
        <v>684</v>
      </c>
      <c r="CC105" s="349">
        <f t="shared" si="20"/>
        <v>0</v>
      </c>
      <c r="CD105" s="349">
        <f t="shared" si="21"/>
        <v>1</v>
      </c>
      <c r="CE105" s="349">
        <f t="shared" si="22"/>
        <v>0</v>
      </c>
      <c r="CF105" s="349">
        <f t="shared" si="23"/>
        <v>1</v>
      </c>
      <c r="CG105" s="348">
        <v>0</v>
      </c>
      <c r="CH105" s="350" t="str">
        <f t="shared" si="18"/>
        <v>-</v>
      </c>
    </row>
    <row r="106" spans="1:86">
      <c r="A106" s="238" t="s">
        <v>122</v>
      </c>
      <c r="B106" s="239" t="s">
        <v>192</v>
      </c>
      <c r="C106" s="240" t="s">
        <v>981</v>
      </c>
      <c r="D106" s="240" t="s">
        <v>193</v>
      </c>
      <c r="E106" s="286" t="s">
        <v>154</v>
      </c>
      <c r="F106" s="241" t="s">
        <v>201</v>
      </c>
      <c r="G106" s="242" t="s">
        <v>202</v>
      </c>
      <c r="H106" s="242" t="s">
        <v>195</v>
      </c>
      <c r="I106" s="243" t="s">
        <v>48</v>
      </c>
      <c r="J106" s="249" t="s">
        <v>38</v>
      </c>
      <c r="K106" s="287">
        <v>2</v>
      </c>
      <c r="L106" s="288">
        <v>2</v>
      </c>
      <c r="M106" s="247" t="s">
        <v>724</v>
      </c>
      <c r="N106" s="242" t="s">
        <v>980</v>
      </c>
      <c r="O106" s="291"/>
      <c r="P106" s="292"/>
      <c r="Q106" s="293"/>
      <c r="R106" s="293"/>
      <c r="S106" s="294"/>
      <c r="T106" s="295"/>
      <c r="U106" s="293"/>
      <c r="V106" s="293"/>
      <c r="W106" s="294"/>
      <c r="X106" s="296"/>
      <c r="Y106" s="295"/>
      <c r="Z106" s="293"/>
      <c r="AA106" s="293"/>
      <c r="AB106" s="313"/>
      <c r="AC106" s="314"/>
      <c r="AD106" s="315"/>
      <c r="AE106" s="293"/>
      <c r="AF106" s="293"/>
      <c r="AG106" s="296"/>
      <c r="AH106" s="319"/>
      <c r="AI106" s="320"/>
      <c r="AJ106" s="321"/>
      <c r="AK106" s="321"/>
      <c r="AL106" s="326"/>
      <c r="AM106" s="319"/>
      <c r="AN106" s="320"/>
      <c r="AO106" s="321"/>
      <c r="AP106" s="321"/>
      <c r="AQ106" s="328"/>
      <c r="AR106" s="320"/>
      <c r="AS106" s="320"/>
      <c r="AT106" s="321"/>
      <c r="AU106" s="321"/>
      <c r="AV106" s="326"/>
      <c r="AW106" s="319"/>
      <c r="AX106" s="321"/>
      <c r="AY106" s="321"/>
      <c r="AZ106" s="321"/>
      <c r="BA106" s="326"/>
      <c r="BB106" s="319"/>
      <c r="BC106" s="320"/>
      <c r="BD106" s="321"/>
      <c r="BE106" s="321">
        <v>1</v>
      </c>
      <c r="BF106" s="328"/>
      <c r="BG106" s="292"/>
      <c r="BH106" s="293"/>
      <c r="BI106" s="293"/>
      <c r="BJ106" s="294"/>
      <c r="BK106" s="296"/>
      <c r="BL106" s="295"/>
      <c r="BM106" s="293"/>
      <c r="BN106" s="293"/>
      <c r="BO106" s="293"/>
      <c r="BP106" s="296"/>
      <c r="BQ106" s="295"/>
      <c r="BR106" s="292"/>
      <c r="BS106" s="293">
        <v>1</v>
      </c>
      <c r="BT106" s="293"/>
      <c r="BU106" s="512"/>
      <c r="BV106" s="342">
        <f t="shared" si="14"/>
        <v>2</v>
      </c>
      <c r="BW106" s="429">
        <f t="shared" si="19"/>
        <v>0</v>
      </c>
      <c r="BX106" s="343">
        <f t="shared" si="15"/>
        <v>2</v>
      </c>
      <c r="BY106" s="344">
        <f t="shared" si="16"/>
        <v>1</v>
      </c>
      <c r="BZ106" s="344">
        <f t="shared" si="17"/>
        <v>1</v>
      </c>
      <c r="CA106" s="40" t="s">
        <v>836</v>
      </c>
      <c r="CB106" s="155" t="s">
        <v>679</v>
      </c>
      <c r="CC106" s="349">
        <f t="shared" si="20"/>
        <v>0</v>
      </c>
      <c r="CD106" s="349">
        <f t="shared" si="21"/>
        <v>0</v>
      </c>
      <c r="CE106" s="349">
        <f t="shared" si="22"/>
        <v>1</v>
      </c>
      <c r="CF106" s="349">
        <f t="shared" si="23"/>
        <v>1</v>
      </c>
      <c r="CG106" s="348">
        <v>0</v>
      </c>
      <c r="CH106" s="350" t="str">
        <f t="shared" si="18"/>
        <v>Done</v>
      </c>
    </row>
    <row r="107" spans="1:86">
      <c r="A107" s="238" t="s">
        <v>122</v>
      </c>
      <c r="B107" s="239" t="s">
        <v>192</v>
      </c>
      <c r="C107" s="240" t="s">
        <v>981</v>
      </c>
      <c r="D107" s="240" t="s">
        <v>193</v>
      </c>
      <c r="E107" s="286" t="s">
        <v>154</v>
      </c>
      <c r="F107" s="241" t="s">
        <v>201</v>
      </c>
      <c r="G107" s="242" t="s">
        <v>202</v>
      </c>
      <c r="H107" s="242" t="s">
        <v>195</v>
      </c>
      <c r="I107" s="243" t="s">
        <v>48</v>
      </c>
      <c r="J107" s="249" t="s">
        <v>737</v>
      </c>
      <c r="K107" s="287">
        <v>0</v>
      </c>
      <c r="L107" s="288">
        <v>2</v>
      </c>
      <c r="M107" s="247" t="s">
        <v>745</v>
      </c>
      <c r="N107" s="242" t="s">
        <v>980</v>
      </c>
      <c r="O107" s="291"/>
      <c r="P107" s="292"/>
      <c r="Q107" s="293"/>
      <c r="R107" s="293"/>
      <c r="S107" s="294"/>
      <c r="T107" s="295"/>
      <c r="U107" s="293"/>
      <c r="V107" s="293"/>
      <c r="W107" s="294"/>
      <c r="X107" s="296"/>
      <c r="Y107" s="295"/>
      <c r="Z107" s="293"/>
      <c r="AA107" s="293"/>
      <c r="AB107" s="313"/>
      <c r="AC107" s="314"/>
      <c r="AD107" s="315"/>
      <c r="AE107" s="293"/>
      <c r="AF107" s="293"/>
      <c r="AG107" s="296"/>
      <c r="AH107" s="319"/>
      <c r="AI107" s="320"/>
      <c r="AJ107" s="321"/>
      <c r="AK107" s="321"/>
      <c r="AL107" s="326"/>
      <c r="AM107" s="319"/>
      <c r="AN107" s="320"/>
      <c r="AO107" s="321"/>
      <c r="AP107" s="321"/>
      <c r="AQ107" s="328"/>
      <c r="AR107" s="320"/>
      <c r="AS107" s="320"/>
      <c r="AT107" s="321"/>
      <c r="AU107" s="321"/>
      <c r="AV107" s="326"/>
      <c r="AW107" s="319"/>
      <c r="AX107" s="321"/>
      <c r="AY107" s="321"/>
      <c r="AZ107" s="321"/>
      <c r="BA107" s="326"/>
      <c r="BB107" s="319"/>
      <c r="BC107" s="320"/>
      <c r="BD107" s="321"/>
      <c r="BE107" s="321">
        <v>1</v>
      </c>
      <c r="BF107" s="328"/>
      <c r="BG107" s="292"/>
      <c r="BH107" s="293"/>
      <c r="BI107" s="293"/>
      <c r="BJ107" s="294"/>
      <c r="BK107" s="296"/>
      <c r="BL107" s="295"/>
      <c r="BM107" s="293"/>
      <c r="BN107" s="293"/>
      <c r="BO107" s="293"/>
      <c r="BP107" s="296"/>
      <c r="BQ107" s="295"/>
      <c r="BR107" s="292"/>
      <c r="BS107" s="293">
        <v>1</v>
      </c>
      <c r="BT107" s="293"/>
      <c r="BU107" s="512"/>
      <c r="BV107" s="342">
        <f t="shared" si="14"/>
        <v>2</v>
      </c>
      <c r="BW107" s="429">
        <f t="shared" si="19"/>
        <v>0</v>
      </c>
      <c r="BX107" s="343">
        <f t="shared" si="15"/>
        <v>2</v>
      </c>
      <c r="BY107" s="344" t="str">
        <f t="shared" si="16"/>
        <v>-</v>
      </c>
      <c r="BZ107" s="344" t="str">
        <f t="shared" si="17"/>
        <v>-</v>
      </c>
      <c r="CA107" s="40" t="s">
        <v>836</v>
      </c>
      <c r="CB107" s="155" t="s">
        <v>679</v>
      </c>
      <c r="CC107" s="349">
        <f t="shared" si="20"/>
        <v>0</v>
      </c>
      <c r="CD107" s="349">
        <f t="shared" si="21"/>
        <v>0</v>
      </c>
      <c r="CE107" s="349">
        <f t="shared" si="22"/>
        <v>1</v>
      </c>
      <c r="CF107" s="349">
        <f t="shared" si="23"/>
        <v>1</v>
      </c>
      <c r="CG107" s="348">
        <v>0</v>
      </c>
      <c r="CH107" s="350" t="str">
        <f t="shared" si="18"/>
        <v>-</v>
      </c>
    </row>
    <row r="108" spans="1:86">
      <c r="A108" s="238" t="s">
        <v>122</v>
      </c>
      <c r="B108" s="239" t="s">
        <v>192</v>
      </c>
      <c r="C108" s="240" t="s">
        <v>981</v>
      </c>
      <c r="D108" s="240" t="s">
        <v>193</v>
      </c>
      <c r="E108" s="286" t="s">
        <v>154</v>
      </c>
      <c r="F108" s="241" t="s">
        <v>201</v>
      </c>
      <c r="G108" s="242" t="s">
        <v>202</v>
      </c>
      <c r="H108" s="242" t="s">
        <v>195</v>
      </c>
      <c r="I108" s="243" t="s">
        <v>48</v>
      </c>
      <c r="J108" s="249" t="s">
        <v>734</v>
      </c>
      <c r="K108" s="287">
        <v>4</v>
      </c>
      <c r="L108" s="288">
        <v>4</v>
      </c>
      <c r="M108" s="310" t="s">
        <v>736</v>
      </c>
      <c r="N108" s="242" t="s">
        <v>980</v>
      </c>
      <c r="O108" s="291"/>
      <c r="P108" s="292"/>
      <c r="Q108" s="293"/>
      <c r="R108" s="293"/>
      <c r="S108" s="294"/>
      <c r="T108" s="295"/>
      <c r="U108" s="293"/>
      <c r="V108" s="293"/>
      <c r="W108" s="294"/>
      <c r="X108" s="296"/>
      <c r="Y108" s="295"/>
      <c r="Z108" s="293"/>
      <c r="AA108" s="293"/>
      <c r="AB108" s="313"/>
      <c r="AC108" s="314"/>
      <c r="AD108" s="315"/>
      <c r="AE108" s="293"/>
      <c r="AF108" s="293"/>
      <c r="AG108" s="296"/>
      <c r="AH108" s="319"/>
      <c r="AI108" s="320"/>
      <c r="AJ108" s="321"/>
      <c r="AK108" s="321"/>
      <c r="AL108" s="326"/>
      <c r="AM108" s="319"/>
      <c r="AN108" s="320"/>
      <c r="AO108" s="321"/>
      <c r="AP108" s="321"/>
      <c r="AQ108" s="328"/>
      <c r="AR108" s="320"/>
      <c r="AS108" s="320"/>
      <c r="AT108" s="321"/>
      <c r="AU108" s="321"/>
      <c r="AV108" s="326"/>
      <c r="AW108" s="319"/>
      <c r="AX108" s="321"/>
      <c r="AY108" s="321"/>
      <c r="AZ108" s="321"/>
      <c r="BA108" s="326"/>
      <c r="BB108" s="319"/>
      <c r="BC108" s="320"/>
      <c r="BD108" s="321"/>
      <c r="BE108" s="321">
        <v>4</v>
      </c>
      <c r="BF108" s="328"/>
      <c r="BG108" s="292"/>
      <c r="BH108" s="293"/>
      <c r="BI108" s="293"/>
      <c r="BJ108" s="294"/>
      <c r="BK108" s="296"/>
      <c r="BL108" s="295"/>
      <c r="BM108" s="293"/>
      <c r="BN108" s="293"/>
      <c r="BO108" s="293"/>
      <c r="BP108" s="296"/>
      <c r="BQ108" s="295"/>
      <c r="BR108" s="292"/>
      <c r="BS108" s="293"/>
      <c r="BT108" s="293"/>
      <c r="BU108" s="512"/>
      <c r="BV108" s="342">
        <f t="shared" si="14"/>
        <v>4</v>
      </c>
      <c r="BW108" s="429">
        <f t="shared" si="19"/>
        <v>0</v>
      </c>
      <c r="BX108" s="343" t="str">
        <f t="shared" si="15"/>
        <v>-</v>
      </c>
      <c r="BY108" s="344" t="str">
        <f t="shared" si="16"/>
        <v>-</v>
      </c>
      <c r="BZ108" s="344" t="str">
        <f t="shared" si="17"/>
        <v>-</v>
      </c>
      <c r="CA108" s="40" t="s">
        <v>836</v>
      </c>
      <c r="CB108" s="155" t="s">
        <v>679</v>
      </c>
      <c r="CC108" s="349">
        <f t="shared" si="20"/>
        <v>0</v>
      </c>
      <c r="CD108" s="349">
        <f t="shared" si="21"/>
        <v>0</v>
      </c>
      <c r="CE108" s="349">
        <f t="shared" si="22"/>
        <v>4</v>
      </c>
      <c r="CF108" s="349">
        <f t="shared" si="23"/>
        <v>0</v>
      </c>
      <c r="CG108" s="348">
        <v>0</v>
      </c>
      <c r="CH108" s="350" t="str">
        <f t="shared" si="18"/>
        <v>-</v>
      </c>
    </row>
    <row r="109" spans="1:86">
      <c r="A109" s="238" t="s">
        <v>122</v>
      </c>
      <c r="B109" s="239" t="s">
        <v>192</v>
      </c>
      <c r="C109" s="240" t="s">
        <v>908</v>
      </c>
      <c r="D109" s="240" t="s">
        <v>193</v>
      </c>
      <c r="E109" s="286" t="s">
        <v>154</v>
      </c>
      <c r="F109" s="241" t="s">
        <v>309</v>
      </c>
      <c r="G109" s="242" t="s">
        <v>124</v>
      </c>
      <c r="H109" s="242" t="s">
        <v>195</v>
      </c>
      <c r="I109" s="243" t="s">
        <v>48</v>
      </c>
      <c r="J109" s="249" t="s">
        <v>38</v>
      </c>
      <c r="K109" s="287">
        <v>3</v>
      </c>
      <c r="L109" s="288">
        <v>3</v>
      </c>
      <c r="M109" s="247" t="s">
        <v>724</v>
      </c>
      <c r="N109" s="242" t="s">
        <v>851</v>
      </c>
      <c r="O109" s="291"/>
      <c r="P109" s="292"/>
      <c r="Q109" s="293"/>
      <c r="R109" s="293"/>
      <c r="S109" s="294"/>
      <c r="T109" s="295"/>
      <c r="U109" s="293"/>
      <c r="V109" s="293"/>
      <c r="W109" s="294"/>
      <c r="X109" s="296"/>
      <c r="Y109" s="295"/>
      <c r="Z109" s="293"/>
      <c r="AA109" s="293"/>
      <c r="AB109" s="313"/>
      <c r="AC109" s="314"/>
      <c r="AD109" s="315"/>
      <c r="AE109" s="293"/>
      <c r="AF109" s="293"/>
      <c r="AG109" s="296">
        <v>1</v>
      </c>
      <c r="AH109" s="319"/>
      <c r="AI109" s="320"/>
      <c r="AJ109" s="321"/>
      <c r="AK109" s="321"/>
      <c r="AL109" s="326"/>
      <c r="AM109" s="319"/>
      <c r="AN109" s="320"/>
      <c r="AO109" s="321"/>
      <c r="AP109" s="321"/>
      <c r="AQ109" s="328"/>
      <c r="AR109" s="320"/>
      <c r="AS109" s="320"/>
      <c r="AT109" s="321"/>
      <c r="AU109" s="321"/>
      <c r="AV109" s="326"/>
      <c r="AW109" s="319"/>
      <c r="AX109" s="321"/>
      <c r="AY109" s="321"/>
      <c r="AZ109" s="321"/>
      <c r="BA109" s="326"/>
      <c r="BB109" s="319"/>
      <c r="BC109" s="320"/>
      <c r="BD109" s="321"/>
      <c r="BE109" s="321">
        <v>1</v>
      </c>
      <c r="BF109" s="328"/>
      <c r="BG109" s="292"/>
      <c r="BH109" s="293"/>
      <c r="BI109" s="293"/>
      <c r="BJ109" s="294"/>
      <c r="BK109" s="296"/>
      <c r="BL109" s="295"/>
      <c r="BM109" s="293"/>
      <c r="BN109" s="293"/>
      <c r="BO109" s="293"/>
      <c r="BP109" s="296"/>
      <c r="BQ109" s="295"/>
      <c r="BR109" s="292"/>
      <c r="BS109" s="293">
        <v>1</v>
      </c>
      <c r="BT109" s="293"/>
      <c r="BU109" s="512"/>
      <c r="BV109" s="342">
        <f t="shared" si="14"/>
        <v>3</v>
      </c>
      <c r="BW109" s="429">
        <f t="shared" si="19"/>
        <v>0</v>
      </c>
      <c r="BX109" s="343">
        <f t="shared" si="15"/>
        <v>3</v>
      </c>
      <c r="BY109" s="344">
        <f t="shared" si="16"/>
        <v>2</v>
      </c>
      <c r="BZ109" s="344">
        <f t="shared" si="17"/>
        <v>1</v>
      </c>
      <c r="CA109" s="154" t="s">
        <v>124</v>
      </c>
      <c r="CB109" s="155" t="s">
        <v>679</v>
      </c>
      <c r="CC109" s="349">
        <f t="shared" si="20"/>
        <v>0</v>
      </c>
      <c r="CD109" s="349">
        <f t="shared" si="21"/>
        <v>1</v>
      </c>
      <c r="CE109" s="349">
        <f t="shared" si="22"/>
        <v>1</v>
      </c>
      <c r="CF109" s="349">
        <f t="shared" si="23"/>
        <v>1</v>
      </c>
      <c r="CG109" s="348">
        <v>0</v>
      </c>
      <c r="CH109" s="350" t="str">
        <f t="shared" si="18"/>
        <v>Done</v>
      </c>
    </row>
    <row r="110" spans="1:86">
      <c r="A110" s="238" t="s">
        <v>122</v>
      </c>
      <c r="B110" s="239" t="s">
        <v>192</v>
      </c>
      <c r="C110" s="240" t="s">
        <v>908</v>
      </c>
      <c r="D110" s="240" t="s">
        <v>193</v>
      </c>
      <c r="E110" s="286" t="s">
        <v>154</v>
      </c>
      <c r="F110" s="241" t="s">
        <v>309</v>
      </c>
      <c r="G110" s="242" t="s">
        <v>124</v>
      </c>
      <c r="H110" s="242" t="s">
        <v>195</v>
      </c>
      <c r="I110" s="243" t="s">
        <v>48</v>
      </c>
      <c r="J110" s="249" t="s">
        <v>737</v>
      </c>
      <c r="K110" s="287">
        <v>0</v>
      </c>
      <c r="L110" s="288">
        <v>3</v>
      </c>
      <c r="M110" s="247" t="s">
        <v>745</v>
      </c>
      <c r="N110" s="242" t="s">
        <v>851</v>
      </c>
      <c r="O110" s="291"/>
      <c r="P110" s="292"/>
      <c r="Q110" s="293"/>
      <c r="R110" s="293"/>
      <c r="S110" s="294"/>
      <c r="T110" s="295"/>
      <c r="U110" s="293"/>
      <c r="V110" s="293"/>
      <c r="W110" s="294"/>
      <c r="X110" s="296"/>
      <c r="Y110" s="295"/>
      <c r="Z110" s="293"/>
      <c r="AA110" s="293"/>
      <c r="AB110" s="313"/>
      <c r="AC110" s="314"/>
      <c r="AD110" s="315"/>
      <c r="AE110" s="293"/>
      <c r="AF110" s="293"/>
      <c r="AG110" s="296">
        <v>1</v>
      </c>
      <c r="AH110" s="319"/>
      <c r="AI110" s="320"/>
      <c r="AJ110" s="321"/>
      <c r="AK110" s="321"/>
      <c r="AL110" s="326"/>
      <c r="AM110" s="319"/>
      <c r="AN110" s="320"/>
      <c r="AO110" s="321"/>
      <c r="AP110" s="321"/>
      <c r="AQ110" s="328"/>
      <c r="AR110" s="320"/>
      <c r="AS110" s="320"/>
      <c r="AT110" s="321"/>
      <c r="AU110" s="321"/>
      <c r="AV110" s="326"/>
      <c r="AW110" s="319"/>
      <c r="AX110" s="321"/>
      <c r="AY110" s="321"/>
      <c r="AZ110" s="321"/>
      <c r="BA110" s="326"/>
      <c r="BB110" s="319"/>
      <c r="BC110" s="320"/>
      <c r="BD110" s="321"/>
      <c r="BE110" s="321">
        <v>1</v>
      </c>
      <c r="BF110" s="328"/>
      <c r="BG110" s="292"/>
      <c r="BH110" s="293"/>
      <c r="BI110" s="293"/>
      <c r="BJ110" s="294"/>
      <c r="BK110" s="296"/>
      <c r="BL110" s="295"/>
      <c r="BM110" s="293"/>
      <c r="BN110" s="293"/>
      <c r="BO110" s="293"/>
      <c r="BP110" s="296"/>
      <c r="BQ110" s="295"/>
      <c r="BR110" s="292"/>
      <c r="BS110" s="293">
        <v>1</v>
      </c>
      <c r="BT110" s="293"/>
      <c r="BU110" s="512"/>
      <c r="BV110" s="342">
        <f t="shared" si="14"/>
        <v>3</v>
      </c>
      <c r="BW110" s="429">
        <f t="shared" si="19"/>
        <v>0</v>
      </c>
      <c r="BX110" s="343">
        <f t="shared" si="15"/>
        <v>3</v>
      </c>
      <c r="BY110" s="344" t="str">
        <f t="shared" si="16"/>
        <v>-</v>
      </c>
      <c r="BZ110" s="344" t="str">
        <f t="shared" si="17"/>
        <v>-</v>
      </c>
      <c r="CB110" s="155" t="s">
        <v>679</v>
      </c>
      <c r="CC110" s="349">
        <f t="shared" si="20"/>
        <v>0</v>
      </c>
      <c r="CD110" s="349">
        <f t="shared" si="21"/>
        <v>1</v>
      </c>
      <c r="CE110" s="349">
        <f t="shared" si="22"/>
        <v>1</v>
      </c>
      <c r="CF110" s="349">
        <f t="shared" si="23"/>
        <v>1</v>
      </c>
      <c r="CG110" s="348">
        <v>0</v>
      </c>
      <c r="CH110" s="350" t="str">
        <f t="shared" si="18"/>
        <v>-</v>
      </c>
    </row>
    <row r="111" spans="1:86">
      <c r="A111" s="238" t="s">
        <v>122</v>
      </c>
      <c r="B111" s="239" t="s">
        <v>192</v>
      </c>
      <c r="C111" s="240" t="s">
        <v>908</v>
      </c>
      <c r="D111" s="240" t="s">
        <v>193</v>
      </c>
      <c r="E111" s="286" t="s">
        <v>154</v>
      </c>
      <c r="F111" s="241" t="s">
        <v>309</v>
      </c>
      <c r="G111" s="242" t="s">
        <v>124</v>
      </c>
      <c r="H111" s="242" t="s">
        <v>195</v>
      </c>
      <c r="I111" s="243" t="s">
        <v>48</v>
      </c>
      <c r="J111" s="249" t="s">
        <v>734</v>
      </c>
      <c r="K111" s="287">
        <v>4</v>
      </c>
      <c r="L111" s="288">
        <v>4</v>
      </c>
      <c r="M111" s="310" t="s">
        <v>736</v>
      </c>
      <c r="N111" s="242" t="s">
        <v>851</v>
      </c>
      <c r="O111" s="291"/>
      <c r="P111" s="292"/>
      <c r="Q111" s="293"/>
      <c r="R111" s="293"/>
      <c r="S111" s="294"/>
      <c r="T111" s="295"/>
      <c r="U111" s="293"/>
      <c r="V111" s="293"/>
      <c r="W111" s="294"/>
      <c r="X111" s="296"/>
      <c r="Y111" s="295"/>
      <c r="Z111" s="293"/>
      <c r="AA111" s="293"/>
      <c r="AB111" s="313"/>
      <c r="AC111" s="314"/>
      <c r="AD111" s="315"/>
      <c r="AE111" s="293"/>
      <c r="AF111" s="293"/>
      <c r="AG111" s="296">
        <v>4</v>
      </c>
      <c r="AH111" s="319"/>
      <c r="AI111" s="320"/>
      <c r="AJ111" s="321"/>
      <c r="AK111" s="321"/>
      <c r="AL111" s="326"/>
      <c r="AM111" s="319"/>
      <c r="AN111" s="320"/>
      <c r="AO111" s="321"/>
      <c r="AP111" s="321"/>
      <c r="AQ111" s="328"/>
      <c r="AR111" s="320"/>
      <c r="AS111" s="320"/>
      <c r="AT111" s="321"/>
      <c r="AU111" s="321"/>
      <c r="AV111" s="326"/>
      <c r="AW111" s="319"/>
      <c r="AX111" s="321"/>
      <c r="AY111" s="321"/>
      <c r="AZ111" s="321"/>
      <c r="BA111" s="326"/>
      <c r="BB111" s="319"/>
      <c r="BC111" s="320"/>
      <c r="BD111" s="321"/>
      <c r="BE111" s="321"/>
      <c r="BF111" s="328"/>
      <c r="BG111" s="292"/>
      <c r="BH111" s="293"/>
      <c r="BI111" s="293"/>
      <c r="BJ111" s="294"/>
      <c r="BK111" s="296"/>
      <c r="BL111" s="295"/>
      <c r="BM111" s="293"/>
      <c r="BN111" s="293"/>
      <c r="BO111" s="293"/>
      <c r="BP111" s="296"/>
      <c r="BQ111" s="295"/>
      <c r="BR111" s="292"/>
      <c r="BS111" s="293"/>
      <c r="BT111" s="293"/>
      <c r="BU111" s="512"/>
      <c r="BV111" s="342">
        <f t="shared" si="14"/>
        <v>4</v>
      </c>
      <c r="BW111" s="429">
        <f t="shared" si="19"/>
        <v>0</v>
      </c>
      <c r="BX111" s="343" t="str">
        <f t="shared" si="15"/>
        <v>-</v>
      </c>
      <c r="BY111" s="344" t="str">
        <f t="shared" si="16"/>
        <v>-</v>
      </c>
      <c r="BZ111" s="344" t="str">
        <f t="shared" si="17"/>
        <v>-</v>
      </c>
      <c r="CB111" s="155" t="s">
        <v>679</v>
      </c>
      <c r="CC111" s="349">
        <f t="shared" si="20"/>
        <v>0</v>
      </c>
      <c r="CD111" s="349">
        <f t="shared" si="21"/>
        <v>4</v>
      </c>
      <c r="CE111" s="349">
        <f t="shared" si="22"/>
        <v>0</v>
      </c>
      <c r="CF111" s="349">
        <f t="shared" si="23"/>
        <v>0</v>
      </c>
      <c r="CG111" s="348">
        <v>0</v>
      </c>
      <c r="CH111" s="350" t="str">
        <f t="shared" si="18"/>
        <v>-</v>
      </c>
    </row>
    <row r="112" spans="1:86">
      <c r="A112" s="238" t="s">
        <v>122</v>
      </c>
      <c r="B112" s="239" t="s">
        <v>192</v>
      </c>
      <c r="C112" s="240" t="s">
        <v>983</v>
      </c>
      <c r="D112" s="240" t="s">
        <v>193</v>
      </c>
      <c r="E112" s="286" t="s">
        <v>154</v>
      </c>
      <c r="F112" s="241" t="s">
        <v>309</v>
      </c>
      <c r="G112" s="242" t="s">
        <v>124</v>
      </c>
      <c r="H112" s="242" t="s">
        <v>195</v>
      </c>
      <c r="I112" s="243" t="s">
        <v>48</v>
      </c>
      <c r="J112" s="249" t="s">
        <v>38</v>
      </c>
      <c r="K112" s="287">
        <v>3</v>
      </c>
      <c r="L112" s="288">
        <v>3</v>
      </c>
      <c r="M112" s="247" t="s">
        <v>724</v>
      </c>
      <c r="N112" s="242" t="s">
        <v>982</v>
      </c>
      <c r="O112" s="291"/>
      <c r="P112" s="292"/>
      <c r="Q112" s="293"/>
      <c r="R112" s="293"/>
      <c r="S112" s="294"/>
      <c r="T112" s="295"/>
      <c r="U112" s="293"/>
      <c r="V112" s="293"/>
      <c r="W112" s="294"/>
      <c r="X112" s="296"/>
      <c r="Y112" s="295"/>
      <c r="Z112" s="293"/>
      <c r="AA112" s="293"/>
      <c r="AB112" s="313"/>
      <c r="AC112" s="314"/>
      <c r="AD112" s="315"/>
      <c r="AE112" s="293"/>
      <c r="AF112" s="293"/>
      <c r="AG112" s="296">
        <v>1</v>
      </c>
      <c r="AH112" s="319"/>
      <c r="AI112" s="320"/>
      <c r="AJ112" s="321"/>
      <c r="AK112" s="321"/>
      <c r="AL112" s="326"/>
      <c r="AM112" s="319"/>
      <c r="AN112" s="320"/>
      <c r="AO112" s="321"/>
      <c r="AP112" s="321"/>
      <c r="AQ112" s="328"/>
      <c r="AR112" s="320"/>
      <c r="AS112" s="320"/>
      <c r="AT112" s="321"/>
      <c r="AU112" s="321"/>
      <c r="AV112" s="326"/>
      <c r="AW112" s="319"/>
      <c r="AX112" s="321"/>
      <c r="AY112" s="321"/>
      <c r="AZ112" s="321"/>
      <c r="BA112" s="326"/>
      <c r="BB112" s="319"/>
      <c r="BC112" s="320"/>
      <c r="BD112" s="321"/>
      <c r="BE112" s="321">
        <v>1</v>
      </c>
      <c r="BF112" s="328"/>
      <c r="BG112" s="292"/>
      <c r="BH112" s="293"/>
      <c r="BI112" s="293"/>
      <c r="BJ112" s="294"/>
      <c r="BK112" s="296"/>
      <c r="BL112" s="295"/>
      <c r="BM112" s="293"/>
      <c r="BN112" s="293"/>
      <c r="BO112" s="293"/>
      <c r="BP112" s="296"/>
      <c r="BQ112" s="295"/>
      <c r="BR112" s="292"/>
      <c r="BS112" s="293">
        <v>1</v>
      </c>
      <c r="BT112" s="293"/>
      <c r="BU112" s="512"/>
      <c r="BV112" s="342">
        <f t="shared" si="14"/>
        <v>3</v>
      </c>
      <c r="BW112" s="429">
        <f t="shared" si="19"/>
        <v>0</v>
      </c>
      <c r="BX112" s="343">
        <f t="shared" si="15"/>
        <v>3</v>
      </c>
      <c r="BY112" s="344">
        <f t="shared" si="16"/>
        <v>2</v>
      </c>
      <c r="BZ112" s="344">
        <f t="shared" si="17"/>
        <v>1</v>
      </c>
      <c r="CA112" s="154" t="s">
        <v>124</v>
      </c>
      <c r="CB112" s="155" t="s">
        <v>679</v>
      </c>
      <c r="CC112" s="349">
        <f t="shared" si="20"/>
        <v>0</v>
      </c>
      <c r="CD112" s="349">
        <f t="shared" si="21"/>
        <v>1</v>
      </c>
      <c r="CE112" s="349">
        <f t="shared" si="22"/>
        <v>1</v>
      </c>
      <c r="CF112" s="349">
        <f t="shared" si="23"/>
        <v>1</v>
      </c>
      <c r="CG112" s="348">
        <v>0</v>
      </c>
      <c r="CH112" s="350" t="str">
        <f t="shared" si="18"/>
        <v>Done</v>
      </c>
    </row>
    <row r="113" spans="1:86">
      <c r="A113" s="238" t="s">
        <v>122</v>
      </c>
      <c r="B113" s="239" t="s">
        <v>192</v>
      </c>
      <c r="C113" s="240" t="s">
        <v>983</v>
      </c>
      <c r="D113" s="240" t="s">
        <v>193</v>
      </c>
      <c r="E113" s="286" t="s">
        <v>154</v>
      </c>
      <c r="F113" s="241" t="s">
        <v>309</v>
      </c>
      <c r="G113" s="242" t="s">
        <v>124</v>
      </c>
      <c r="H113" s="242" t="s">
        <v>195</v>
      </c>
      <c r="I113" s="243" t="s">
        <v>48</v>
      </c>
      <c r="J113" s="249" t="s">
        <v>737</v>
      </c>
      <c r="K113" s="287">
        <v>0</v>
      </c>
      <c r="L113" s="288">
        <v>3</v>
      </c>
      <c r="M113" s="247" t="s">
        <v>745</v>
      </c>
      <c r="N113" s="242" t="s">
        <v>982</v>
      </c>
      <c r="O113" s="291"/>
      <c r="P113" s="292"/>
      <c r="Q113" s="293"/>
      <c r="R113" s="293"/>
      <c r="S113" s="294"/>
      <c r="T113" s="295"/>
      <c r="U113" s="293"/>
      <c r="V113" s="293"/>
      <c r="W113" s="294"/>
      <c r="X113" s="296"/>
      <c r="Y113" s="295"/>
      <c r="Z113" s="293"/>
      <c r="AA113" s="293"/>
      <c r="AB113" s="313"/>
      <c r="AC113" s="314"/>
      <c r="AD113" s="315"/>
      <c r="AE113" s="293"/>
      <c r="AF113" s="293"/>
      <c r="AG113" s="296">
        <v>1</v>
      </c>
      <c r="AH113" s="319"/>
      <c r="AI113" s="320"/>
      <c r="AJ113" s="321"/>
      <c r="AK113" s="321"/>
      <c r="AL113" s="326"/>
      <c r="AM113" s="319"/>
      <c r="AN113" s="320"/>
      <c r="AO113" s="321"/>
      <c r="AP113" s="321"/>
      <c r="AQ113" s="328"/>
      <c r="AR113" s="320"/>
      <c r="AS113" s="320"/>
      <c r="AT113" s="321"/>
      <c r="AU113" s="321"/>
      <c r="AV113" s="326"/>
      <c r="AW113" s="319"/>
      <c r="AX113" s="321"/>
      <c r="AY113" s="321"/>
      <c r="AZ113" s="321"/>
      <c r="BA113" s="326"/>
      <c r="BB113" s="319"/>
      <c r="BC113" s="320"/>
      <c r="BD113" s="321"/>
      <c r="BE113" s="321">
        <v>1</v>
      </c>
      <c r="BF113" s="328"/>
      <c r="BG113" s="292"/>
      <c r="BH113" s="293"/>
      <c r="BI113" s="293"/>
      <c r="BJ113" s="294"/>
      <c r="BK113" s="296"/>
      <c r="BL113" s="295"/>
      <c r="BM113" s="293"/>
      <c r="BN113" s="293"/>
      <c r="BO113" s="293"/>
      <c r="BP113" s="296"/>
      <c r="BQ113" s="295"/>
      <c r="BR113" s="292"/>
      <c r="BS113" s="293">
        <v>1</v>
      </c>
      <c r="BT113" s="293"/>
      <c r="BU113" s="512"/>
      <c r="BV113" s="342">
        <f t="shared" si="14"/>
        <v>3</v>
      </c>
      <c r="BW113" s="429">
        <f t="shared" si="19"/>
        <v>0</v>
      </c>
      <c r="BX113" s="343">
        <f t="shared" si="15"/>
        <v>3</v>
      </c>
      <c r="BY113" s="344" t="str">
        <f t="shared" si="16"/>
        <v>-</v>
      </c>
      <c r="BZ113" s="344" t="str">
        <f t="shared" si="17"/>
        <v>-</v>
      </c>
      <c r="CB113" s="155" t="s">
        <v>679</v>
      </c>
      <c r="CC113" s="349">
        <f t="shared" si="20"/>
        <v>0</v>
      </c>
      <c r="CD113" s="349">
        <f t="shared" si="21"/>
        <v>1</v>
      </c>
      <c r="CE113" s="349">
        <f t="shared" si="22"/>
        <v>1</v>
      </c>
      <c r="CF113" s="349">
        <f t="shared" si="23"/>
        <v>1</v>
      </c>
      <c r="CG113" s="348">
        <v>0</v>
      </c>
      <c r="CH113" s="350" t="str">
        <f t="shared" si="18"/>
        <v>-</v>
      </c>
    </row>
    <row r="114" spans="1:86">
      <c r="A114" s="238" t="s">
        <v>122</v>
      </c>
      <c r="B114" s="239" t="s">
        <v>192</v>
      </c>
      <c r="C114" s="240" t="s">
        <v>983</v>
      </c>
      <c r="D114" s="240" t="s">
        <v>193</v>
      </c>
      <c r="E114" s="286" t="s">
        <v>154</v>
      </c>
      <c r="F114" s="241" t="s">
        <v>309</v>
      </c>
      <c r="G114" s="242" t="s">
        <v>124</v>
      </c>
      <c r="H114" s="242" t="s">
        <v>195</v>
      </c>
      <c r="I114" s="243" t="s">
        <v>48</v>
      </c>
      <c r="J114" s="249" t="s">
        <v>734</v>
      </c>
      <c r="K114" s="287">
        <v>4</v>
      </c>
      <c r="L114" s="288">
        <v>4</v>
      </c>
      <c r="M114" s="310" t="s">
        <v>736</v>
      </c>
      <c r="N114" s="242" t="s">
        <v>982</v>
      </c>
      <c r="O114" s="291"/>
      <c r="P114" s="292"/>
      <c r="Q114" s="293"/>
      <c r="R114" s="293"/>
      <c r="S114" s="294"/>
      <c r="T114" s="295"/>
      <c r="U114" s="293"/>
      <c r="V114" s="293"/>
      <c r="W114" s="294"/>
      <c r="X114" s="296"/>
      <c r="Y114" s="295"/>
      <c r="Z114" s="293"/>
      <c r="AA114" s="293"/>
      <c r="AB114" s="313"/>
      <c r="AC114" s="314"/>
      <c r="AD114" s="315"/>
      <c r="AE114" s="293"/>
      <c r="AF114" s="293"/>
      <c r="AG114" s="296">
        <v>4</v>
      </c>
      <c r="AH114" s="319"/>
      <c r="AI114" s="320"/>
      <c r="AJ114" s="321"/>
      <c r="AK114" s="321"/>
      <c r="AL114" s="326"/>
      <c r="AM114" s="319"/>
      <c r="AN114" s="320"/>
      <c r="AO114" s="321"/>
      <c r="AP114" s="321"/>
      <c r="AQ114" s="328"/>
      <c r="AR114" s="320"/>
      <c r="AS114" s="320"/>
      <c r="AT114" s="321"/>
      <c r="AU114" s="321"/>
      <c r="AV114" s="326"/>
      <c r="AW114" s="319"/>
      <c r="AX114" s="321"/>
      <c r="AY114" s="321"/>
      <c r="AZ114" s="321"/>
      <c r="BA114" s="326"/>
      <c r="BB114" s="319"/>
      <c r="BC114" s="320"/>
      <c r="BD114" s="321"/>
      <c r="BE114" s="321"/>
      <c r="BF114" s="328"/>
      <c r="BG114" s="292"/>
      <c r="BH114" s="293"/>
      <c r="BI114" s="293"/>
      <c r="BJ114" s="294"/>
      <c r="BK114" s="296"/>
      <c r="BL114" s="295"/>
      <c r="BM114" s="293"/>
      <c r="BN114" s="293"/>
      <c r="BO114" s="293"/>
      <c r="BP114" s="296"/>
      <c r="BQ114" s="295"/>
      <c r="BR114" s="292"/>
      <c r="BS114" s="293"/>
      <c r="BT114" s="293"/>
      <c r="BU114" s="512"/>
      <c r="BV114" s="342">
        <f t="shared" si="14"/>
        <v>4</v>
      </c>
      <c r="BW114" s="429">
        <f t="shared" si="19"/>
        <v>0</v>
      </c>
      <c r="BX114" s="343" t="str">
        <f t="shared" si="15"/>
        <v>-</v>
      </c>
      <c r="BY114" s="344" t="str">
        <f t="shared" si="16"/>
        <v>-</v>
      </c>
      <c r="BZ114" s="344" t="str">
        <f t="shared" si="17"/>
        <v>-</v>
      </c>
      <c r="CB114" s="155" t="s">
        <v>679</v>
      </c>
      <c r="CC114" s="349">
        <f t="shared" si="20"/>
        <v>0</v>
      </c>
      <c r="CD114" s="349">
        <f t="shared" si="21"/>
        <v>4</v>
      </c>
      <c r="CE114" s="349">
        <f t="shared" si="22"/>
        <v>0</v>
      </c>
      <c r="CF114" s="349">
        <f t="shared" si="23"/>
        <v>0</v>
      </c>
      <c r="CG114" s="348">
        <v>0</v>
      </c>
      <c r="CH114" s="350" t="str">
        <f t="shared" si="18"/>
        <v>-</v>
      </c>
    </row>
    <row r="115" spans="1:86">
      <c r="A115" s="238" t="s">
        <v>122</v>
      </c>
      <c r="B115" s="239" t="s">
        <v>192</v>
      </c>
      <c r="C115" s="240" t="s">
        <v>909</v>
      </c>
      <c r="D115" s="240" t="s">
        <v>193</v>
      </c>
      <c r="E115" s="286" t="s">
        <v>154</v>
      </c>
      <c r="F115" s="241" t="s">
        <v>309</v>
      </c>
      <c r="G115" s="242" t="s">
        <v>124</v>
      </c>
      <c r="H115" s="242" t="s">
        <v>195</v>
      </c>
      <c r="I115" s="243" t="s">
        <v>48</v>
      </c>
      <c r="J115" s="249" t="s">
        <v>38</v>
      </c>
      <c r="K115" s="287">
        <v>3</v>
      </c>
      <c r="L115" s="288">
        <v>3</v>
      </c>
      <c r="M115" s="247" t="s">
        <v>724</v>
      </c>
      <c r="N115" s="242" t="s">
        <v>852</v>
      </c>
      <c r="O115" s="291"/>
      <c r="P115" s="292"/>
      <c r="Q115" s="293"/>
      <c r="R115" s="293"/>
      <c r="S115" s="294"/>
      <c r="T115" s="295"/>
      <c r="U115" s="293"/>
      <c r="V115" s="293"/>
      <c r="W115" s="294"/>
      <c r="X115" s="296"/>
      <c r="Y115" s="295"/>
      <c r="Z115" s="293"/>
      <c r="AA115" s="293"/>
      <c r="AB115" s="313"/>
      <c r="AC115" s="314"/>
      <c r="AD115" s="315"/>
      <c r="AE115" s="293"/>
      <c r="AF115" s="293"/>
      <c r="AG115" s="296">
        <v>1</v>
      </c>
      <c r="AH115" s="319"/>
      <c r="AI115" s="320"/>
      <c r="AJ115" s="321"/>
      <c r="AK115" s="321"/>
      <c r="AL115" s="326"/>
      <c r="AM115" s="319"/>
      <c r="AN115" s="320"/>
      <c r="AO115" s="321"/>
      <c r="AP115" s="321"/>
      <c r="AQ115" s="328"/>
      <c r="AR115" s="320"/>
      <c r="AS115" s="320"/>
      <c r="AT115" s="321"/>
      <c r="AU115" s="321"/>
      <c r="AV115" s="326"/>
      <c r="AW115" s="319"/>
      <c r="AX115" s="321"/>
      <c r="AY115" s="321"/>
      <c r="AZ115" s="321"/>
      <c r="BA115" s="326"/>
      <c r="BB115" s="319"/>
      <c r="BC115" s="320"/>
      <c r="BD115" s="321"/>
      <c r="BE115" s="321">
        <v>1</v>
      </c>
      <c r="BF115" s="328"/>
      <c r="BG115" s="292"/>
      <c r="BH115" s="293"/>
      <c r="BI115" s="293"/>
      <c r="BJ115" s="294"/>
      <c r="BK115" s="296"/>
      <c r="BL115" s="295"/>
      <c r="BM115" s="293"/>
      <c r="BN115" s="293"/>
      <c r="BO115" s="293"/>
      <c r="BP115" s="296"/>
      <c r="BQ115" s="295"/>
      <c r="BR115" s="292"/>
      <c r="BS115" s="293">
        <v>1</v>
      </c>
      <c r="BT115" s="293"/>
      <c r="BU115" s="512"/>
      <c r="BV115" s="342">
        <f t="shared" si="14"/>
        <v>3</v>
      </c>
      <c r="BW115" s="429">
        <f t="shared" si="19"/>
        <v>0</v>
      </c>
      <c r="BX115" s="343">
        <f t="shared" si="15"/>
        <v>3</v>
      </c>
      <c r="BY115" s="344">
        <f t="shared" si="16"/>
        <v>2</v>
      </c>
      <c r="BZ115" s="344">
        <f t="shared" si="17"/>
        <v>1</v>
      </c>
      <c r="CA115" s="154" t="s">
        <v>124</v>
      </c>
      <c r="CB115" s="155" t="s">
        <v>679</v>
      </c>
      <c r="CC115" s="349">
        <f t="shared" si="20"/>
        <v>0</v>
      </c>
      <c r="CD115" s="349">
        <f t="shared" si="21"/>
        <v>1</v>
      </c>
      <c r="CE115" s="349">
        <f t="shared" si="22"/>
        <v>1</v>
      </c>
      <c r="CF115" s="349">
        <f t="shared" si="23"/>
        <v>1</v>
      </c>
      <c r="CG115" s="348">
        <v>0</v>
      </c>
      <c r="CH115" s="350" t="str">
        <f t="shared" si="18"/>
        <v>Done</v>
      </c>
    </row>
    <row r="116" spans="1:86">
      <c r="A116" s="238" t="s">
        <v>122</v>
      </c>
      <c r="B116" s="239" t="s">
        <v>192</v>
      </c>
      <c r="C116" s="240" t="s">
        <v>909</v>
      </c>
      <c r="D116" s="240" t="s">
        <v>193</v>
      </c>
      <c r="E116" s="286" t="s">
        <v>154</v>
      </c>
      <c r="F116" s="241" t="s">
        <v>309</v>
      </c>
      <c r="G116" s="242" t="s">
        <v>124</v>
      </c>
      <c r="H116" s="242" t="s">
        <v>195</v>
      </c>
      <c r="I116" s="243" t="s">
        <v>48</v>
      </c>
      <c r="J116" s="249" t="s">
        <v>737</v>
      </c>
      <c r="K116" s="287">
        <v>0</v>
      </c>
      <c r="L116" s="288">
        <v>3</v>
      </c>
      <c r="M116" s="247" t="s">
        <v>745</v>
      </c>
      <c r="N116" s="242" t="s">
        <v>852</v>
      </c>
      <c r="O116" s="291"/>
      <c r="P116" s="292"/>
      <c r="Q116" s="293"/>
      <c r="R116" s="293"/>
      <c r="S116" s="294"/>
      <c r="T116" s="295"/>
      <c r="U116" s="293"/>
      <c r="V116" s="293"/>
      <c r="W116" s="294"/>
      <c r="X116" s="296"/>
      <c r="Y116" s="295"/>
      <c r="Z116" s="293"/>
      <c r="AA116" s="293"/>
      <c r="AB116" s="313"/>
      <c r="AC116" s="314"/>
      <c r="AD116" s="315"/>
      <c r="AE116" s="293"/>
      <c r="AF116" s="293"/>
      <c r="AG116" s="296">
        <v>1</v>
      </c>
      <c r="AH116" s="319"/>
      <c r="AI116" s="320"/>
      <c r="AJ116" s="321"/>
      <c r="AK116" s="321"/>
      <c r="AL116" s="326"/>
      <c r="AM116" s="319"/>
      <c r="AN116" s="320"/>
      <c r="AO116" s="321"/>
      <c r="AP116" s="321"/>
      <c r="AQ116" s="328"/>
      <c r="AR116" s="320"/>
      <c r="AS116" s="320"/>
      <c r="AT116" s="321"/>
      <c r="AU116" s="321"/>
      <c r="AV116" s="326"/>
      <c r="AW116" s="319"/>
      <c r="AX116" s="321"/>
      <c r="AY116" s="321"/>
      <c r="AZ116" s="321"/>
      <c r="BA116" s="326"/>
      <c r="BB116" s="319"/>
      <c r="BC116" s="320"/>
      <c r="BD116" s="321"/>
      <c r="BE116" s="321">
        <v>1</v>
      </c>
      <c r="BF116" s="328"/>
      <c r="BG116" s="292"/>
      <c r="BH116" s="293"/>
      <c r="BI116" s="293"/>
      <c r="BJ116" s="294"/>
      <c r="BK116" s="296"/>
      <c r="BL116" s="295"/>
      <c r="BM116" s="293"/>
      <c r="BN116" s="293"/>
      <c r="BO116" s="293"/>
      <c r="BP116" s="296"/>
      <c r="BQ116" s="295"/>
      <c r="BR116" s="292"/>
      <c r="BS116" s="293">
        <v>1</v>
      </c>
      <c r="BT116" s="293"/>
      <c r="BU116" s="512"/>
      <c r="BV116" s="342">
        <f t="shared" si="14"/>
        <v>3</v>
      </c>
      <c r="BW116" s="429">
        <f t="shared" si="19"/>
        <v>0</v>
      </c>
      <c r="BX116" s="343">
        <f t="shared" si="15"/>
        <v>3</v>
      </c>
      <c r="BY116" s="344" t="str">
        <f t="shared" si="16"/>
        <v>-</v>
      </c>
      <c r="BZ116" s="344" t="str">
        <f t="shared" si="17"/>
        <v>-</v>
      </c>
      <c r="CA116" s="154"/>
      <c r="CB116" s="155" t="s">
        <v>679</v>
      </c>
      <c r="CC116" s="349">
        <f t="shared" si="20"/>
        <v>0</v>
      </c>
      <c r="CD116" s="349">
        <f t="shared" si="21"/>
        <v>1</v>
      </c>
      <c r="CE116" s="349">
        <f t="shared" si="22"/>
        <v>1</v>
      </c>
      <c r="CF116" s="349">
        <f t="shared" si="23"/>
        <v>1</v>
      </c>
      <c r="CG116" s="348">
        <v>0</v>
      </c>
      <c r="CH116" s="350" t="str">
        <f t="shared" si="18"/>
        <v>-</v>
      </c>
    </row>
    <row r="117" spans="1:86">
      <c r="A117" s="238" t="s">
        <v>122</v>
      </c>
      <c r="B117" s="239" t="s">
        <v>192</v>
      </c>
      <c r="C117" s="240" t="s">
        <v>909</v>
      </c>
      <c r="D117" s="240" t="s">
        <v>193</v>
      </c>
      <c r="E117" s="286" t="s">
        <v>154</v>
      </c>
      <c r="F117" s="241" t="s">
        <v>309</v>
      </c>
      <c r="G117" s="242" t="s">
        <v>124</v>
      </c>
      <c r="H117" s="242" t="s">
        <v>195</v>
      </c>
      <c r="I117" s="243" t="s">
        <v>48</v>
      </c>
      <c r="J117" s="249" t="s">
        <v>734</v>
      </c>
      <c r="K117" s="287">
        <v>4</v>
      </c>
      <c r="L117" s="288">
        <v>4</v>
      </c>
      <c r="M117" s="310" t="s">
        <v>736</v>
      </c>
      <c r="N117" s="242" t="s">
        <v>852</v>
      </c>
      <c r="O117" s="291"/>
      <c r="P117" s="292"/>
      <c r="Q117" s="293"/>
      <c r="R117" s="293"/>
      <c r="S117" s="294"/>
      <c r="T117" s="295"/>
      <c r="U117" s="293"/>
      <c r="V117" s="293"/>
      <c r="W117" s="294"/>
      <c r="X117" s="296"/>
      <c r="Y117" s="295"/>
      <c r="Z117" s="293"/>
      <c r="AA117" s="293"/>
      <c r="AB117" s="313"/>
      <c r="AC117" s="314"/>
      <c r="AD117" s="315"/>
      <c r="AE117" s="293"/>
      <c r="AF117" s="293"/>
      <c r="AG117" s="296">
        <v>4</v>
      </c>
      <c r="AH117" s="319"/>
      <c r="AI117" s="320"/>
      <c r="AJ117" s="321"/>
      <c r="AK117" s="321"/>
      <c r="AL117" s="326"/>
      <c r="AM117" s="319"/>
      <c r="AN117" s="320"/>
      <c r="AO117" s="321"/>
      <c r="AP117" s="321"/>
      <c r="AQ117" s="328"/>
      <c r="AR117" s="320"/>
      <c r="AS117" s="320"/>
      <c r="AT117" s="321"/>
      <c r="AU117" s="321"/>
      <c r="AV117" s="326"/>
      <c r="AW117" s="319"/>
      <c r="AX117" s="321"/>
      <c r="AY117" s="321"/>
      <c r="AZ117" s="321"/>
      <c r="BA117" s="326"/>
      <c r="BB117" s="319"/>
      <c r="BC117" s="320"/>
      <c r="BD117" s="321"/>
      <c r="BE117" s="321"/>
      <c r="BF117" s="328"/>
      <c r="BG117" s="292"/>
      <c r="BH117" s="293"/>
      <c r="BI117" s="293"/>
      <c r="BJ117" s="294"/>
      <c r="BK117" s="296"/>
      <c r="BL117" s="295"/>
      <c r="BM117" s="293"/>
      <c r="BN117" s="293"/>
      <c r="BO117" s="293"/>
      <c r="BP117" s="296"/>
      <c r="BQ117" s="295"/>
      <c r="BR117" s="292"/>
      <c r="BS117" s="293"/>
      <c r="BT117" s="293"/>
      <c r="BU117" s="512"/>
      <c r="BV117" s="342">
        <f t="shared" si="14"/>
        <v>4</v>
      </c>
      <c r="BW117" s="429">
        <f t="shared" si="19"/>
        <v>0</v>
      </c>
      <c r="BX117" s="343" t="str">
        <f t="shared" si="15"/>
        <v>-</v>
      </c>
      <c r="BY117" s="344" t="str">
        <f t="shared" si="16"/>
        <v>-</v>
      </c>
      <c r="BZ117" s="344" t="str">
        <f t="shared" si="17"/>
        <v>-</v>
      </c>
      <c r="CA117" s="154"/>
      <c r="CB117" s="155" t="s">
        <v>679</v>
      </c>
      <c r="CC117" s="349">
        <f t="shared" si="20"/>
        <v>0</v>
      </c>
      <c r="CD117" s="349">
        <f t="shared" si="21"/>
        <v>4</v>
      </c>
      <c r="CE117" s="349">
        <f t="shared" si="22"/>
        <v>0</v>
      </c>
      <c r="CF117" s="349">
        <f t="shared" si="23"/>
        <v>0</v>
      </c>
      <c r="CG117" s="348">
        <v>0</v>
      </c>
      <c r="CH117" s="350" t="str">
        <f t="shared" si="18"/>
        <v>-</v>
      </c>
    </row>
    <row r="118" spans="1:86">
      <c r="A118" s="238" t="s">
        <v>122</v>
      </c>
      <c r="B118" s="239" t="s">
        <v>152</v>
      </c>
      <c r="C118" s="240" t="s">
        <v>153</v>
      </c>
      <c r="D118" s="240" t="s">
        <v>151</v>
      </c>
      <c r="E118" s="286" t="s">
        <v>154</v>
      </c>
      <c r="F118" s="241" t="s">
        <v>155</v>
      </c>
      <c r="G118" s="242" t="s">
        <v>124</v>
      </c>
      <c r="H118" s="242" t="s">
        <v>129</v>
      </c>
      <c r="I118" s="243" t="s">
        <v>127</v>
      </c>
      <c r="J118" s="249" t="s">
        <v>75</v>
      </c>
      <c r="K118" s="287">
        <v>5</v>
      </c>
      <c r="L118" s="288">
        <v>3</v>
      </c>
      <c r="M118" s="247" t="s">
        <v>606</v>
      </c>
      <c r="N118" s="242" t="s">
        <v>156</v>
      </c>
      <c r="O118" s="291"/>
      <c r="P118" s="292">
        <v>1</v>
      </c>
      <c r="Q118" s="293"/>
      <c r="R118" s="293"/>
      <c r="S118" s="294"/>
      <c r="T118" s="295"/>
      <c r="U118" s="293"/>
      <c r="V118" s="293">
        <v>1</v>
      </c>
      <c r="W118" s="294"/>
      <c r="X118" s="296"/>
      <c r="Y118" s="295"/>
      <c r="Z118" s="293"/>
      <c r="AA118" s="293"/>
      <c r="AB118" s="313"/>
      <c r="AC118" s="314"/>
      <c r="AD118" s="315"/>
      <c r="AE118" s="293"/>
      <c r="AF118" s="293"/>
      <c r="AG118" s="296"/>
      <c r="AH118" s="319"/>
      <c r="AI118" s="320"/>
      <c r="AJ118" s="321"/>
      <c r="AK118" s="321"/>
      <c r="AL118" s="326"/>
      <c r="AM118" s="319"/>
      <c r="AN118" s="320"/>
      <c r="AO118" s="321"/>
      <c r="AP118" s="321"/>
      <c r="AQ118" s="328"/>
      <c r="AR118" s="320"/>
      <c r="AS118" s="320"/>
      <c r="AT118" s="321"/>
      <c r="AU118" s="321"/>
      <c r="AV118" s="326"/>
      <c r="AW118" s="319"/>
      <c r="AX118" s="321"/>
      <c r="AY118" s="321"/>
      <c r="AZ118" s="321"/>
      <c r="BA118" s="326"/>
      <c r="BB118" s="319"/>
      <c r="BC118" s="320"/>
      <c r="BD118" s="321"/>
      <c r="BE118" s="321"/>
      <c r="BF118" s="328"/>
      <c r="BG118" s="292"/>
      <c r="BH118" s="293"/>
      <c r="BI118" s="293"/>
      <c r="BJ118" s="294"/>
      <c r="BK118" s="296"/>
      <c r="BL118" s="295"/>
      <c r="BM118" s="293"/>
      <c r="BN118" s="293"/>
      <c r="BO118" s="293"/>
      <c r="BP118" s="296"/>
      <c r="BQ118" s="295"/>
      <c r="BR118" s="292"/>
      <c r="BS118" s="293"/>
      <c r="BT118" s="293">
        <v>1</v>
      </c>
      <c r="BU118" s="512"/>
      <c r="BV118" s="342">
        <f t="shared" si="14"/>
        <v>3</v>
      </c>
      <c r="BW118" s="429">
        <f t="shared" si="19"/>
        <v>0</v>
      </c>
      <c r="BX118" s="343">
        <f t="shared" si="15"/>
        <v>3</v>
      </c>
      <c r="BY118" s="344" t="str">
        <f t="shared" si="16"/>
        <v>-</v>
      </c>
      <c r="BZ118" s="344" t="str">
        <f t="shared" si="17"/>
        <v>-</v>
      </c>
      <c r="CA118" s="154" t="s">
        <v>124</v>
      </c>
      <c r="CB118" s="155" t="s">
        <v>699</v>
      </c>
      <c r="CC118" s="349">
        <f t="shared" si="20"/>
        <v>2</v>
      </c>
      <c r="CD118" s="349">
        <f t="shared" si="21"/>
        <v>0</v>
      </c>
      <c r="CE118" s="349">
        <f t="shared" si="22"/>
        <v>0</v>
      </c>
      <c r="CF118" s="349">
        <f t="shared" si="23"/>
        <v>1</v>
      </c>
      <c r="CG118" s="348">
        <v>0</v>
      </c>
      <c r="CH118" s="350" t="str">
        <f t="shared" si="18"/>
        <v>-</v>
      </c>
    </row>
    <row r="119" spans="1:86">
      <c r="A119" s="238" t="s">
        <v>122</v>
      </c>
      <c r="B119" s="239" t="s">
        <v>152</v>
      </c>
      <c r="C119" s="240" t="s">
        <v>153</v>
      </c>
      <c r="D119" s="240" t="s">
        <v>151</v>
      </c>
      <c r="E119" s="286" t="s">
        <v>154</v>
      </c>
      <c r="F119" s="241" t="s">
        <v>155</v>
      </c>
      <c r="G119" s="242" t="s">
        <v>124</v>
      </c>
      <c r="H119" s="242" t="s">
        <v>129</v>
      </c>
      <c r="I119" s="243" t="s">
        <v>127</v>
      </c>
      <c r="J119" s="249" t="s">
        <v>80</v>
      </c>
      <c r="K119" s="287">
        <v>1</v>
      </c>
      <c r="L119" s="288">
        <v>1</v>
      </c>
      <c r="M119" s="247" t="s">
        <v>609</v>
      </c>
      <c r="N119" s="242" t="s">
        <v>156</v>
      </c>
      <c r="O119" s="291"/>
      <c r="P119" s="292">
        <v>1</v>
      </c>
      <c r="Q119" s="293"/>
      <c r="R119" s="293"/>
      <c r="S119" s="294"/>
      <c r="T119" s="295"/>
      <c r="U119" s="293"/>
      <c r="V119" s="293"/>
      <c r="W119" s="294"/>
      <c r="X119" s="296"/>
      <c r="Y119" s="295"/>
      <c r="Z119" s="293"/>
      <c r="AA119" s="293"/>
      <c r="AB119" s="313"/>
      <c r="AC119" s="314"/>
      <c r="AD119" s="315"/>
      <c r="AE119" s="293"/>
      <c r="AF119" s="293"/>
      <c r="AG119" s="296"/>
      <c r="AH119" s="319"/>
      <c r="AI119" s="320"/>
      <c r="AJ119" s="321"/>
      <c r="AK119" s="321"/>
      <c r="AL119" s="326"/>
      <c r="AM119" s="319"/>
      <c r="AN119" s="320"/>
      <c r="AO119" s="321"/>
      <c r="AP119" s="321"/>
      <c r="AQ119" s="328"/>
      <c r="AR119" s="320"/>
      <c r="AS119" s="320"/>
      <c r="AT119" s="321"/>
      <c r="AU119" s="321"/>
      <c r="AV119" s="326"/>
      <c r="AW119" s="319"/>
      <c r="AX119" s="321"/>
      <c r="AY119" s="321"/>
      <c r="AZ119" s="321"/>
      <c r="BA119" s="326"/>
      <c r="BB119" s="319"/>
      <c r="BC119" s="320"/>
      <c r="BD119" s="321"/>
      <c r="BE119" s="321"/>
      <c r="BF119" s="328"/>
      <c r="BG119" s="292"/>
      <c r="BH119" s="293"/>
      <c r="BI119" s="293"/>
      <c r="BJ119" s="294"/>
      <c r="BK119" s="296"/>
      <c r="BL119" s="295"/>
      <c r="BM119" s="293"/>
      <c r="BN119" s="293"/>
      <c r="BO119" s="293"/>
      <c r="BP119" s="296"/>
      <c r="BQ119" s="295"/>
      <c r="BR119" s="292"/>
      <c r="BS119" s="293"/>
      <c r="BT119" s="293"/>
      <c r="BU119" s="512"/>
      <c r="BV119" s="342">
        <f t="shared" si="14"/>
        <v>1</v>
      </c>
      <c r="BW119" s="429">
        <f t="shared" si="19"/>
        <v>0</v>
      </c>
      <c r="BX119" s="343" t="str">
        <f t="shared" si="15"/>
        <v>-</v>
      </c>
      <c r="BY119" s="344" t="str">
        <f t="shared" si="16"/>
        <v>-</v>
      </c>
      <c r="BZ119" s="344" t="str">
        <f t="shared" si="17"/>
        <v>-</v>
      </c>
      <c r="CA119" s="154" t="s">
        <v>124</v>
      </c>
      <c r="CB119" s="155" t="s">
        <v>699</v>
      </c>
      <c r="CC119" s="349">
        <f t="shared" si="20"/>
        <v>1</v>
      </c>
      <c r="CD119" s="349">
        <f t="shared" si="21"/>
        <v>0</v>
      </c>
      <c r="CE119" s="349">
        <f t="shared" si="22"/>
        <v>0</v>
      </c>
      <c r="CF119" s="349">
        <f t="shared" si="23"/>
        <v>0</v>
      </c>
      <c r="CG119" s="348">
        <v>0</v>
      </c>
      <c r="CH119" s="350" t="str">
        <f t="shared" si="18"/>
        <v>-</v>
      </c>
    </row>
    <row r="120" spans="1:86">
      <c r="A120" s="238" t="s">
        <v>122</v>
      </c>
      <c r="B120" s="239" t="s">
        <v>152</v>
      </c>
      <c r="C120" s="240" t="s">
        <v>153</v>
      </c>
      <c r="D120" s="240" t="s">
        <v>151</v>
      </c>
      <c r="E120" s="286" t="s">
        <v>154</v>
      </c>
      <c r="F120" s="241" t="s">
        <v>155</v>
      </c>
      <c r="G120" s="242" t="s">
        <v>124</v>
      </c>
      <c r="H120" s="242" t="s">
        <v>129</v>
      </c>
      <c r="I120" s="243" t="s">
        <v>127</v>
      </c>
      <c r="J120" s="249" t="s">
        <v>82</v>
      </c>
      <c r="K120" s="287">
        <v>1</v>
      </c>
      <c r="L120" s="288">
        <v>1</v>
      </c>
      <c r="M120" s="312" t="s">
        <v>658</v>
      </c>
      <c r="N120" s="242" t="s">
        <v>156</v>
      </c>
      <c r="O120" s="291"/>
      <c r="P120" s="292">
        <v>1</v>
      </c>
      <c r="Q120" s="293"/>
      <c r="R120" s="293"/>
      <c r="S120" s="294"/>
      <c r="T120" s="295"/>
      <c r="U120" s="293"/>
      <c r="V120" s="293"/>
      <c r="W120" s="294"/>
      <c r="X120" s="296"/>
      <c r="Y120" s="295"/>
      <c r="Z120" s="293"/>
      <c r="AA120" s="293"/>
      <c r="AB120" s="313"/>
      <c r="AC120" s="314"/>
      <c r="AD120" s="315"/>
      <c r="AE120" s="293"/>
      <c r="AF120" s="293"/>
      <c r="AG120" s="296"/>
      <c r="AH120" s="319"/>
      <c r="AI120" s="320"/>
      <c r="AJ120" s="321"/>
      <c r="AK120" s="321"/>
      <c r="AL120" s="326"/>
      <c r="AM120" s="319"/>
      <c r="AN120" s="320"/>
      <c r="AO120" s="321"/>
      <c r="AP120" s="321"/>
      <c r="AQ120" s="328"/>
      <c r="AR120" s="320"/>
      <c r="AS120" s="320"/>
      <c r="AT120" s="321"/>
      <c r="AU120" s="321"/>
      <c r="AV120" s="326"/>
      <c r="AW120" s="319"/>
      <c r="AX120" s="321"/>
      <c r="AY120" s="321"/>
      <c r="AZ120" s="321"/>
      <c r="BA120" s="326"/>
      <c r="BB120" s="319"/>
      <c r="BC120" s="320"/>
      <c r="BD120" s="321"/>
      <c r="BE120" s="321"/>
      <c r="BF120" s="328"/>
      <c r="BG120" s="292"/>
      <c r="BH120" s="293"/>
      <c r="BI120" s="293"/>
      <c r="BJ120" s="294"/>
      <c r="BK120" s="296"/>
      <c r="BL120" s="295"/>
      <c r="BM120" s="293"/>
      <c r="BN120" s="293"/>
      <c r="BO120" s="293"/>
      <c r="BP120" s="296"/>
      <c r="BQ120" s="295"/>
      <c r="BR120" s="292"/>
      <c r="BS120" s="293"/>
      <c r="BT120" s="293"/>
      <c r="BU120" s="512"/>
      <c r="BV120" s="342">
        <f t="shared" si="14"/>
        <v>1</v>
      </c>
      <c r="BW120" s="429">
        <f t="shared" si="19"/>
        <v>0</v>
      </c>
      <c r="BX120" s="343" t="str">
        <f t="shared" si="15"/>
        <v>-</v>
      </c>
      <c r="BY120" s="344">
        <f t="shared" si="16"/>
        <v>1</v>
      </c>
      <c r="BZ120" s="344" t="str">
        <f t="shared" si="17"/>
        <v>-</v>
      </c>
      <c r="CA120" s="154" t="s">
        <v>124</v>
      </c>
      <c r="CB120" s="155" t="s">
        <v>699</v>
      </c>
      <c r="CC120" s="349">
        <f t="shared" si="20"/>
        <v>1</v>
      </c>
      <c r="CD120" s="349">
        <f t="shared" si="21"/>
        <v>0</v>
      </c>
      <c r="CE120" s="349">
        <f t="shared" si="22"/>
        <v>0</v>
      </c>
      <c r="CF120" s="349">
        <f t="shared" si="23"/>
        <v>0</v>
      </c>
      <c r="CG120" s="348">
        <v>0</v>
      </c>
      <c r="CH120" s="350" t="str">
        <f t="shared" si="18"/>
        <v>Done</v>
      </c>
    </row>
    <row r="121" spans="1:86">
      <c r="A121" s="238" t="s">
        <v>122</v>
      </c>
      <c r="B121" s="239" t="s">
        <v>152</v>
      </c>
      <c r="C121" s="240" t="s">
        <v>153</v>
      </c>
      <c r="D121" s="240" t="s">
        <v>151</v>
      </c>
      <c r="E121" s="286" t="s">
        <v>154</v>
      </c>
      <c r="F121" s="241" t="s">
        <v>155</v>
      </c>
      <c r="G121" s="242" t="s">
        <v>124</v>
      </c>
      <c r="H121" s="242" t="s">
        <v>129</v>
      </c>
      <c r="I121" s="243" t="s">
        <v>127</v>
      </c>
      <c r="J121" s="249" t="s">
        <v>38</v>
      </c>
      <c r="K121" s="287">
        <v>5</v>
      </c>
      <c r="L121" s="288">
        <v>3</v>
      </c>
      <c r="M121" s="247" t="s">
        <v>631</v>
      </c>
      <c r="N121" s="242" t="s">
        <v>156</v>
      </c>
      <c r="O121" s="291"/>
      <c r="P121" s="292">
        <v>1</v>
      </c>
      <c r="Q121" s="293"/>
      <c r="R121" s="293"/>
      <c r="S121" s="294"/>
      <c r="T121" s="295"/>
      <c r="U121" s="293"/>
      <c r="V121" s="293">
        <v>1</v>
      </c>
      <c r="W121" s="294"/>
      <c r="X121" s="296"/>
      <c r="Y121" s="295"/>
      <c r="Z121" s="293"/>
      <c r="AA121" s="293"/>
      <c r="AB121" s="313"/>
      <c r="AC121" s="314"/>
      <c r="AD121" s="315"/>
      <c r="AE121" s="293"/>
      <c r="AF121" s="293"/>
      <c r="AG121" s="296"/>
      <c r="AH121" s="319"/>
      <c r="AI121" s="320"/>
      <c r="AJ121" s="321"/>
      <c r="AK121" s="321"/>
      <c r="AL121" s="326"/>
      <c r="AM121" s="319"/>
      <c r="AN121" s="320"/>
      <c r="AO121" s="321"/>
      <c r="AP121" s="321"/>
      <c r="AQ121" s="328"/>
      <c r="AR121" s="320"/>
      <c r="AS121" s="320"/>
      <c r="AT121" s="321"/>
      <c r="AU121" s="321"/>
      <c r="AV121" s="326"/>
      <c r="AW121" s="319"/>
      <c r="AX121" s="321"/>
      <c r="AY121" s="321"/>
      <c r="AZ121" s="321"/>
      <c r="BA121" s="326"/>
      <c r="BB121" s="319"/>
      <c r="BC121" s="320"/>
      <c r="BD121" s="321"/>
      <c r="BE121" s="321"/>
      <c r="BF121" s="328"/>
      <c r="BG121" s="292"/>
      <c r="BH121" s="293"/>
      <c r="BI121" s="293"/>
      <c r="BJ121" s="294"/>
      <c r="BK121" s="296"/>
      <c r="BL121" s="295"/>
      <c r="BM121" s="293"/>
      <c r="BN121" s="293"/>
      <c r="BO121" s="293"/>
      <c r="BP121" s="296"/>
      <c r="BQ121" s="295"/>
      <c r="BR121" s="292"/>
      <c r="BS121" s="293"/>
      <c r="BT121" s="293">
        <v>1</v>
      </c>
      <c r="BU121" s="512"/>
      <c r="BV121" s="342">
        <f t="shared" si="14"/>
        <v>3</v>
      </c>
      <c r="BW121" s="429">
        <f t="shared" si="19"/>
        <v>0</v>
      </c>
      <c r="BX121" s="343">
        <f t="shared" si="15"/>
        <v>3</v>
      </c>
      <c r="BY121" s="344">
        <f t="shared" si="16"/>
        <v>3</v>
      </c>
      <c r="BZ121" s="344">
        <f t="shared" si="17"/>
        <v>0</v>
      </c>
      <c r="CA121" s="154" t="s">
        <v>124</v>
      </c>
      <c r="CB121" s="155" t="s">
        <v>699</v>
      </c>
      <c r="CC121" s="349">
        <f t="shared" si="20"/>
        <v>2</v>
      </c>
      <c r="CD121" s="349">
        <f t="shared" si="21"/>
        <v>0</v>
      </c>
      <c r="CE121" s="349">
        <f t="shared" si="22"/>
        <v>0</v>
      </c>
      <c r="CF121" s="349">
        <f t="shared" si="23"/>
        <v>1</v>
      </c>
      <c r="CG121" s="348">
        <v>0</v>
      </c>
      <c r="CH121" s="350" t="str">
        <f t="shared" si="18"/>
        <v>Incomplete</v>
      </c>
    </row>
    <row r="122" spans="1:86">
      <c r="A122" s="238" t="s">
        <v>122</v>
      </c>
      <c r="B122" s="239" t="s">
        <v>152</v>
      </c>
      <c r="C122" s="240" t="s">
        <v>153</v>
      </c>
      <c r="D122" s="240" t="s">
        <v>151</v>
      </c>
      <c r="E122" s="286" t="s">
        <v>154</v>
      </c>
      <c r="F122" s="241" t="s">
        <v>155</v>
      </c>
      <c r="G122" s="242" t="s">
        <v>124</v>
      </c>
      <c r="H122" s="242" t="s">
        <v>129</v>
      </c>
      <c r="I122" s="243" t="s">
        <v>127</v>
      </c>
      <c r="J122" s="249" t="s">
        <v>130</v>
      </c>
      <c r="K122" s="287">
        <v>1</v>
      </c>
      <c r="L122" s="288">
        <v>1</v>
      </c>
      <c r="M122" s="247" t="s">
        <v>609</v>
      </c>
      <c r="N122" s="242" t="s">
        <v>156</v>
      </c>
      <c r="O122" s="291"/>
      <c r="P122" s="292">
        <v>1</v>
      </c>
      <c r="Q122" s="293"/>
      <c r="R122" s="293"/>
      <c r="S122" s="294"/>
      <c r="T122" s="295"/>
      <c r="U122" s="293"/>
      <c r="V122" s="293"/>
      <c r="W122" s="294"/>
      <c r="X122" s="296"/>
      <c r="Y122" s="295"/>
      <c r="Z122" s="293"/>
      <c r="AA122" s="293"/>
      <c r="AB122" s="313"/>
      <c r="AC122" s="314"/>
      <c r="AD122" s="315"/>
      <c r="AE122" s="293"/>
      <c r="AF122" s="293"/>
      <c r="AG122" s="296"/>
      <c r="AH122" s="319"/>
      <c r="AI122" s="320"/>
      <c r="AJ122" s="321"/>
      <c r="AK122" s="321"/>
      <c r="AL122" s="326"/>
      <c r="AM122" s="319"/>
      <c r="AN122" s="320"/>
      <c r="AO122" s="321"/>
      <c r="AP122" s="321"/>
      <c r="AQ122" s="328"/>
      <c r="AR122" s="320"/>
      <c r="AS122" s="320"/>
      <c r="AT122" s="321"/>
      <c r="AU122" s="321"/>
      <c r="AV122" s="326"/>
      <c r="AW122" s="319"/>
      <c r="AX122" s="321"/>
      <c r="AY122" s="321"/>
      <c r="AZ122" s="321"/>
      <c r="BA122" s="326"/>
      <c r="BB122" s="319"/>
      <c r="BC122" s="320"/>
      <c r="BD122" s="321"/>
      <c r="BE122" s="321"/>
      <c r="BF122" s="328"/>
      <c r="BG122" s="292"/>
      <c r="BH122" s="293"/>
      <c r="BI122" s="293"/>
      <c r="BJ122" s="294"/>
      <c r="BK122" s="296"/>
      <c r="BL122" s="295"/>
      <c r="BM122" s="293"/>
      <c r="BN122" s="293"/>
      <c r="BO122" s="293"/>
      <c r="BP122" s="296"/>
      <c r="BQ122" s="295"/>
      <c r="BR122" s="292"/>
      <c r="BS122" s="293"/>
      <c r="BT122" s="293"/>
      <c r="BU122" s="512"/>
      <c r="BV122" s="342">
        <f t="shared" si="14"/>
        <v>1</v>
      </c>
      <c r="BW122" s="429">
        <f t="shared" si="19"/>
        <v>0</v>
      </c>
      <c r="BX122" s="343" t="str">
        <f t="shared" si="15"/>
        <v>-</v>
      </c>
      <c r="BY122" s="344" t="str">
        <f t="shared" si="16"/>
        <v>-</v>
      </c>
      <c r="BZ122" s="344" t="str">
        <f t="shared" si="17"/>
        <v>-</v>
      </c>
      <c r="CA122" s="154" t="s">
        <v>124</v>
      </c>
      <c r="CB122" s="155" t="s">
        <v>699</v>
      </c>
      <c r="CC122" s="349">
        <f t="shared" si="20"/>
        <v>1</v>
      </c>
      <c r="CD122" s="349">
        <f t="shared" si="21"/>
        <v>0</v>
      </c>
      <c r="CE122" s="349">
        <f t="shared" si="22"/>
        <v>0</v>
      </c>
      <c r="CF122" s="349">
        <f t="shared" si="23"/>
        <v>0</v>
      </c>
      <c r="CG122" s="348">
        <v>0</v>
      </c>
      <c r="CH122" s="350" t="str">
        <f t="shared" si="18"/>
        <v>-</v>
      </c>
    </row>
    <row r="123" spans="1:86">
      <c r="A123" s="238" t="s">
        <v>122</v>
      </c>
      <c r="B123" s="239" t="s">
        <v>152</v>
      </c>
      <c r="C123" s="240" t="s">
        <v>153</v>
      </c>
      <c r="D123" s="240" t="s">
        <v>151</v>
      </c>
      <c r="E123" s="286" t="s">
        <v>154</v>
      </c>
      <c r="F123" s="241" t="s">
        <v>155</v>
      </c>
      <c r="G123" s="242" t="s">
        <v>124</v>
      </c>
      <c r="H123" s="242" t="s">
        <v>129</v>
      </c>
      <c r="I123" s="243" t="s">
        <v>127</v>
      </c>
      <c r="J123" s="249" t="s">
        <v>734</v>
      </c>
      <c r="K123" s="287">
        <v>6</v>
      </c>
      <c r="L123" s="288">
        <v>6</v>
      </c>
      <c r="M123" s="310" t="s">
        <v>735</v>
      </c>
      <c r="N123" s="242" t="s">
        <v>156</v>
      </c>
      <c r="O123" s="291"/>
      <c r="P123" s="292">
        <v>6</v>
      </c>
      <c r="Q123" s="293"/>
      <c r="R123" s="293"/>
      <c r="S123" s="294"/>
      <c r="T123" s="295"/>
      <c r="U123" s="293"/>
      <c r="V123" s="293"/>
      <c r="W123" s="294"/>
      <c r="X123" s="296"/>
      <c r="Y123" s="295"/>
      <c r="Z123" s="293"/>
      <c r="AA123" s="293"/>
      <c r="AB123" s="313"/>
      <c r="AC123" s="314"/>
      <c r="AD123" s="315"/>
      <c r="AE123" s="293"/>
      <c r="AF123" s="293"/>
      <c r="AG123" s="296"/>
      <c r="AH123" s="319"/>
      <c r="AI123" s="320"/>
      <c r="AJ123" s="321"/>
      <c r="AK123" s="321"/>
      <c r="AL123" s="326"/>
      <c r="AM123" s="319"/>
      <c r="AN123" s="320"/>
      <c r="AO123" s="321"/>
      <c r="AP123" s="321"/>
      <c r="AQ123" s="328"/>
      <c r="AR123" s="320"/>
      <c r="AS123" s="320"/>
      <c r="AT123" s="321"/>
      <c r="AU123" s="321"/>
      <c r="AV123" s="326"/>
      <c r="AW123" s="319"/>
      <c r="AX123" s="321"/>
      <c r="AY123" s="321"/>
      <c r="AZ123" s="321"/>
      <c r="BA123" s="326"/>
      <c r="BB123" s="319"/>
      <c r="BC123" s="320"/>
      <c r="BD123" s="321"/>
      <c r="BE123" s="321"/>
      <c r="BF123" s="328"/>
      <c r="BG123" s="292"/>
      <c r="BH123" s="293"/>
      <c r="BI123" s="293"/>
      <c r="BJ123" s="294"/>
      <c r="BK123" s="296"/>
      <c r="BL123" s="295"/>
      <c r="BM123" s="293"/>
      <c r="BN123" s="293"/>
      <c r="BO123" s="293"/>
      <c r="BP123" s="296"/>
      <c r="BQ123" s="295"/>
      <c r="BR123" s="292"/>
      <c r="BS123" s="293"/>
      <c r="BT123" s="293"/>
      <c r="BU123" s="512"/>
      <c r="BV123" s="342">
        <f t="shared" si="14"/>
        <v>6</v>
      </c>
      <c r="BW123" s="429">
        <f t="shared" si="19"/>
        <v>0</v>
      </c>
      <c r="BX123" s="343" t="str">
        <f t="shared" si="15"/>
        <v>-</v>
      </c>
      <c r="BY123" s="344" t="str">
        <f t="shared" si="16"/>
        <v>-</v>
      </c>
      <c r="BZ123" s="344" t="str">
        <f t="shared" si="17"/>
        <v>-</v>
      </c>
      <c r="CA123" s="154" t="s">
        <v>124</v>
      </c>
      <c r="CB123" s="155" t="s">
        <v>699</v>
      </c>
      <c r="CC123" s="349">
        <f t="shared" si="20"/>
        <v>6</v>
      </c>
      <c r="CD123" s="349">
        <f t="shared" si="21"/>
        <v>0</v>
      </c>
      <c r="CE123" s="349">
        <f t="shared" si="22"/>
        <v>0</v>
      </c>
      <c r="CF123" s="349">
        <f t="shared" si="23"/>
        <v>0</v>
      </c>
      <c r="CG123" s="348">
        <v>0</v>
      </c>
      <c r="CH123" s="350" t="str">
        <f t="shared" si="18"/>
        <v>-</v>
      </c>
    </row>
    <row r="124" spans="1:86">
      <c r="A124" s="238" t="s">
        <v>122</v>
      </c>
      <c r="B124" s="239" t="s">
        <v>152</v>
      </c>
      <c r="C124" s="240" t="s">
        <v>153</v>
      </c>
      <c r="D124" s="240" t="s">
        <v>151</v>
      </c>
      <c r="E124" s="286" t="s">
        <v>154</v>
      </c>
      <c r="F124" s="241" t="s">
        <v>155</v>
      </c>
      <c r="G124" s="242" t="s">
        <v>124</v>
      </c>
      <c r="H124" s="242" t="s">
        <v>129</v>
      </c>
      <c r="I124" s="243" t="s">
        <v>127</v>
      </c>
      <c r="J124" s="249" t="s">
        <v>81</v>
      </c>
      <c r="K124" s="287">
        <v>1</v>
      </c>
      <c r="L124" s="288">
        <v>1</v>
      </c>
      <c r="M124" s="312" t="s">
        <v>658</v>
      </c>
      <c r="N124" s="242" t="s">
        <v>156</v>
      </c>
      <c r="O124" s="291"/>
      <c r="P124" s="292">
        <v>1</v>
      </c>
      <c r="Q124" s="293"/>
      <c r="R124" s="293"/>
      <c r="S124" s="294"/>
      <c r="T124" s="295"/>
      <c r="U124" s="293"/>
      <c r="V124" s="293"/>
      <c r="W124" s="294"/>
      <c r="X124" s="296"/>
      <c r="Y124" s="295"/>
      <c r="Z124" s="293"/>
      <c r="AA124" s="293"/>
      <c r="AB124" s="313"/>
      <c r="AC124" s="314"/>
      <c r="AD124" s="315"/>
      <c r="AE124" s="293"/>
      <c r="AF124" s="293"/>
      <c r="AG124" s="296"/>
      <c r="AH124" s="319"/>
      <c r="AI124" s="320"/>
      <c r="AJ124" s="321"/>
      <c r="AK124" s="321"/>
      <c r="AL124" s="326"/>
      <c r="AM124" s="319"/>
      <c r="AN124" s="320"/>
      <c r="AO124" s="321"/>
      <c r="AP124" s="321"/>
      <c r="AQ124" s="328"/>
      <c r="AR124" s="320"/>
      <c r="AS124" s="320"/>
      <c r="AT124" s="321"/>
      <c r="AU124" s="321"/>
      <c r="AV124" s="326"/>
      <c r="AW124" s="319"/>
      <c r="AX124" s="321"/>
      <c r="AY124" s="321"/>
      <c r="AZ124" s="321"/>
      <c r="BA124" s="326"/>
      <c r="BB124" s="319"/>
      <c r="BC124" s="320"/>
      <c r="BD124" s="321"/>
      <c r="BE124" s="321"/>
      <c r="BF124" s="328"/>
      <c r="BG124" s="292"/>
      <c r="BH124" s="293"/>
      <c r="BI124" s="293"/>
      <c r="BJ124" s="294"/>
      <c r="BK124" s="296"/>
      <c r="BL124" s="295"/>
      <c r="BM124" s="293"/>
      <c r="BN124" s="293"/>
      <c r="BO124" s="293"/>
      <c r="BP124" s="296"/>
      <c r="BQ124" s="295"/>
      <c r="BR124" s="292"/>
      <c r="BS124" s="293"/>
      <c r="BT124" s="293"/>
      <c r="BU124" s="512"/>
      <c r="BV124" s="342">
        <f t="shared" si="14"/>
        <v>1</v>
      </c>
      <c r="BW124" s="429">
        <f t="shared" si="19"/>
        <v>0</v>
      </c>
      <c r="BX124" s="343" t="str">
        <f t="shared" si="15"/>
        <v>-</v>
      </c>
      <c r="BY124" s="344">
        <f t="shared" si="16"/>
        <v>1</v>
      </c>
      <c r="BZ124" s="344" t="str">
        <f t="shared" si="17"/>
        <v>-</v>
      </c>
      <c r="CA124" s="154" t="s">
        <v>124</v>
      </c>
      <c r="CB124" s="155" t="s">
        <v>699</v>
      </c>
      <c r="CC124" s="349">
        <f t="shared" si="20"/>
        <v>1</v>
      </c>
      <c r="CD124" s="349">
        <f t="shared" si="21"/>
        <v>0</v>
      </c>
      <c r="CE124" s="349">
        <f t="shared" si="22"/>
        <v>0</v>
      </c>
      <c r="CF124" s="349">
        <f t="shared" si="23"/>
        <v>0</v>
      </c>
      <c r="CG124" s="348">
        <v>0</v>
      </c>
      <c r="CH124" s="350" t="str">
        <f t="shared" si="18"/>
        <v>Done</v>
      </c>
    </row>
    <row r="125" spans="1:86">
      <c r="A125" s="238" t="s">
        <v>128</v>
      </c>
      <c r="B125" s="239" t="s">
        <v>150</v>
      </c>
      <c r="C125" s="240" t="s">
        <v>212</v>
      </c>
      <c r="D125" s="240" t="s">
        <v>151</v>
      </c>
      <c r="E125" s="286" t="s">
        <v>154</v>
      </c>
      <c r="F125" s="241" t="s">
        <v>213</v>
      </c>
      <c r="G125" s="242" t="s">
        <v>124</v>
      </c>
      <c r="H125" s="242" t="s">
        <v>129</v>
      </c>
      <c r="I125" s="243" t="s">
        <v>149</v>
      </c>
      <c r="J125" s="249" t="s">
        <v>75</v>
      </c>
      <c r="K125" s="287">
        <v>5</v>
      </c>
      <c r="L125" s="288">
        <v>6</v>
      </c>
      <c r="M125" s="247" t="s">
        <v>830</v>
      </c>
      <c r="N125" s="242" t="s">
        <v>214</v>
      </c>
      <c r="O125" s="291"/>
      <c r="P125" s="292"/>
      <c r="Q125" s="293"/>
      <c r="R125" s="293"/>
      <c r="S125" s="294"/>
      <c r="T125" s="295"/>
      <c r="U125" s="293"/>
      <c r="V125" s="293">
        <v>1</v>
      </c>
      <c r="W125" s="294"/>
      <c r="X125" s="296"/>
      <c r="Y125" s="295"/>
      <c r="Z125" s="293"/>
      <c r="AA125" s="293"/>
      <c r="AB125" s="313"/>
      <c r="AC125" s="314"/>
      <c r="AD125" s="315"/>
      <c r="AE125" s="293">
        <v>1</v>
      </c>
      <c r="AF125" s="293"/>
      <c r="AG125" s="296"/>
      <c r="AH125" s="319"/>
      <c r="AI125" s="320"/>
      <c r="AJ125" s="321"/>
      <c r="AK125" s="321"/>
      <c r="AL125" s="326"/>
      <c r="AM125" s="319"/>
      <c r="AN125" s="320">
        <v>1</v>
      </c>
      <c r="AO125" s="321"/>
      <c r="AP125" s="321"/>
      <c r="AQ125" s="328"/>
      <c r="AR125" s="320"/>
      <c r="AS125" s="320">
        <v>1</v>
      </c>
      <c r="AT125" s="321"/>
      <c r="AU125" s="321"/>
      <c r="AV125" s="326"/>
      <c r="AW125" s="319">
        <v>1</v>
      </c>
      <c r="AX125" s="321"/>
      <c r="AY125" s="321"/>
      <c r="AZ125" s="321"/>
      <c r="BA125" s="326"/>
      <c r="BB125" s="319"/>
      <c r="BC125" s="320"/>
      <c r="BD125" s="321"/>
      <c r="BE125" s="321"/>
      <c r="BF125" s="328"/>
      <c r="BG125" s="292"/>
      <c r="BH125" s="293"/>
      <c r="BI125" s="293"/>
      <c r="BJ125" s="294">
        <v>1</v>
      </c>
      <c r="BK125" s="296"/>
      <c r="BL125" s="295"/>
      <c r="BM125" s="293"/>
      <c r="BN125" s="293"/>
      <c r="BO125" s="293"/>
      <c r="BP125" s="296"/>
      <c r="BQ125" s="295"/>
      <c r="BR125" s="292"/>
      <c r="BS125" s="293"/>
      <c r="BT125" s="293"/>
      <c r="BU125" s="512"/>
      <c r="BV125" s="342">
        <f t="shared" si="14"/>
        <v>6</v>
      </c>
      <c r="BW125" s="429">
        <f t="shared" si="19"/>
        <v>0</v>
      </c>
      <c r="BX125" s="343">
        <f t="shared" si="15"/>
        <v>6</v>
      </c>
      <c r="BY125" s="344" t="str">
        <f t="shared" si="16"/>
        <v>-</v>
      </c>
      <c r="BZ125" s="344" t="str">
        <f t="shared" si="17"/>
        <v>-</v>
      </c>
      <c r="CA125" s="154" t="s">
        <v>124</v>
      </c>
      <c r="CB125" s="155" t="s">
        <v>694</v>
      </c>
      <c r="CC125" s="349">
        <f t="shared" si="20"/>
        <v>1</v>
      </c>
      <c r="CD125" s="349">
        <f t="shared" si="21"/>
        <v>2</v>
      </c>
      <c r="CE125" s="349">
        <f t="shared" si="22"/>
        <v>2</v>
      </c>
      <c r="CF125" s="349">
        <f t="shared" si="23"/>
        <v>1</v>
      </c>
      <c r="CG125" s="348">
        <v>0</v>
      </c>
      <c r="CH125" s="350" t="str">
        <f t="shared" si="18"/>
        <v>-</v>
      </c>
    </row>
    <row r="126" spans="1:86">
      <c r="A126" s="238" t="s">
        <v>128</v>
      </c>
      <c r="B126" s="239" t="s">
        <v>150</v>
      </c>
      <c r="C126" s="240" t="s">
        <v>212</v>
      </c>
      <c r="D126" s="240" t="s">
        <v>151</v>
      </c>
      <c r="E126" s="286" t="s">
        <v>154</v>
      </c>
      <c r="F126" s="241" t="s">
        <v>213</v>
      </c>
      <c r="G126" s="242" t="s">
        <v>124</v>
      </c>
      <c r="H126" s="242" t="s">
        <v>129</v>
      </c>
      <c r="I126" s="243" t="s">
        <v>149</v>
      </c>
      <c r="J126" s="249" t="s">
        <v>38</v>
      </c>
      <c r="K126" s="287">
        <v>5</v>
      </c>
      <c r="L126" s="288">
        <v>6</v>
      </c>
      <c r="M126" s="247" t="s">
        <v>831</v>
      </c>
      <c r="N126" s="242" t="s">
        <v>214</v>
      </c>
      <c r="O126" s="291"/>
      <c r="P126" s="292"/>
      <c r="Q126" s="293"/>
      <c r="R126" s="293"/>
      <c r="S126" s="294"/>
      <c r="T126" s="295"/>
      <c r="U126" s="293"/>
      <c r="V126" s="293">
        <v>1</v>
      </c>
      <c r="W126" s="294"/>
      <c r="X126" s="296"/>
      <c r="Y126" s="295"/>
      <c r="Z126" s="293"/>
      <c r="AA126" s="293"/>
      <c r="AB126" s="313"/>
      <c r="AC126" s="314"/>
      <c r="AD126" s="315"/>
      <c r="AE126" s="293">
        <v>1</v>
      </c>
      <c r="AF126" s="293"/>
      <c r="AG126" s="296"/>
      <c r="AH126" s="319"/>
      <c r="AI126" s="320"/>
      <c r="AJ126" s="321"/>
      <c r="AK126" s="321"/>
      <c r="AL126" s="326"/>
      <c r="AM126" s="319"/>
      <c r="AN126" s="320">
        <v>1</v>
      </c>
      <c r="AO126" s="321"/>
      <c r="AP126" s="321"/>
      <c r="AQ126" s="328"/>
      <c r="AR126" s="320"/>
      <c r="AS126" s="320">
        <v>1</v>
      </c>
      <c r="AT126" s="321"/>
      <c r="AU126" s="321"/>
      <c r="AV126" s="326"/>
      <c r="AW126" s="319">
        <v>1</v>
      </c>
      <c r="AX126" s="321"/>
      <c r="AY126" s="321"/>
      <c r="AZ126" s="321"/>
      <c r="BA126" s="326"/>
      <c r="BB126" s="319"/>
      <c r="BC126" s="320"/>
      <c r="BD126" s="321"/>
      <c r="BE126" s="321"/>
      <c r="BF126" s="328"/>
      <c r="BG126" s="292"/>
      <c r="BH126" s="293"/>
      <c r="BI126" s="293"/>
      <c r="BJ126" s="294">
        <v>1</v>
      </c>
      <c r="BK126" s="296"/>
      <c r="BL126" s="295"/>
      <c r="BM126" s="293"/>
      <c r="BN126" s="293"/>
      <c r="BO126" s="293"/>
      <c r="BP126" s="296"/>
      <c r="BQ126" s="295"/>
      <c r="BR126" s="292"/>
      <c r="BS126" s="293"/>
      <c r="BT126" s="293"/>
      <c r="BU126" s="512"/>
      <c r="BV126" s="342">
        <f t="shared" si="14"/>
        <v>6</v>
      </c>
      <c r="BW126" s="429">
        <f t="shared" si="19"/>
        <v>0</v>
      </c>
      <c r="BX126" s="343">
        <f t="shared" si="15"/>
        <v>6</v>
      </c>
      <c r="BY126" s="344">
        <f t="shared" si="16"/>
        <v>3</v>
      </c>
      <c r="BZ126" s="344">
        <f t="shared" si="17"/>
        <v>3</v>
      </c>
      <c r="CA126" s="154" t="s">
        <v>824</v>
      </c>
      <c r="CB126" s="155" t="s">
        <v>694</v>
      </c>
      <c r="CC126" s="349">
        <f t="shared" si="20"/>
        <v>1</v>
      </c>
      <c r="CD126" s="349">
        <f t="shared" si="21"/>
        <v>2</v>
      </c>
      <c r="CE126" s="349">
        <f t="shared" si="22"/>
        <v>2</v>
      </c>
      <c r="CF126" s="349">
        <f t="shared" si="23"/>
        <v>1</v>
      </c>
      <c r="CG126" s="428">
        <v>1</v>
      </c>
      <c r="CH126" s="350" t="str">
        <f t="shared" si="18"/>
        <v>Done</v>
      </c>
    </row>
    <row r="127" spans="1:86">
      <c r="A127" s="238" t="s">
        <v>128</v>
      </c>
      <c r="B127" s="239" t="s">
        <v>150</v>
      </c>
      <c r="C127" s="240" t="s">
        <v>212</v>
      </c>
      <c r="D127" s="240" t="s">
        <v>151</v>
      </c>
      <c r="E127" s="286" t="s">
        <v>154</v>
      </c>
      <c r="F127" s="241" t="s">
        <v>213</v>
      </c>
      <c r="G127" s="242" t="s">
        <v>124</v>
      </c>
      <c r="H127" s="242" t="s">
        <v>129</v>
      </c>
      <c r="I127" s="243" t="s">
        <v>149</v>
      </c>
      <c r="J127" s="249" t="s">
        <v>734</v>
      </c>
      <c r="K127" s="287">
        <v>6</v>
      </c>
      <c r="L127" s="288">
        <v>6</v>
      </c>
      <c r="M127" s="310" t="s">
        <v>735</v>
      </c>
      <c r="N127" s="242" t="s">
        <v>214</v>
      </c>
      <c r="O127" s="291"/>
      <c r="P127" s="292"/>
      <c r="Q127" s="293"/>
      <c r="R127" s="293"/>
      <c r="S127" s="294"/>
      <c r="T127" s="295"/>
      <c r="U127" s="293"/>
      <c r="V127" s="293">
        <v>6</v>
      </c>
      <c r="W127" s="294"/>
      <c r="X127" s="296"/>
      <c r="Y127" s="295"/>
      <c r="Z127" s="293"/>
      <c r="AA127" s="293"/>
      <c r="AB127" s="313"/>
      <c r="AC127" s="314"/>
      <c r="AD127" s="315"/>
      <c r="AE127" s="293"/>
      <c r="AF127" s="293"/>
      <c r="AG127" s="296"/>
      <c r="AH127" s="319"/>
      <c r="AI127" s="320"/>
      <c r="AJ127" s="321"/>
      <c r="AK127" s="321"/>
      <c r="AL127" s="326"/>
      <c r="AM127" s="319"/>
      <c r="AN127" s="320"/>
      <c r="AO127" s="321"/>
      <c r="AP127" s="321"/>
      <c r="AQ127" s="328"/>
      <c r="AR127" s="320"/>
      <c r="AS127" s="320"/>
      <c r="AT127" s="321"/>
      <c r="AU127" s="321"/>
      <c r="AV127" s="326"/>
      <c r="AW127" s="319"/>
      <c r="AX127" s="321"/>
      <c r="AY127" s="321"/>
      <c r="AZ127" s="321"/>
      <c r="BA127" s="326"/>
      <c r="BB127" s="319"/>
      <c r="BC127" s="320"/>
      <c r="BD127" s="321"/>
      <c r="BE127" s="321"/>
      <c r="BF127" s="328"/>
      <c r="BG127" s="292"/>
      <c r="BH127" s="293"/>
      <c r="BI127" s="293"/>
      <c r="BJ127" s="294"/>
      <c r="BK127" s="296"/>
      <c r="BL127" s="295"/>
      <c r="BM127" s="293"/>
      <c r="BN127" s="293"/>
      <c r="BO127" s="293"/>
      <c r="BP127" s="296"/>
      <c r="BQ127" s="295"/>
      <c r="BR127" s="292"/>
      <c r="BS127" s="293"/>
      <c r="BT127" s="293"/>
      <c r="BU127" s="512"/>
      <c r="BV127" s="342">
        <f t="shared" si="14"/>
        <v>6</v>
      </c>
      <c r="BW127" s="429">
        <f t="shared" si="19"/>
        <v>0</v>
      </c>
      <c r="BX127" s="343" t="str">
        <f t="shared" si="15"/>
        <v>-</v>
      </c>
      <c r="BY127" s="344" t="str">
        <f t="shared" si="16"/>
        <v>-</v>
      </c>
      <c r="BZ127" s="344" t="str">
        <f t="shared" si="17"/>
        <v>-</v>
      </c>
      <c r="CA127" s="154" t="s">
        <v>124</v>
      </c>
      <c r="CB127" s="155" t="s">
        <v>694</v>
      </c>
      <c r="CC127" s="349">
        <f t="shared" si="20"/>
        <v>6</v>
      </c>
      <c r="CD127" s="349">
        <f t="shared" si="21"/>
        <v>0</v>
      </c>
      <c r="CE127" s="349">
        <f t="shared" si="22"/>
        <v>0</v>
      </c>
      <c r="CF127" s="349">
        <f t="shared" si="23"/>
        <v>0</v>
      </c>
      <c r="CG127" s="348">
        <v>0</v>
      </c>
      <c r="CH127" s="350" t="str">
        <f t="shared" si="18"/>
        <v>-</v>
      </c>
    </row>
    <row r="128" spans="1:86">
      <c r="A128" s="238" t="s">
        <v>122</v>
      </c>
      <c r="B128" s="239" t="s">
        <v>152</v>
      </c>
      <c r="C128" s="240" t="s">
        <v>209</v>
      </c>
      <c r="D128" s="240" t="s">
        <v>151</v>
      </c>
      <c r="E128" s="286" t="s">
        <v>154</v>
      </c>
      <c r="F128" s="241" t="s">
        <v>210</v>
      </c>
      <c r="G128" s="242" t="s">
        <v>124</v>
      </c>
      <c r="H128" s="242" t="s">
        <v>129</v>
      </c>
      <c r="I128" s="243" t="s">
        <v>127</v>
      </c>
      <c r="J128" s="249" t="s">
        <v>75</v>
      </c>
      <c r="K128" s="287">
        <v>4</v>
      </c>
      <c r="L128" s="288">
        <v>4</v>
      </c>
      <c r="M128" s="311" t="s">
        <v>647</v>
      </c>
      <c r="N128" s="242" t="s">
        <v>211</v>
      </c>
      <c r="O128" s="291"/>
      <c r="P128" s="292">
        <v>1</v>
      </c>
      <c r="Q128" s="293"/>
      <c r="R128" s="293"/>
      <c r="S128" s="294"/>
      <c r="T128" s="295"/>
      <c r="U128" s="293"/>
      <c r="V128" s="293"/>
      <c r="W128" s="294"/>
      <c r="X128" s="296"/>
      <c r="Y128" s="295"/>
      <c r="Z128" s="293"/>
      <c r="AA128" s="293"/>
      <c r="AB128" s="313"/>
      <c r="AC128" s="314"/>
      <c r="AD128" s="315"/>
      <c r="AE128" s="293"/>
      <c r="AF128" s="293"/>
      <c r="AG128" s="296"/>
      <c r="AH128" s="319"/>
      <c r="AI128" s="320"/>
      <c r="AJ128" s="321"/>
      <c r="AK128" s="321"/>
      <c r="AL128" s="326"/>
      <c r="AM128" s="319"/>
      <c r="AN128" s="320">
        <v>1</v>
      </c>
      <c r="AO128" s="321"/>
      <c r="AP128" s="321"/>
      <c r="AQ128" s="328"/>
      <c r="AR128" s="320"/>
      <c r="AS128" s="320">
        <v>1</v>
      </c>
      <c r="AT128" s="321"/>
      <c r="AU128" s="321"/>
      <c r="AV128" s="326"/>
      <c r="AW128" s="319">
        <v>1</v>
      </c>
      <c r="AX128" s="321"/>
      <c r="AY128" s="321"/>
      <c r="AZ128" s="321"/>
      <c r="BA128" s="326"/>
      <c r="BB128" s="319"/>
      <c r="BC128" s="320"/>
      <c r="BD128" s="321"/>
      <c r="BE128" s="321"/>
      <c r="BF128" s="328"/>
      <c r="BG128" s="292"/>
      <c r="BH128" s="293"/>
      <c r="BI128" s="293"/>
      <c r="BJ128" s="294"/>
      <c r="BK128" s="296"/>
      <c r="BL128" s="295"/>
      <c r="BM128" s="293"/>
      <c r="BN128" s="293"/>
      <c r="BO128" s="293"/>
      <c r="BP128" s="296"/>
      <c r="BQ128" s="295"/>
      <c r="BR128" s="292"/>
      <c r="BS128" s="293"/>
      <c r="BT128" s="293"/>
      <c r="BU128" s="512"/>
      <c r="BV128" s="342">
        <f t="shared" si="14"/>
        <v>4</v>
      </c>
      <c r="BW128" s="429">
        <f t="shared" si="19"/>
        <v>0</v>
      </c>
      <c r="BX128" s="343">
        <f t="shared" si="15"/>
        <v>4</v>
      </c>
      <c r="BY128" s="344" t="str">
        <f t="shared" si="16"/>
        <v>-</v>
      </c>
      <c r="BZ128" s="344" t="str">
        <f t="shared" si="17"/>
        <v>-</v>
      </c>
      <c r="CA128" s="154" t="s">
        <v>124</v>
      </c>
      <c r="CB128" s="155" t="s">
        <v>693</v>
      </c>
      <c r="CC128" s="349">
        <f t="shared" si="20"/>
        <v>1</v>
      </c>
      <c r="CD128" s="349">
        <f t="shared" si="21"/>
        <v>1</v>
      </c>
      <c r="CE128" s="349">
        <f t="shared" si="22"/>
        <v>2</v>
      </c>
      <c r="CF128" s="349">
        <f t="shared" si="23"/>
        <v>0</v>
      </c>
      <c r="CG128" s="348">
        <v>0</v>
      </c>
      <c r="CH128" s="350" t="str">
        <f t="shared" si="18"/>
        <v>-</v>
      </c>
    </row>
    <row r="129" spans="1:86">
      <c r="A129" s="238" t="s">
        <v>122</v>
      </c>
      <c r="B129" s="239" t="s">
        <v>152</v>
      </c>
      <c r="C129" s="240" t="s">
        <v>209</v>
      </c>
      <c r="D129" s="240" t="s">
        <v>151</v>
      </c>
      <c r="E129" s="286" t="s">
        <v>154</v>
      </c>
      <c r="F129" s="241" t="s">
        <v>210</v>
      </c>
      <c r="G129" s="242" t="s">
        <v>124</v>
      </c>
      <c r="H129" s="242" t="s">
        <v>129</v>
      </c>
      <c r="I129" s="243" t="s">
        <v>127</v>
      </c>
      <c r="J129" s="249" t="s">
        <v>80</v>
      </c>
      <c r="K129" s="287">
        <v>1</v>
      </c>
      <c r="L129" s="288">
        <v>1</v>
      </c>
      <c r="M129" s="247" t="s">
        <v>609</v>
      </c>
      <c r="N129" s="242" t="s">
        <v>211</v>
      </c>
      <c r="O129" s="291"/>
      <c r="P129" s="292"/>
      <c r="Q129" s="293"/>
      <c r="R129" s="293"/>
      <c r="S129" s="294"/>
      <c r="T129" s="295"/>
      <c r="U129" s="293"/>
      <c r="V129" s="293"/>
      <c r="W129" s="294"/>
      <c r="X129" s="296"/>
      <c r="Y129" s="295"/>
      <c r="Z129" s="293"/>
      <c r="AA129" s="293"/>
      <c r="AB129" s="313"/>
      <c r="AC129" s="314"/>
      <c r="AD129" s="315"/>
      <c r="AE129" s="293"/>
      <c r="AF129" s="293"/>
      <c r="AG129" s="296"/>
      <c r="AH129" s="319"/>
      <c r="AI129" s="320"/>
      <c r="AJ129" s="321"/>
      <c r="AK129" s="321"/>
      <c r="AL129" s="326"/>
      <c r="AM129" s="319"/>
      <c r="AN129" s="320">
        <v>1</v>
      </c>
      <c r="AO129" s="321"/>
      <c r="AP129" s="321"/>
      <c r="AQ129" s="328"/>
      <c r="AR129" s="320"/>
      <c r="AS129" s="320"/>
      <c r="AT129" s="321"/>
      <c r="AU129" s="321"/>
      <c r="AV129" s="326"/>
      <c r="AW129" s="319"/>
      <c r="AX129" s="321"/>
      <c r="AY129" s="321"/>
      <c r="AZ129" s="321"/>
      <c r="BA129" s="326"/>
      <c r="BB129" s="319"/>
      <c r="BC129" s="320"/>
      <c r="BD129" s="321"/>
      <c r="BE129" s="321"/>
      <c r="BF129" s="328"/>
      <c r="BG129" s="292"/>
      <c r="BH129" s="293"/>
      <c r="BI129" s="293"/>
      <c r="BJ129" s="294"/>
      <c r="BK129" s="296"/>
      <c r="BL129" s="295"/>
      <c r="BM129" s="293"/>
      <c r="BN129" s="293"/>
      <c r="BO129" s="293"/>
      <c r="BP129" s="296"/>
      <c r="BQ129" s="295"/>
      <c r="BR129" s="292"/>
      <c r="BS129" s="293"/>
      <c r="BT129" s="293"/>
      <c r="BU129" s="512"/>
      <c r="BV129" s="342">
        <f t="shared" si="14"/>
        <v>1</v>
      </c>
      <c r="BW129" s="429">
        <f t="shared" si="19"/>
        <v>0</v>
      </c>
      <c r="BX129" s="343" t="str">
        <f t="shared" si="15"/>
        <v>-</v>
      </c>
      <c r="BY129" s="344" t="str">
        <f t="shared" si="16"/>
        <v>-</v>
      </c>
      <c r="BZ129" s="344" t="str">
        <f t="shared" si="17"/>
        <v>-</v>
      </c>
      <c r="CA129" s="154" t="s">
        <v>124</v>
      </c>
      <c r="CB129" s="155" t="s">
        <v>693</v>
      </c>
      <c r="CC129" s="349">
        <f t="shared" si="20"/>
        <v>0</v>
      </c>
      <c r="CD129" s="349">
        <f t="shared" si="21"/>
        <v>1</v>
      </c>
      <c r="CE129" s="349">
        <f t="shared" si="22"/>
        <v>0</v>
      </c>
      <c r="CF129" s="349">
        <f t="shared" si="23"/>
        <v>0</v>
      </c>
      <c r="CG129" s="348">
        <v>0</v>
      </c>
      <c r="CH129" s="350" t="str">
        <f t="shared" si="18"/>
        <v>-</v>
      </c>
    </row>
    <row r="130" spans="1:86">
      <c r="A130" s="238" t="s">
        <v>122</v>
      </c>
      <c r="B130" s="239" t="s">
        <v>152</v>
      </c>
      <c r="C130" s="240" t="s">
        <v>209</v>
      </c>
      <c r="D130" s="240" t="s">
        <v>151</v>
      </c>
      <c r="E130" s="286" t="s">
        <v>154</v>
      </c>
      <c r="F130" s="241" t="s">
        <v>210</v>
      </c>
      <c r="G130" s="242" t="s">
        <v>124</v>
      </c>
      <c r="H130" s="242" t="s">
        <v>129</v>
      </c>
      <c r="I130" s="243" t="s">
        <v>127</v>
      </c>
      <c r="J130" s="249" t="s">
        <v>82</v>
      </c>
      <c r="K130" s="287">
        <v>1</v>
      </c>
      <c r="L130" s="288">
        <v>1</v>
      </c>
      <c r="M130" s="247" t="s">
        <v>624</v>
      </c>
      <c r="N130" s="242" t="s">
        <v>211</v>
      </c>
      <c r="O130" s="291"/>
      <c r="P130" s="292"/>
      <c r="Q130" s="293"/>
      <c r="R130" s="293"/>
      <c r="S130" s="294"/>
      <c r="T130" s="295"/>
      <c r="U130" s="293"/>
      <c r="V130" s="293"/>
      <c r="W130" s="294"/>
      <c r="X130" s="296"/>
      <c r="Y130" s="295"/>
      <c r="Z130" s="293"/>
      <c r="AA130" s="293"/>
      <c r="AB130" s="313"/>
      <c r="AC130" s="314"/>
      <c r="AD130" s="315"/>
      <c r="AE130" s="293"/>
      <c r="AF130" s="293"/>
      <c r="AG130" s="296"/>
      <c r="AH130" s="319"/>
      <c r="AI130" s="320"/>
      <c r="AJ130" s="321"/>
      <c r="AK130" s="321"/>
      <c r="AL130" s="326"/>
      <c r="AM130" s="319"/>
      <c r="AN130" s="320">
        <v>1</v>
      </c>
      <c r="AO130" s="321"/>
      <c r="AP130" s="321"/>
      <c r="AQ130" s="328"/>
      <c r="AR130" s="320"/>
      <c r="AS130" s="320"/>
      <c r="AT130" s="321"/>
      <c r="AU130" s="321"/>
      <c r="AV130" s="326"/>
      <c r="AW130" s="319"/>
      <c r="AX130" s="321"/>
      <c r="AY130" s="321"/>
      <c r="AZ130" s="321"/>
      <c r="BA130" s="326"/>
      <c r="BB130" s="319"/>
      <c r="BC130" s="320"/>
      <c r="BD130" s="321"/>
      <c r="BE130" s="321"/>
      <c r="BF130" s="328"/>
      <c r="BG130" s="292"/>
      <c r="BH130" s="293"/>
      <c r="BI130" s="293"/>
      <c r="BJ130" s="294"/>
      <c r="BK130" s="296"/>
      <c r="BL130" s="295"/>
      <c r="BM130" s="293"/>
      <c r="BN130" s="293"/>
      <c r="BO130" s="293"/>
      <c r="BP130" s="296"/>
      <c r="BQ130" s="295"/>
      <c r="BR130" s="292"/>
      <c r="BS130" s="293"/>
      <c r="BT130" s="293"/>
      <c r="BU130" s="512"/>
      <c r="BV130" s="342">
        <f t="shared" si="14"/>
        <v>1</v>
      </c>
      <c r="BW130" s="429">
        <f t="shared" si="19"/>
        <v>0</v>
      </c>
      <c r="BX130" s="343" t="str">
        <f t="shared" si="15"/>
        <v>-</v>
      </c>
      <c r="BY130" s="344" t="str">
        <f t="shared" si="16"/>
        <v>-</v>
      </c>
      <c r="BZ130" s="344" t="str">
        <f t="shared" si="17"/>
        <v>-</v>
      </c>
      <c r="CA130" s="154" t="s">
        <v>124</v>
      </c>
      <c r="CB130" s="155" t="s">
        <v>693</v>
      </c>
      <c r="CC130" s="349">
        <f t="shared" si="20"/>
        <v>0</v>
      </c>
      <c r="CD130" s="349">
        <f t="shared" si="21"/>
        <v>1</v>
      </c>
      <c r="CE130" s="349">
        <f t="shared" si="22"/>
        <v>0</v>
      </c>
      <c r="CF130" s="349">
        <f t="shared" si="23"/>
        <v>0</v>
      </c>
      <c r="CG130" s="348">
        <v>0</v>
      </c>
      <c r="CH130" s="350" t="str">
        <f t="shared" si="18"/>
        <v>-</v>
      </c>
    </row>
    <row r="131" spans="1:86">
      <c r="A131" s="238" t="s">
        <v>122</v>
      </c>
      <c r="B131" s="239" t="s">
        <v>152</v>
      </c>
      <c r="C131" s="240" t="s">
        <v>209</v>
      </c>
      <c r="D131" s="240" t="s">
        <v>151</v>
      </c>
      <c r="E131" s="286" t="s">
        <v>154</v>
      </c>
      <c r="F131" s="241" t="s">
        <v>210</v>
      </c>
      <c r="G131" s="242" t="s">
        <v>124</v>
      </c>
      <c r="H131" s="242" t="s">
        <v>129</v>
      </c>
      <c r="I131" s="243" t="s">
        <v>127</v>
      </c>
      <c r="J131" s="249" t="s">
        <v>38</v>
      </c>
      <c r="K131" s="287">
        <v>1</v>
      </c>
      <c r="L131" s="288">
        <v>2</v>
      </c>
      <c r="M131" s="247" t="s">
        <v>609</v>
      </c>
      <c r="N131" s="242" t="s">
        <v>211</v>
      </c>
      <c r="O131" s="291"/>
      <c r="P131" s="292">
        <v>1</v>
      </c>
      <c r="Q131" s="293"/>
      <c r="R131" s="293"/>
      <c r="S131" s="294"/>
      <c r="T131" s="295"/>
      <c r="U131" s="293"/>
      <c r="V131" s="293"/>
      <c r="W131" s="294"/>
      <c r="X131" s="296"/>
      <c r="Y131" s="295"/>
      <c r="Z131" s="293"/>
      <c r="AA131" s="293"/>
      <c r="AB131" s="313"/>
      <c r="AC131" s="314"/>
      <c r="AD131" s="315"/>
      <c r="AE131" s="293"/>
      <c r="AF131" s="293"/>
      <c r="AG131" s="296"/>
      <c r="AH131" s="319"/>
      <c r="AI131" s="320"/>
      <c r="AJ131" s="321"/>
      <c r="AK131" s="321"/>
      <c r="AL131" s="326"/>
      <c r="AM131" s="319"/>
      <c r="AN131" s="320">
        <v>1</v>
      </c>
      <c r="AO131" s="321"/>
      <c r="AP131" s="321"/>
      <c r="AQ131" s="328"/>
      <c r="AR131" s="320"/>
      <c r="AS131" s="320"/>
      <c r="AT131" s="321"/>
      <c r="AU131" s="321"/>
      <c r="AV131" s="326"/>
      <c r="AW131" s="319"/>
      <c r="AX131" s="321"/>
      <c r="AY131" s="321"/>
      <c r="AZ131" s="321"/>
      <c r="BA131" s="326"/>
      <c r="BB131" s="319"/>
      <c r="BC131" s="320"/>
      <c r="BD131" s="321"/>
      <c r="BE131" s="321"/>
      <c r="BF131" s="328"/>
      <c r="BG131" s="292"/>
      <c r="BH131" s="293"/>
      <c r="BI131" s="293"/>
      <c r="BJ131" s="294"/>
      <c r="BK131" s="296"/>
      <c r="BL131" s="295"/>
      <c r="BM131" s="293"/>
      <c r="BN131" s="293"/>
      <c r="BO131" s="293"/>
      <c r="BP131" s="296"/>
      <c r="BQ131" s="295"/>
      <c r="BR131" s="292"/>
      <c r="BS131" s="293"/>
      <c r="BT131" s="293"/>
      <c r="BU131" s="512"/>
      <c r="BV131" s="342">
        <f t="shared" si="14"/>
        <v>2</v>
      </c>
      <c r="BW131" s="429">
        <f t="shared" si="19"/>
        <v>0</v>
      </c>
      <c r="BX131" s="343" t="str">
        <f t="shared" si="15"/>
        <v>-</v>
      </c>
      <c r="BY131" s="344" t="str">
        <f t="shared" si="16"/>
        <v>-</v>
      </c>
      <c r="BZ131" s="344" t="str">
        <f t="shared" si="17"/>
        <v>-</v>
      </c>
      <c r="CA131" s="154" t="s">
        <v>124</v>
      </c>
      <c r="CB131" s="155" t="s">
        <v>693</v>
      </c>
      <c r="CC131" s="349">
        <f t="shared" si="20"/>
        <v>1</v>
      </c>
      <c r="CD131" s="349">
        <f t="shared" si="21"/>
        <v>1</v>
      </c>
      <c r="CE131" s="349">
        <f t="shared" si="22"/>
        <v>0</v>
      </c>
      <c r="CF131" s="349">
        <f t="shared" si="23"/>
        <v>0</v>
      </c>
      <c r="CG131" s="348">
        <v>0</v>
      </c>
      <c r="CH131" s="350" t="str">
        <f t="shared" si="18"/>
        <v>-</v>
      </c>
    </row>
    <row r="132" spans="1:86">
      <c r="A132" s="238" t="s">
        <v>122</v>
      </c>
      <c r="B132" s="239" t="s">
        <v>152</v>
      </c>
      <c r="C132" s="240" t="s">
        <v>209</v>
      </c>
      <c r="D132" s="240" t="s">
        <v>151</v>
      </c>
      <c r="E132" s="286" t="s">
        <v>154</v>
      </c>
      <c r="F132" s="241" t="s">
        <v>210</v>
      </c>
      <c r="G132" s="242" t="s">
        <v>124</v>
      </c>
      <c r="H132" s="242" t="s">
        <v>129</v>
      </c>
      <c r="I132" s="243" t="s">
        <v>127</v>
      </c>
      <c r="J132" s="249" t="s">
        <v>130</v>
      </c>
      <c r="K132" s="287">
        <v>1</v>
      </c>
      <c r="L132" s="288">
        <v>1</v>
      </c>
      <c r="M132" s="247" t="s">
        <v>609</v>
      </c>
      <c r="N132" s="242" t="s">
        <v>211</v>
      </c>
      <c r="O132" s="291"/>
      <c r="P132" s="292"/>
      <c r="Q132" s="293"/>
      <c r="R132" s="293"/>
      <c r="S132" s="294"/>
      <c r="T132" s="295"/>
      <c r="U132" s="293"/>
      <c r="V132" s="293"/>
      <c r="W132" s="294"/>
      <c r="X132" s="296"/>
      <c r="Y132" s="295"/>
      <c r="Z132" s="293"/>
      <c r="AA132" s="293"/>
      <c r="AB132" s="313"/>
      <c r="AC132" s="314"/>
      <c r="AD132" s="315"/>
      <c r="AE132" s="293"/>
      <c r="AF132" s="293"/>
      <c r="AG132" s="296"/>
      <c r="AH132" s="319"/>
      <c r="AI132" s="320"/>
      <c r="AJ132" s="321"/>
      <c r="AK132" s="321"/>
      <c r="AL132" s="326"/>
      <c r="AM132" s="319"/>
      <c r="AN132" s="320">
        <v>1</v>
      </c>
      <c r="AO132" s="321"/>
      <c r="AP132" s="321"/>
      <c r="AQ132" s="328"/>
      <c r="AR132" s="320"/>
      <c r="AS132" s="320"/>
      <c r="AT132" s="321"/>
      <c r="AU132" s="321"/>
      <c r="AV132" s="326"/>
      <c r="AW132" s="319"/>
      <c r="AX132" s="321"/>
      <c r="AY132" s="321"/>
      <c r="AZ132" s="321"/>
      <c r="BA132" s="326"/>
      <c r="BB132" s="319"/>
      <c r="BC132" s="320"/>
      <c r="BD132" s="321"/>
      <c r="BE132" s="321"/>
      <c r="BF132" s="328"/>
      <c r="BG132" s="292"/>
      <c r="BH132" s="293"/>
      <c r="BI132" s="293"/>
      <c r="BJ132" s="294"/>
      <c r="BK132" s="296"/>
      <c r="BL132" s="295"/>
      <c r="BM132" s="293"/>
      <c r="BN132" s="293"/>
      <c r="BO132" s="293"/>
      <c r="BP132" s="296"/>
      <c r="BQ132" s="295"/>
      <c r="BR132" s="292"/>
      <c r="BS132" s="293"/>
      <c r="BT132" s="293"/>
      <c r="BU132" s="512"/>
      <c r="BV132" s="342">
        <f t="shared" ref="BV132:BV195" si="24">SUM(O132:BU132)</f>
        <v>1</v>
      </c>
      <c r="BW132" s="429">
        <f t="shared" si="19"/>
        <v>0</v>
      </c>
      <c r="BX132" s="343" t="str">
        <f t="shared" ref="BX132:BX195" si="25">IFERROR(IF(SEARCH("Week",M132)&gt;0,(COUNT(O132:BU132))-(COUNTIFS(O132:BU132,0)),"-"),"-")</f>
        <v>-</v>
      </c>
      <c r="BY132" s="344" t="str">
        <f t="shared" ref="BY132:BY195" si="26">IFERROR(IF(SEARCH("NNC Season 1",M132)&gt;0,COUNT(O132:AG132,BG132:BU132),"-"),"-")</f>
        <v>-</v>
      </c>
      <c r="BZ132" s="344" t="str">
        <f t="shared" ref="BZ132:BZ195" si="27">IFERROR(IF(SEARCH("NNC Season 2",M132)&gt;0,COUNT(AH132:BF132),"-"),"-")</f>
        <v>-</v>
      </c>
      <c r="CA132" s="154" t="s">
        <v>124</v>
      </c>
      <c r="CB132" s="155" t="s">
        <v>693</v>
      </c>
      <c r="CC132" s="349">
        <f t="shared" si="20"/>
        <v>0</v>
      </c>
      <c r="CD132" s="349">
        <f t="shared" si="21"/>
        <v>1</v>
      </c>
      <c r="CE132" s="349">
        <f t="shared" si="22"/>
        <v>0</v>
      </c>
      <c r="CF132" s="349">
        <f t="shared" si="23"/>
        <v>0</v>
      </c>
      <c r="CG132" s="348">
        <v>0</v>
      </c>
      <c r="CH132" s="350" t="str">
        <f t="shared" ref="CH132:CH195" si="28">IFERROR(IF(L132&lt;=0,"-",IF(AND((SEARCH("NNC Season 1",M132)&gt;0),(OR(J132="RPS",J132="LVS")),(BY132&gt;0)),"Done",IF(AND((SEARCH("NNC Season 1",M132)&gt;0),(OR(J132="RPS",J132="LVS")),(BY132&lt;=0)),"Incomplete",IF(AND((AND(SEARCH("NNC Season 1",M132)&gt;0,BY132&gt;0)),(AND(SEARCH("NNC Season 2",M132)&gt;0,BZ132&gt;0)),(OR(J132="Nutrients",J132="CHLSUITE-W")),L132&lt;4,L132&gt;1,BX132&gt;1,((BV132-CG132)&gt;1)),"Done",IF(AND((AND(SEARCH("NNC Season 1",M132)&gt;0,BY132&gt;0)),(AND(SEARCH("NNC Season 2",M132)&gt;0,BZ132&gt;0)),(OR(J132="Nutrients",J132="CHLSUITE-W")),L132&gt;3,BX132&gt;3,((BV132-CG132)&gt;3)),"Done","Incomplete"))))),"-")</f>
        <v>-</v>
      </c>
    </row>
    <row r="133" spans="1:86">
      <c r="A133" s="238" t="s">
        <v>122</v>
      </c>
      <c r="B133" s="239" t="s">
        <v>152</v>
      </c>
      <c r="C133" s="240" t="s">
        <v>209</v>
      </c>
      <c r="D133" s="240" t="s">
        <v>151</v>
      </c>
      <c r="E133" s="286" t="s">
        <v>154</v>
      </c>
      <c r="F133" s="241" t="s">
        <v>210</v>
      </c>
      <c r="G133" s="242" t="s">
        <v>124</v>
      </c>
      <c r="H133" s="242" t="s">
        <v>129</v>
      </c>
      <c r="I133" s="243" t="s">
        <v>127</v>
      </c>
      <c r="J133" s="249" t="s">
        <v>734</v>
      </c>
      <c r="K133" s="287">
        <v>6</v>
      </c>
      <c r="L133" s="288">
        <v>6</v>
      </c>
      <c r="M133" s="310" t="s">
        <v>735</v>
      </c>
      <c r="N133" s="242" t="s">
        <v>211</v>
      </c>
      <c r="O133" s="291"/>
      <c r="P133" s="292">
        <v>6</v>
      </c>
      <c r="Q133" s="293"/>
      <c r="R133" s="293"/>
      <c r="S133" s="294"/>
      <c r="T133" s="295"/>
      <c r="U133" s="293"/>
      <c r="V133" s="293"/>
      <c r="W133" s="294"/>
      <c r="X133" s="296"/>
      <c r="Y133" s="295"/>
      <c r="Z133" s="293"/>
      <c r="AA133" s="293"/>
      <c r="AB133" s="313"/>
      <c r="AC133" s="314"/>
      <c r="AD133" s="315"/>
      <c r="AE133" s="293"/>
      <c r="AF133" s="293"/>
      <c r="AG133" s="296"/>
      <c r="AH133" s="319"/>
      <c r="AI133" s="320"/>
      <c r="AJ133" s="321"/>
      <c r="AK133" s="321"/>
      <c r="AL133" s="326"/>
      <c r="AM133" s="319"/>
      <c r="AN133" s="320"/>
      <c r="AO133" s="321"/>
      <c r="AP133" s="321"/>
      <c r="AQ133" s="328"/>
      <c r="AR133" s="320"/>
      <c r="AS133" s="320"/>
      <c r="AT133" s="321"/>
      <c r="AU133" s="321"/>
      <c r="AV133" s="326"/>
      <c r="AW133" s="319"/>
      <c r="AX133" s="321"/>
      <c r="AY133" s="321"/>
      <c r="AZ133" s="321"/>
      <c r="BA133" s="326"/>
      <c r="BB133" s="319"/>
      <c r="BC133" s="320"/>
      <c r="BD133" s="321"/>
      <c r="BE133" s="321"/>
      <c r="BF133" s="328"/>
      <c r="BG133" s="292"/>
      <c r="BH133" s="293"/>
      <c r="BI133" s="293"/>
      <c r="BJ133" s="294"/>
      <c r="BK133" s="296"/>
      <c r="BL133" s="295"/>
      <c r="BM133" s="293"/>
      <c r="BN133" s="293"/>
      <c r="BO133" s="293"/>
      <c r="BP133" s="296"/>
      <c r="BQ133" s="295"/>
      <c r="BR133" s="292"/>
      <c r="BS133" s="293"/>
      <c r="BT133" s="293"/>
      <c r="BU133" s="512"/>
      <c r="BV133" s="342">
        <f t="shared" si="24"/>
        <v>6</v>
      </c>
      <c r="BW133" s="429">
        <f t="shared" ref="BW133:BW196" si="29">L133-BV133</f>
        <v>0</v>
      </c>
      <c r="BX133" s="343" t="str">
        <f t="shared" si="25"/>
        <v>-</v>
      </c>
      <c r="BY133" s="344" t="str">
        <f t="shared" si="26"/>
        <v>-</v>
      </c>
      <c r="BZ133" s="344" t="str">
        <f t="shared" si="27"/>
        <v>-</v>
      </c>
      <c r="CA133" s="154" t="s">
        <v>124</v>
      </c>
      <c r="CB133" s="155" t="s">
        <v>693</v>
      </c>
      <c r="CC133" s="349">
        <f t="shared" si="20"/>
        <v>6</v>
      </c>
      <c r="CD133" s="349">
        <f t="shared" si="21"/>
        <v>0</v>
      </c>
      <c r="CE133" s="349">
        <f t="shared" si="22"/>
        <v>0</v>
      </c>
      <c r="CF133" s="349">
        <f t="shared" si="23"/>
        <v>0</v>
      </c>
      <c r="CG133" s="348">
        <v>0</v>
      </c>
      <c r="CH133" s="350" t="str">
        <f t="shared" si="28"/>
        <v>-</v>
      </c>
    </row>
    <row r="134" spans="1:86">
      <c r="A134" s="238" t="s">
        <v>122</v>
      </c>
      <c r="B134" s="239" t="s">
        <v>152</v>
      </c>
      <c r="C134" s="240" t="s">
        <v>209</v>
      </c>
      <c r="D134" s="240" t="s">
        <v>151</v>
      </c>
      <c r="E134" s="286" t="s">
        <v>154</v>
      </c>
      <c r="F134" s="241" t="s">
        <v>210</v>
      </c>
      <c r="G134" s="242" t="s">
        <v>124</v>
      </c>
      <c r="H134" s="242" t="s">
        <v>129</v>
      </c>
      <c r="I134" s="243" t="s">
        <v>127</v>
      </c>
      <c r="J134" s="249" t="s">
        <v>81</v>
      </c>
      <c r="K134" s="287">
        <v>1</v>
      </c>
      <c r="L134" s="288">
        <v>1</v>
      </c>
      <c r="M134" s="247" t="s">
        <v>624</v>
      </c>
      <c r="N134" s="242" t="s">
        <v>211</v>
      </c>
      <c r="O134" s="291"/>
      <c r="P134" s="292"/>
      <c r="Q134" s="293"/>
      <c r="R134" s="293"/>
      <c r="S134" s="294"/>
      <c r="T134" s="295"/>
      <c r="U134" s="293"/>
      <c r="V134" s="293"/>
      <c r="W134" s="294"/>
      <c r="X134" s="296"/>
      <c r="Y134" s="295"/>
      <c r="Z134" s="293"/>
      <c r="AA134" s="293"/>
      <c r="AB134" s="313"/>
      <c r="AC134" s="314"/>
      <c r="AD134" s="315"/>
      <c r="AE134" s="293"/>
      <c r="AF134" s="293"/>
      <c r="AG134" s="296"/>
      <c r="AH134" s="319"/>
      <c r="AI134" s="320"/>
      <c r="AJ134" s="321"/>
      <c r="AK134" s="321"/>
      <c r="AL134" s="326"/>
      <c r="AM134" s="319"/>
      <c r="AN134" s="320">
        <v>1</v>
      </c>
      <c r="AO134" s="321"/>
      <c r="AP134" s="321"/>
      <c r="AQ134" s="328"/>
      <c r="AR134" s="320"/>
      <c r="AS134" s="320"/>
      <c r="AT134" s="321"/>
      <c r="AU134" s="321"/>
      <c r="AV134" s="326"/>
      <c r="AW134" s="319"/>
      <c r="AX134" s="321"/>
      <c r="AY134" s="321"/>
      <c r="AZ134" s="321"/>
      <c r="BA134" s="326"/>
      <c r="BB134" s="319"/>
      <c r="BC134" s="320"/>
      <c r="BD134" s="321"/>
      <c r="BE134" s="321"/>
      <c r="BF134" s="328"/>
      <c r="BG134" s="292"/>
      <c r="BH134" s="293"/>
      <c r="BI134" s="293"/>
      <c r="BJ134" s="294"/>
      <c r="BK134" s="296"/>
      <c r="BL134" s="295"/>
      <c r="BM134" s="293"/>
      <c r="BN134" s="293"/>
      <c r="BO134" s="293"/>
      <c r="BP134" s="296"/>
      <c r="BQ134" s="295"/>
      <c r="BR134" s="292"/>
      <c r="BS134" s="293"/>
      <c r="BT134" s="293"/>
      <c r="BU134" s="512"/>
      <c r="BV134" s="342">
        <f t="shared" si="24"/>
        <v>1</v>
      </c>
      <c r="BW134" s="429">
        <f t="shared" si="29"/>
        <v>0</v>
      </c>
      <c r="BX134" s="343" t="str">
        <f t="shared" si="25"/>
        <v>-</v>
      </c>
      <c r="BY134" s="344" t="str">
        <f t="shared" si="26"/>
        <v>-</v>
      </c>
      <c r="BZ134" s="344" t="str">
        <f t="shared" si="27"/>
        <v>-</v>
      </c>
      <c r="CA134" s="154" t="s">
        <v>124</v>
      </c>
      <c r="CB134" s="155" t="s">
        <v>693</v>
      </c>
      <c r="CC134" s="349">
        <f t="shared" ref="CC134:CC199" si="30">SUM(O134:AC134)</f>
        <v>0</v>
      </c>
      <c r="CD134" s="349">
        <f t="shared" ref="CD134:CD199" si="31">SUM(AD134:AQ134)</f>
        <v>1</v>
      </c>
      <c r="CE134" s="349">
        <f t="shared" ref="CE134:CE199" si="32">SUM(AR134:BF134)</f>
        <v>0</v>
      </c>
      <c r="CF134" s="349">
        <f t="shared" ref="CF134:CF199" si="33">SUM(BG134:BU134)</f>
        <v>0</v>
      </c>
      <c r="CG134" s="348">
        <v>0</v>
      </c>
      <c r="CH134" s="350" t="str">
        <f t="shared" si="28"/>
        <v>-</v>
      </c>
    </row>
    <row r="135" spans="1:86">
      <c r="A135" s="238" t="s">
        <v>122</v>
      </c>
      <c r="B135" s="239" t="s">
        <v>152</v>
      </c>
      <c r="C135" s="240" t="s">
        <v>340</v>
      </c>
      <c r="D135" s="240" t="s">
        <v>151</v>
      </c>
      <c r="E135" s="286" t="s">
        <v>154</v>
      </c>
      <c r="F135" s="241" t="s">
        <v>210</v>
      </c>
      <c r="G135" s="242" t="s">
        <v>124</v>
      </c>
      <c r="H135" s="242" t="s">
        <v>129</v>
      </c>
      <c r="I135" s="243" t="s">
        <v>127</v>
      </c>
      <c r="J135" s="249" t="s">
        <v>75</v>
      </c>
      <c r="K135" s="287">
        <v>4</v>
      </c>
      <c r="L135" s="288">
        <v>4</v>
      </c>
      <c r="M135" s="311" t="s">
        <v>647</v>
      </c>
      <c r="N135" s="242" t="s">
        <v>341</v>
      </c>
      <c r="O135" s="291"/>
      <c r="P135" s="292">
        <v>1</v>
      </c>
      <c r="Q135" s="293"/>
      <c r="R135" s="293"/>
      <c r="S135" s="294"/>
      <c r="T135" s="295"/>
      <c r="U135" s="293"/>
      <c r="V135" s="293"/>
      <c r="W135" s="294"/>
      <c r="X135" s="296"/>
      <c r="Y135" s="295"/>
      <c r="Z135" s="293"/>
      <c r="AA135" s="293"/>
      <c r="AB135" s="313"/>
      <c r="AC135" s="314"/>
      <c r="AD135" s="315"/>
      <c r="AE135" s="293"/>
      <c r="AF135" s="293"/>
      <c r="AG135" s="296"/>
      <c r="AH135" s="319"/>
      <c r="AI135" s="320"/>
      <c r="AJ135" s="321"/>
      <c r="AK135" s="321"/>
      <c r="AL135" s="326"/>
      <c r="AM135" s="319"/>
      <c r="AN135" s="320">
        <v>1</v>
      </c>
      <c r="AO135" s="321"/>
      <c r="AP135" s="321"/>
      <c r="AQ135" s="328"/>
      <c r="AR135" s="320"/>
      <c r="AS135" s="320">
        <v>1</v>
      </c>
      <c r="AT135" s="321"/>
      <c r="AU135" s="321"/>
      <c r="AV135" s="326"/>
      <c r="AW135" s="319">
        <v>1</v>
      </c>
      <c r="AX135" s="321"/>
      <c r="AY135" s="321"/>
      <c r="AZ135" s="321"/>
      <c r="BA135" s="326"/>
      <c r="BB135" s="319"/>
      <c r="BC135" s="320"/>
      <c r="BD135" s="321"/>
      <c r="BE135" s="321"/>
      <c r="BF135" s="328"/>
      <c r="BG135" s="292"/>
      <c r="BH135" s="293"/>
      <c r="BI135" s="293"/>
      <c r="BJ135" s="294"/>
      <c r="BK135" s="296"/>
      <c r="BL135" s="295"/>
      <c r="BM135" s="293"/>
      <c r="BN135" s="293"/>
      <c r="BO135" s="293"/>
      <c r="BP135" s="296"/>
      <c r="BQ135" s="295"/>
      <c r="BR135" s="292"/>
      <c r="BS135" s="293"/>
      <c r="BT135" s="293"/>
      <c r="BU135" s="512"/>
      <c r="BV135" s="342">
        <f t="shared" si="24"/>
        <v>4</v>
      </c>
      <c r="BW135" s="429">
        <f t="shared" si="29"/>
        <v>0</v>
      </c>
      <c r="BX135" s="343">
        <f t="shared" si="25"/>
        <v>4</v>
      </c>
      <c r="BY135" s="344" t="str">
        <f t="shared" si="26"/>
        <v>-</v>
      </c>
      <c r="BZ135" s="344" t="str">
        <f t="shared" si="27"/>
        <v>-</v>
      </c>
      <c r="CA135" s="154" t="s">
        <v>124</v>
      </c>
      <c r="CB135" s="155" t="s">
        <v>693</v>
      </c>
      <c r="CC135" s="349">
        <f t="shared" si="30"/>
        <v>1</v>
      </c>
      <c r="CD135" s="349">
        <f t="shared" si="31"/>
        <v>1</v>
      </c>
      <c r="CE135" s="349">
        <f t="shared" si="32"/>
        <v>2</v>
      </c>
      <c r="CF135" s="349">
        <f t="shared" si="33"/>
        <v>0</v>
      </c>
      <c r="CG135" s="348">
        <v>0</v>
      </c>
      <c r="CH135" s="350" t="str">
        <f t="shared" si="28"/>
        <v>-</v>
      </c>
    </row>
    <row r="136" spans="1:86">
      <c r="A136" s="238" t="s">
        <v>122</v>
      </c>
      <c r="B136" s="239" t="s">
        <v>152</v>
      </c>
      <c r="C136" s="240" t="s">
        <v>340</v>
      </c>
      <c r="D136" s="240" t="s">
        <v>151</v>
      </c>
      <c r="E136" s="286" t="s">
        <v>154</v>
      </c>
      <c r="F136" s="241" t="s">
        <v>210</v>
      </c>
      <c r="G136" s="242" t="s">
        <v>124</v>
      </c>
      <c r="H136" s="242" t="s">
        <v>129</v>
      </c>
      <c r="I136" s="243" t="s">
        <v>127</v>
      </c>
      <c r="J136" s="249" t="s">
        <v>734</v>
      </c>
      <c r="K136" s="287">
        <v>6</v>
      </c>
      <c r="L136" s="288">
        <v>6</v>
      </c>
      <c r="M136" s="310" t="s">
        <v>735</v>
      </c>
      <c r="N136" s="242" t="s">
        <v>341</v>
      </c>
      <c r="O136" s="291"/>
      <c r="P136" s="292">
        <v>6</v>
      </c>
      <c r="Q136" s="293"/>
      <c r="R136" s="293"/>
      <c r="S136" s="294"/>
      <c r="T136" s="295"/>
      <c r="U136" s="293"/>
      <c r="V136" s="293"/>
      <c r="W136" s="294"/>
      <c r="X136" s="296"/>
      <c r="Y136" s="295"/>
      <c r="Z136" s="293"/>
      <c r="AA136" s="293"/>
      <c r="AB136" s="313"/>
      <c r="AC136" s="314"/>
      <c r="AD136" s="315"/>
      <c r="AE136" s="293"/>
      <c r="AF136" s="293"/>
      <c r="AG136" s="296"/>
      <c r="AH136" s="319"/>
      <c r="AI136" s="320"/>
      <c r="AJ136" s="321"/>
      <c r="AK136" s="321"/>
      <c r="AL136" s="326"/>
      <c r="AM136" s="319"/>
      <c r="AN136" s="320"/>
      <c r="AO136" s="321"/>
      <c r="AP136" s="321"/>
      <c r="AQ136" s="328"/>
      <c r="AR136" s="320"/>
      <c r="AS136" s="320"/>
      <c r="AT136" s="321"/>
      <c r="AU136" s="321"/>
      <c r="AV136" s="326"/>
      <c r="AW136" s="319"/>
      <c r="AX136" s="321"/>
      <c r="AY136" s="321"/>
      <c r="AZ136" s="321"/>
      <c r="BA136" s="326"/>
      <c r="BB136" s="319"/>
      <c r="BC136" s="320"/>
      <c r="BD136" s="321"/>
      <c r="BE136" s="321"/>
      <c r="BF136" s="328"/>
      <c r="BG136" s="292"/>
      <c r="BH136" s="293"/>
      <c r="BI136" s="293"/>
      <c r="BJ136" s="294"/>
      <c r="BK136" s="296"/>
      <c r="BL136" s="295"/>
      <c r="BM136" s="293"/>
      <c r="BN136" s="293"/>
      <c r="BO136" s="293"/>
      <c r="BP136" s="296"/>
      <c r="BQ136" s="295"/>
      <c r="BR136" s="292"/>
      <c r="BS136" s="293"/>
      <c r="BT136" s="293"/>
      <c r="BU136" s="512"/>
      <c r="BV136" s="342">
        <f t="shared" si="24"/>
        <v>6</v>
      </c>
      <c r="BW136" s="429">
        <f t="shared" si="29"/>
        <v>0</v>
      </c>
      <c r="BX136" s="343" t="str">
        <f t="shared" si="25"/>
        <v>-</v>
      </c>
      <c r="BY136" s="344" t="str">
        <f t="shared" si="26"/>
        <v>-</v>
      </c>
      <c r="BZ136" s="344" t="str">
        <f t="shared" si="27"/>
        <v>-</v>
      </c>
      <c r="CA136" s="154" t="s">
        <v>124</v>
      </c>
      <c r="CB136" s="155" t="s">
        <v>693</v>
      </c>
      <c r="CC136" s="349">
        <f t="shared" si="30"/>
        <v>6</v>
      </c>
      <c r="CD136" s="349">
        <f t="shared" si="31"/>
        <v>0</v>
      </c>
      <c r="CE136" s="349">
        <f t="shared" si="32"/>
        <v>0</v>
      </c>
      <c r="CF136" s="349">
        <f t="shared" si="33"/>
        <v>0</v>
      </c>
      <c r="CG136" s="348">
        <v>0</v>
      </c>
      <c r="CH136" s="350" t="str">
        <f t="shared" si="28"/>
        <v>-</v>
      </c>
    </row>
    <row r="137" spans="1:86">
      <c r="A137" s="238" t="s">
        <v>122</v>
      </c>
      <c r="B137" s="239" t="s">
        <v>152</v>
      </c>
      <c r="C137" s="240" t="s">
        <v>803</v>
      </c>
      <c r="D137" s="240" t="s">
        <v>151</v>
      </c>
      <c r="E137" s="286" t="s">
        <v>154</v>
      </c>
      <c r="F137" s="241" t="s">
        <v>210</v>
      </c>
      <c r="G137" s="242" t="s">
        <v>124</v>
      </c>
      <c r="H137" s="242" t="s">
        <v>129</v>
      </c>
      <c r="I137" s="243" t="s">
        <v>127</v>
      </c>
      <c r="J137" s="249" t="s">
        <v>75</v>
      </c>
      <c r="K137" s="287">
        <v>4</v>
      </c>
      <c r="L137" s="288">
        <v>4</v>
      </c>
      <c r="M137" s="311" t="s">
        <v>647</v>
      </c>
      <c r="N137" s="242" t="s">
        <v>751</v>
      </c>
      <c r="O137" s="291"/>
      <c r="P137" s="292">
        <v>1</v>
      </c>
      <c r="Q137" s="293"/>
      <c r="R137" s="293"/>
      <c r="S137" s="294"/>
      <c r="T137" s="295"/>
      <c r="U137" s="293"/>
      <c r="V137" s="293"/>
      <c r="W137" s="294"/>
      <c r="X137" s="296"/>
      <c r="Y137" s="295"/>
      <c r="Z137" s="293"/>
      <c r="AA137" s="293"/>
      <c r="AB137" s="313"/>
      <c r="AC137" s="314"/>
      <c r="AD137" s="315"/>
      <c r="AE137" s="293"/>
      <c r="AF137" s="293"/>
      <c r="AG137" s="296"/>
      <c r="AH137" s="319"/>
      <c r="AI137" s="320"/>
      <c r="AJ137" s="321"/>
      <c r="AK137" s="321"/>
      <c r="AL137" s="326"/>
      <c r="AM137" s="319"/>
      <c r="AN137" s="320">
        <v>1</v>
      </c>
      <c r="AO137" s="321"/>
      <c r="AP137" s="321"/>
      <c r="AQ137" s="328"/>
      <c r="AR137" s="320"/>
      <c r="AS137" s="320">
        <v>1</v>
      </c>
      <c r="AT137" s="321"/>
      <c r="AU137" s="321"/>
      <c r="AV137" s="326"/>
      <c r="AW137" s="319">
        <v>1</v>
      </c>
      <c r="AX137" s="321"/>
      <c r="AY137" s="321"/>
      <c r="AZ137" s="321"/>
      <c r="BA137" s="326"/>
      <c r="BB137" s="319"/>
      <c r="BC137" s="320"/>
      <c r="BD137" s="321"/>
      <c r="BE137" s="321"/>
      <c r="BF137" s="328"/>
      <c r="BG137" s="292"/>
      <c r="BH137" s="293"/>
      <c r="BI137" s="293"/>
      <c r="BJ137" s="294"/>
      <c r="BK137" s="296"/>
      <c r="BL137" s="295"/>
      <c r="BM137" s="293"/>
      <c r="BN137" s="293"/>
      <c r="BO137" s="293"/>
      <c r="BP137" s="296"/>
      <c r="BQ137" s="295"/>
      <c r="BR137" s="292"/>
      <c r="BS137" s="293"/>
      <c r="BT137" s="293"/>
      <c r="BU137" s="512"/>
      <c r="BV137" s="342">
        <f t="shared" si="24"/>
        <v>4</v>
      </c>
      <c r="BW137" s="429">
        <f>L137-BV137</f>
        <v>0</v>
      </c>
      <c r="BX137" s="343">
        <f t="shared" si="25"/>
        <v>4</v>
      </c>
      <c r="BY137" s="344" t="str">
        <f t="shared" si="26"/>
        <v>-</v>
      </c>
      <c r="BZ137" s="344" t="str">
        <f t="shared" si="27"/>
        <v>-</v>
      </c>
      <c r="CA137" s="154" t="s">
        <v>124</v>
      </c>
      <c r="CB137" s="155" t="s">
        <v>693</v>
      </c>
      <c r="CC137" s="349">
        <f t="shared" ref="CC137:CC141" si="34">SUM(O137:AC137)</f>
        <v>1</v>
      </c>
      <c r="CD137" s="349">
        <f t="shared" ref="CD137:CD141" si="35">SUM(AD137:AQ137)</f>
        <v>1</v>
      </c>
      <c r="CE137" s="349">
        <f t="shared" ref="CE137:CE141" si="36">SUM(AR137:BF137)</f>
        <v>2</v>
      </c>
      <c r="CF137" s="349">
        <f t="shared" ref="CF137:CF141" si="37">SUM(BG137:BU137)</f>
        <v>0</v>
      </c>
      <c r="CG137" s="348">
        <v>0</v>
      </c>
      <c r="CH137" s="350" t="str">
        <f t="shared" si="28"/>
        <v>-</v>
      </c>
    </row>
    <row r="138" spans="1:86">
      <c r="A138" s="238" t="s">
        <v>122</v>
      </c>
      <c r="B138" s="239" t="s">
        <v>152</v>
      </c>
      <c r="C138" s="240" t="s">
        <v>803</v>
      </c>
      <c r="D138" s="240" t="s">
        <v>151</v>
      </c>
      <c r="E138" s="286" t="s">
        <v>154</v>
      </c>
      <c r="F138" s="241" t="s">
        <v>210</v>
      </c>
      <c r="G138" s="242" t="s">
        <v>124</v>
      </c>
      <c r="H138" s="242" t="s">
        <v>129</v>
      </c>
      <c r="I138" s="243" t="s">
        <v>127</v>
      </c>
      <c r="J138" s="249" t="s">
        <v>734</v>
      </c>
      <c r="K138" s="287">
        <v>6</v>
      </c>
      <c r="L138" s="288">
        <v>6</v>
      </c>
      <c r="M138" s="310" t="s">
        <v>735</v>
      </c>
      <c r="N138" s="242" t="s">
        <v>751</v>
      </c>
      <c r="O138" s="291"/>
      <c r="P138" s="292">
        <v>6</v>
      </c>
      <c r="Q138" s="293"/>
      <c r="R138" s="293"/>
      <c r="S138" s="294"/>
      <c r="T138" s="295"/>
      <c r="U138" s="293"/>
      <c r="V138" s="293"/>
      <c r="W138" s="294"/>
      <c r="X138" s="296"/>
      <c r="Y138" s="295"/>
      <c r="Z138" s="293"/>
      <c r="AA138" s="293"/>
      <c r="AB138" s="313"/>
      <c r="AC138" s="314"/>
      <c r="AD138" s="315"/>
      <c r="AE138" s="293"/>
      <c r="AF138" s="293"/>
      <c r="AG138" s="296"/>
      <c r="AH138" s="319"/>
      <c r="AI138" s="320"/>
      <c r="AJ138" s="321"/>
      <c r="AK138" s="321"/>
      <c r="AL138" s="326"/>
      <c r="AM138" s="319"/>
      <c r="AN138" s="320"/>
      <c r="AO138" s="321"/>
      <c r="AP138" s="321"/>
      <c r="AQ138" s="328"/>
      <c r="AR138" s="320"/>
      <c r="AS138" s="320"/>
      <c r="AT138" s="321"/>
      <c r="AU138" s="321"/>
      <c r="AV138" s="326"/>
      <c r="AW138" s="319"/>
      <c r="AX138" s="321"/>
      <c r="AY138" s="321"/>
      <c r="AZ138" s="321"/>
      <c r="BA138" s="326"/>
      <c r="BB138" s="319"/>
      <c r="BC138" s="320"/>
      <c r="BD138" s="321"/>
      <c r="BE138" s="321"/>
      <c r="BF138" s="328"/>
      <c r="BG138" s="292"/>
      <c r="BH138" s="293"/>
      <c r="BI138" s="293"/>
      <c r="BJ138" s="294"/>
      <c r="BK138" s="296"/>
      <c r="BL138" s="295"/>
      <c r="BM138" s="293"/>
      <c r="BN138" s="293"/>
      <c r="BO138" s="293"/>
      <c r="BP138" s="296"/>
      <c r="BQ138" s="295"/>
      <c r="BR138" s="292"/>
      <c r="BS138" s="293"/>
      <c r="BT138" s="293"/>
      <c r="BU138" s="512"/>
      <c r="BV138" s="342">
        <f t="shared" si="24"/>
        <v>6</v>
      </c>
      <c r="BW138" s="429">
        <f t="shared" si="29"/>
        <v>0</v>
      </c>
      <c r="BX138" s="343" t="str">
        <f t="shared" si="25"/>
        <v>-</v>
      </c>
      <c r="BY138" s="344" t="str">
        <f t="shared" si="26"/>
        <v>-</v>
      </c>
      <c r="BZ138" s="344" t="str">
        <f t="shared" si="27"/>
        <v>-</v>
      </c>
      <c r="CA138" s="154" t="s">
        <v>124</v>
      </c>
      <c r="CB138" s="155" t="s">
        <v>693</v>
      </c>
      <c r="CC138" s="349">
        <f t="shared" si="34"/>
        <v>6</v>
      </c>
      <c r="CD138" s="349">
        <f t="shared" si="35"/>
        <v>0</v>
      </c>
      <c r="CE138" s="349">
        <f t="shared" si="36"/>
        <v>0</v>
      </c>
      <c r="CF138" s="349">
        <f t="shared" si="37"/>
        <v>0</v>
      </c>
      <c r="CG138" s="348">
        <v>0</v>
      </c>
      <c r="CH138" s="350" t="str">
        <f t="shared" si="28"/>
        <v>-</v>
      </c>
    </row>
    <row r="139" spans="1:86">
      <c r="A139" s="238" t="s">
        <v>122</v>
      </c>
      <c r="B139" s="239" t="s">
        <v>152</v>
      </c>
      <c r="C139" s="240" t="s">
        <v>856</v>
      </c>
      <c r="D139" s="240" t="s">
        <v>151</v>
      </c>
      <c r="E139" s="286" t="s">
        <v>154</v>
      </c>
      <c r="F139" s="241" t="s">
        <v>210</v>
      </c>
      <c r="G139" s="242" t="s">
        <v>124</v>
      </c>
      <c r="H139" s="242" t="s">
        <v>129</v>
      </c>
      <c r="I139" s="243" t="s">
        <v>127</v>
      </c>
      <c r="J139" s="249" t="s">
        <v>75</v>
      </c>
      <c r="K139" s="287">
        <v>3</v>
      </c>
      <c r="L139" s="288">
        <v>2</v>
      </c>
      <c r="M139" s="311" t="s">
        <v>854</v>
      </c>
      <c r="N139" s="325" t="s">
        <v>855</v>
      </c>
      <c r="O139" s="291"/>
      <c r="P139" s="292"/>
      <c r="Q139" s="293"/>
      <c r="R139" s="293"/>
      <c r="S139" s="294"/>
      <c r="T139" s="295"/>
      <c r="U139" s="293"/>
      <c r="V139" s="293"/>
      <c r="W139" s="294"/>
      <c r="X139" s="296"/>
      <c r="Y139" s="295"/>
      <c r="Z139" s="293"/>
      <c r="AA139" s="293"/>
      <c r="AB139" s="313"/>
      <c r="AC139" s="314"/>
      <c r="AD139" s="315"/>
      <c r="AE139" s="293"/>
      <c r="AF139" s="293"/>
      <c r="AG139" s="296"/>
      <c r="AH139" s="319"/>
      <c r="AI139" s="320"/>
      <c r="AJ139" s="321"/>
      <c r="AK139" s="321"/>
      <c r="AL139" s="326"/>
      <c r="AM139" s="319"/>
      <c r="AN139" s="320"/>
      <c r="AO139" s="321"/>
      <c r="AP139" s="321"/>
      <c r="AQ139" s="328"/>
      <c r="AR139" s="320"/>
      <c r="AS139" s="320"/>
      <c r="AT139" s="321"/>
      <c r="AU139" s="321"/>
      <c r="AV139" s="326"/>
      <c r="AW139" s="319"/>
      <c r="AX139" s="321"/>
      <c r="AY139" s="321"/>
      <c r="AZ139" s="321"/>
      <c r="BA139" s="326"/>
      <c r="BB139" s="319"/>
      <c r="BC139" s="320"/>
      <c r="BD139" s="321"/>
      <c r="BE139" s="321"/>
      <c r="BF139" s="328"/>
      <c r="BG139" s="292"/>
      <c r="BH139" s="293"/>
      <c r="BI139" s="293"/>
      <c r="BJ139" s="294"/>
      <c r="BK139" s="296"/>
      <c r="BL139" s="295"/>
      <c r="BM139" s="293"/>
      <c r="BN139" s="293"/>
      <c r="BO139" s="293"/>
      <c r="BP139" s="296"/>
      <c r="BQ139" s="295"/>
      <c r="BR139" s="292"/>
      <c r="BS139" s="293"/>
      <c r="BT139" s="293"/>
      <c r="BU139" s="512"/>
      <c r="BV139" s="342">
        <f t="shared" si="24"/>
        <v>0</v>
      </c>
      <c r="BW139" s="429">
        <f t="shared" si="29"/>
        <v>2</v>
      </c>
      <c r="BX139" s="343">
        <f t="shared" si="25"/>
        <v>0</v>
      </c>
      <c r="BY139" s="344" t="str">
        <f t="shared" si="26"/>
        <v>-</v>
      </c>
      <c r="BZ139" s="344" t="str">
        <f t="shared" si="27"/>
        <v>-</v>
      </c>
      <c r="CA139" s="154" t="s">
        <v>124</v>
      </c>
      <c r="CB139" s="155" t="s">
        <v>693</v>
      </c>
      <c r="CC139" s="349">
        <f t="shared" si="34"/>
        <v>0</v>
      </c>
      <c r="CD139" s="349">
        <f t="shared" si="35"/>
        <v>0</v>
      </c>
      <c r="CE139" s="349">
        <f t="shared" si="36"/>
        <v>0</v>
      </c>
      <c r="CF139" s="349">
        <f t="shared" si="37"/>
        <v>0</v>
      </c>
      <c r="CG139" s="348">
        <v>0</v>
      </c>
      <c r="CH139" s="350" t="str">
        <f t="shared" si="28"/>
        <v>-</v>
      </c>
    </row>
    <row r="140" spans="1:86">
      <c r="A140" s="238" t="s">
        <v>122</v>
      </c>
      <c r="B140" s="239" t="s">
        <v>152</v>
      </c>
      <c r="C140" s="240" t="s">
        <v>856</v>
      </c>
      <c r="D140" s="240" t="s">
        <v>151</v>
      </c>
      <c r="E140" s="286" t="s">
        <v>154</v>
      </c>
      <c r="F140" s="241" t="s">
        <v>210</v>
      </c>
      <c r="G140" s="242" t="s">
        <v>124</v>
      </c>
      <c r="H140" s="242" t="s">
        <v>129</v>
      </c>
      <c r="I140" s="243" t="s">
        <v>127</v>
      </c>
      <c r="J140" s="249" t="s">
        <v>80</v>
      </c>
      <c r="K140" s="287">
        <v>1</v>
      </c>
      <c r="L140" s="288">
        <v>1</v>
      </c>
      <c r="M140" s="247" t="s">
        <v>609</v>
      </c>
      <c r="N140" s="325" t="s">
        <v>855</v>
      </c>
      <c r="O140" s="291"/>
      <c r="P140" s="292"/>
      <c r="Q140" s="293"/>
      <c r="R140" s="293"/>
      <c r="S140" s="294"/>
      <c r="T140" s="295"/>
      <c r="U140" s="293"/>
      <c r="V140" s="293"/>
      <c r="W140" s="294"/>
      <c r="X140" s="296"/>
      <c r="Y140" s="295"/>
      <c r="Z140" s="293"/>
      <c r="AA140" s="293"/>
      <c r="AB140" s="313"/>
      <c r="AC140" s="314"/>
      <c r="AD140" s="315"/>
      <c r="AE140" s="293"/>
      <c r="AF140" s="293"/>
      <c r="AG140" s="296"/>
      <c r="AH140" s="319"/>
      <c r="AI140" s="320"/>
      <c r="AJ140" s="321"/>
      <c r="AK140" s="321"/>
      <c r="AL140" s="326"/>
      <c r="AM140" s="319"/>
      <c r="AN140" s="320"/>
      <c r="AO140" s="321"/>
      <c r="AP140" s="321"/>
      <c r="AQ140" s="328"/>
      <c r="AR140" s="320"/>
      <c r="AS140" s="320"/>
      <c r="AT140" s="321"/>
      <c r="AU140" s="321"/>
      <c r="AV140" s="326"/>
      <c r="AW140" s="319"/>
      <c r="AX140" s="321"/>
      <c r="AY140" s="321"/>
      <c r="AZ140" s="321"/>
      <c r="BA140" s="326"/>
      <c r="BB140" s="319"/>
      <c r="BC140" s="320"/>
      <c r="BD140" s="321"/>
      <c r="BE140" s="321"/>
      <c r="BF140" s="328"/>
      <c r="BG140" s="292"/>
      <c r="BH140" s="293"/>
      <c r="BI140" s="293"/>
      <c r="BJ140" s="294"/>
      <c r="BK140" s="296"/>
      <c r="BL140" s="295"/>
      <c r="BM140" s="293"/>
      <c r="BN140" s="293"/>
      <c r="BO140" s="293"/>
      <c r="BP140" s="296"/>
      <c r="BQ140" s="295"/>
      <c r="BR140" s="292"/>
      <c r="BS140" s="293"/>
      <c r="BT140" s="293"/>
      <c r="BU140" s="512"/>
      <c r="BV140" s="342">
        <f t="shared" si="24"/>
        <v>0</v>
      </c>
      <c r="BW140" s="429">
        <f t="shared" si="29"/>
        <v>1</v>
      </c>
      <c r="BX140" s="343" t="str">
        <f t="shared" si="25"/>
        <v>-</v>
      </c>
      <c r="BY140" s="344" t="str">
        <f t="shared" si="26"/>
        <v>-</v>
      </c>
      <c r="BZ140" s="344" t="str">
        <f t="shared" si="27"/>
        <v>-</v>
      </c>
      <c r="CA140" s="154" t="s">
        <v>861</v>
      </c>
      <c r="CB140" s="155" t="s">
        <v>693</v>
      </c>
      <c r="CC140" s="349">
        <f t="shared" si="34"/>
        <v>0</v>
      </c>
      <c r="CD140" s="349">
        <f t="shared" si="35"/>
        <v>0</v>
      </c>
      <c r="CE140" s="349">
        <f t="shared" si="36"/>
        <v>0</v>
      </c>
      <c r="CF140" s="349">
        <f t="shared" si="37"/>
        <v>0</v>
      </c>
      <c r="CG140" s="348">
        <v>0</v>
      </c>
      <c r="CH140" s="350" t="str">
        <f t="shared" si="28"/>
        <v>-</v>
      </c>
    </row>
    <row r="141" spans="1:86">
      <c r="A141" s="238" t="s">
        <v>122</v>
      </c>
      <c r="B141" s="239" t="s">
        <v>152</v>
      </c>
      <c r="C141" s="240" t="s">
        <v>856</v>
      </c>
      <c r="D141" s="240" t="s">
        <v>151</v>
      </c>
      <c r="E141" s="286" t="s">
        <v>154</v>
      </c>
      <c r="F141" s="241" t="s">
        <v>210</v>
      </c>
      <c r="G141" s="242" t="s">
        <v>124</v>
      </c>
      <c r="H141" s="242" t="s">
        <v>129</v>
      </c>
      <c r="I141" s="243" t="s">
        <v>127</v>
      </c>
      <c r="J141" s="249" t="s">
        <v>82</v>
      </c>
      <c r="K141" s="287">
        <v>1</v>
      </c>
      <c r="L141" s="288">
        <v>1</v>
      </c>
      <c r="M141" s="247" t="s">
        <v>614</v>
      </c>
      <c r="N141" s="325" t="s">
        <v>855</v>
      </c>
      <c r="O141" s="291"/>
      <c r="P141" s="292"/>
      <c r="Q141" s="293"/>
      <c r="R141" s="293"/>
      <c r="S141" s="294"/>
      <c r="T141" s="295"/>
      <c r="U141" s="293"/>
      <c r="V141" s="293"/>
      <c r="W141" s="294"/>
      <c r="X141" s="296"/>
      <c r="Y141" s="295"/>
      <c r="Z141" s="293"/>
      <c r="AA141" s="293"/>
      <c r="AB141" s="313"/>
      <c r="AC141" s="314"/>
      <c r="AD141" s="315"/>
      <c r="AE141" s="293"/>
      <c r="AF141" s="293"/>
      <c r="AG141" s="296"/>
      <c r="AH141" s="319"/>
      <c r="AI141" s="320"/>
      <c r="AJ141" s="321"/>
      <c r="AK141" s="321"/>
      <c r="AL141" s="326"/>
      <c r="AM141" s="319"/>
      <c r="AN141" s="320"/>
      <c r="AO141" s="321"/>
      <c r="AP141" s="321"/>
      <c r="AQ141" s="328"/>
      <c r="AR141" s="320"/>
      <c r="AS141" s="320"/>
      <c r="AT141" s="321"/>
      <c r="AU141" s="321"/>
      <c r="AV141" s="326"/>
      <c r="AW141" s="319"/>
      <c r="AX141" s="321"/>
      <c r="AY141" s="321"/>
      <c r="AZ141" s="321"/>
      <c r="BA141" s="326"/>
      <c r="BB141" s="319"/>
      <c r="BC141" s="320"/>
      <c r="BD141" s="321"/>
      <c r="BE141" s="321"/>
      <c r="BF141" s="328"/>
      <c r="BG141" s="292"/>
      <c r="BH141" s="293"/>
      <c r="BI141" s="293"/>
      <c r="BJ141" s="294"/>
      <c r="BK141" s="296"/>
      <c r="BL141" s="295"/>
      <c r="BM141" s="293"/>
      <c r="BN141" s="293"/>
      <c r="BO141" s="293"/>
      <c r="BP141" s="296"/>
      <c r="BQ141" s="295"/>
      <c r="BR141" s="292"/>
      <c r="BS141" s="293"/>
      <c r="BT141" s="293"/>
      <c r="BU141" s="512"/>
      <c r="BV141" s="342">
        <f t="shared" si="24"/>
        <v>0</v>
      </c>
      <c r="BW141" s="429">
        <f t="shared" si="29"/>
        <v>1</v>
      </c>
      <c r="BX141" s="343" t="str">
        <f t="shared" si="25"/>
        <v>-</v>
      </c>
      <c r="BY141" s="344" t="str">
        <f t="shared" si="26"/>
        <v>-</v>
      </c>
      <c r="BZ141" s="344" t="str">
        <f t="shared" si="27"/>
        <v>-</v>
      </c>
      <c r="CA141" s="154" t="s">
        <v>124</v>
      </c>
      <c r="CB141" s="155" t="s">
        <v>693</v>
      </c>
      <c r="CC141" s="349">
        <f t="shared" si="34"/>
        <v>0</v>
      </c>
      <c r="CD141" s="349">
        <f t="shared" si="35"/>
        <v>0</v>
      </c>
      <c r="CE141" s="349">
        <f t="shared" si="36"/>
        <v>0</v>
      </c>
      <c r="CF141" s="349">
        <f t="shared" si="37"/>
        <v>0</v>
      </c>
      <c r="CG141" s="348">
        <v>0</v>
      </c>
      <c r="CH141" s="350" t="str">
        <f t="shared" si="28"/>
        <v>-</v>
      </c>
    </row>
    <row r="142" spans="1:86">
      <c r="A142" s="238" t="s">
        <v>122</v>
      </c>
      <c r="B142" s="239" t="s">
        <v>152</v>
      </c>
      <c r="C142" s="240" t="s">
        <v>856</v>
      </c>
      <c r="D142" s="240" t="s">
        <v>151</v>
      </c>
      <c r="E142" s="286" t="s">
        <v>154</v>
      </c>
      <c r="F142" s="241" t="s">
        <v>210</v>
      </c>
      <c r="G142" s="242" t="s">
        <v>124</v>
      </c>
      <c r="H142" s="242" t="s">
        <v>129</v>
      </c>
      <c r="I142" s="243" t="s">
        <v>127</v>
      </c>
      <c r="J142" s="249" t="s">
        <v>130</v>
      </c>
      <c r="K142" s="287">
        <v>1</v>
      </c>
      <c r="L142" s="288">
        <v>1</v>
      </c>
      <c r="M142" s="247" t="s">
        <v>609</v>
      </c>
      <c r="N142" s="325" t="s">
        <v>855</v>
      </c>
      <c r="O142" s="291"/>
      <c r="P142" s="292"/>
      <c r="Q142" s="293"/>
      <c r="R142" s="293"/>
      <c r="S142" s="294"/>
      <c r="T142" s="295"/>
      <c r="U142" s="293"/>
      <c r="V142" s="293"/>
      <c r="W142" s="294"/>
      <c r="X142" s="296"/>
      <c r="Y142" s="295"/>
      <c r="Z142" s="293"/>
      <c r="AA142" s="293"/>
      <c r="AB142" s="313"/>
      <c r="AC142" s="314"/>
      <c r="AD142" s="315"/>
      <c r="AE142" s="293"/>
      <c r="AF142" s="293"/>
      <c r="AG142" s="296"/>
      <c r="AH142" s="319"/>
      <c r="AI142" s="320"/>
      <c r="AJ142" s="321"/>
      <c r="AK142" s="321"/>
      <c r="AL142" s="326"/>
      <c r="AM142" s="319"/>
      <c r="AN142" s="320"/>
      <c r="AO142" s="321"/>
      <c r="AP142" s="321"/>
      <c r="AQ142" s="328"/>
      <c r="AR142" s="320"/>
      <c r="AS142" s="320"/>
      <c r="AT142" s="321"/>
      <c r="AU142" s="321"/>
      <c r="AV142" s="326"/>
      <c r="AW142" s="319"/>
      <c r="AX142" s="321"/>
      <c r="AY142" s="321"/>
      <c r="AZ142" s="321"/>
      <c r="BA142" s="326"/>
      <c r="BB142" s="319"/>
      <c r="BC142" s="320"/>
      <c r="BD142" s="321"/>
      <c r="BE142" s="321"/>
      <c r="BF142" s="328"/>
      <c r="BG142" s="292"/>
      <c r="BH142" s="293"/>
      <c r="BI142" s="293"/>
      <c r="BJ142" s="294"/>
      <c r="BK142" s="296"/>
      <c r="BL142" s="295"/>
      <c r="BM142" s="293"/>
      <c r="BN142" s="293"/>
      <c r="BO142" s="293"/>
      <c r="BP142" s="296"/>
      <c r="BQ142" s="295"/>
      <c r="BR142" s="292"/>
      <c r="BS142" s="293"/>
      <c r="BT142" s="293"/>
      <c r="BU142" s="512"/>
      <c r="BV142" s="342">
        <f t="shared" si="24"/>
        <v>0</v>
      </c>
      <c r="BW142" s="429">
        <f t="shared" si="29"/>
        <v>1</v>
      </c>
      <c r="BX142" s="343" t="str">
        <f t="shared" si="25"/>
        <v>-</v>
      </c>
      <c r="BY142" s="344" t="str">
        <f t="shared" si="26"/>
        <v>-</v>
      </c>
      <c r="BZ142" s="344" t="str">
        <f t="shared" si="27"/>
        <v>-</v>
      </c>
      <c r="CA142" s="154" t="s">
        <v>124</v>
      </c>
      <c r="CB142" s="155" t="s">
        <v>693</v>
      </c>
      <c r="CC142" s="349">
        <f t="shared" si="30"/>
        <v>0</v>
      </c>
      <c r="CD142" s="349">
        <f t="shared" si="31"/>
        <v>0</v>
      </c>
      <c r="CE142" s="349">
        <f t="shared" si="32"/>
        <v>0</v>
      </c>
      <c r="CF142" s="349">
        <f t="shared" si="33"/>
        <v>0</v>
      </c>
      <c r="CG142" s="348">
        <v>0</v>
      </c>
      <c r="CH142" s="350" t="str">
        <f t="shared" si="28"/>
        <v>-</v>
      </c>
    </row>
    <row r="143" spans="1:86">
      <c r="A143" s="238" t="s">
        <v>122</v>
      </c>
      <c r="B143" s="239" t="s">
        <v>152</v>
      </c>
      <c r="C143" s="240" t="s">
        <v>856</v>
      </c>
      <c r="D143" s="240" t="s">
        <v>151</v>
      </c>
      <c r="E143" s="286" t="s">
        <v>154</v>
      </c>
      <c r="F143" s="241" t="s">
        <v>210</v>
      </c>
      <c r="G143" s="242" t="s">
        <v>124</v>
      </c>
      <c r="H143" s="242" t="s">
        <v>129</v>
      </c>
      <c r="I143" s="243" t="s">
        <v>127</v>
      </c>
      <c r="J143" s="249" t="s">
        <v>734</v>
      </c>
      <c r="K143" s="287">
        <v>6</v>
      </c>
      <c r="L143" s="288">
        <v>6</v>
      </c>
      <c r="M143" s="310" t="s">
        <v>735</v>
      </c>
      <c r="N143" s="325" t="s">
        <v>855</v>
      </c>
      <c r="O143" s="291"/>
      <c r="P143" s="292"/>
      <c r="Q143" s="293"/>
      <c r="R143" s="293"/>
      <c r="S143" s="294"/>
      <c r="T143" s="295"/>
      <c r="U143" s="293"/>
      <c r="V143" s="293"/>
      <c r="W143" s="294"/>
      <c r="X143" s="296"/>
      <c r="Y143" s="295"/>
      <c r="Z143" s="293"/>
      <c r="AA143" s="293"/>
      <c r="AB143" s="313"/>
      <c r="AC143" s="314"/>
      <c r="AD143" s="315"/>
      <c r="AE143" s="293"/>
      <c r="AF143" s="293"/>
      <c r="AG143" s="296"/>
      <c r="AH143" s="319"/>
      <c r="AI143" s="320"/>
      <c r="AJ143" s="321"/>
      <c r="AK143" s="321"/>
      <c r="AL143" s="326"/>
      <c r="AM143" s="319"/>
      <c r="AN143" s="320"/>
      <c r="AO143" s="321"/>
      <c r="AP143" s="321"/>
      <c r="AQ143" s="328"/>
      <c r="AR143" s="320"/>
      <c r="AS143" s="320"/>
      <c r="AT143" s="321"/>
      <c r="AU143" s="321"/>
      <c r="AV143" s="326"/>
      <c r="AW143" s="319"/>
      <c r="AX143" s="321"/>
      <c r="AY143" s="321"/>
      <c r="AZ143" s="321"/>
      <c r="BA143" s="326"/>
      <c r="BB143" s="319"/>
      <c r="BC143" s="320"/>
      <c r="BD143" s="321"/>
      <c r="BE143" s="321"/>
      <c r="BF143" s="328"/>
      <c r="BG143" s="292"/>
      <c r="BH143" s="293"/>
      <c r="BI143" s="293"/>
      <c r="BJ143" s="294"/>
      <c r="BK143" s="296"/>
      <c r="BL143" s="295"/>
      <c r="BM143" s="293"/>
      <c r="BN143" s="293"/>
      <c r="BO143" s="293"/>
      <c r="BP143" s="296"/>
      <c r="BQ143" s="295"/>
      <c r="BR143" s="292"/>
      <c r="BS143" s="293"/>
      <c r="BT143" s="293"/>
      <c r="BU143" s="512"/>
      <c r="BV143" s="342">
        <f t="shared" si="24"/>
        <v>0</v>
      </c>
      <c r="BW143" s="429">
        <f t="shared" si="29"/>
        <v>6</v>
      </c>
      <c r="BX143" s="343" t="str">
        <f t="shared" si="25"/>
        <v>-</v>
      </c>
      <c r="BY143" s="344" t="str">
        <f t="shared" si="26"/>
        <v>-</v>
      </c>
      <c r="BZ143" s="344" t="str">
        <f t="shared" si="27"/>
        <v>-</v>
      </c>
      <c r="CA143" s="154" t="s">
        <v>124</v>
      </c>
      <c r="CB143" s="155" t="s">
        <v>693</v>
      </c>
      <c r="CC143" s="349">
        <f t="shared" si="30"/>
        <v>0</v>
      </c>
      <c r="CD143" s="349">
        <f t="shared" si="31"/>
        <v>0</v>
      </c>
      <c r="CE143" s="349">
        <f t="shared" si="32"/>
        <v>0</v>
      </c>
      <c r="CF143" s="349">
        <f t="shared" si="33"/>
        <v>0</v>
      </c>
      <c r="CG143" s="348">
        <v>0</v>
      </c>
      <c r="CH143" s="350" t="str">
        <f t="shared" si="28"/>
        <v>-</v>
      </c>
    </row>
    <row r="144" spans="1:86">
      <c r="A144" s="238" t="s">
        <v>122</v>
      </c>
      <c r="B144" s="239" t="s">
        <v>152</v>
      </c>
      <c r="C144" s="240" t="s">
        <v>856</v>
      </c>
      <c r="D144" s="240" t="s">
        <v>151</v>
      </c>
      <c r="E144" s="286" t="s">
        <v>154</v>
      </c>
      <c r="F144" s="241" t="s">
        <v>210</v>
      </c>
      <c r="G144" s="242" t="s">
        <v>124</v>
      </c>
      <c r="H144" s="242" t="s">
        <v>129</v>
      </c>
      <c r="I144" s="243" t="s">
        <v>127</v>
      </c>
      <c r="J144" s="249" t="s">
        <v>81</v>
      </c>
      <c r="K144" s="287">
        <v>1</v>
      </c>
      <c r="L144" s="288">
        <v>1</v>
      </c>
      <c r="M144" s="247" t="s">
        <v>614</v>
      </c>
      <c r="N144" s="325" t="s">
        <v>855</v>
      </c>
      <c r="O144" s="291"/>
      <c r="P144" s="292"/>
      <c r="Q144" s="293"/>
      <c r="R144" s="293"/>
      <c r="S144" s="294"/>
      <c r="T144" s="295"/>
      <c r="U144" s="293"/>
      <c r="V144" s="293"/>
      <c r="W144" s="294"/>
      <c r="X144" s="296"/>
      <c r="Y144" s="295"/>
      <c r="Z144" s="293"/>
      <c r="AA144" s="293"/>
      <c r="AB144" s="313"/>
      <c r="AC144" s="314"/>
      <c r="AD144" s="315"/>
      <c r="AE144" s="293"/>
      <c r="AF144" s="293"/>
      <c r="AG144" s="296"/>
      <c r="AH144" s="319"/>
      <c r="AI144" s="320"/>
      <c r="AJ144" s="321"/>
      <c r="AK144" s="321"/>
      <c r="AL144" s="326"/>
      <c r="AM144" s="319"/>
      <c r="AN144" s="320"/>
      <c r="AO144" s="321"/>
      <c r="AP144" s="321"/>
      <c r="AQ144" s="328"/>
      <c r="AR144" s="320"/>
      <c r="AS144" s="320"/>
      <c r="AT144" s="321"/>
      <c r="AU144" s="321"/>
      <c r="AV144" s="326"/>
      <c r="AW144" s="319"/>
      <c r="AX144" s="321"/>
      <c r="AY144" s="321"/>
      <c r="AZ144" s="321"/>
      <c r="BA144" s="326"/>
      <c r="BB144" s="319"/>
      <c r="BC144" s="320"/>
      <c r="BD144" s="321"/>
      <c r="BE144" s="321"/>
      <c r="BF144" s="328"/>
      <c r="BG144" s="292"/>
      <c r="BH144" s="293"/>
      <c r="BI144" s="293"/>
      <c r="BJ144" s="294"/>
      <c r="BK144" s="296"/>
      <c r="BL144" s="295"/>
      <c r="BM144" s="293"/>
      <c r="BN144" s="293"/>
      <c r="BO144" s="293"/>
      <c r="BP144" s="296"/>
      <c r="BQ144" s="295"/>
      <c r="BR144" s="292"/>
      <c r="BS144" s="293"/>
      <c r="BT144" s="293"/>
      <c r="BU144" s="512"/>
      <c r="BV144" s="342">
        <f t="shared" si="24"/>
        <v>0</v>
      </c>
      <c r="BW144" s="429">
        <f t="shared" si="29"/>
        <v>1</v>
      </c>
      <c r="BX144" s="343" t="str">
        <f t="shared" si="25"/>
        <v>-</v>
      </c>
      <c r="BY144" s="344" t="str">
        <f t="shared" si="26"/>
        <v>-</v>
      </c>
      <c r="BZ144" s="344" t="str">
        <f t="shared" si="27"/>
        <v>-</v>
      </c>
      <c r="CA144" s="154" t="s">
        <v>124</v>
      </c>
      <c r="CB144" s="155" t="s">
        <v>693</v>
      </c>
      <c r="CC144" s="349">
        <f t="shared" si="30"/>
        <v>0</v>
      </c>
      <c r="CD144" s="349">
        <f t="shared" si="31"/>
        <v>0</v>
      </c>
      <c r="CE144" s="349">
        <f t="shared" si="32"/>
        <v>0</v>
      </c>
      <c r="CF144" s="349">
        <f t="shared" si="33"/>
        <v>0</v>
      </c>
      <c r="CG144" s="348">
        <v>0</v>
      </c>
      <c r="CH144" s="350" t="str">
        <f t="shared" si="28"/>
        <v>-</v>
      </c>
    </row>
    <row r="145" spans="1:86">
      <c r="A145" s="238" t="s">
        <v>122</v>
      </c>
      <c r="B145" s="239" t="s">
        <v>152</v>
      </c>
      <c r="C145" s="240" t="s">
        <v>856</v>
      </c>
      <c r="D145" s="240" t="s">
        <v>151</v>
      </c>
      <c r="E145" s="286" t="s">
        <v>154</v>
      </c>
      <c r="F145" s="241" t="s">
        <v>210</v>
      </c>
      <c r="G145" s="242" t="s">
        <v>124</v>
      </c>
      <c r="H145" s="242" t="s">
        <v>129</v>
      </c>
      <c r="I145" s="243" t="s">
        <v>127</v>
      </c>
      <c r="J145" s="249" t="s">
        <v>58</v>
      </c>
      <c r="K145" s="287">
        <v>1</v>
      </c>
      <c r="L145" s="288">
        <v>1</v>
      </c>
      <c r="M145" s="247" t="s">
        <v>614</v>
      </c>
      <c r="N145" s="325" t="s">
        <v>855</v>
      </c>
      <c r="O145" s="291"/>
      <c r="P145" s="292"/>
      <c r="Q145" s="293"/>
      <c r="R145" s="293"/>
      <c r="S145" s="294"/>
      <c r="T145" s="295"/>
      <c r="U145" s="293"/>
      <c r="V145" s="293"/>
      <c r="W145" s="294"/>
      <c r="X145" s="296"/>
      <c r="Y145" s="295"/>
      <c r="Z145" s="293"/>
      <c r="AA145" s="293"/>
      <c r="AB145" s="313"/>
      <c r="AC145" s="314"/>
      <c r="AD145" s="315"/>
      <c r="AE145" s="293"/>
      <c r="AF145" s="293"/>
      <c r="AG145" s="296"/>
      <c r="AH145" s="319"/>
      <c r="AI145" s="320"/>
      <c r="AJ145" s="321"/>
      <c r="AK145" s="321"/>
      <c r="AL145" s="326"/>
      <c r="AM145" s="319"/>
      <c r="AN145" s="320"/>
      <c r="AO145" s="321"/>
      <c r="AP145" s="321"/>
      <c r="AQ145" s="328"/>
      <c r="AR145" s="320"/>
      <c r="AS145" s="320"/>
      <c r="AT145" s="321"/>
      <c r="AU145" s="321"/>
      <c r="AV145" s="326"/>
      <c r="AW145" s="319"/>
      <c r="AX145" s="321"/>
      <c r="AY145" s="321"/>
      <c r="AZ145" s="321"/>
      <c r="BA145" s="326"/>
      <c r="BB145" s="319"/>
      <c r="BC145" s="320"/>
      <c r="BD145" s="321"/>
      <c r="BE145" s="321"/>
      <c r="BF145" s="328"/>
      <c r="BG145" s="292"/>
      <c r="BH145" s="293"/>
      <c r="BI145" s="293"/>
      <c r="BJ145" s="294"/>
      <c r="BK145" s="296"/>
      <c r="BL145" s="295"/>
      <c r="BM145" s="293"/>
      <c r="BN145" s="293"/>
      <c r="BO145" s="293"/>
      <c r="BP145" s="296"/>
      <c r="BQ145" s="295"/>
      <c r="BR145" s="292"/>
      <c r="BS145" s="293"/>
      <c r="BT145" s="293"/>
      <c r="BU145" s="512"/>
      <c r="BV145" s="342">
        <f t="shared" si="24"/>
        <v>0</v>
      </c>
      <c r="BW145" s="429">
        <f t="shared" si="29"/>
        <v>1</v>
      </c>
      <c r="BX145" s="343" t="str">
        <f t="shared" si="25"/>
        <v>-</v>
      </c>
      <c r="BY145" s="344" t="str">
        <f t="shared" si="26"/>
        <v>-</v>
      </c>
      <c r="BZ145" s="344" t="str">
        <f t="shared" si="27"/>
        <v>-</v>
      </c>
      <c r="CA145" s="154" t="s">
        <v>124</v>
      </c>
      <c r="CB145" s="155" t="s">
        <v>693</v>
      </c>
      <c r="CC145" s="349">
        <f t="shared" si="30"/>
        <v>0</v>
      </c>
      <c r="CD145" s="349">
        <f t="shared" si="31"/>
        <v>0</v>
      </c>
      <c r="CE145" s="349">
        <f t="shared" si="32"/>
        <v>0</v>
      </c>
      <c r="CF145" s="349">
        <f t="shared" si="33"/>
        <v>0</v>
      </c>
      <c r="CG145" s="348">
        <v>0</v>
      </c>
      <c r="CH145" s="350" t="str">
        <f t="shared" si="28"/>
        <v>-</v>
      </c>
    </row>
    <row r="146" spans="1:86">
      <c r="A146" s="238" t="s">
        <v>122</v>
      </c>
      <c r="B146" s="239" t="s">
        <v>152</v>
      </c>
      <c r="C146" s="240" t="s">
        <v>856</v>
      </c>
      <c r="D146" s="240" t="s">
        <v>151</v>
      </c>
      <c r="E146" s="286" t="s">
        <v>154</v>
      </c>
      <c r="F146" s="241" t="s">
        <v>210</v>
      </c>
      <c r="G146" s="242" t="s">
        <v>124</v>
      </c>
      <c r="H146" s="242" t="s">
        <v>129</v>
      </c>
      <c r="I146" s="243" t="s">
        <v>127</v>
      </c>
      <c r="J146" s="249" t="s">
        <v>50</v>
      </c>
      <c r="K146" s="287">
        <v>1</v>
      </c>
      <c r="L146" s="288">
        <v>1</v>
      </c>
      <c r="M146" s="247" t="s">
        <v>609</v>
      </c>
      <c r="N146" s="325" t="s">
        <v>855</v>
      </c>
      <c r="O146" s="291"/>
      <c r="P146" s="292"/>
      <c r="Q146" s="293"/>
      <c r="R146" s="293"/>
      <c r="S146" s="294"/>
      <c r="T146" s="295"/>
      <c r="U146" s="293"/>
      <c r="V146" s="293"/>
      <c r="W146" s="294"/>
      <c r="X146" s="296"/>
      <c r="Y146" s="295"/>
      <c r="Z146" s="293"/>
      <c r="AA146" s="293"/>
      <c r="AB146" s="313"/>
      <c r="AC146" s="314"/>
      <c r="AD146" s="315"/>
      <c r="AE146" s="293"/>
      <c r="AF146" s="293"/>
      <c r="AG146" s="296"/>
      <c r="AH146" s="319"/>
      <c r="AI146" s="320"/>
      <c r="AJ146" s="321"/>
      <c r="AK146" s="321"/>
      <c r="AL146" s="326"/>
      <c r="AM146" s="319"/>
      <c r="AN146" s="320"/>
      <c r="AO146" s="321"/>
      <c r="AP146" s="321"/>
      <c r="AQ146" s="328"/>
      <c r="AR146" s="320"/>
      <c r="AS146" s="320"/>
      <c r="AT146" s="321"/>
      <c r="AU146" s="321"/>
      <c r="AV146" s="326"/>
      <c r="AW146" s="319"/>
      <c r="AX146" s="321"/>
      <c r="AY146" s="321"/>
      <c r="AZ146" s="321"/>
      <c r="BA146" s="326"/>
      <c r="BB146" s="319"/>
      <c r="BC146" s="320"/>
      <c r="BD146" s="321"/>
      <c r="BE146" s="321"/>
      <c r="BF146" s="328"/>
      <c r="BG146" s="292"/>
      <c r="BH146" s="293"/>
      <c r="BI146" s="293"/>
      <c r="BJ146" s="294"/>
      <c r="BK146" s="296"/>
      <c r="BL146" s="295"/>
      <c r="BM146" s="293"/>
      <c r="BN146" s="293"/>
      <c r="BO146" s="293"/>
      <c r="BP146" s="296"/>
      <c r="BQ146" s="295"/>
      <c r="BR146" s="292"/>
      <c r="BS146" s="293"/>
      <c r="BT146" s="293"/>
      <c r="BU146" s="512"/>
      <c r="BV146" s="342">
        <f t="shared" si="24"/>
        <v>0</v>
      </c>
      <c r="BW146" s="429">
        <f t="shared" si="29"/>
        <v>1</v>
      </c>
      <c r="BX146" s="343" t="str">
        <f t="shared" si="25"/>
        <v>-</v>
      </c>
      <c r="BY146" s="344" t="str">
        <f t="shared" si="26"/>
        <v>-</v>
      </c>
      <c r="BZ146" s="344" t="str">
        <f t="shared" si="27"/>
        <v>-</v>
      </c>
      <c r="CA146" s="154" t="s">
        <v>124</v>
      </c>
      <c r="CB146" s="155" t="s">
        <v>693</v>
      </c>
      <c r="CC146" s="349">
        <f t="shared" si="30"/>
        <v>0</v>
      </c>
      <c r="CD146" s="349">
        <f t="shared" si="31"/>
        <v>0</v>
      </c>
      <c r="CE146" s="349">
        <f t="shared" si="32"/>
        <v>0</v>
      </c>
      <c r="CF146" s="349">
        <f t="shared" si="33"/>
        <v>0</v>
      </c>
      <c r="CG146" s="348">
        <v>0</v>
      </c>
      <c r="CH146" s="350" t="str">
        <f t="shared" si="28"/>
        <v>-</v>
      </c>
    </row>
    <row r="147" spans="1:86">
      <c r="A147" s="238" t="s">
        <v>125</v>
      </c>
      <c r="B147" s="239" t="s">
        <v>147</v>
      </c>
      <c r="C147" s="240" t="s">
        <v>169</v>
      </c>
      <c r="D147" s="240" t="s">
        <v>170</v>
      </c>
      <c r="E147" s="286" t="s">
        <v>154</v>
      </c>
      <c r="F147" s="241" t="s">
        <v>171</v>
      </c>
      <c r="G147" s="242" t="s">
        <v>124</v>
      </c>
      <c r="H147" s="242" t="s">
        <v>129</v>
      </c>
      <c r="I147" s="243" t="s">
        <v>127</v>
      </c>
      <c r="J147" s="249" t="s">
        <v>75</v>
      </c>
      <c r="K147" s="287">
        <v>5</v>
      </c>
      <c r="L147" s="288">
        <v>5</v>
      </c>
      <c r="M147" s="247" t="s">
        <v>606</v>
      </c>
      <c r="N147" s="242" t="s">
        <v>172</v>
      </c>
      <c r="O147" s="291"/>
      <c r="P147" s="292"/>
      <c r="Q147" s="293"/>
      <c r="R147" s="293"/>
      <c r="S147" s="294"/>
      <c r="T147" s="295"/>
      <c r="U147" s="293">
        <v>1</v>
      </c>
      <c r="V147" s="293"/>
      <c r="W147" s="294"/>
      <c r="X147" s="296"/>
      <c r="Y147" s="295"/>
      <c r="Z147" s="293"/>
      <c r="AA147" s="293"/>
      <c r="AB147" s="313"/>
      <c r="AC147" s="314"/>
      <c r="AD147" s="315"/>
      <c r="AE147" s="293"/>
      <c r="AF147" s="293"/>
      <c r="AG147" s="296"/>
      <c r="AH147" s="319"/>
      <c r="AI147" s="320"/>
      <c r="AJ147" s="321">
        <v>1</v>
      </c>
      <c r="AK147" s="321"/>
      <c r="AL147" s="326"/>
      <c r="AM147" s="319"/>
      <c r="AN147" s="320"/>
      <c r="AO147" s="321"/>
      <c r="AP147" s="321">
        <v>1</v>
      </c>
      <c r="AQ147" s="328"/>
      <c r="AR147" s="320"/>
      <c r="AS147" s="320"/>
      <c r="AT147" s="321"/>
      <c r="AU147" s="321">
        <v>1</v>
      </c>
      <c r="AV147" s="326"/>
      <c r="AW147" s="319"/>
      <c r="AX147" s="321"/>
      <c r="AY147" s="321"/>
      <c r="AZ147" s="321"/>
      <c r="BA147" s="326"/>
      <c r="BB147" s="319"/>
      <c r="BC147" s="320"/>
      <c r="BD147" s="321"/>
      <c r="BE147" s="321"/>
      <c r="BF147" s="328"/>
      <c r="BG147" s="292"/>
      <c r="BH147" s="293">
        <v>1</v>
      </c>
      <c r="BI147" s="293"/>
      <c r="BJ147" s="294"/>
      <c r="BK147" s="296"/>
      <c r="BL147" s="295"/>
      <c r="BM147" s="293"/>
      <c r="BN147" s="293"/>
      <c r="BO147" s="293"/>
      <c r="BP147" s="296"/>
      <c r="BQ147" s="295"/>
      <c r="BR147" s="292"/>
      <c r="BS147" s="293"/>
      <c r="BT147" s="293"/>
      <c r="BU147" s="512"/>
      <c r="BV147" s="342">
        <f t="shared" si="24"/>
        <v>5</v>
      </c>
      <c r="BW147" s="429">
        <f t="shared" si="29"/>
        <v>0</v>
      </c>
      <c r="BX147" s="343">
        <f t="shared" si="25"/>
        <v>5</v>
      </c>
      <c r="BY147" s="344" t="str">
        <f t="shared" si="26"/>
        <v>-</v>
      </c>
      <c r="BZ147" s="344" t="str">
        <f t="shared" si="27"/>
        <v>-</v>
      </c>
      <c r="CA147" s="154" t="s">
        <v>124</v>
      </c>
      <c r="CB147" s="155" t="s">
        <v>163</v>
      </c>
      <c r="CC147" s="349">
        <f t="shared" si="30"/>
        <v>1</v>
      </c>
      <c r="CD147" s="349">
        <f t="shared" si="31"/>
        <v>2</v>
      </c>
      <c r="CE147" s="349">
        <f t="shared" si="32"/>
        <v>1</v>
      </c>
      <c r="CF147" s="349">
        <f t="shared" si="33"/>
        <v>1</v>
      </c>
      <c r="CG147" s="348">
        <v>0</v>
      </c>
      <c r="CH147" s="350" t="str">
        <f t="shared" si="28"/>
        <v>-</v>
      </c>
    </row>
    <row r="148" spans="1:86">
      <c r="A148" s="238" t="s">
        <v>125</v>
      </c>
      <c r="B148" s="239" t="s">
        <v>147</v>
      </c>
      <c r="C148" s="240" t="s">
        <v>169</v>
      </c>
      <c r="D148" s="240" t="s">
        <v>170</v>
      </c>
      <c r="E148" s="286" t="s">
        <v>154</v>
      </c>
      <c r="F148" s="241" t="s">
        <v>171</v>
      </c>
      <c r="G148" s="242" t="s">
        <v>124</v>
      </c>
      <c r="H148" s="242" t="s">
        <v>129</v>
      </c>
      <c r="I148" s="243" t="s">
        <v>127</v>
      </c>
      <c r="J148" s="249" t="s">
        <v>38</v>
      </c>
      <c r="K148" s="287">
        <v>5</v>
      </c>
      <c r="L148" s="288">
        <v>5</v>
      </c>
      <c r="M148" s="247" t="s">
        <v>631</v>
      </c>
      <c r="N148" s="242" t="s">
        <v>172</v>
      </c>
      <c r="O148" s="291"/>
      <c r="P148" s="292"/>
      <c r="Q148" s="293"/>
      <c r="R148" s="293"/>
      <c r="S148" s="294"/>
      <c r="T148" s="295"/>
      <c r="U148" s="293">
        <v>1</v>
      </c>
      <c r="V148" s="293"/>
      <c r="W148" s="294"/>
      <c r="X148" s="296"/>
      <c r="Y148" s="295"/>
      <c r="Z148" s="293"/>
      <c r="AA148" s="293"/>
      <c r="AB148" s="313"/>
      <c r="AC148" s="314"/>
      <c r="AD148" s="315"/>
      <c r="AE148" s="293"/>
      <c r="AF148" s="293"/>
      <c r="AG148" s="296"/>
      <c r="AH148" s="319"/>
      <c r="AI148" s="320"/>
      <c r="AJ148" s="321">
        <v>1</v>
      </c>
      <c r="AK148" s="321"/>
      <c r="AL148" s="326"/>
      <c r="AM148" s="319"/>
      <c r="AN148" s="320"/>
      <c r="AO148" s="321"/>
      <c r="AP148" s="321">
        <v>1</v>
      </c>
      <c r="AQ148" s="328"/>
      <c r="AR148" s="320"/>
      <c r="AS148" s="320"/>
      <c r="AT148" s="321"/>
      <c r="AU148" s="321">
        <v>1</v>
      </c>
      <c r="AV148" s="326"/>
      <c r="AW148" s="319"/>
      <c r="AX148" s="321"/>
      <c r="AY148" s="321"/>
      <c r="AZ148" s="321"/>
      <c r="BA148" s="326"/>
      <c r="BB148" s="319"/>
      <c r="BC148" s="320"/>
      <c r="BD148" s="321"/>
      <c r="BE148" s="321"/>
      <c r="BF148" s="328"/>
      <c r="BG148" s="292"/>
      <c r="BH148" s="293">
        <v>1</v>
      </c>
      <c r="BI148" s="293"/>
      <c r="BJ148" s="294"/>
      <c r="BK148" s="296"/>
      <c r="BL148" s="295"/>
      <c r="BM148" s="293"/>
      <c r="BN148" s="293"/>
      <c r="BO148" s="293"/>
      <c r="BP148" s="296"/>
      <c r="BQ148" s="295"/>
      <c r="BR148" s="292"/>
      <c r="BS148" s="293"/>
      <c r="BT148" s="293"/>
      <c r="BU148" s="512"/>
      <c r="BV148" s="342">
        <f t="shared" si="24"/>
        <v>5</v>
      </c>
      <c r="BW148" s="429">
        <f t="shared" si="29"/>
        <v>0</v>
      </c>
      <c r="BX148" s="343">
        <f t="shared" si="25"/>
        <v>5</v>
      </c>
      <c r="BY148" s="344">
        <f t="shared" si="26"/>
        <v>2</v>
      </c>
      <c r="BZ148" s="344">
        <f t="shared" si="27"/>
        <v>3</v>
      </c>
      <c r="CA148" s="154" t="s">
        <v>124</v>
      </c>
      <c r="CB148" s="155" t="s">
        <v>163</v>
      </c>
      <c r="CC148" s="349">
        <f t="shared" si="30"/>
        <v>1</v>
      </c>
      <c r="CD148" s="349">
        <f t="shared" si="31"/>
        <v>2</v>
      </c>
      <c r="CE148" s="349">
        <f t="shared" si="32"/>
        <v>1</v>
      </c>
      <c r="CF148" s="349">
        <f t="shared" si="33"/>
        <v>1</v>
      </c>
      <c r="CG148" s="348">
        <v>0</v>
      </c>
      <c r="CH148" s="350" t="str">
        <f t="shared" si="28"/>
        <v>Done</v>
      </c>
    </row>
    <row r="149" spans="1:86">
      <c r="A149" s="238" t="s">
        <v>125</v>
      </c>
      <c r="B149" s="239" t="s">
        <v>147</v>
      </c>
      <c r="C149" s="240" t="s">
        <v>169</v>
      </c>
      <c r="D149" s="240" t="s">
        <v>170</v>
      </c>
      <c r="E149" s="286" t="s">
        <v>154</v>
      </c>
      <c r="F149" s="241" t="s">
        <v>171</v>
      </c>
      <c r="G149" s="242" t="s">
        <v>124</v>
      </c>
      <c r="H149" s="242" t="s">
        <v>129</v>
      </c>
      <c r="I149" s="243" t="s">
        <v>127</v>
      </c>
      <c r="J149" s="249" t="s">
        <v>734</v>
      </c>
      <c r="K149" s="287">
        <v>6</v>
      </c>
      <c r="L149" s="288">
        <v>6</v>
      </c>
      <c r="M149" s="310" t="s">
        <v>735</v>
      </c>
      <c r="N149" s="242" t="s">
        <v>172</v>
      </c>
      <c r="O149" s="291"/>
      <c r="P149" s="292"/>
      <c r="Q149" s="293"/>
      <c r="R149" s="293"/>
      <c r="S149" s="294"/>
      <c r="T149" s="295"/>
      <c r="U149" s="293">
        <v>6</v>
      </c>
      <c r="V149" s="293"/>
      <c r="W149" s="294"/>
      <c r="X149" s="296"/>
      <c r="Y149" s="295"/>
      <c r="Z149" s="293"/>
      <c r="AA149" s="293"/>
      <c r="AB149" s="313"/>
      <c r="AC149" s="314"/>
      <c r="AD149" s="315"/>
      <c r="AE149" s="293"/>
      <c r="AF149" s="293"/>
      <c r="AG149" s="296"/>
      <c r="AH149" s="319"/>
      <c r="AI149" s="320"/>
      <c r="AJ149" s="321"/>
      <c r="AK149" s="321"/>
      <c r="AL149" s="326"/>
      <c r="AM149" s="319"/>
      <c r="AN149" s="320"/>
      <c r="AO149" s="321"/>
      <c r="AP149" s="321"/>
      <c r="AQ149" s="328"/>
      <c r="AR149" s="320"/>
      <c r="AS149" s="320"/>
      <c r="AT149" s="321"/>
      <c r="AU149" s="321"/>
      <c r="AV149" s="326"/>
      <c r="AW149" s="319"/>
      <c r="AX149" s="321"/>
      <c r="AY149" s="321"/>
      <c r="AZ149" s="321"/>
      <c r="BA149" s="326"/>
      <c r="BB149" s="319"/>
      <c r="BC149" s="320"/>
      <c r="BD149" s="321"/>
      <c r="BE149" s="321"/>
      <c r="BF149" s="328"/>
      <c r="BG149" s="292"/>
      <c r="BH149" s="293"/>
      <c r="BI149" s="293"/>
      <c r="BJ149" s="294"/>
      <c r="BK149" s="296"/>
      <c r="BL149" s="295"/>
      <c r="BM149" s="293"/>
      <c r="BN149" s="293"/>
      <c r="BO149" s="293"/>
      <c r="BP149" s="296"/>
      <c r="BQ149" s="295"/>
      <c r="BR149" s="292"/>
      <c r="BS149" s="293"/>
      <c r="BT149" s="293"/>
      <c r="BU149" s="512"/>
      <c r="BV149" s="342">
        <f t="shared" si="24"/>
        <v>6</v>
      </c>
      <c r="BW149" s="429">
        <f t="shared" si="29"/>
        <v>0</v>
      </c>
      <c r="BX149" s="343" t="str">
        <f t="shared" si="25"/>
        <v>-</v>
      </c>
      <c r="BY149" s="344" t="str">
        <f t="shared" si="26"/>
        <v>-</v>
      </c>
      <c r="BZ149" s="344" t="str">
        <f t="shared" si="27"/>
        <v>-</v>
      </c>
      <c r="CA149" s="154" t="s">
        <v>124</v>
      </c>
      <c r="CB149" s="155" t="s">
        <v>163</v>
      </c>
      <c r="CC149" s="349">
        <f t="shared" si="30"/>
        <v>6</v>
      </c>
      <c r="CD149" s="349">
        <f t="shared" si="31"/>
        <v>0</v>
      </c>
      <c r="CE149" s="349">
        <f t="shared" si="32"/>
        <v>0</v>
      </c>
      <c r="CF149" s="349">
        <f t="shared" si="33"/>
        <v>0</v>
      </c>
      <c r="CG149" s="348">
        <v>0</v>
      </c>
      <c r="CH149" s="350" t="str">
        <f t="shared" si="28"/>
        <v>-</v>
      </c>
    </row>
    <row r="150" spans="1:86">
      <c r="A150" s="238" t="s">
        <v>146</v>
      </c>
      <c r="B150" s="239" t="s">
        <v>251</v>
      </c>
      <c r="C150" s="240" t="s">
        <v>354</v>
      </c>
      <c r="D150" s="240" t="s">
        <v>163</v>
      </c>
      <c r="E150" s="286" t="s">
        <v>154</v>
      </c>
      <c r="F150" s="241" t="s">
        <v>352</v>
      </c>
      <c r="G150" s="242" t="s">
        <v>124</v>
      </c>
      <c r="H150" s="242" t="s">
        <v>129</v>
      </c>
      <c r="I150" s="243" t="s">
        <v>127</v>
      </c>
      <c r="J150" s="249" t="s">
        <v>75</v>
      </c>
      <c r="K150" s="287">
        <v>4</v>
      </c>
      <c r="L150" s="288">
        <v>4</v>
      </c>
      <c r="M150" s="247" t="s">
        <v>644</v>
      </c>
      <c r="N150" s="242" t="s">
        <v>355</v>
      </c>
      <c r="O150" s="291"/>
      <c r="P150" s="292"/>
      <c r="Q150" s="293"/>
      <c r="R150" s="293"/>
      <c r="S150" s="294"/>
      <c r="T150" s="295"/>
      <c r="U150" s="293">
        <v>1</v>
      </c>
      <c r="V150" s="293"/>
      <c r="W150" s="294"/>
      <c r="X150" s="296"/>
      <c r="Y150" s="295"/>
      <c r="Z150" s="293"/>
      <c r="AA150" s="293"/>
      <c r="AB150" s="313"/>
      <c r="AC150" s="314"/>
      <c r="AD150" s="315"/>
      <c r="AE150" s="293"/>
      <c r="AF150" s="293"/>
      <c r="AG150" s="296"/>
      <c r="AH150" s="319"/>
      <c r="AI150" s="320"/>
      <c r="AJ150" s="321"/>
      <c r="AK150" s="321"/>
      <c r="AL150" s="326"/>
      <c r="AM150" s="319"/>
      <c r="AN150" s="320"/>
      <c r="AO150" s="321"/>
      <c r="AP150" s="321"/>
      <c r="AQ150" s="328"/>
      <c r="AR150" s="320"/>
      <c r="AS150" s="320"/>
      <c r="AT150" s="321"/>
      <c r="AU150" s="321">
        <v>1</v>
      </c>
      <c r="AV150" s="326"/>
      <c r="AW150" s="319"/>
      <c r="AX150" s="321"/>
      <c r="AY150" s="321"/>
      <c r="AZ150" s="321"/>
      <c r="BA150" s="326"/>
      <c r="BB150" s="319"/>
      <c r="BC150" s="320"/>
      <c r="BD150" s="321"/>
      <c r="BE150" s="321"/>
      <c r="BF150" s="328"/>
      <c r="BG150" s="292"/>
      <c r="BH150" s="293">
        <v>1</v>
      </c>
      <c r="BI150" s="293"/>
      <c r="BJ150" s="294"/>
      <c r="BK150" s="296"/>
      <c r="BL150" s="295"/>
      <c r="BM150" s="293"/>
      <c r="BN150" s="293">
        <v>1</v>
      </c>
      <c r="BO150" s="293"/>
      <c r="BP150" s="296"/>
      <c r="BQ150" s="295"/>
      <c r="BR150" s="292"/>
      <c r="BS150" s="293"/>
      <c r="BT150" s="293"/>
      <c r="BU150" s="512"/>
      <c r="BV150" s="342">
        <f t="shared" si="24"/>
        <v>4</v>
      </c>
      <c r="BW150" s="429">
        <f t="shared" si="29"/>
        <v>0</v>
      </c>
      <c r="BX150" s="343">
        <f t="shared" si="25"/>
        <v>4</v>
      </c>
      <c r="BY150" s="344" t="str">
        <f t="shared" si="26"/>
        <v>-</v>
      </c>
      <c r="BZ150" s="344" t="str">
        <f t="shared" si="27"/>
        <v>-</v>
      </c>
      <c r="CA150" s="154" t="s">
        <v>124</v>
      </c>
      <c r="CB150" s="155" t="s">
        <v>163</v>
      </c>
      <c r="CC150" s="349">
        <f t="shared" si="30"/>
        <v>1</v>
      </c>
      <c r="CD150" s="349">
        <f t="shared" si="31"/>
        <v>0</v>
      </c>
      <c r="CE150" s="349">
        <f t="shared" si="32"/>
        <v>1</v>
      </c>
      <c r="CF150" s="349">
        <f t="shared" si="33"/>
        <v>2</v>
      </c>
      <c r="CG150" s="348">
        <v>0</v>
      </c>
      <c r="CH150" s="350" t="str">
        <f t="shared" si="28"/>
        <v>-</v>
      </c>
    </row>
    <row r="151" spans="1:86">
      <c r="A151" s="238" t="s">
        <v>146</v>
      </c>
      <c r="B151" s="239" t="s">
        <v>251</v>
      </c>
      <c r="C151" s="240" t="s">
        <v>354</v>
      </c>
      <c r="D151" s="240" t="s">
        <v>163</v>
      </c>
      <c r="E151" s="286" t="s">
        <v>154</v>
      </c>
      <c r="F151" s="241" t="s">
        <v>352</v>
      </c>
      <c r="G151" s="242" t="s">
        <v>124</v>
      </c>
      <c r="H151" s="242" t="s">
        <v>129</v>
      </c>
      <c r="I151" s="243" t="s">
        <v>127</v>
      </c>
      <c r="J151" s="249" t="s">
        <v>77</v>
      </c>
      <c r="K151" s="287">
        <v>2</v>
      </c>
      <c r="L151" s="288">
        <v>2</v>
      </c>
      <c r="M151" s="247" t="s">
        <v>620</v>
      </c>
      <c r="N151" s="242" t="s">
        <v>355</v>
      </c>
      <c r="O151" s="291"/>
      <c r="P151" s="292"/>
      <c r="Q151" s="293"/>
      <c r="R151" s="293"/>
      <c r="S151" s="294"/>
      <c r="T151" s="295"/>
      <c r="U151" s="293">
        <v>1</v>
      </c>
      <c r="V151" s="293"/>
      <c r="W151" s="294"/>
      <c r="X151" s="296"/>
      <c r="Y151" s="295"/>
      <c r="Z151" s="293"/>
      <c r="AA151" s="293"/>
      <c r="AB151" s="313"/>
      <c r="AC151" s="314"/>
      <c r="AD151" s="315"/>
      <c r="AE151" s="293"/>
      <c r="AF151" s="293"/>
      <c r="AG151" s="296"/>
      <c r="AH151" s="319"/>
      <c r="AI151" s="320"/>
      <c r="AJ151" s="321"/>
      <c r="AK151" s="321"/>
      <c r="AL151" s="326"/>
      <c r="AM151" s="319"/>
      <c r="AN151" s="320"/>
      <c r="AO151" s="321"/>
      <c r="AP151" s="321"/>
      <c r="AQ151" s="328"/>
      <c r="AR151" s="320"/>
      <c r="AS151" s="320"/>
      <c r="AT151" s="321"/>
      <c r="AU151" s="321">
        <v>1</v>
      </c>
      <c r="AV151" s="326"/>
      <c r="AW151" s="319"/>
      <c r="AX151" s="321"/>
      <c r="AY151" s="321"/>
      <c r="AZ151" s="321"/>
      <c r="BA151" s="326"/>
      <c r="BB151" s="319"/>
      <c r="BC151" s="320"/>
      <c r="BD151" s="321"/>
      <c r="BE151" s="321"/>
      <c r="BF151" s="328"/>
      <c r="BG151" s="292"/>
      <c r="BH151" s="293"/>
      <c r="BI151" s="293"/>
      <c r="BJ151" s="294"/>
      <c r="BK151" s="296"/>
      <c r="BL151" s="295"/>
      <c r="BM151" s="293"/>
      <c r="BN151" s="293"/>
      <c r="BO151" s="293"/>
      <c r="BP151" s="296"/>
      <c r="BQ151" s="295"/>
      <c r="BR151" s="292"/>
      <c r="BS151" s="293"/>
      <c r="BT151" s="293"/>
      <c r="BU151" s="512"/>
      <c r="BV151" s="342">
        <f t="shared" si="24"/>
        <v>2</v>
      </c>
      <c r="BW151" s="429">
        <f t="shared" si="29"/>
        <v>0</v>
      </c>
      <c r="BX151" s="343">
        <f t="shared" si="25"/>
        <v>2</v>
      </c>
      <c r="BY151" s="344" t="str">
        <f t="shared" si="26"/>
        <v>-</v>
      </c>
      <c r="BZ151" s="344" t="str">
        <f t="shared" si="27"/>
        <v>-</v>
      </c>
      <c r="CA151" s="154" t="s">
        <v>124</v>
      </c>
      <c r="CB151" s="155" t="s">
        <v>163</v>
      </c>
      <c r="CC151" s="349">
        <f t="shared" si="30"/>
        <v>1</v>
      </c>
      <c r="CD151" s="349">
        <f t="shared" si="31"/>
        <v>0</v>
      </c>
      <c r="CE151" s="349">
        <f t="shared" si="32"/>
        <v>1</v>
      </c>
      <c r="CF151" s="349">
        <f t="shared" si="33"/>
        <v>0</v>
      </c>
      <c r="CG151" s="348">
        <v>0</v>
      </c>
      <c r="CH151" s="350" t="str">
        <f t="shared" si="28"/>
        <v>-</v>
      </c>
    </row>
    <row r="152" spans="1:86">
      <c r="A152" s="238" t="s">
        <v>146</v>
      </c>
      <c r="B152" s="239" t="s">
        <v>251</v>
      </c>
      <c r="C152" s="240" t="s">
        <v>354</v>
      </c>
      <c r="D152" s="240" t="s">
        <v>163</v>
      </c>
      <c r="E152" s="286" t="s">
        <v>154</v>
      </c>
      <c r="F152" s="241" t="s">
        <v>352</v>
      </c>
      <c r="G152" s="242" t="s">
        <v>124</v>
      </c>
      <c r="H152" s="242" t="s">
        <v>129</v>
      </c>
      <c r="I152" s="243" t="s">
        <v>127</v>
      </c>
      <c r="J152" s="249" t="s">
        <v>41</v>
      </c>
      <c r="K152" s="287">
        <v>2</v>
      </c>
      <c r="L152" s="288">
        <v>2</v>
      </c>
      <c r="M152" s="247" t="s">
        <v>620</v>
      </c>
      <c r="N152" s="242" t="s">
        <v>355</v>
      </c>
      <c r="O152" s="291"/>
      <c r="P152" s="292"/>
      <c r="Q152" s="293"/>
      <c r="R152" s="293"/>
      <c r="S152" s="294"/>
      <c r="T152" s="295"/>
      <c r="U152" s="293">
        <v>1</v>
      </c>
      <c r="V152" s="293"/>
      <c r="W152" s="294"/>
      <c r="X152" s="296"/>
      <c r="Y152" s="295"/>
      <c r="Z152" s="293"/>
      <c r="AA152" s="293"/>
      <c r="AB152" s="313"/>
      <c r="AC152" s="314"/>
      <c r="AD152" s="315"/>
      <c r="AE152" s="293"/>
      <c r="AF152" s="293"/>
      <c r="AG152" s="296"/>
      <c r="AH152" s="319"/>
      <c r="AI152" s="320"/>
      <c r="AJ152" s="321"/>
      <c r="AK152" s="321"/>
      <c r="AL152" s="326"/>
      <c r="AM152" s="319"/>
      <c r="AN152" s="320"/>
      <c r="AO152" s="321"/>
      <c r="AP152" s="321"/>
      <c r="AQ152" s="328"/>
      <c r="AR152" s="320"/>
      <c r="AS152" s="320"/>
      <c r="AT152" s="321"/>
      <c r="AU152" s="321">
        <v>1</v>
      </c>
      <c r="AV152" s="326"/>
      <c r="AW152" s="319"/>
      <c r="AX152" s="321"/>
      <c r="AY152" s="321"/>
      <c r="AZ152" s="321"/>
      <c r="BA152" s="326"/>
      <c r="BB152" s="319"/>
      <c r="BC152" s="320"/>
      <c r="BD152" s="321"/>
      <c r="BE152" s="321"/>
      <c r="BF152" s="328"/>
      <c r="BG152" s="292"/>
      <c r="BH152" s="293"/>
      <c r="BI152" s="293"/>
      <c r="BJ152" s="294"/>
      <c r="BK152" s="296"/>
      <c r="BL152" s="295"/>
      <c r="BM152" s="293"/>
      <c r="BN152" s="293"/>
      <c r="BO152" s="293"/>
      <c r="BP152" s="296"/>
      <c r="BQ152" s="295"/>
      <c r="BR152" s="292"/>
      <c r="BS152" s="293"/>
      <c r="BT152" s="293"/>
      <c r="BU152" s="512"/>
      <c r="BV152" s="342">
        <f t="shared" si="24"/>
        <v>2</v>
      </c>
      <c r="BW152" s="429">
        <f t="shared" si="29"/>
        <v>0</v>
      </c>
      <c r="BX152" s="343">
        <f t="shared" si="25"/>
        <v>2</v>
      </c>
      <c r="BY152" s="344" t="str">
        <f t="shared" si="26"/>
        <v>-</v>
      </c>
      <c r="BZ152" s="344" t="str">
        <f t="shared" si="27"/>
        <v>-</v>
      </c>
      <c r="CA152" s="154" t="s">
        <v>124</v>
      </c>
      <c r="CB152" s="155" t="s">
        <v>163</v>
      </c>
      <c r="CC152" s="349">
        <f t="shared" si="30"/>
        <v>1</v>
      </c>
      <c r="CD152" s="349">
        <f t="shared" si="31"/>
        <v>0</v>
      </c>
      <c r="CE152" s="349">
        <f t="shared" si="32"/>
        <v>1</v>
      </c>
      <c r="CF152" s="349">
        <f t="shared" si="33"/>
        <v>0</v>
      </c>
      <c r="CG152" s="348">
        <v>0</v>
      </c>
      <c r="CH152" s="350" t="str">
        <f t="shared" si="28"/>
        <v>-</v>
      </c>
    </row>
    <row r="153" spans="1:86">
      <c r="A153" s="238" t="s">
        <v>146</v>
      </c>
      <c r="B153" s="239" t="s">
        <v>251</v>
      </c>
      <c r="C153" s="240" t="s">
        <v>354</v>
      </c>
      <c r="D153" s="240" t="s">
        <v>163</v>
      </c>
      <c r="E153" s="286" t="s">
        <v>154</v>
      </c>
      <c r="F153" s="241" t="s">
        <v>352</v>
      </c>
      <c r="G153" s="242" t="s">
        <v>124</v>
      </c>
      <c r="H153" s="242" t="s">
        <v>129</v>
      </c>
      <c r="I153" s="243" t="s">
        <v>127</v>
      </c>
      <c r="J153" s="249" t="s">
        <v>44</v>
      </c>
      <c r="K153" s="287">
        <v>2</v>
      </c>
      <c r="L153" s="288">
        <v>2</v>
      </c>
      <c r="M153" s="247" t="s">
        <v>620</v>
      </c>
      <c r="N153" s="242" t="s">
        <v>355</v>
      </c>
      <c r="O153" s="291"/>
      <c r="P153" s="292"/>
      <c r="Q153" s="293"/>
      <c r="R153" s="293"/>
      <c r="S153" s="294"/>
      <c r="T153" s="295"/>
      <c r="U153" s="293">
        <v>1</v>
      </c>
      <c r="V153" s="293"/>
      <c r="W153" s="294"/>
      <c r="X153" s="296"/>
      <c r="Y153" s="295"/>
      <c r="Z153" s="293"/>
      <c r="AA153" s="293"/>
      <c r="AB153" s="313"/>
      <c r="AC153" s="314"/>
      <c r="AD153" s="315"/>
      <c r="AE153" s="293"/>
      <c r="AF153" s="293"/>
      <c r="AG153" s="296"/>
      <c r="AH153" s="319"/>
      <c r="AI153" s="320"/>
      <c r="AJ153" s="321"/>
      <c r="AK153" s="321"/>
      <c r="AL153" s="326"/>
      <c r="AM153" s="319"/>
      <c r="AN153" s="320"/>
      <c r="AO153" s="321"/>
      <c r="AP153" s="321"/>
      <c r="AQ153" s="328"/>
      <c r="AR153" s="320"/>
      <c r="AS153" s="320"/>
      <c r="AT153" s="321"/>
      <c r="AU153" s="321">
        <v>1</v>
      </c>
      <c r="AV153" s="326"/>
      <c r="AW153" s="319"/>
      <c r="AX153" s="321"/>
      <c r="AY153" s="321"/>
      <c r="AZ153" s="321"/>
      <c r="BA153" s="326"/>
      <c r="BB153" s="319"/>
      <c r="BC153" s="320"/>
      <c r="BD153" s="321"/>
      <c r="BE153" s="321"/>
      <c r="BF153" s="328"/>
      <c r="BG153" s="292"/>
      <c r="BH153" s="293"/>
      <c r="BI153" s="293"/>
      <c r="BJ153" s="294"/>
      <c r="BK153" s="296"/>
      <c r="BL153" s="295"/>
      <c r="BM153" s="293"/>
      <c r="BN153" s="293"/>
      <c r="BO153" s="293"/>
      <c r="BP153" s="296"/>
      <c r="BQ153" s="295"/>
      <c r="BR153" s="292"/>
      <c r="BS153" s="293"/>
      <c r="BT153" s="293"/>
      <c r="BU153" s="512"/>
      <c r="BV153" s="342">
        <f t="shared" si="24"/>
        <v>2</v>
      </c>
      <c r="BW153" s="429">
        <f t="shared" si="29"/>
        <v>0</v>
      </c>
      <c r="BX153" s="343">
        <f t="shared" si="25"/>
        <v>2</v>
      </c>
      <c r="BY153" s="344" t="str">
        <f t="shared" si="26"/>
        <v>-</v>
      </c>
      <c r="BZ153" s="344" t="str">
        <f t="shared" si="27"/>
        <v>-</v>
      </c>
      <c r="CA153" s="154" t="s">
        <v>124</v>
      </c>
      <c r="CB153" s="155" t="s">
        <v>163</v>
      </c>
      <c r="CC153" s="349">
        <f t="shared" si="30"/>
        <v>1</v>
      </c>
      <c r="CD153" s="349">
        <f t="shared" si="31"/>
        <v>0</v>
      </c>
      <c r="CE153" s="349">
        <f t="shared" si="32"/>
        <v>1</v>
      </c>
      <c r="CF153" s="349">
        <f t="shared" si="33"/>
        <v>0</v>
      </c>
      <c r="CG153" s="348">
        <v>0</v>
      </c>
      <c r="CH153" s="350" t="str">
        <f t="shared" si="28"/>
        <v>-</v>
      </c>
    </row>
    <row r="154" spans="1:86">
      <c r="A154" s="238" t="s">
        <v>146</v>
      </c>
      <c r="B154" s="239" t="s">
        <v>251</v>
      </c>
      <c r="C154" s="240" t="s">
        <v>354</v>
      </c>
      <c r="D154" s="240" t="s">
        <v>163</v>
      </c>
      <c r="E154" s="286" t="s">
        <v>154</v>
      </c>
      <c r="F154" s="241" t="s">
        <v>352</v>
      </c>
      <c r="G154" s="242" t="s">
        <v>124</v>
      </c>
      <c r="H154" s="242" t="s">
        <v>129</v>
      </c>
      <c r="I154" s="243" t="s">
        <v>127</v>
      </c>
      <c r="J154" s="249" t="s">
        <v>734</v>
      </c>
      <c r="K154" s="287">
        <v>6</v>
      </c>
      <c r="L154" s="288">
        <v>6</v>
      </c>
      <c r="M154" s="310" t="s">
        <v>735</v>
      </c>
      <c r="N154" s="242" t="s">
        <v>355</v>
      </c>
      <c r="O154" s="291"/>
      <c r="P154" s="292"/>
      <c r="Q154" s="293"/>
      <c r="R154" s="293"/>
      <c r="S154" s="294"/>
      <c r="T154" s="295"/>
      <c r="U154" s="293">
        <v>6</v>
      </c>
      <c r="V154" s="293"/>
      <c r="W154" s="294"/>
      <c r="X154" s="296"/>
      <c r="Y154" s="295"/>
      <c r="Z154" s="293"/>
      <c r="AA154" s="293"/>
      <c r="AB154" s="313"/>
      <c r="AC154" s="314"/>
      <c r="AD154" s="315"/>
      <c r="AE154" s="293"/>
      <c r="AF154" s="293"/>
      <c r="AG154" s="296"/>
      <c r="AH154" s="319"/>
      <c r="AI154" s="320"/>
      <c r="AJ154" s="321"/>
      <c r="AK154" s="321"/>
      <c r="AL154" s="326"/>
      <c r="AM154" s="319"/>
      <c r="AN154" s="320"/>
      <c r="AO154" s="321"/>
      <c r="AP154" s="321"/>
      <c r="AQ154" s="328"/>
      <c r="AR154" s="320"/>
      <c r="AS154" s="320"/>
      <c r="AT154" s="321"/>
      <c r="AU154" s="321"/>
      <c r="AV154" s="326"/>
      <c r="AW154" s="319"/>
      <c r="AX154" s="321"/>
      <c r="AY154" s="321"/>
      <c r="AZ154" s="321"/>
      <c r="BA154" s="326"/>
      <c r="BB154" s="319"/>
      <c r="BC154" s="320"/>
      <c r="BD154" s="321"/>
      <c r="BE154" s="321"/>
      <c r="BF154" s="328"/>
      <c r="BG154" s="292"/>
      <c r="BH154" s="293"/>
      <c r="BI154" s="293"/>
      <c r="BJ154" s="294"/>
      <c r="BK154" s="296"/>
      <c r="BL154" s="295"/>
      <c r="BM154" s="293"/>
      <c r="BN154" s="293"/>
      <c r="BO154" s="293"/>
      <c r="BP154" s="296"/>
      <c r="BQ154" s="295"/>
      <c r="BR154" s="292"/>
      <c r="BS154" s="293"/>
      <c r="BT154" s="293"/>
      <c r="BU154" s="512"/>
      <c r="BV154" s="342">
        <f t="shared" si="24"/>
        <v>6</v>
      </c>
      <c r="BW154" s="429">
        <f t="shared" si="29"/>
        <v>0</v>
      </c>
      <c r="BX154" s="343" t="str">
        <f t="shared" si="25"/>
        <v>-</v>
      </c>
      <c r="BY154" s="344" t="str">
        <f t="shared" si="26"/>
        <v>-</v>
      </c>
      <c r="BZ154" s="344" t="str">
        <f t="shared" si="27"/>
        <v>-</v>
      </c>
      <c r="CA154" s="154" t="s">
        <v>124</v>
      </c>
      <c r="CB154" s="155" t="s">
        <v>163</v>
      </c>
      <c r="CC154" s="349">
        <f t="shared" si="30"/>
        <v>6</v>
      </c>
      <c r="CD154" s="349">
        <f t="shared" si="31"/>
        <v>0</v>
      </c>
      <c r="CE154" s="349">
        <f t="shared" si="32"/>
        <v>0</v>
      </c>
      <c r="CF154" s="349">
        <f t="shared" si="33"/>
        <v>0</v>
      </c>
      <c r="CG154" s="348">
        <v>0</v>
      </c>
      <c r="CH154" s="350" t="str">
        <f t="shared" si="28"/>
        <v>-</v>
      </c>
    </row>
    <row r="155" spans="1:86">
      <c r="A155" s="238" t="s">
        <v>146</v>
      </c>
      <c r="B155" s="239" t="s">
        <v>251</v>
      </c>
      <c r="C155" s="240" t="s">
        <v>354</v>
      </c>
      <c r="D155" s="240" t="s">
        <v>163</v>
      </c>
      <c r="E155" s="286" t="s">
        <v>154</v>
      </c>
      <c r="F155" s="241" t="s">
        <v>352</v>
      </c>
      <c r="G155" s="242" t="s">
        <v>124</v>
      </c>
      <c r="H155" s="242" t="s">
        <v>129</v>
      </c>
      <c r="I155" s="243" t="s">
        <v>127</v>
      </c>
      <c r="J155" s="249" t="s">
        <v>72</v>
      </c>
      <c r="K155" s="287">
        <v>2</v>
      </c>
      <c r="L155" s="288">
        <v>2</v>
      </c>
      <c r="M155" s="247" t="s">
        <v>634</v>
      </c>
      <c r="N155" s="242" t="s">
        <v>355</v>
      </c>
      <c r="O155" s="291"/>
      <c r="P155" s="292"/>
      <c r="Q155" s="293"/>
      <c r="R155" s="293"/>
      <c r="S155" s="294"/>
      <c r="T155" s="295"/>
      <c r="U155" s="293">
        <v>1</v>
      </c>
      <c r="V155" s="293"/>
      <c r="W155" s="294"/>
      <c r="X155" s="296"/>
      <c r="Y155" s="295"/>
      <c r="Z155" s="293"/>
      <c r="AA155" s="293"/>
      <c r="AB155" s="313"/>
      <c r="AC155" s="314"/>
      <c r="AD155" s="315"/>
      <c r="AE155" s="293"/>
      <c r="AF155" s="293"/>
      <c r="AG155" s="296"/>
      <c r="AH155" s="319"/>
      <c r="AI155" s="320"/>
      <c r="AJ155" s="321"/>
      <c r="AK155" s="321"/>
      <c r="AL155" s="326"/>
      <c r="AM155" s="319"/>
      <c r="AN155" s="320"/>
      <c r="AO155" s="321"/>
      <c r="AP155" s="321"/>
      <c r="AQ155" s="328"/>
      <c r="AR155" s="320"/>
      <c r="AS155" s="320"/>
      <c r="AT155" s="321"/>
      <c r="AU155" s="321">
        <v>1</v>
      </c>
      <c r="AV155" s="326"/>
      <c r="AW155" s="319"/>
      <c r="AX155" s="321"/>
      <c r="AY155" s="321"/>
      <c r="AZ155" s="321"/>
      <c r="BA155" s="326"/>
      <c r="BB155" s="319"/>
      <c r="BC155" s="320"/>
      <c r="BD155" s="321"/>
      <c r="BE155" s="321"/>
      <c r="BF155" s="328"/>
      <c r="BG155" s="292"/>
      <c r="BH155" s="293"/>
      <c r="BI155" s="293"/>
      <c r="BJ155" s="294"/>
      <c r="BK155" s="296"/>
      <c r="BL155" s="295"/>
      <c r="BM155" s="293"/>
      <c r="BN155" s="293"/>
      <c r="BO155" s="293"/>
      <c r="BP155" s="296"/>
      <c r="BQ155" s="295"/>
      <c r="BR155" s="292"/>
      <c r="BS155" s="293"/>
      <c r="BT155" s="293"/>
      <c r="BU155" s="512"/>
      <c r="BV155" s="342">
        <f t="shared" si="24"/>
        <v>2</v>
      </c>
      <c r="BW155" s="429">
        <f t="shared" si="29"/>
        <v>0</v>
      </c>
      <c r="BX155" s="343">
        <f t="shared" si="25"/>
        <v>2</v>
      </c>
      <c r="BY155" s="344" t="str">
        <f t="shared" si="26"/>
        <v>-</v>
      </c>
      <c r="BZ155" s="344" t="str">
        <f t="shared" si="27"/>
        <v>-</v>
      </c>
      <c r="CA155" s="154" t="s">
        <v>124</v>
      </c>
      <c r="CB155" s="155" t="s">
        <v>163</v>
      </c>
      <c r="CC155" s="349">
        <f t="shared" si="30"/>
        <v>1</v>
      </c>
      <c r="CD155" s="349">
        <f t="shared" si="31"/>
        <v>0</v>
      </c>
      <c r="CE155" s="349">
        <f t="shared" si="32"/>
        <v>1</v>
      </c>
      <c r="CF155" s="349">
        <f t="shared" si="33"/>
        <v>0</v>
      </c>
      <c r="CG155" s="348">
        <v>0</v>
      </c>
      <c r="CH155" s="350" t="str">
        <f t="shared" si="28"/>
        <v>-</v>
      </c>
    </row>
    <row r="156" spans="1:86">
      <c r="A156" s="238" t="s">
        <v>146</v>
      </c>
      <c r="B156" s="239" t="s">
        <v>251</v>
      </c>
      <c r="C156" s="240" t="s">
        <v>255</v>
      </c>
      <c r="D156" s="240" t="s">
        <v>163</v>
      </c>
      <c r="E156" s="286" t="s">
        <v>154</v>
      </c>
      <c r="F156" s="241" t="s">
        <v>253</v>
      </c>
      <c r="G156" s="242" t="s">
        <v>124</v>
      </c>
      <c r="H156" s="242" t="s">
        <v>129</v>
      </c>
      <c r="I156" s="243" t="s">
        <v>127</v>
      </c>
      <c r="J156" s="249" t="s">
        <v>38</v>
      </c>
      <c r="K156" s="287">
        <v>4</v>
      </c>
      <c r="L156" s="288">
        <v>4</v>
      </c>
      <c r="M156" s="247" t="s">
        <v>635</v>
      </c>
      <c r="N156" s="242" t="s">
        <v>256</v>
      </c>
      <c r="O156" s="291"/>
      <c r="P156" s="292"/>
      <c r="Q156" s="293"/>
      <c r="R156" s="293"/>
      <c r="S156" s="294"/>
      <c r="T156" s="295"/>
      <c r="U156" s="293">
        <v>1</v>
      </c>
      <c r="V156" s="293"/>
      <c r="W156" s="294"/>
      <c r="X156" s="296"/>
      <c r="Y156" s="295"/>
      <c r="Z156" s="293"/>
      <c r="AA156" s="293"/>
      <c r="AB156" s="313"/>
      <c r="AC156" s="314"/>
      <c r="AD156" s="315"/>
      <c r="AE156" s="293"/>
      <c r="AF156" s="293"/>
      <c r="AG156" s="296"/>
      <c r="AH156" s="319"/>
      <c r="AI156" s="320"/>
      <c r="AJ156" s="321">
        <v>1</v>
      </c>
      <c r="AK156" s="321"/>
      <c r="AL156" s="326"/>
      <c r="AM156" s="319"/>
      <c r="AN156" s="320"/>
      <c r="AO156" s="321"/>
      <c r="AP156" s="321"/>
      <c r="AQ156" s="328"/>
      <c r="AR156" s="320"/>
      <c r="AS156" s="320"/>
      <c r="AT156" s="321"/>
      <c r="AU156" s="321">
        <v>1</v>
      </c>
      <c r="AV156" s="326"/>
      <c r="AW156" s="319"/>
      <c r="AX156" s="321"/>
      <c r="AY156" s="321"/>
      <c r="AZ156" s="321"/>
      <c r="BA156" s="326"/>
      <c r="BB156" s="319"/>
      <c r="BC156" s="320"/>
      <c r="BD156" s="321"/>
      <c r="BE156" s="321"/>
      <c r="BF156" s="328"/>
      <c r="BG156" s="292"/>
      <c r="BH156" s="293">
        <v>1</v>
      </c>
      <c r="BI156" s="293"/>
      <c r="BJ156" s="294"/>
      <c r="BK156" s="296"/>
      <c r="BL156" s="295"/>
      <c r="BM156" s="293"/>
      <c r="BN156" s="293"/>
      <c r="BO156" s="293"/>
      <c r="BP156" s="296"/>
      <c r="BQ156" s="295"/>
      <c r="BR156" s="292"/>
      <c r="BS156" s="293"/>
      <c r="BT156" s="293"/>
      <c r="BU156" s="512"/>
      <c r="BV156" s="342">
        <f t="shared" si="24"/>
        <v>4</v>
      </c>
      <c r="BW156" s="429">
        <f t="shared" si="29"/>
        <v>0</v>
      </c>
      <c r="BX156" s="343">
        <f t="shared" si="25"/>
        <v>4</v>
      </c>
      <c r="BY156" s="344">
        <f t="shared" si="26"/>
        <v>2</v>
      </c>
      <c r="BZ156" s="344">
        <f t="shared" si="27"/>
        <v>2</v>
      </c>
      <c r="CA156" s="154" t="s">
        <v>124</v>
      </c>
      <c r="CB156" s="155" t="s">
        <v>163</v>
      </c>
      <c r="CC156" s="349">
        <f t="shared" si="30"/>
        <v>1</v>
      </c>
      <c r="CD156" s="349">
        <f t="shared" si="31"/>
        <v>1</v>
      </c>
      <c r="CE156" s="349">
        <f t="shared" si="32"/>
        <v>1</v>
      </c>
      <c r="CF156" s="349">
        <f t="shared" si="33"/>
        <v>1</v>
      </c>
      <c r="CG156" s="348">
        <v>0</v>
      </c>
      <c r="CH156" s="350" t="str">
        <f t="shared" si="28"/>
        <v>Done</v>
      </c>
    </row>
    <row r="157" spans="1:86">
      <c r="A157" s="238" t="s">
        <v>146</v>
      </c>
      <c r="B157" s="239" t="s">
        <v>251</v>
      </c>
      <c r="C157" s="240" t="s">
        <v>255</v>
      </c>
      <c r="D157" s="240" t="s">
        <v>163</v>
      </c>
      <c r="E157" s="286" t="s">
        <v>154</v>
      </c>
      <c r="F157" s="241" t="s">
        <v>253</v>
      </c>
      <c r="G157" s="242" t="s">
        <v>124</v>
      </c>
      <c r="H157" s="242" t="s">
        <v>129</v>
      </c>
      <c r="I157" s="243" t="s">
        <v>127</v>
      </c>
      <c r="J157" s="249" t="s">
        <v>734</v>
      </c>
      <c r="K157" s="287">
        <v>6</v>
      </c>
      <c r="L157" s="288">
        <v>6</v>
      </c>
      <c r="M157" s="310" t="s">
        <v>735</v>
      </c>
      <c r="N157" s="242" t="s">
        <v>256</v>
      </c>
      <c r="O157" s="291"/>
      <c r="P157" s="292"/>
      <c r="Q157" s="293"/>
      <c r="R157" s="293"/>
      <c r="S157" s="294"/>
      <c r="T157" s="295"/>
      <c r="U157" s="293">
        <v>6</v>
      </c>
      <c r="V157" s="293"/>
      <c r="W157" s="294"/>
      <c r="X157" s="296"/>
      <c r="Y157" s="295"/>
      <c r="Z157" s="293"/>
      <c r="AA157" s="293"/>
      <c r="AB157" s="313"/>
      <c r="AC157" s="314"/>
      <c r="AD157" s="315"/>
      <c r="AE157" s="293"/>
      <c r="AF157" s="293"/>
      <c r="AG157" s="296"/>
      <c r="AH157" s="319"/>
      <c r="AI157" s="320"/>
      <c r="AJ157" s="321"/>
      <c r="AK157" s="321"/>
      <c r="AL157" s="326"/>
      <c r="AM157" s="319"/>
      <c r="AN157" s="320"/>
      <c r="AO157" s="321"/>
      <c r="AP157" s="321"/>
      <c r="AQ157" s="328"/>
      <c r="AR157" s="320"/>
      <c r="AS157" s="320"/>
      <c r="AT157" s="321"/>
      <c r="AU157" s="321"/>
      <c r="AV157" s="326"/>
      <c r="AW157" s="319"/>
      <c r="AX157" s="321"/>
      <c r="AY157" s="321"/>
      <c r="AZ157" s="321"/>
      <c r="BA157" s="326"/>
      <c r="BB157" s="319"/>
      <c r="BC157" s="320"/>
      <c r="BD157" s="321"/>
      <c r="BE157" s="321"/>
      <c r="BF157" s="328"/>
      <c r="BG157" s="292"/>
      <c r="BH157" s="293"/>
      <c r="BI157" s="293"/>
      <c r="BJ157" s="294"/>
      <c r="BK157" s="296"/>
      <c r="BL157" s="295"/>
      <c r="BM157" s="293"/>
      <c r="BN157" s="293"/>
      <c r="BO157" s="293"/>
      <c r="BP157" s="296"/>
      <c r="BQ157" s="295"/>
      <c r="BR157" s="292"/>
      <c r="BS157" s="293"/>
      <c r="BT157" s="293"/>
      <c r="BU157" s="512"/>
      <c r="BV157" s="342">
        <f t="shared" si="24"/>
        <v>6</v>
      </c>
      <c r="BW157" s="429">
        <f t="shared" si="29"/>
        <v>0</v>
      </c>
      <c r="BX157" s="343" t="str">
        <f t="shared" si="25"/>
        <v>-</v>
      </c>
      <c r="BY157" s="344" t="str">
        <f t="shared" si="26"/>
        <v>-</v>
      </c>
      <c r="BZ157" s="344" t="str">
        <f t="shared" si="27"/>
        <v>-</v>
      </c>
      <c r="CA157" s="154" t="s">
        <v>124</v>
      </c>
      <c r="CB157" s="155" t="s">
        <v>163</v>
      </c>
      <c r="CC157" s="349">
        <f t="shared" si="30"/>
        <v>6</v>
      </c>
      <c r="CD157" s="349">
        <f t="shared" si="31"/>
        <v>0</v>
      </c>
      <c r="CE157" s="349">
        <f t="shared" si="32"/>
        <v>0</v>
      </c>
      <c r="CF157" s="349">
        <f t="shared" si="33"/>
        <v>0</v>
      </c>
      <c r="CG157" s="348">
        <v>0</v>
      </c>
      <c r="CH157" s="350" t="str">
        <f t="shared" si="28"/>
        <v>-</v>
      </c>
    </row>
    <row r="158" spans="1:86">
      <c r="A158" s="238" t="s">
        <v>146</v>
      </c>
      <c r="B158" s="239" t="s">
        <v>251</v>
      </c>
      <c r="C158" s="240" t="s">
        <v>252</v>
      </c>
      <c r="D158" s="240" t="s">
        <v>163</v>
      </c>
      <c r="E158" s="286" t="s">
        <v>154</v>
      </c>
      <c r="F158" s="241" t="s">
        <v>253</v>
      </c>
      <c r="G158" s="242" t="s">
        <v>124</v>
      </c>
      <c r="H158" s="242" t="s">
        <v>129</v>
      </c>
      <c r="I158" s="243" t="s">
        <v>127</v>
      </c>
      <c r="J158" s="249" t="s">
        <v>75</v>
      </c>
      <c r="K158" s="287">
        <v>4</v>
      </c>
      <c r="L158" s="288">
        <v>4</v>
      </c>
      <c r="M158" s="247" t="s">
        <v>644</v>
      </c>
      <c r="N158" s="242" t="s">
        <v>254</v>
      </c>
      <c r="O158" s="291"/>
      <c r="P158" s="292"/>
      <c r="Q158" s="293"/>
      <c r="R158" s="293"/>
      <c r="S158" s="294"/>
      <c r="T158" s="295"/>
      <c r="U158" s="293">
        <v>1</v>
      </c>
      <c r="V158" s="293"/>
      <c r="W158" s="294"/>
      <c r="X158" s="296"/>
      <c r="Y158" s="295"/>
      <c r="Z158" s="293"/>
      <c r="AA158" s="293"/>
      <c r="AB158" s="313"/>
      <c r="AC158" s="314"/>
      <c r="AD158" s="315"/>
      <c r="AE158" s="293"/>
      <c r="AF158" s="293"/>
      <c r="AG158" s="296"/>
      <c r="AH158" s="319"/>
      <c r="AI158" s="320"/>
      <c r="AJ158" s="321">
        <v>1</v>
      </c>
      <c r="AK158" s="321"/>
      <c r="AL158" s="326"/>
      <c r="AM158" s="319"/>
      <c r="AN158" s="320"/>
      <c r="AO158" s="321"/>
      <c r="AP158" s="321"/>
      <c r="AQ158" s="328"/>
      <c r="AR158" s="320"/>
      <c r="AS158" s="320"/>
      <c r="AT158" s="321"/>
      <c r="AU158" s="321">
        <v>1</v>
      </c>
      <c r="AV158" s="326"/>
      <c r="AW158" s="319"/>
      <c r="AX158" s="321"/>
      <c r="AY158" s="321"/>
      <c r="AZ158" s="321"/>
      <c r="BA158" s="326"/>
      <c r="BB158" s="319"/>
      <c r="BC158" s="320"/>
      <c r="BD158" s="321"/>
      <c r="BE158" s="321"/>
      <c r="BF158" s="328"/>
      <c r="BG158" s="292"/>
      <c r="BH158" s="293">
        <v>1</v>
      </c>
      <c r="BI158" s="293"/>
      <c r="BJ158" s="294"/>
      <c r="BK158" s="296"/>
      <c r="BL158" s="295"/>
      <c r="BM158" s="293"/>
      <c r="BN158" s="293"/>
      <c r="BO158" s="293"/>
      <c r="BP158" s="296"/>
      <c r="BQ158" s="295"/>
      <c r="BR158" s="292"/>
      <c r="BS158" s="293"/>
      <c r="BT158" s="293"/>
      <c r="BU158" s="512"/>
      <c r="BV158" s="342">
        <f t="shared" si="24"/>
        <v>4</v>
      </c>
      <c r="BW158" s="429">
        <f t="shared" si="29"/>
        <v>0</v>
      </c>
      <c r="BX158" s="343">
        <f t="shared" si="25"/>
        <v>4</v>
      </c>
      <c r="BY158" s="344" t="str">
        <f t="shared" si="26"/>
        <v>-</v>
      </c>
      <c r="BZ158" s="344" t="str">
        <f t="shared" si="27"/>
        <v>-</v>
      </c>
      <c r="CA158" s="154" t="s">
        <v>124</v>
      </c>
      <c r="CB158" s="155" t="s">
        <v>163</v>
      </c>
      <c r="CC158" s="349">
        <f t="shared" si="30"/>
        <v>1</v>
      </c>
      <c r="CD158" s="349">
        <f t="shared" si="31"/>
        <v>1</v>
      </c>
      <c r="CE158" s="349">
        <f t="shared" si="32"/>
        <v>1</v>
      </c>
      <c r="CF158" s="349">
        <f t="shared" si="33"/>
        <v>1</v>
      </c>
      <c r="CG158" s="348">
        <v>0</v>
      </c>
      <c r="CH158" s="350" t="str">
        <f t="shared" si="28"/>
        <v>-</v>
      </c>
    </row>
    <row r="159" spans="1:86">
      <c r="A159" s="238" t="s">
        <v>146</v>
      </c>
      <c r="B159" s="239" t="s">
        <v>251</v>
      </c>
      <c r="C159" s="240" t="s">
        <v>252</v>
      </c>
      <c r="D159" s="240" t="s">
        <v>163</v>
      </c>
      <c r="E159" s="286" t="s">
        <v>154</v>
      </c>
      <c r="F159" s="241" t="s">
        <v>253</v>
      </c>
      <c r="G159" s="242" t="s">
        <v>124</v>
      </c>
      <c r="H159" s="242" t="s">
        <v>129</v>
      </c>
      <c r="I159" s="243" t="s">
        <v>127</v>
      </c>
      <c r="J159" s="249" t="s">
        <v>80</v>
      </c>
      <c r="K159" s="287">
        <v>1</v>
      </c>
      <c r="L159" s="288">
        <v>1</v>
      </c>
      <c r="M159" s="247" t="s">
        <v>609</v>
      </c>
      <c r="N159" s="242" t="s">
        <v>254</v>
      </c>
      <c r="O159" s="291"/>
      <c r="P159" s="292"/>
      <c r="Q159" s="293"/>
      <c r="R159" s="293"/>
      <c r="S159" s="294"/>
      <c r="T159" s="295"/>
      <c r="U159" s="293"/>
      <c r="V159" s="293"/>
      <c r="W159" s="294"/>
      <c r="X159" s="296"/>
      <c r="Y159" s="295"/>
      <c r="Z159" s="293"/>
      <c r="AA159" s="293"/>
      <c r="AB159" s="313"/>
      <c r="AC159" s="314"/>
      <c r="AD159" s="315"/>
      <c r="AE159" s="293"/>
      <c r="AF159" s="293"/>
      <c r="AG159" s="296"/>
      <c r="AH159" s="319"/>
      <c r="AI159" s="320"/>
      <c r="AJ159" s="321">
        <v>1</v>
      </c>
      <c r="AK159" s="321"/>
      <c r="AL159" s="326"/>
      <c r="AM159" s="319"/>
      <c r="AN159" s="320"/>
      <c r="AO159" s="321"/>
      <c r="AP159" s="321"/>
      <c r="AQ159" s="328"/>
      <c r="AR159" s="320"/>
      <c r="AS159" s="320"/>
      <c r="AT159" s="321"/>
      <c r="AU159" s="321"/>
      <c r="AV159" s="326"/>
      <c r="AW159" s="319"/>
      <c r="AX159" s="321"/>
      <c r="AY159" s="321"/>
      <c r="AZ159" s="321"/>
      <c r="BA159" s="326"/>
      <c r="BB159" s="319"/>
      <c r="BC159" s="320"/>
      <c r="BD159" s="321"/>
      <c r="BE159" s="321"/>
      <c r="BF159" s="328"/>
      <c r="BG159" s="292"/>
      <c r="BH159" s="293"/>
      <c r="BI159" s="293"/>
      <c r="BJ159" s="294"/>
      <c r="BK159" s="296"/>
      <c r="BL159" s="295"/>
      <c r="BM159" s="293"/>
      <c r="BN159" s="293"/>
      <c r="BO159" s="293"/>
      <c r="BP159" s="296"/>
      <c r="BQ159" s="295"/>
      <c r="BR159" s="292"/>
      <c r="BS159" s="293"/>
      <c r="BT159" s="293"/>
      <c r="BU159" s="512"/>
      <c r="BV159" s="342">
        <f t="shared" si="24"/>
        <v>1</v>
      </c>
      <c r="BW159" s="429">
        <f t="shared" si="29"/>
        <v>0</v>
      </c>
      <c r="BX159" s="343" t="str">
        <f t="shared" si="25"/>
        <v>-</v>
      </c>
      <c r="BY159" s="344" t="str">
        <f t="shared" si="26"/>
        <v>-</v>
      </c>
      <c r="BZ159" s="344" t="str">
        <f t="shared" si="27"/>
        <v>-</v>
      </c>
      <c r="CA159" s="154" t="s">
        <v>124</v>
      </c>
      <c r="CB159" s="155" t="s">
        <v>163</v>
      </c>
      <c r="CC159" s="349">
        <f t="shared" si="30"/>
        <v>0</v>
      </c>
      <c r="CD159" s="349">
        <f t="shared" si="31"/>
        <v>1</v>
      </c>
      <c r="CE159" s="349">
        <f t="shared" si="32"/>
        <v>0</v>
      </c>
      <c r="CF159" s="349">
        <f t="shared" si="33"/>
        <v>0</v>
      </c>
      <c r="CG159" s="348">
        <v>0</v>
      </c>
      <c r="CH159" s="350" t="str">
        <f t="shared" si="28"/>
        <v>-</v>
      </c>
    </row>
    <row r="160" spans="1:86">
      <c r="A160" s="238" t="s">
        <v>146</v>
      </c>
      <c r="B160" s="239" t="s">
        <v>251</v>
      </c>
      <c r="C160" s="240" t="s">
        <v>252</v>
      </c>
      <c r="D160" s="240" t="s">
        <v>163</v>
      </c>
      <c r="E160" s="286" t="s">
        <v>154</v>
      </c>
      <c r="F160" s="241" t="s">
        <v>253</v>
      </c>
      <c r="G160" s="242" t="s">
        <v>124</v>
      </c>
      <c r="H160" s="242" t="s">
        <v>129</v>
      </c>
      <c r="I160" s="243" t="s">
        <v>127</v>
      </c>
      <c r="J160" s="249" t="s">
        <v>82</v>
      </c>
      <c r="K160" s="287">
        <v>1</v>
      </c>
      <c r="L160" s="288">
        <v>1</v>
      </c>
      <c r="M160" s="247" t="s">
        <v>614</v>
      </c>
      <c r="N160" s="242" t="s">
        <v>254</v>
      </c>
      <c r="O160" s="291"/>
      <c r="P160" s="292"/>
      <c r="Q160" s="293"/>
      <c r="R160" s="293"/>
      <c r="S160" s="294"/>
      <c r="T160" s="295"/>
      <c r="U160" s="293"/>
      <c r="V160" s="293"/>
      <c r="W160" s="294"/>
      <c r="X160" s="296"/>
      <c r="Y160" s="295"/>
      <c r="Z160" s="293"/>
      <c r="AA160" s="293"/>
      <c r="AB160" s="313"/>
      <c r="AC160" s="314"/>
      <c r="AD160" s="315"/>
      <c r="AE160" s="293"/>
      <c r="AF160" s="293"/>
      <c r="AG160" s="296"/>
      <c r="AH160" s="319"/>
      <c r="AI160" s="320"/>
      <c r="AJ160" s="321">
        <v>1</v>
      </c>
      <c r="AK160" s="321"/>
      <c r="AL160" s="326"/>
      <c r="AM160" s="319"/>
      <c r="AN160" s="320"/>
      <c r="AO160" s="321"/>
      <c r="AP160" s="321"/>
      <c r="AQ160" s="328"/>
      <c r="AR160" s="320"/>
      <c r="AS160" s="320"/>
      <c r="AT160" s="321"/>
      <c r="AU160" s="321"/>
      <c r="AV160" s="326"/>
      <c r="AW160" s="319"/>
      <c r="AX160" s="321"/>
      <c r="AY160" s="321"/>
      <c r="AZ160" s="321"/>
      <c r="BA160" s="326"/>
      <c r="BB160" s="319"/>
      <c r="BC160" s="320"/>
      <c r="BD160" s="321"/>
      <c r="BE160" s="321"/>
      <c r="BF160" s="328"/>
      <c r="BG160" s="292"/>
      <c r="BH160" s="293"/>
      <c r="BI160" s="293"/>
      <c r="BJ160" s="294"/>
      <c r="BK160" s="296"/>
      <c r="BL160" s="295"/>
      <c r="BM160" s="293"/>
      <c r="BN160" s="293"/>
      <c r="BO160" s="293"/>
      <c r="BP160" s="296"/>
      <c r="BQ160" s="295"/>
      <c r="BR160" s="292"/>
      <c r="BS160" s="293"/>
      <c r="BT160" s="293"/>
      <c r="BU160" s="512"/>
      <c r="BV160" s="342">
        <f t="shared" si="24"/>
        <v>1</v>
      </c>
      <c r="BW160" s="429">
        <f t="shared" si="29"/>
        <v>0</v>
      </c>
      <c r="BX160" s="343" t="str">
        <f t="shared" si="25"/>
        <v>-</v>
      </c>
      <c r="BY160" s="344" t="str">
        <f t="shared" si="26"/>
        <v>-</v>
      </c>
      <c r="BZ160" s="344" t="str">
        <f t="shared" si="27"/>
        <v>-</v>
      </c>
      <c r="CA160" s="154" t="s">
        <v>124</v>
      </c>
      <c r="CB160" s="155" t="s">
        <v>163</v>
      </c>
      <c r="CC160" s="349">
        <f t="shared" si="30"/>
        <v>0</v>
      </c>
      <c r="CD160" s="349">
        <f t="shared" si="31"/>
        <v>1</v>
      </c>
      <c r="CE160" s="349">
        <f t="shared" si="32"/>
        <v>0</v>
      </c>
      <c r="CF160" s="349">
        <f t="shared" si="33"/>
        <v>0</v>
      </c>
      <c r="CG160" s="348">
        <v>0</v>
      </c>
      <c r="CH160" s="350" t="str">
        <f t="shared" si="28"/>
        <v>-</v>
      </c>
    </row>
    <row r="161" spans="1:86">
      <c r="A161" s="238" t="s">
        <v>146</v>
      </c>
      <c r="B161" s="239" t="s">
        <v>251</v>
      </c>
      <c r="C161" s="240" t="s">
        <v>252</v>
      </c>
      <c r="D161" s="240" t="s">
        <v>163</v>
      </c>
      <c r="E161" s="286" t="s">
        <v>154</v>
      </c>
      <c r="F161" s="241" t="s">
        <v>253</v>
      </c>
      <c r="G161" s="242" t="s">
        <v>124</v>
      </c>
      <c r="H161" s="242" t="s">
        <v>129</v>
      </c>
      <c r="I161" s="243" t="s">
        <v>127</v>
      </c>
      <c r="J161" s="249" t="s">
        <v>38</v>
      </c>
      <c r="K161" s="287">
        <v>4</v>
      </c>
      <c r="L161" s="288">
        <v>4</v>
      </c>
      <c r="M161" s="247" t="s">
        <v>635</v>
      </c>
      <c r="N161" s="242" t="s">
        <v>254</v>
      </c>
      <c r="O161" s="291"/>
      <c r="P161" s="292"/>
      <c r="Q161" s="293"/>
      <c r="R161" s="293"/>
      <c r="S161" s="294"/>
      <c r="T161" s="295"/>
      <c r="U161" s="293">
        <v>1</v>
      </c>
      <c r="V161" s="293"/>
      <c r="W161" s="294"/>
      <c r="X161" s="296"/>
      <c r="Y161" s="295"/>
      <c r="Z161" s="293"/>
      <c r="AA161" s="293"/>
      <c r="AB161" s="313"/>
      <c r="AC161" s="314"/>
      <c r="AD161" s="315"/>
      <c r="AE161" s="293"/>
      <c r="AF161" s="293"/>
      <c r="AG161" s="296"/>
      <c r="AH161" s="319"/>
      <c r="AI161" s="320"/>
      <c r="AJ161" s="321">
        <v>1</v>
      </c>
      <c r="AK161" s="321"/>
      <c r="AL161" s="326"/>
      <c r="AM161" s="319"/>
      <c r="AN161" s="320"/>
      <c r="AO161" s="321"/>
      <c r="AP161" s="321"/>
      <c r="AQ161" s="328"/>
      <c r="AR161" s="320"/>
      <c r="AS161" s="320"/>
      <c r="AT161" s="321"/>
      <c r="AU161" s="321">
        <v>1</v>
      </c>
      <c r="AV161" s="326"/>
      <c r="AW161" s="319"/>
      <c r="AX161" s="321"/>
      <c r="AY161" s="321"/>
      <c r="AZ161" s="321"/>
      <c r="BA161" s="326"/>
      <c r="BB161" s="319"/>
      <c r="BC161" s="320"/>
      <c r="BD161" s="321"/>
      <c r="BE161" s="321"/>
      <c r="BF161" s="328"/>
      <c r="BG161" s="292"/>
      <c r="BH161" s="293">
        <v>1</v>
      </c>
      <c r="BI161" s="293"/>
      <c r="BJ161" s="294"/>
      <c r="BK161" s="296"/>
      <c r="BL161" s="295"/>
      <c r="BM161" s="293"/>
      <c r="BN161" s="293"/>
      <c r="BO161" s="293"/>
      <c r="BP161" s="296"/>
      <c r="BQ161" s="295"/>
      <c r="BR161" s="292"/>
      <c r="BS161" s="293"/>
      <c r="BT161" s="293"/>
      <c r="BU161" s="512"/>
      <c r="BV161" s="342">
        <f t="shared" si="24"/>
        <v>4</v>
      </c>
      <c r="BW161" s="429">
        <f t="shared" si="29"/>
        <v>0</v>
      </c>
      <c r="BX161" s="343">
        <f t="shared" si="25"/>
        <v>4</v>
      </c>
      <c r="BY161" s="344">
        <f t="shared" si="26"/>
        <v>2</v>
      </c>
      <c r="BZ161" s="344">
        <f t="shared" si="27"/>
        <v>2</v>
      </c>
      <c r="CA161" s="154" t="s">
        <v>124</v>
      </c>
      <c r="CB161" s="155" t="s">
        <v>163</v>
      </c>
      <c r="CC161" s="349">
        <f t="shared" si="30"/>
        <v>1</v>
      </c>
      <c r="CD161" s="349">
        <f t="shared" si="31"/>
        <v>1</v>
      </c>
      <c r="CE161" s="349">
        <f t="shared" si="32"/>
        <v>1</v>
      </c>
      <c r="CF161" s="349">
        <f t="shared" si="33"/>
        <v>1</v>
      </c>
      <c r="CG161" s="348">
        <v>0</v>
      </c>
      <c r="CH161" s="350" t="str">
        <f t="shared" si="28"/>
        <v>Done</v>
      </c>
    </row>
    <row r="162" spans="1:86">
      <c r="A162" s="238" t="s">
        <v>146</v>
      </c>
      <c r="B162" s="239" t="s">
        <v>251</v>
      </c>
      <c r="C162" s="240" t="s">
        <v>252</v>
      </c>
      <c r="D162" s="240" t="s">
        <v>163</v>
      </c>
      <c r="E162" s="286" t="s">
        <v>154</v>
      </c>
      <c r="F162" s="241" t="s">
        <v>253</v>
      </c>
      <c r="G162" s="242" t="s">
        <v>124</v>
      </c>
      <c r="H162" s="242" t="s">
        <v>129</v>
      </c>
      <c r="I162" s="243" t="s">
        <v>127</v>
      </c>
      <c r="J162" s="249" t="s">
        <v>77</v>
      </c>
      <c r="K162" s="287">
        <v>4</v>
      </c>
      <c r="L162" s="288">
        <v>4</v>
      </c>
      <c r="M162" s="247" t="s">
        <v>621</v>
      </c>
      <c r="N162" s="242" t="s">
        <v>254</v>
      </c>
      <c r="O162" s="291"/>
      <c r="P162" s="292"/>
      <c r="Q162" s="293"/>
      <c r="R162" s="293"/>
      <c r="S162" s="294"/>
      <c r="T162" s="295"/>
      <c r="U162" s="293">
        <v>1</v>
      </c>
      <c r="V162" s="293"/>
      <c r="W162" s="294"/>
      <c r="X162" s="296"/>
      <c r="Y162" s="295"/>
      <c r="Z162" s="293"/>
      <c r="AA162" s="293"/>
      <c r="AB162" s="313"/>
      <c r="AC162" s="314"/>
      <c r="AD162" s="315"/>
      <c r="AE162" s="293"/>
      <c r="AF162" s="293"/>
      <c r="AG162" s="296"/>
      <c r="AH162" s="319"/>
      <c r="AI162" s="320"/>
      <c r="AJ162" s="321">
        <v>1</v>
      </c>
      <c r="AK162" s="321"/>
      <c r="AL162" s="326"/>
      <c r="AM162" s="319"/>
      <c r="AN162" s="320"/>
      <c r="AO162" s="321"/>
      <c r="AP162" s="321"/>
      <c r="AQ162" s="328"/>
      <c r="AR162" s="320"/>
      <c r="AS162" s="320"/>
      <c r="AT162" s="321"/>
      <c r="AU162" s="321">
        <v>1</v>
      </c>
      <c r="AV162" s="326"/>
      <c r="AW162" s="319"/>
      <c r="AX162" s="321"/>
      <c r="AY162" s="321"/>
      <c r="AZ162" s="321"/>
      <c r="BA162" s="326"/>
      <c r="BB162" s="319"/>
      <c r="BC162" s="320"/>
      <c r="BD162" s="321"/>
      <c r="BE162" s="321"/>
      <c r="BF162" s="328"/>
      <c r="BG162" s="292"/>
      <c r="BH162" s="293">
        <v>1</v>
      </c>
      <c r="BI162" s="293"/>
      <c r="BJ162" s="294"/>
      <c r="BK162" s="296"/>
      <c r="BL162" s="295"/>
      <c r="BM162" s="293"/>
      <c r="BN162" s="293"/>
      <c r="BO162" s="293"/>
      <c r="BP162" s="296"/>
      <c r="BQ162" s="295"/>
      <c r="BR162" s="292"/>
      <c r="BS162" s="293"/>
      <c r="BT162" s="293"/>
      <c r="BU162" s="512"/>
      <c r="BV162" s="342">
        <f t="shared" si="24"/>
        <v>4</v>
      </c>
      <c r="BW162" s="429">
        <f t="shared" si="29"/>
        <v>0</v>
      </c>
      <c r="BX162" s="343">
        <f t="shared" si="25"/>
        <v>4</v>
      </c>
      <c r="BY162" s="344" t="str">
        <f t="shared" si="26"/>
        <v>-</v>
      </c>
      <c r="BZ162" s="344" t="str">
        <f t="shared" si="27"/>
        <v>-</v>
      </c>
      <c r="CA162" s="154" t="s">
        <v>124</v>
      </c>
      <c r="CB162" s="155" t="s">
        <v>163</v>
      </c>
      <c r="CC162" s="349">
        <f t="shared" si="30"/>
        <v>1</v>
      </c>
      <c r="CD162" s="349">
        <f t="shared" si="31"/>
        <v>1</v>
      </c>
      <c r="CE162" s="349">
        <f t="shared" si="32"/>
        <v>1</v>
      </c>
      <c r="CF162" s="349">
        <f t="shared" si="33"/>
        <v>1</v>
      </c>
      <c r="CG162" s="348">
        <v>0</v>
      </c>
      <c r="CH162" s="350" t="str">
        <f t="shared" si="28"/>
        <v>-</v>
      </c>
    </row>
    <row r="163" spans="1:86">
      <c r="A163" s="238" t="s">
        <v>146</v>
      </c>
      <c r="B163" s="239" t="s">
        <v>251</v>
      </c>
      <c r="C163" s="240" t="s">
        <v>252</v>
      </c>
      <c r="D163" s="240" t="s">
        <v>163</v>
      </c>
      <c r="E163" s="286" t="s">
        <v>154</v>
      </c>
      <c r="F163" s="241" t="s">
        <v>253</v>
      </c>
      <c r="G163" s="242" t="s">
        <v>124</v>
      </c>
      <c r="H163" s="242" t="s">
        <v>129</v>
      </c>
      <c r="I163" s="243" t="s">
        <v>127</v>
      </c>
      <c r="J163" s="249" t="s">
        <v>41</v>
      </c>
      <c r="K163" s="287">
        <v>4</v>
      </c>
      <c r="L163" s="288">
        <v>4</v>
      </c>
      <c r="M163" s="247" t="s">
        <v>621</v>
      </c>
      <c r="N163" s="242" t="s">
        <v>254</v>
      </c>
      <c r="O163" s="291"/>
      <c r="P163" s="292"/>
      <c r="Q163" s="293"/>
      <c r="R163" s="293"/>
      <c r="S163" s="294"/>
      <c r="T163" s="295"/>
      <c r="U163" s="293">
        <v>1</v>
      </c>
      <c r="V163" s="293"/>
      <c r="W163" s="294"/>
      <c r="X163" s="296"/>
      <c r="Y163" s="295"/>
      <c r="Z163" s="293"/>
      <c r="AA163" s="293"/>
      <c r="AB163" s="313"/>
      <c r="AC163" s="314"/>
      <c r="AD163" s="315"/>
      <c r="AE163" s="293"/>
      <c r="AF163" s="293"/>
      <c r="AG163" s="296"/>
      <c r="AH163" s="319"/>
      <c r="AI163" s="320"/>
      <c r="AJ163" s="321">
        <v>1</v>
      </c>
      <c r="AK163" s="321"/>
      <c r="AL163" s="326"/>
      <c r="AM163" s="319"/>
      <c r="AN163" s="320"/>
      <c r="AO163" s="321"/>
      <c r="AP163" s="321"/>
      <c r="AQ163" s="328"/>
      <c r="AR163" s="320"/>
      <c r="AS163" s="320"/>
      <c r="AT163" s="321"/>
      <c r="AU163" s="321">
        <v>1</v>
      </c>
      <c r="AV163" s="326"/>
      <c r="AW163" s="319"/>
      <c r="AX163" s="321"/>
      <c r="AY163" s="321"/>
      <c r="AZ163" s="321"/>
      <c r="BA163" s="326"/>
      <c r="BB163" s="319"/>
      <c r="BC163" s="320"/>
      <c r="BD163" s="321"/>
      <c r="BE163" s="321"/>
      <c r="BF163" s="328"/>
      <c r="BG163" s="292"/>
      <c r="BH163" s="293">
        <v>1</v>
      </c>
      <c r="BI163" s="293"/>
      <c r="BJ163" s="294"/>
      <c r="BK163" s="296"/>
      <c r="BL163" s="295"/>
      <c r="BM163" s="293"/>
      <c r="BN163" s="293"/>
      <c r="BO163" s="293"/>
      <c r="BP163" s="296"/>
      <c r="BQ163" s="295"/>
      <c r="BR163" s="292"/>
      <c r="BS163" s="293"/>
      <c r="BT163" s="293"/>
      <c r="BU163" s="512"/>
      <c r="BV163" s="342">
        <f t="shared" si="24"/>
        <v>4</v>
      </c>
      <c r="BW163" s="429">
        <f t="shared" si="29"/>
        <v>0</v>
      </c>
      <c r="BX163" s="343">
        <f t="shared" si="25"/>
        <v>4</v>
      </c>
      <c r="BY163" s="344" t="str">
        <f t="shared" si="26"/>
        <v>-</v>
      </c>
      <c r="BZ163" s="344" t="str">
        <f t="shared" si="27"/>
        <v>-</v>
      </c>
      <c r="CA163" s="154" t="s">
        <v>124</v>
      </c>
      <c r="CB163" s="155" t="s">
        <v>163</v>
      </c>
      <c r="CC163" s="349">
        <f t="shared" si="30"/>
        <v>1</v>
      </c>
      <c r="CD163" s="349">
        <f t="shared" si="31"/>
        <v>1</v>
      </c>
      <c r="CE163" s="349">
        <f t="shared" si="32"/>
        <v>1</v>
      </c>
      <c r="CF163" s="349">
        <f t="shared" si="33"/>
        <v>1</v>
      </c>
      <c r="CG163" s="348">
        <v>0</v>
      </c>
      <c r="CH163" s="350" t="str">
        <f t="shared" si="28"/>
        <v>-</v>
      </c>
    </row>
    <row r="164" spans="1:86">
      <c r="A164" s="238" t="s">
        <v>146</v>
      </c>
      <c r="B164" s="239" t="s">
        <v>251</v>
      </c>
      <c r="C164" s="240" t="s">
        <v>252</v>
      </c>
      <c r="D164" s="240" t="s">
        <v>163</v>
      </c>
      <c r="E164" s="286" t="s">
        <v>154</v>
      </c>
      <c r="F164" s="241" t="s">
        <v>253</v>
      </c>
      <c r="G164" s="242" t="s">
        <v>124</v>
      </c>
      <c r="H164" s="242" t="s">
        <v>129</v>
      </c>
      <c r="I164" s="243" t="s">
        <v>127</v>
      </c>
      <c r="J164" s="249" t="s">
        <v>44</v>
      </c>
      <c r="K164" s="287">
        <v>4</v>
      </c>
      <c r="L164" s="288">
        <v>4</v>
      </c>
      <c r="M164" s="247" t="s">
        <v>621</v>
      </c>
      <c r="N164" s="242" t="s">
        <v>254</v>
      </c>
      <c r="O164" s="291"/>
      <c r="P164" s="292"/>
      <c r="Q164" s="293"/>
      <c r="R164" s="293"/>
      <c r="S164" s="294"/>
      <c r="T164" s="295"/>
      <c r="U164" s="293">
        <v>1</v>
      </c>
      <c r="V164" s="293"/>
      <c r="W164" s="294"/>
      <c r="X164" s="296"/>
      <c r="Y164" s="295"/>
      <c r="Z164" s="293"/>
      <c r="AA164" s="293"/>
      <c r="AB164" s="313"/>
      <c r="AC164" s="314"/>
      <c r="AD164" s="315"/>
      <c r="AE164" s="293"/>
      <c r="AF164" s="293"/>
      <c r="AG164" s="296"/>
      <c r="AH164" s="319"/>
      <c r="AI164" s="320"/>
      <c r="AJ164" s="321">
        <v>1</v>
      </c>
      <c r="AK164" s="321"/>
      <c r="AL164" s="326"/>
      <c r="AM164" s="319"/>
      <c r="AN164" s="320"/>
      <c r="AO164" s="321"/>
      <c r="AP164" s="321"/>
      <c r="AQ164" s="328"/>
      <c r="AR164" s="320"/>
      <c r="AS164" s="320"/>
      <c r="AT164" s="321"/>
      <c r="AU164" s="321">
        <v>1</v>
      </c>
      <c r="AV164" s="326"/>
      <c r="AW164" s="319"/>
      <c r="AX164" s="321"/>
      <c r="AY164" s="321"/>
      <c r="AZ164" s="321"/>
      <c r="BA164" s="326"/>
      <c r="BB164" s="319"/>
      <c r="BC164" s="320"/>
      <c r="BD164" s="321"/>
      <c r="BE164" s="321"/>
      <c r="BF164" s="328"/>
      <c r="BG164" s="292"/>
      <c r="BH164" s="293">
        <v>1</v>
      </c>
      <c r="BI164" s="293"/>
      <c r="BJ164" s="294"/>
      <c r="BK164" s="296"/>
      <c r="BL164" s="295"/>
      <c r="BM164" s="293"/>
      <c r="BN164" s="293"/>
      <c r="BO164" s="293"/>
      <c r="BP164" s="296"/>
      <c r="BQ164" s="295"/>
      <c r="BR164" s="292"/>
      <c r="BS164" s="293"/>
      <c r="BT164" s="293"/>
      <c r="BU164" s="512"/>
      <c r="BV164" s="342">
        <f t="shared" si="24"/>
        <v>4</v>
      </c>
      <c r="BW164" s="429">
        <f t="shared" si="29"/>
        <v>0</v>
      </c>
      <c r="BX164" s="343">
        <f t="shared" si="25"/>
        <v>4</v>
      </c>
      <c r="BY164" s="344" t="str">
        <f t="shared" si="26"/>
        <v>-</v>
      </c>
      <c r="BZ164" s="344" t="str">
        <f t="shared" si="27"/>
        <v>-</v>
      </c>
      <c r="CA164" s="154" t="s">
        <v>124</v>
      </c>
      <c r="CB164" s="155" t="s">
        <v>163</v>
      </c>
      <c r="CC164" s="349">
        <f t="shared" si="30"/>
        <v>1</v>
      </c>
      <c r="CD164" s="349">
        <f t="shared" si="31"/>
        <v>1</v>
      </c>
      <c r="CE164" s="349">
        <f t="shared" si="32"/>
        <v>1</v>
      </c>
      <c r="CF164" s="349">
        <f t="shared" si="33"/>
        <v>1</v>
      </c>
      <c r="CG164" s="348">
        <v>0</v>
      </c>
      <c r="CH164" s="350" t="str">
        <f t="shared" si="28"/>
        <v>-</v>
      </c>
    </row>
    <row r="165" spans="1:86">
      <c r="A165" s="238" t="s">
        <v>146</v>
      </c>
      <c r="B165" s="239" t="s">
        <v>251</v>
      </c>
      <c r="C165" s="240" t="s">
        <v>252</v>
      </c>
      <c r="D165" s="240" t="s">
        <v>163</v>
      </c>
      <c r="E165" s="286" t="s">
        <v>154</v>
      </c>
      <c r="F165" s="241" t="s">
        <v>253</v>
      </c>
      <c r="G165" s="242" t="s">
        <v>124</v>
      </c>
      <c r="H165" s="242" t="s">
        <v>129</v>
      </c>
      <c r="I165" s="243" t="s">
        <v>127</v>
      </c>
      <c r="J165" s="249" t="s">
        <v>130</v>
      </c>
      <c r="K165" s="287">
        <v>1</v>
      </c>
      <c r="L165" s="288">
        <v>1</v>
      </c>
      <c r="M165" s="247" t="s">
        <v>609</v>
      </c>
      <c r="N165" s="242" t="s">
        <v>254</v>
      </c>
      <c r="O165" s="291"/>
      <c r="P165" s="292"/>
      <c r="Q165" s="293"/>
      <c r="R165" s="293"/>
      <c r="S165" s="294"/>
      <c r="T165" s="295"/>
      <c r="U165" s="293"/>
      <c r="V165" s="293"/>
      <c r="W165" s="294"/>
      <c r="X165" s="296"/>
      <c r="Y165" s="295"/>
      <c r="Z165" s="293"/>
      <c r="AA165" s="293"/>
      <c r="AB165" s="313"/>
      <c r="AC165" s="314"/>
      <c r="AD165" s="315"/>
      <c r="AE165" s="293"/>
      <c r="AF165" s="293"/>
      <c r="AG165" s="296"/>
      <c r="AH165" s="319"/>
      <c r="AI165" s="320"/>
      <c r="AJ165" s="321">
        <v>1</v>
      </c>
      <c r="AK165" s="321"/>
      <c r="AL165" s="326"/>
      <c r="AM165" s="319"/>
      <c r="AN165" s="320"/>
      <c r="AO165" s="321"/>
      <c r="AP165" s="321"/>
      <c r="AQ165" s="328"/>
      <c r="AR165" s="320"/>
      <c r="AS165" s="320"/>
      <c r="AT165" s="321"/>
      <c r="AU165" s="321"/>
      <c r="AV165" s="326"/>
      <c r="AW165" s="319"/>
      <c r="AX165" s="321"/>
      <c r="AY165" s="321"/>
      <c r="AZ165" s="321"/>
      <c r="BA165" s="326"/>
      <c r="BB165" s="319"/>
      <c r="BC165" s="320"/>
      <c r="BD165" s="321"/>
      <c r="BE165" s="321"/>
      <c r="BF165" s="328"/>
      <c r="BG165" s="292"/>
      <c r="BH165" s="293"/>
      <c r="BI165" s="293"/>
      <c r="BJ165" s="294"/>
      <c r="BK165" s="296"/>
      <c r="BL165" s="295"/>
      <c r="BM165" s="293"/>
      <c r="BN165" s="293"/>
      <c r="BO165" s="293"/>
      <c r="BP165" s="296"/>
      <c r="BQ165" s="295"/>
      <c r="BR165" s="292"/>
      <c r="BS165" s="293"/>
      <c r="BT165" s="293"/>
      <c r="BU165" s="512"/>
      <c r="BV165" s="342">
        <f t="shared" si="24"/>
        <v>1</v>
      </c>
      <c r="BW165" s="429">
        <f t="shared" si="29"/>
        <v>0</v>
      </c>
      <c r="BX165" s="343" t="str">
        <f t="shared" si="25"/>
        <v>-</v>
      </c>
      <c r="BY165" s="344" t="str">
        <f t="shared" si="26"/>
        <v>-</v>
      </c>
      <c r="BZ165" s="344" t="str">
        <f t="shared" si="27"/>
        <v>-</v>
      </c>
      <c r="CA165" s="154" t="s">
        <v>124</v>
      </c>
      <c r="CB165" s="155" t="s">
        <v>163</v>
      </c>
      <c r="CC165" s="349">
        <f t="shared" si="30"/>
        <v>0</v>
      </c>
      <c r="CD165" s="349">
        <f t="shared" si="31"/>
        <v>1</v>
      </c>
      <c r="CE165" s="349">
        <f t="shared" si="32"/>
        <v>0</v>
      </c>
      <c r="CF165" s="349">
        <f t="shared" si="33"/>
        <v>0</v>
      </c>
      <c r="CG165" s="348">
        <v>0</v>
      </c>
      <c r="CH165" s="350" t="str">
        <f t="shared" si="28"/>
        <v>-</v>
      </c>
    </row>
    <row r="166" spans="1:86">
      <c r="A166" s="238" t="s">
        <v>146</v>
      </c>
      <c r="B166" s="239" t="s">
        <v>251</v>
      </c>
      <c r="C166" s="240" t="s">
        <v>252</v>
      </c>
      <c r="D166" s="240" t="s">
        <v>163</v>
      </c>
      <c r="E166" s="286" t="s">
        <v>154</v>
      </c>
      <c r="F166" s="241" t="s">
        <v>253</v>
      </c>
      <c r="G166" s="242" t="s">
        <v>124</v>
      </c>
      <c r="H166" s="242" t="s">
        <v>129</v>
      </c>
      <c r="I166" s="243" t="s">
        <v>127</v>
      </c>
      <c r="J166" s="249" t="s">
        <v>734</v>
      </c>
      <c r="K166" s="287">
        <v>6</v>
      </c>
      <c r="L166" s="288">
        <v>6</v>
      </c>
      <c r="M166" s="310" t="s">
        <v>735</v>
      </c>
      <c r="N166" s="242" t="s">
        <v>254</v>
      </c>
      <c r="O166" s="291"/>
      <c r="P166" s="292"/>
      <c r="Q166" s="293"/>
      <c r="R166" s="293"/>
      <c r="S166" s="294"/>
      <c r="T166" s="295"/>
      <c r="U166" s="293">
        <v>6</v>
      </c>
      <c r="V166" s="293"/>
      <c r="W166" s="294"/>
      <c r="X166" s="296"/>
      <c r="Y166" s="295"/>
      <c r="Z166" s="293"/>
      <c r="AA166" s="293"/>
      <c r="AB166" s="313"/>
      <c r="AC166" s="314"/>
      <c r="AD166" s="315"/>
      <c r="AE166" s="293"/>
      <c r="AF166" s="293"/>
      <c r="AG166" s="296"/>
      <c r="AH166" s="319"/>
      <c r="AI166" s="320"/>
      <c r="AJ166" s="321"/>
      <c r="AK166" s="321"/>
      <c r="AL166" s="326"/>
      <c r="AM166" s="319"/>
      <c r="AN166" s="320"/>
      <c r="AO166" s="321"/>
      <c r="AP166" s="321"/>
      <c r="AQ166" s="328"/>
      <c r="AR166" s="320"/>
      <c r="AS166" s="320"/>
      <c r="AT166" s="321"/>
      <c r="AU166" s="321"/>
      <c r="AV166" s="326"/>
      <c r="AW166" s="319"/>
      <c r="AX166" s="321"/>
      <c r="AY166" s="321"/>
      <c r="AZ166" s="321"/>
      <c r="BA166" s="326"/>
      <c r="BB166" s="319"/>
      <c r="BC166" s="320"/>
      <c r="BD166" s="321"/>
      <c r="BE166" s="321"/>
      <c r="BF166" s="328"/>
      <c r="BG166" s="292"/>
      <c r="BH166" s="293"/>
      <c r="BI166" s="293"/>
      <c r="BJ166" s="294"/>
      <c r="BK166" s="296"/>
      <c r="BL166" s="295"/>
      <c r="BM166" s="293"/>
      <c r="BN166" s="293"/>
      <c r="BO166" s="293"/>
      <c r="BP166" s="296"/>
      <c r="BQ166" s="295"/>
      <c r="BR166" s="292"/>
      <c r="BS166" s="293"/>
      <c r="BT166" s="293"/>
      <c r="BU166" s="512"/>
      <c r="BV166" s="342">
        <f t="shared" si="24"/>
        <v>6</v>
      </c>
      <c r="BW166" s="429">
        <f t="shared" si="29"/>
        <v>0</v>
      </c>
      <c r="BX166" s="343" t="str">
        <f t="shared" si="25"/>
        <v>-</v>
      </c>
      <c r="BY166" s="344" t="str">
        <f t="shared" si="26"/>
        <v>-</v>
      </c>
      <c r="BZ166" s="344" t="str">
        <f t="shared" si="27"/>
        <v>-</v>
      </c>
      <c r="CA166" s="154" t="s">
        <v>124</v>
      </c>
      <c r="CB166" s="155" t="s">
        <v>163</v>
      </c>
      <c r="CC166" s="349">
        <f t="shared" si="30"/>
        <v>6</v>
      </c>
      <c r="CD166" s="349">
        <f t="shared" si="31"/>
        <v>0</v>
      </c>
      <c r="CE166" s="349">
        <f t="shared" si="32"/>
        <v>0</v>
      </c>
      <c r="CF166" s="349">
        <f t="shared" si="33"/>
        <v>0</v>
      </c>
      <c r="CG166" s="348">
        <v>0</v>
      </c>
      <c r="CH166" s="350" t="str">
        <f t="shared" si="28"/>
        <v>-</v>
      </c>
    </row>
    <row r="167" spans="1:86">
      <c r="A167" s="238" t="s">
        <v>146</v>
      </c>
      <c r="B167" s="239" t="s">
        <v>251</v>
      </c>
      <c r="C167" s="240" t="s">
        <v>252</v>
      </c>
      <c r="D167" s="240" t="s">
        <v>163</v>
      </c>
      <c r="E167" s="286" t="s">
        <v>154</v>
      </c>
      <c r="F167" s="241" t="s">
        <v>253</v>
      </c>
      <c r="G167" s="242" t="s">
        <v>124</v>
      </c>
      <c r="H167" s="242" t="s">
        <v>129</v>
      </c>
      <c r="I167" s="243" t="s">
        <v>127</v>
      </c>
      <c r="J167" s="249" t="s">
        <v>81</v>
      </c>
      <c r="K167" s="287">
        <v>1</v>
      </c>
      <c r="L167" s="288">
        <v>1</v>
      </c>
      <c r="M167" s="247" t="s">
        <v>614</v>
      </c>
      <c r="N167" s="242" t="s">
        <v>254</v>
      </c>
      <c r="O167" s="291"/>
      <c r="P167" s="292"/>
      <c r="Q167" s="293"/>
      <c r="R167" s="293"/>
      <c r="S167" s="294"/>
      <c r="T167" s="295"/>
      <c r="U167" s="293"/>
      <c r="V167" s="293"/>
      <c r="W167" s="294"/>
      <c r="X167" s="296"/>
      <c r="Y167" s="295"/>
      <c r="Z167" s="293"/>
      <c r="AA167" s="293"/>
      <c r="AB167" s="313"/>
      <c r="AC167" s="314"/>
      <c r="AD167" s="315"/>
      <c r="AE167" s="293"/>
      <c r="AF167" s="293"/>
      <c r="AG167" s="296"/>
      <c r="AH167" s="319"/>
      <c r="AI167" s="320"/>
      <c r="AJ167" s="321">
        <v>1</v>
      </c>
      <c r="AK167" s="321"/>
      <c r="AL167" s="326"/>
      <c r="AM167" s="319"/>
      <c r="AN167" s="320"/>
      <c r="AO167" s="321"/>
      <c r="AP167" s="321"/>
      <c r="AQ167" s="328"/>
      <c r="AR167" s="320"/>
      <c r="AS167" s="320"/>
      <c r="AT167" s="321"/>
      <c r="AU167" s="321"/>
      <c r="AV167" s="326"/>
      <c r="AW167" s="319"/>
      <c r="AX167" s="321"/>
      <c r="AY167" s="321"/>
      <c r="AZ167" s="321"/>
      <c r="BA167" s="326"/>
      <c r="BB167" s="319"/>
      <c r="BC167" s="320"/>
      <c r="BD167" s="321"/>
      <c r="BE167" s="321"/>
      <c r="BF167" s="328"/>
      <c r="BG167" s="292"/>
      <c r="BH167" s="293"/>
      <c r="BI167" s="293"/>
      <c r="BJ167" s="294"/>
      <c r="BK167" s="296"/>
      <c r="BL167" s="295"/>
      <c r="BM167" s="293"/>
      <c r="BN167" s="293"/>
      <c r="BO167" s="293"/>
      <c r="BP167" s="296"/>
      <c r="BQ167" s="295"/>
      <c r="BR167" s="292"/>
      <c r="BS167" s="293"/>
      <c r="BT167" s="293"/>
      <c r="BU167" s="512"/>
      <c r="BV167" s="342">
        <f t="shared" si="24"/>
        <v>1</v>
      </c>
      <c r="BW167" s="429">
        <f t="shared" si="29"/>
        <v>0</v>
      </c>
      <c r="BX167" s="343" t="str">
        <f t="shared" si="25"/>
        <v>-</v>
      </c>
      <c r="BY167" s="344" t="str">
        <f t="shared" si="26"/>
        <v>-</v>
      </c>
      <c r="BZ167" s="344" t="str">
        <f t="shared" si="27"/>
        <v>-</v>
      </c>
      <c r="CA167" s="154" t="s">
        <v>124</v>
      </c>
      <c r="CB167" s="155" t="s">
        <v>163</v>
      </c>
      <c r="CC167" s="349">
        <f t="shared" si="30"/>
        <v>0</v>
      </c>
      <c r="CD167" s="349">
        <f t="shared" si="31"/>
        <v>1</v>
      </c>
      <c r="CE167" s="349">
        <f t="shared" si="32"/>
        <v>0</v>
      </c>
      <c r="CF167" s="349">
        <f t="shared" si="33"/>
        <v>0</v>
      </c>
      <c r="CG167" s="348">
        <v>0</v>
      </c>
      <c r="CH167" s="350" t="str">
        <f t="shared" si="28"/>
        <v>-</v>
      </c>
    </row>
    <row r="168" spans="1:86">
      <c r="A168" s="238" t="s">
        <v>146</v>
      </c>
      <c r="B168" s="239" t="s">
        <v>251</v>
      </c>
      <c r="C168" s="240" t="s">
        <v>252</v>
      </c>
      <c r="D168" s="240" t="s">
        <v>163</v>
      </c>
      <c r="E168" s="286" t="s">
        <v>154</v>
      </c>
      <c r="F168" s="241" t="s">
        <v>253</v>
      </c>
      <c r="G168" s="242" t="s">
        <v>124</v>
      </c>
      <c r="H168" s="242" t="s">
        <v>129</v>
      </c>
      <c r="I168" s="243" t="s">
        <v>127</v>
      </c>
      <c r="J168" s="249" t="s">
        <v>50</v>
      </c>
      <c r="K168" s="287">
        <v>1</v>
      </c>
      <c r="L168" s="288">
        <v>0</v>
      </c>
      <c r="M168" s="247" t="s">
        <v>609</v>
      </c>
      <c r="N168" s="242" t="s">
        <v>254</v>
      </c>
      <c r="O168" s="291"/>
      <c r="P168" s="292"/>
      <c r="Q168" s="293"/>
      <c r="R168" s="293"/>
      <c r="S168" s="294"/>
      <c r="T168" s="295"/>
      <c r="U168" s="293"/>
      <c r="V168" s="293"/>
      <c r="W168" s="294"/>
      <c r="X168" s="296"/>
      <c r="Y168" s="295"/>
      <c r="Z168" s="293"/>
      <c r="AA168" s="293"/>
      <c r="AB168" s="313"/>
      <c r="AC168" s="314"/>
      <c r="AD168" s="315"/>
      <c r="AE168" s="293"/>
      <c r="AF168" s="293"/>
      <c r="AG168" s="296"/>
      <c r="AH168" s="319"/>
      <c r="AI168" s="320"/>
      <c r="AJ168" s="321"/>
      <c r="AK168" s="321"/>
      <c r="AL168" s="326"/>
      <c r="AM168" s="319"/>
      <c r="AN168" s="320"/>
      <c r="AO168" s="321"/>
      <c r="AP168" s="321"/>
      <c r="AQ168" s="328"/>
      <c r="AR168" s="320"/>
      <c r="AS168" s="320"/>
      <c r="AT168" s="321"/>
      <c r="AU168" s="321"/>
      <c r="AV168" s="326"/>
      <c r="AW168" s="319"/>
      <c r="AX168" s="321"/>
      <c r="AY168" s="321"/>
      <c r="AZ168" s="321"/>
      <c r="BA168" s="326"/>
      <c r="BB168" s="319"/>
      <c r="BC168" s="320"/>
      <c r="BD168" s="321"/>
      <c r="BE168" s="321"/>
      <c r="BF168" s="328"/>
      <c r="BG168" s="292"/>
      <c r="BH168" s="293"/>
      <c r="BI168" s="293"/>
      <c r="BJ168" s="294"/>
      <c r="BK168" s="296"/>
      <c r="BL168" s="295"/>
      <c r="BM168" s="293"/>
      <c r="BN168" s="293"/>
      <c r="BO168" s="293"/>
      <c r="BP168" s="296"/>
      <c r="BQ168" s="295"/>
      <c r="BR168" s="292"/>
      <c r="BS168" s="293"/>
      <c r="BT168" s="293"/>
      <c r="BU168" s="512"/>
      <c r="BV168" s="342">
        <f t="shared" si="24"/>
        <v>0</v>
      </c>
      <c r="BW168" s="429">
        <f t="shared" si="29"/>
        <v>0</v>
      </c>
      <c r="BX168" s="343" t="str">
        <f t="shared" si="25"/>
        <v>-</v>
      </c>
      <c r="BY168" s="344" t="str">
        <f t="shared" si="26"/>
        <v>-</v>
      </c>
      <c r="BZ168" s="344" t="str">
        <f t="shared" si="27"/>
        <v>-</v>
      </c>
      <c r="CA168" s="154" t="s">
        <v>124</v>
      </c>
      <c r="CB168" s="155" t="s">
        <v>163</v>
      </c>
      <c r="CC168" s="349">
        <f t="shared" si="30"/>
        <v>0</v>
      </c>
      <c r="CD168" s="349">
        <f t="shared" si="31"/>
        <v>0</v>
      </c>
      <c r="CE168" s="349">
        <f t="shared" si="32"/>
        <v>0</v>
      </c>
      <c r="CF168" s="349">
        <f t="shared" si="33"/>
        <v>0</v>
      </c>
      <c r="CG168" s="348">
        <v>0</v>
      </c>
      <c r="CH168" s="350" t="str">
        <f t="shared" si="28"/>
        <v>-</v>
      </c>
    </row>
    <row r="169" spans="1:86">
      <c r="A169" s="238" t="s">
        <v>146</v>
      </c>
      <c r="B169" s="239" t="s">
        <v>251</v>
      </c>
      <c r="C169" s="240" t="s">
        <v>252</v>
      </c>
      <c r="D169" s="240" t="s">
        <v>163</v>
      </c>
      <c r="E169" s="286" t="s">
        <v>154</v>
      </c>
      <c r="F169" s="241" t="s">
        <v>253</v>
      </c>
      <c r="G169" s="242" t="s">
        <v>124</v>
      </c>
      <c r="H169" s="242" t="s">
        <v>129</v>
      </c>
      <c r="I169" s="243" t="s">
        <v>127</v>
      </c>
      <c r="J169" s="249" t="s">
        <v>72</v>
      </c>
      <c r="K169" s="287">
        <v>4</v>
      </c>
      <c r="L169" s="288">
        <v>4</v>
      </c>
      <c r="M169" s="247" t="s">
        <v>633</v>
      </c>
      <c r="N169" s="242" t="s">
        <v>254</v>
      </c>
      <c r="O169" s="291"/>
      <c r="P169" s="292"/>
      <c r="Q169" s="293"/>
      <c r="R169" s="293"/>
      <c r="S169" s="294"/>
      <c r="T169" s="295"/>
      <c r="U169" s="293">
        <v>1</v>
      </c>
      <c r="V169" s="293"/>
      <c r="W169" s="294"/>
      <c r="X169" s="296"/>
      <c r="Y169" s="295"/>
      <c r="Z169" s="293"/>
      <c r="AA169" s="293"/>
      <c r="AB169" s="313"/>
      <c r="AC169" s="314"/>
      <c r="AD169" s="315"/>
      <c r="AE169" s="293"/>
      <c r="AF169" s="293"/>
      <c r="AG169" s="296"/>
      <c r="AH169" s="319"/>
      <c r="AI169" s="320"/>
      <c r="AJ169" s="321">
        <v>1</v>
      </c>
      <c r="AK169" s="321"/>
      <c r="AL169" s="326"/>
      <c r="AM169" s="319"/>
      <c r="AN169" s="320"/>
      <c r="AO169" s="321"/>
      <c r="AP169" s="321"/>
      <c r="AQ169" s="328"/>
      <c r="AR169" s="320"/>
      <c r="AS169" s="320"/>
      <c r="AT169" s="321"/>
      <c r="AU169" s="321">
        <v>1</v>
      </c>
      <c r="AV169" s="326"/>
      <c r="AW169" s="319"/>
      <c r="AX169" s="321"/>
      <c r="AY169" s="321"/>
      <c r="AZ169" s="321"/>
      <c r="BA169" s="326"/>
      <c r="BB169" s="319"/>
      <c r="BC169" s="320"/>
      <c r="BD169" s="321"/>
      <c r="BE169" s="321"/>
      <c r="BF169" s="328"/>
      <c r="BG169" s="292"/>
      <c r="BH169" s="293">
        <v>1</v>
      </c>
      <c r="BI169" s="293"/>
      <c r="BJ169" s="294"/>
      <c r="BK169" s="296"/>
      <c r="BL169" s="295"/>
      <c r="BM169" s="293"/>
      <c r="BN169" s="293"/>
      <c r="BO169" s="293"/>
      <c r="BP169" s="296"/>
      <c r="BQ169" s="295"/>
      <c r="BR169" s="292"/>
      <c r="BS169" s="293"/>
      <c r="BT169" s="293"/>
      <c r="BU169" s="512"/>
      <c r="BV169" s="342">
        <f t="shared" si="24"/>
        <v>4</v>
      </c>
      <c r="BW169" s="429">
        <f t="shared" si="29"/>
        <v>0</v>
      </c>
      <c r="BX169" s="343">
        <f t="shared" si="25"/>
        <v>4</v>
      </c>
      <c r="BY169" s="344" t="str">
        <f t="shared" si="26"/>
        <v>-</v>
      </c>
      <c r="BZ169" s="344" t="str">
        <f t="shared" si="27"/>
        <v>-</v>
      </c>
      <c r="CA169" s="154" t="s">
        <v>124</v>
      </c>
      <c r="CB169" s="155" t="s">
        <v>163</v>
      </c>
      <c r="CC169" s="349">
        <f t="shared" si="30"/>
        <v>1</v>
      </c>
      <c r="CD169" s="349">
        <f t="shared" si="31"/>
        <v>1</v>
      </c>
      <c r="CE169" s="349">
        <f t="shared" si="32"/>
        <v>1</v>
      </c>
      <c r="CF169" s="349">
        <f t="shared" si="33"/>
        <v>1</v>
      </c>
      <c r="CG169" s="348">
        <v>0</v>
      </c>
      <c r="CH169" s="350" t="str">
        <f t="shared" si="28"/>
        <v>-</v>
      </c>
    </row>
    <row r="170" spans="1:86">
      <c r="A170" s="238" t="s">
        <v>146</v>
      </c>
      <c r="B170" s="239" t="s">
        <v>251</v>
      </c>
      <c r="C170" s="240" t="s">
        <v>257</v>
      </c>
      <c r="D170" s="240" t="s">
        <v>163</v>
      </c>
      <c r="E170" s="286" t="s">
        <v>154</v>
      </c>
      <c r="F170" s="241" t="s">
        <v>258</v>
      </c>
      <c r="G170" s="242" t="s">
        <v>124</v>
      </c>
      <c r="H170" s="242" t="s">
        <v>129</v>
      </c>
      <c r="I170" s="243" t="s">
        <v>127</v>
      </c>
      <c r="J170" s="249" t="s">
        <v>75</v>
      </c>
      <c r="K170" s="287">
        <v>4</v>
      </c>
      <c r="L170" s="288">
        <v>4</v>
      </c>
      <c r="M170" s="247" t="s">
        <v>630</v>
      </c>
      <c r="N170" s="242" t="s">
        <v>259</v>
      </c>
      <c r="O170" s="291"/>
      <c r="P170" s="292"/>
      <c r="Q170" s="293"/>
      <c r="R170" s="293"/>
      <c r="S170" s="294"/>
      <c r="T170" s="295"/>
      <c r="U170" s="293">
        <v>1</v>
      </c>
      <c r="V170" s="293"/>
      <c r="W170" s="294"/>
      <c r="X170" s="296"/>
      <c r="Y170" s="295"/>
      <c r="Z170" s="293"/>
      <c r="AA170" s="293"/>
      <c r="AB170" s="313"/>
      <c r="AC170" s="314"/>
      <c r="AD170" s="315"/>
      <c r="AE170" s="293"/>
      <c r="AF170" s="293"/>
      <c r="AG170" s="296"/>
      <c r="AH170" s="319"/>
      <c r="AI170" s="320"/>
      <c r="AJ170" s="321">
        <v>1</v>
      </c>
      <c r="AK170" s="321"/>
      <c r="AL170" s="326"/>
      <c r="AM170" s="319"/>
      <c r="AN170" s="320"/>
      <c r="AO170" s="321"/>
      <c r="AP170" s="321"/>
      <c r="AQ170" s="328"/>
      <c r="AR170" s="320"/>
      <c r="AS170" s="320"/>
      <c r="AT170" s="321"/>
      <c r="AU170" s="321">
        <v>1</v>
      </c>
      <c r="AV170" s="326"/>
      <c r="AW170" s="319"/>
      <c r="AX170" s="321"/>
      <c r="AY170" s="321"/>
      <c r="AZ170" s="321"/>
      <c r="BA170" s="326"/>
      <c r="BB170" s="319"/>
      <c r="BC170" s="320"/>
      <c r="BD170" s="321"/>
      <c r="BE170" s="321"/>
      <c r="BF170" s="328"/>
      <c r="BG170" s="292"/>
      <c r="BH170" s="293">
        <v>1</v>
      </c>
      <c r="BI170" s="293"/>
      <c r="BJ170" s="294"/>
      <c r="BK170" s="296"/>
      <c r="BL170" s="295"/>
      <c r="BM170" s="293"/>
      <c r="BN170" s="293"/>
      <c r="BO170" s="293"/>
      <c r="BP170" s="296"/>
      <c r="BQ170" s="295"/>
      <c r="BR170" s="292"/>
      <c r="BS170" s="293"/>
      <c r="BT170" s="293"/>
      <c r="BU170" s="512"/>
      <c r="BV170" s="342">
        <f t="shared" si="24"/>
        <v>4</v>
      </c>
      <c r="BW170" s="429">
        <f t="shared" si="29"/>
        <v>0</v>
      </c>
      <c r="BX170" s="343">
        <f t="shared" si="25"/>
        <v>4</v>
      </c>
      <c r="BY170" s="344" t="str">
        <f t="shared" si="26"/>
        <v>-</v>
      </c>
      <c r="BZ170" s="344" t="str">
        <f t="shared" si="27"/>
        <v>-</v>
      </c>
      <c r="CA170" s="154" t="s">
        <v>124</v>
      </c>
      <c r="CB170" s="155" t="s">
        <v>163</v>
      </c>
      <c r="CC170" s="349">
        <f t="shared" si="30"/>
        <v>1</v>
      </c>
      <c r="CD170" s="349">
        <f t="shared" si="31"/>
        <v>1</v>
      </c>
      <c r="CE170" s="349">
        <f t="shared" si="32"/>
        <v>1</v>
      </c>
      <c r="CF170" s="349">
        <f t="shared" si="33"/>
        <v>1</v>
      </c>
      <c r="CG170" s="348">
        <v>0</v>
      </c>
      <c r="CH170" s="350" t="str">
        <f t="shared" si="28"/>
        <v>-</v>
      </c>
    </row>
    <row r="171" spans="1:86">
      <c r="A171" s="238" t="s">
        <v>146</v>
      </c>
      <c r="B171" s="239" t="s">
        <v>251</v>
      </c>
      <c r="C171" s="240" t="s">
        <v>257</v>
      </c>
      <c r="D171" s="240" t="s">
        <v>163</v>
      </c>
      <c r="E171" s="286" t="s">
        <v>154</v>
      </c>
      <c r="F171" s="241" t="s">
        <v>258</v>
      </c>
      <c r="G171" s="242" t="s">
        <v>124</v>
      </c>
      <c r="H171" s="242" t="s">
        <v>129</v>
      </c>
      <c r="I171" s="243" t="s">
        <v>127</v>
      </c>
      <c r="J171" s="249" t="s">
        <v>38</v>
      </c>
      <c r="K171" s="287">
        <v>4</v>
      </c>
      <c r="L171" s="288">
        <v>4</v>
      </c>
      <c r="M171" s="312" t="s">
        <v>636</v>
      </c>
      <c r="N171" s="242" t="s">
        <v>259</v>
      </c>
      <c r="O171" s="291"/>
      <c r="P171" s="292"/>
      <c r="Q171" s="293"/>
      <c r="R171" s="293"/>
      <c r="S171" s="294"/>
      <c r="T171" s="295"/>
      <c r="U171" s="293">
        <v>1</v>
      </c>
      <c r="V171" s="293"/>
      <c r="W171" s="294"/>
      <c r="X171" s="296"/>
      <c r="Y171" s="295"/>
      <c r="Z171" s="293"/>
      <c r="AA171" s="293"/>
      <c r="AB171" s="313"/>
      <c r="AC171" s="314"/>
      <c r="AD171" s="315"/>
      <c r="AE171" s="293"/>
      <c r="AF171" s="293"/>
      <c r="AG171" s="296"/>
      <c r="AH171" s="319"/>
      <c r="AI171" s="320"/>
      <c r="AJ171" s="321">
        <v>1</v>
      </c>
      <c r="AK171" s="321"/>
      <c r="AL171" s="326"/>
      <c r="AM171" s="319"/>
      <c r="AN171" s="320"/>
      <c r="AO171" s="321"/>
      <c r="AP171" s="321"/>
      <c r="AQ171" s="328"/>
      <c r="AR171" s="320"/>
      <c r="AS171" s="320"/>
      <c r="AT171" s="321"/>
      <c r="AU171" s="321">
        <v>1</v>
      </c>
      <c r="AV171" s="326"/>
      <c r="AW171" s="319"/>
      <c r="AX171" s="321"/>
      <c r="AY171" s="321"/>
      <c r="AZ171" s="321"/>
      <c r="BA171" s="326"/>
      <c r="BB171" s="319"/>
      <c r="BC171" s="320"/>
      <c r="BD171" s="321"/>
      <c r="BE171" s="321"/>
      <c r="BF171" s="328"/>
      <c r="BG171" s="292"/>
      <c r="BH171" s="293">
        <v>1</v>
      </c>
      <c r="BI171" s="293"/>
      <c r="BJ171" s="294"/>
      <c r="BK171" s="296"/>
      <c r="BL171" s="295"/>
      <c r="BM171" s="293"/>
      <c r="BN171" s="293"/>
      <c r="BO171" s="293"/>
      <c r="BP171" s="296"/>
      <c r="BQ171" s="295"/>
      <c r="BR171" s="292"/>
      <c r="BS171" s="293"/>
      <c r="BT171" s="293"/>
      <c r="BU171" s="512"/>
      <c r="BV171" s="342">
        <f t="shared" si="24"/>
        <v>4</v>
      </c>
      <c r="BW171" s="429">
        <f t="shared" si="29"/>
        <v>0</v>
      </c>
      <c r="BX171" s="343">
        <f t="shared" si="25"/>
        <v>4</v>
      </c>
      <c r="BY171" s="344">
        <f t="shared" si="26"/>
        <v>2</v>
      </c>
      <c r="BZ171" s="344">
        <f t="shared" si="27"/>
        <v>2</v>
      </c>
      <c r="CA171" s="154" t="s">
        <v>124</v>
      </c>
      <c r="CB171" s="155" t="s">
        <v>163</v>
      </c>
      <c r="CC171" s="349">
        <f t="shared" si="30"/>
        <v>1</v>
      </c>
      <c r="CD171" s="349">
        <f t="shared" si="31"/>
        <v>1</v>
      </c>
      <c r="CE171" s="349">
        <f t="shared" si="32"/>
        <v>1</v>
      </c>
      <c r="CF171" s="349">
        <f t="shared" si="33"/>
        <v>1</v>
      </c>
      <c r="CG171" s="348">
        <v>0</v>
      </c>
      <c r="CH171" s="350" t="str">
        <f t="shared" si="28"/>
        <v>Done</v>
      </c>
    </row>
    <row r="172" spans="1:86">
      <c r="A172" s="238" t="s">
        <v>146</v>
      </c>
      <c r="B172" s="239" t="s">
        <v>251</v>
      </c>
      <c r="C172" s="240" t="s">
        <v>257</v>
      </c>
      <c r="D172" s="240" t="s">
        <v>163</v>
      </c>
      <c r="E172" s="286" t="s">
        <v>154</v>
      </c>
      <c r="F172" s="241" t="s">
        <v>258</v>
      </c>
      <c r="G172" s="242" t="s">
        <v>124</v>
      </c>
      <c r="H172" s="242" t="s">
        <v>129</v>
      </c>
      <c r="I172" s="243" t="s">
        <v>127</v>
      </c>
      <c r="J172" s="249" t="s">
        <v>144</v>
      </c>
      <c r="K172" s="287">
        <v>4</v>
      </c>
      <c r="L172" s="288">
        <v>4</v>
      </c>
      <c r="M172" s="312" t="s">
        <v>613</v>
      </c>
      <c r="N172" s="242" t="s">
        <v>259</v>
      </c>
      <c r="O172" s="291"/>
      <c r="P172" s="292"/>
      <c r="Q172" s="293"/>
      <c r="R172" s="293"/>
      <c r="S172" s="294"/>
      <c r="T172" s="295"/>
      <c r="U172" s="293">
        <v>1</v>
      </c>
      <c r="V172" s="293"/>
      <c r="W172" s="294"/>
      <c r="X172" s="296"/>
      <c r="Y172" s="295"/>
      <c r="Z172" s="293"/>
      <c r="AA172" s="293"/>
      <c r="AB172" s="313"/>
      <c r="AC172" s="314"/>
      <c r="AD172" s="315"/>
      <c r="AE172" s="293"/>
      <c r="AF172" s="293"/>
      <c r="AG172" s="296"/>
      <c r="AH172" s="319"/>
      <c r="AI172" s="320"/>
      <c r="AJ172" s="321">
        <v>1</v>
      </c>
      <c r="AK172" s="321"/>
      <c r="AL172" s="326"/>
      <c r="AM172" s="319"/>
      <c r="AN172" s="320"/>
      <c r="AO172" s="321"/>
      <c r="AP172" s="321"/>
      <c r="AQ172" s="328"/>
      <c r="AR172" s="320"/>
      <c r="AS172" s="320"/>
      <c r="AT172" s="321"/>
      <c r="AU172" s="321">
        <v>1</v>
      </c>
      <c r="AV172" s="326"/>
      <c r="AW172" s="319"/>
      <c r="AX172" s="321"/>
      <c r="AY172" s="321"/>
      <c r="AZ172" s="321"/>
      <c r="BA172" s="326"/>
      <c r="BB172" s="319"/>
      <c r="BC172" s="320"/>
      <c r="BD172" s="321"/>
      <c r="BE172" s="321"/>
      <c r="BF172" s="328"/>
      <c r="BG172" s="292"/>
      <c r="BH172" s="293">
        <v>1</v>
      </c>
      <c r="BI172" s="293"/>
      <c r="BJ172" s="294"/>
      <c r="BK172" s="296"/>
      <c r="BL172" s="295"/>
      <c r="BM172" s="293"/>
      <c r="BN172" s="293"/>
      <c r="BO172" s="293"/>
      <c r="BP172" s="296"/>
      <c r="BQ172" s="295"/>
      <c r="BR172" s="292"/>
      <c r="BS172" s="293"/>
      <c r="BT172" s="293"/>
      <c r="BU172" s="512"/>
      <c r="BV172" s="342">
        <f t="shared" si="24"/>
        <v>4</v>
      </c>
      <c r="BW172" s="429">
        <f t="shared" si="29"/>
        <v>0</v>
      </c>
      <c r="BX172" s="343">
        <f t="shared" si="25"/>
        <v>4</v>
      </c>
      <c r="BY172" s="344">
        <f t="shared" si="26"/>
        <v>2</v>
      </c>
      <c r="BZ172" s="344">
        <f t="shared" si="27"/>
        <v>2</v>
      </c>
      <c r="CA172" s="154" t="s">
        <v>124</v>
      </c>
      <c r="CB172" s="155" t="s">
        <v>163</v>
      </c>
      <c r="CC172" s="349">
        <f t="shared" si="30"/>
        <v>1</v>
      </c>
      <c r="CD172" s="349">
        <f t="shared" si="31"/>
        <v>1</v>
      </c>
      <c r="CE172" s="349">
        <f t="shared" si="32"/>
        <v>1</v>
      </c>
      <c r="CF172" s="349">
        <f t="shared" si="33"/>
        <v>1</v>
      </c>
      <c r="CG172" s="348">
        <v>0</v>
      </c>
      <c r="CH172" s="350" t="s">
        <v>1041</v>
      </c>
    </row>
    <row r="173" spans="1:86">
      <c r="A173" s="238" t="s">
        <v>146</v>
      </c>
      <c r="B173" s="239" t="s">
        <v>251</v>
      </c>
      <c r="C173" s="240" t="s">
        <v>257</v>
      </c>
      <c r="D173" s="240" t="s">
        <v>163</v>
      </c>
      <c r="E173" s="286" t="s">
        <v>154</v>
      </c>
      <c r="F173" s="241" t="s">
        <v>258</v>
      </c>
      <c r="G173" s="242" t="s">
        <v>124</v>
      </c>
      <c r="H173" s="242" t="s">
        <v>129</v>
      </c>
      <c r="I173" s="243" t="s">
        <v>127</v>
      </c>
      <c r="J173" s="249" t="s">
        <v>734</v>
      </c>
      <c r="K173" s="287">
        <v>6</v>
      </c>
      <c r="L173" s="288">
        <v>6</v>
      </c>
      <c r="M173" s="310" t="s">
        <v>735</v>
      </c>
      <c r="N173" s="242" t="s">
        <v>259</v>
      </c>
      <c r="O173" s="291"/>
      <c r="P173" s="292"/>
      <c r="Q173" s="293"/>
      <c r="R173" s="293"/>
      <c r="S173" s="294"/>
      <c r="T173" s="295"/>
      <c r="U173" s="293">
        <v>6</v>
      </c>
      <c r="V173" s="293"/>
      <c r="W173" s="294"/>
      <c r="X173" s="296"/>
      <c r="Y173" s="295"/>
      <c r="Z173" s="293"/>
      <c r="AA173" s="293"/>
      <c r="AB173" s="313"/>
      <c r="AC173" s="314"/>
      <c r="AD173" s="315"/>
      <c r="AE173" s="293"/>
      <c r="AF173" s="293"/>
      <c r="AG173" s="296"/>
      <c r="AH173" s="319"/>
      <c r="AI173" s="320"/>
      <c r="AJ173" s="321"/>
      <c r="AK173" s="321"/>
      <c r="AL173" s="326"/>
      <c r="AM173" s="319"/>
      <c r="AN173" s="320"/>
      <c r="AO173" s="321"/>
      <c r="AP173" s="321"/>
      <c r="AQ173" s="328"/>
      <c r="AR173" s="320"/>
      <c r="AS173" s="320"/>
      <c r="AT173" s="321"/>
      <c r="AU173" s="321"/>
      <c r="AV173" s="326"/>
      <c r="AW173" s="319"/>
      <c r="AX173" s="321"/>
      <c r="AY173" s="321"/>
      <c r="AZ173" s="321"/>
      <c r="BA173" s="326"/>
      <c r="BB173" s="319"/>
      <c r="BC173" s="320"/>
      <c r="BD173" s="321"/>
      <c r="BE173" s="321"/>
      <c r="BF173" s="328"/>
      <c r="BG173" s="292"/>
      <c r="BH173" s="293"/>
      <c r="BI173" s="293"/>
      <c r="BJ173" s="294"/>
      <c r="BK173" s="296"/>
      <c r="BL173" s="295"/>
      <c r="BM173" s="293"/>
      <c r="BN173" s="293"/>
      <c r="BO173" s="293"/>
      <c r="BP173" s="296"/>
      <c r="BQ173" s="295"/>
      <c r="BR173" s="292"/>
      <c r="BS173" s="293"/>
      <c r="BT173" s="293"/>
      <c r="BU173" s="512"/>
      <c r="BV173" s="342">
        <f t="shared" si="24"/>
        <v>6</v>
      </c>
      <c r="BW173" s="429">
        <f t="shared" si="29"/>
        <v>0</v>
      </c>
      <c r="BX173" s="343" t="str">
        <f t="shared" si="25"/>
        <v>-</v>
      </c>
      <c r="BY173" s="344" t="str">
        <f t="shared" si="26"/>
        <v>-</v>
      </c>
      <c r="BZ173" s="344" t="str">
        <f t="shared" si="27"/>
        <v>-</v>
      </c>
      <c r="CA173" s="154" t="s">
        <v>124</v>
      </c>
      <c r="CB173" s="155" t="s">
        <v>163</v>
      </c>
      <c r="CC173" s="349">
        <f t="shared" si="30"/>
        <v>6</v>
      </c>
      <c r="CD173" s="349">
        <f t="shared" si="31"/>
        <v>0</v>
      </c>
      <c r="CE173" s="349">
        <f t="shared" si="32"/>
        <v>0</v>
      </c>
      <c r="CF173" s="349">
        <f t="shared" si="33"/>
        <v>0</v>
      </c>
      <c r="CG173" s="348">
        <v>0</v>
      </c>
      <c r="CH173" s="350" t="str">
        <f t="shared" si="28"/>
        <v>-</v>
      </c>
    </row>
    <row r="174" spans="1:86">
      <c r="A174" s="238" t="s">
        <v>146</v>
      </c>
      <c r="B174" s="239" t="s">
        <v>251</v>
      </c>
      <c r="C174" s="240" t="s">
        <v>257</v>
      </c>
      <c r="D174" s="240" t="s">
        <v>163</v>
      </c>
      <c r="E174" s="286" t="s">
        <v>154</v>
      </c>
      <c r="F174" s="241" t="s">
        <v>258</v>
      </c>
      <c r="G174" s="242" t="s">
        <v>124</v>
      </c>
      <c r="H174" s="242" t="s">
        <v>129</v>
      </c>
      <c r="I174" s="243" t="s">
        <v>127</v>
      </c>
      <c r="J174" s="249" t="s">
        <v>47</v>
      </c>
      <c r="K174" s="287">
        <v>4</v>
      </c>
      <c r="L174" s="288">
        <v>4</v>
      </c>
      <c r="M174" s="247" t="s">
        <v>617</v>
      </c>
      <c r="N174" s="242" t="s">
        <v>259</v>
      </c>
      <c r="O174" s="291"/>
      <c r="P174" s="292"/>
      <c r="Q174" s="293"/>
      <c r="R174" s="293"/>
      <c r="S174" s="294"/>
      <c r="T174" s="295"/>
      <c r="U174" s="293">
        <v>1</v>
      </c>
      <c r="V174" s="293"/>
      <c r="W174" s="294"/>
      <c r="X174" s="296"/>
      <c r="Y174" s="295"/>
      <c r="Z174" s="293"/>
      <c r="AA174" s="293"/>
      <c r="AB174" s="313"/>
      <c r="AC174" s="314"/>
      <c r="AD174" s="315"/>
      <c r="AE174" s="293"/>
      <c r="AF174" s="293"/>
      <c r="AG174" s="296"/>
      <c r="AH174" s="319"/>
      <c r="AI174" s="320"/>
      <c r="AJ174" s="321">
        <v>1</v>
      </c>
      <c r="AK174" s="321"/>
      <c r="AL174" s="326"/>
      <c r="AM174" s="319"/>
      <c r="AN174" s="320"/>
      <c r="AO174" s="321"/>
      <c r="AP174" s="321"/>
      <c r="AQ174" s="328"/>
      <c r="AR174" s="320"/>
      <c r="AS174" s="320"/>
      <c r="AT174" s="321"/>
      <c r="AU174" s="321">
        <v>1</v>
      </c>
      <c r="AV174" s="326"/>
      <c r="AW174" s="319"/>
      <c r="AX174" s="321"/>
      <c r="AY174" s="321"/>
      <c r="AZ174" s="321"/>
      <c r="BA174" s="326"/>
      <c r="BB174" s="319"/>
      <c r="BC174" s="320"/>
      <c r="BD174" s="321"/>
      <c r="BE174" s="321"/>
      <c r="BF174" s="328"/>
      <c r="BG174" s="292"/>
      <c r="BH174" s="293">
        <v>1</v>
      </c>
      <c r="BI174" s="293"/>
      <c r="BJ174" s="294"/>
      <c r="BK174" s="296"/>
      <c r="BL174" s="295"/>
      <c r="BM174" s="293"/>
      <c r="BN174" s="293"/>
      <c r="BO174" s="293"/>
      <c r="BP174" s="296"/>
      <c r="BQ174" s="295"/>
      <c r="BR174" s="292"/>
      <c r="BS174" s="293"/>
      <c r="BT174" s="293"/>
      <c r="BU174" s="512"/>
      <c r="BV174" s="342">
        <f t="shared" si="24"/>
        <v>4</v>
      </c>
      <c r="BW174" s="429">
        <f t="shared" si="29"/>
        <v>0</v>
      </c>
      <c r="BX174" s="343">
        <f t="shared" si="25"/>
        <v>4</v>
      </c>
      <c r="BY174" s="344" t="str">
        <f t="shared" si="26"/>
        <v>-</v>
      </c>
      <c r="BZ174" s="344" t="str">
        <f t="shared" si="27"/>
        <v>-</v>
      </c>
      <c r="CA174" s="154" t="s">
        <v>124</v>
      </c>
      <c r="CB174" s="155" t="s">
        <v>163</v>
      </c>
      <c r="CC174" s="349">
        <f t="shared" si="30"/>
        <v>1</v>
      </c>
      <c r="CD174" s="349">
        <f t="shared" si="31"/>
        <v>1</v>
      </c>
      <c r="CE174" s="349">
        <f t="shared" si="32"/>
        <v>1</v>
      </c>
      <c r="CF174" s="349">
        <f t="shared" si="33"/>
        <v>1</v>
      </c>
      <c r="CG174" s="348">
        <v>0</v>
      </c>
      <c r="CH174" s="350" t="str">
        <f t="shared" si="28"/>
        <v>-</v>
      </c>
    </row>
    <row r="175" spans="1:86">
      <c r="A175" s="238" t="s">
        <v>146</v>
      </c>
      <c r="B175" s="239" t="s">
        <v>251</v>
      </c>
      <c r="C175" s="240" t="s">
        <v>257</v>
      </c>
      <c r="D175" s="240" t="s">
        <v>163</v>
      </c>
      <c r="E175" s="286" t="s">
        <v>154</v>
      </c>
      <c r="F175" s="241" t="s">
        <v>258</v>
      </c>
      <c r="G175" s="242" t="s">
        <v>124</v>
      </c>
      <c r="H175" s="242" t="s">
        <v>129</v>
      </c>
      <c r="I175" s="243" t="s">
        <v>127</v>
      </c>
      <c r="J175" s="249" t="s">
        <v>746</v>
      </c>
      <c r="K175" s="287">
        <v>4</v>
      </c>
      <c r="L175" s="288">
        <v>4</v>
      </c>
      <c r="M175" s="247" t="s">
        <v>628</v>
      </c>
      <c r="N175" s="242" t="s">
        <v>259</v>
      </c>
      <c r="O175" s="291"/>
      <c r="P175" s="292"/>
      <c r="Q175" s="293"/>
      <c r="R175" s="293"/>
      <c r="S175" s="294"/>
      <c r="T175" s="295"/>
      <c r="U175" s="293">
        <v>1</v>
      </c>
      <c r="V175" s="293"/>
      <c r="W175" s="294"/>
      <c r="X175" s="296"/>
      <c r="Y175" s="295"/>
      <c r="Z175" s="293"/>
      <c r="AA175" s="293"/>
      <c r="AB175" s="313"/>
      <c r="AC175" s="314"/>
      <c r="AD175" s="315"/>
      <c r="AE175" s="293"/>
      <c r="AF175" s="293"/>
      <c r="AG175" s="296"/>
      <c r="AH175" s="319"/>
      <c r="AI175" s="320"/>
      <c r="AJ175" s="321">
        <v>1</v>
      </c>
      <c r="AK175" s="321"/>
      <c r="AL175" s="326"/>
      <c r="AM175" s="319"/>
      <c r="AN175" s="320"/>
      <c r="AO175" s="321"/>
      <c r="AP175" s="321"/>
      <c r="AQ175" s="328"/>
      <c r="AR175" s="320"/>
      <c r="AS175" s="320"/>
      <c r="AT175" s="321"/>
      <c r="AU175" s="321">
        <v>1</v>
      </c>
      <c r="AV175" s="326"/>
      <c r="AW175" s="319"/>
      <c r="AX175" s="321"/>
      <c r="AY175" s="321"/>
      <c r="AZ175" s="321"/>
      <c r="BA175" s="326"/>
      <c r="BB175" s="319"/>
      <c r="BC175" s="320"/>
      <c r="BD175" s="321"/>
      <c r="BE175" s="321"/>
      <c r="BF175" s="328"/>
      <c r="BG175" s="292"/>
      <c r="BH175" s="293">
        <v>1</v>
      </c>
      <c r="BI175" s="293"/>
      <c r="BJ175" s="294"/>
      <c r="BK175" s="296"/>
      <c r="BL175" s="295"/>
      <c r="BM175" s="293"/>
      <c r="BN175" s="293"/>
      <c r="BO175" s="293"/>
      <c r="BP175" s="296"/>
      <c r="BQ175" s="295"/>
      <c r="BR175" s="292"/>
      <c r="BS175" s="293"/>
      <c r="BT175" s="293"/>
      <c r="BU175" s="512"/>
      <c r="BV175" s="342">
        <f t="shared" si="24"/>
        <v>4</v>
      </c>
      <c r="BW175" s="429">
        <f t="shared" si="29"/>
        <v>0</v>
      </c>
      <c r="BX175" s="343">
        <f t="shared" si="25"/>
        <v>4</v>
      </c>
      <c r="BY175" s="344" t="str">
        <f t="shared" si="26"/>
        <v>-</v>
      </c>
      <c r="BZ175" s="344" t="str">
        <f t="shared" si="27"/>
        <v>-</v>
      </c>
      <c r="CA175" s="154" t="s">
        <v>124</v>
      </c>
      <c r="CB175" s="155" t="s">
        <v>163</v>
      </c>
      <c r="CC175" s="349">
        <f t="shared" si="30"/>
        <v>1</v>
      </c>
      <c r="CD175" s="349">
        <f t="shared" si="31"/>
        <v>1</v>
      </c>
      <c r="CE175" s="349">
        <f t="shared" si="32"/>
        <v>1</v>
      </c>
      <c r="CF175" s="349">
        <f t="shared" si="33"/>
        <v>1</v>
      </c>
      <c r="CG175" s="348">
        <v>0</v>
      </c>
      <c r="CH175" s="350" t="str">
        <f t="shared" si="28"/>
        <v>-</v>
      </c>
    </row>
    <row r="176" spans="1:86">
      <c r="A176" s="238" t="s">
        <v>146</v>
      </c>
      <c r="B176" s="239" t="s">
        <v>251</v>
      </c>
      <c r="C176" s="240" t="s">
        <v>260</v>
      </c>
      <c r="D176" s="240" t="s">
        <v>163</v>
      </c>
      <c r="E176" s="286" t="s">
        <v>154</v>
      </c>
      <c r="F176" s="241" t="s">
        <v>261</v>
      </c>
      <c r="G176" s="242" t="s">
        <v>124</v>
      </c>
      <c r="H176" s="242" t="s">
        <v>129</v>
      </c>
      <c r="I176" s="243" t="s">
        <v>127</v>
      </c>
      <c r="J176" s="249" t="s">
        <v>75</v>
      </c>
      <c r="K176" s="287">
        <v>5</v>
      </c>
      <c r="L176" s="288">
        <v>5</v>
      </c>
      <c r="M176" s="247" t="s">
        <v>606</v>
      </c>
      <c r="N176" s="242" t="s">
        <v>262</v>
      </c>
      <c r="O176" s="291"/>
      <c r="P176" s="292"/>
      <c r="Q176" s="293"/>
      <c r="R176" s="293"/>
      <c r="S176" s="294"/>
      <c r="T176" s="295"/>
      <c r="U176" s="293">
        <v>1</v>
      </c>
      <c r="V176" s="293"/>
      <c r="W176" s="294"/>
      <c r="X176" s="296"/>
      <c r="Y176" s="295"/>
      <c r="Z176" s="293"/>
      <c r="AA176" s="293"/>
      <c r="AB176" s="313"/>
      <c r="AC176" s="314"/>
      <c r="AD176" s="315"/>
      <c r="AE176" s="293"/>
      <c r="AF176" s="293"/>
      <c r="AG176" s="296"/>
      <c r="AH176" s="319"/>
      <c r="AI176" s="320"/>
      <c r="AJ176" s="321">
        <v>1</v>
      </c>
      <c r="AK176" s="321"/>
      <c r="AL176" s="326"/>
      <c r="AM176" s="319"/>
      <c r="AN176" s="320"/>
      <c r="AO176" s="321"/>
      <c r="AP176" s="321">
        <v>1</v>
      </c>
      <c r="AQ176" s="328"/>
      <c r="AR176" s="320"/>
      <c r="AS176" s="320"/>
      <c r="AT176" s="321"/>
      <c r="AU176" s="321">
        <v>1</v>
      </c>
      <c r="AV176" s="326"/>
      <c r="AW176" s="319"/>
      <c r="AX176" s="321"/>
      <c r="AY176" s="321"/>
      <c r="AZ176" s="321"/>
      <c r="BA176" s="326"/>
      <c r="BB176" s="319"/>
      <c r="BC176" s="320"/>
      <c r="BD176" s="321"/>
      <c r="BE176" s="321"/>
      <c r="BF176" s="328"/>
      <c r="BG176" s="292"/>
      <c r="BH176" s="293">
        <v>1</v>
      </c>
      <c r="BI176" s="293"/>
      <c r="BJ176" s="294"/>
      <c r="BK176" s="296"/>
      <c r="BL176" s="295"/>
      <c r="BM176" s="293"/>
      <c r="BN176" s="293"/>
      <c r="BO176" s="293"/>
      <c r="BP176" s="296"/>
      <c r="BQ176" s="295"/>
      <c r="BR176" s="292"/>
      <c r="BS176" s="293"/>
      <c r="BT176" s="293"/>
      <c r="BU176" s="512"/>
      <c r="BV176" s="342">
        <f t="shared" si="24"/>
        <v>5</v>
      </c>
      <c r="BW176" s="429">
        <f t="shared" si="29"/>
        <v>0</v>
      </c>
      <c r="BX176" s="343">
        <f t="shared" si="25"/>
        <v>5</v>
      </c>
      <c r="BY176" s="344" t="str">
        <f t="shared" si="26"/>
        <v>-</v>
      </c>
      <c r="BZ176" s="344" t="str">
        <f t="shared" si="27"/>
        <v>-</v>
      </c>
      <c r="CA176" s="154" t="s">
        <v>124</v>
      </c>
      <c r="CB176" s="155" t="s">
        <v>163</v>
      </c>
      <c r="CC176" s="349">
        <f t="shared" si="30"/>
        <v>1</v>
      </c>
      <c r="CD176" s="349">
        <f t="shared" si="31"/>
        <v>2</v>
      </c>
      <c r="CE176" s="349">
        <f t="shared" si="32"/>
        <v>1</v>
      </c>
      <c r="CF176" s="349">
        <f t="shared" si="33"/>
        <v>1</v>
      </c>
      <c r="CG176" s="348">
        <v>0</v>
      </c>
      <c r="CH176" s="350" t="str">
        <f t="shared" si="28"/>
        <v>-</v>
      </c>
    </row>
    <row r="177" spans="1:86">
      <c r="A177" s="238" t="s">
        <v>146</v>
      </c>
      <c r="B177" s="239" t="s">
        <v>251</v>
      </c>
      <c r="C177" s="240" t="s">
        <v>260</v>
      </c>
      <c r="D177" s="240" t="s">
        <v>163</v>
      </c>
      <c r="E177" s="286" t="s">
        <v>154</v>
      </c>
      <c r="F177" s="241" t="s">
        <v>261</v>
      </c>
      <c r="G177" s="242" t="s">
        <v>124</v>
      </c>
      <c r="H177" s="242" t="s">
        <v>129</v>
      </c>
      <c r="I177" s="243" t="s">
        <v>127</v>
      </c>
      <c r="J177" s="249" t="s">
        <v>80</v>
      </c>
      <c r="K177" s="287">
        <v>1</v>
      </c>
      <c r="L177" s="288">
        <v>1</v>
      </c>
      <c r="M177" s="247" t="s">
        <v>609</v>
      </c>
      <c r="N177" s="242" t="s">
        <v>262</v>
      </c>
      <c r="O177" s="291"/>
      <c r="P177" s="292"/>
      <c r="Q177" s="293"/>
      <c r="R177" s="293"/>
      <c r="S177" s="294"/>
      <c r="T177" s="295"/>
      <c r="U177" s="293"/>
      <c r="V177" s="293"/>
      <c r="W177" s="294"/>
      <c r="X177" s="296"/>
      <c r="Y177" s="295"/>
      <c r="Z177" s="293"/>
      <c r="AA177" s="293"/>
      <c r="AB177" s="313"/>
      <c r="AC177" s="314"/>
      <c r="AD177" s="315"/>
      <c r="AE177" s="293"/>
      <c r="AF177" s="293"/>
      <c r="AG177" s="296"/>
      <c r="AH177" s="319"/>
      <c r="AI177" s="320"/>
      <c r="AJ177" s="321"/>
      <c r="AK177" s="321"/>
      <c r="AL177" s="326"/>
      <c r="AM177" s="319"/>
      <c r="AN177" s="320"/>
      <c r="AO177" s="321"/>
      <c r="AP177" s="321"/>
      <c r="AQ177" s="328"/>
      <c r="AR177" s="320"/>
      <c r="AS177" s="320"/>
      <c r="AT177" s="321"/>
      <c r="AU177" s="321"/>
      <c r="AV177" s="326"/>
      <c r="AW177" s="319"/>
      <c r="AX177" s="321"/>
      <c r="AY177" s="321"/>
      <c r="AZ177" s="321"/>
      <c r="BA177" s="326"/>
      <c r="BB177" s="319"/>
      <c r="BC177" s="320"/>
      <c r="BD177" s="321"/>
      <c r="BE177" s="321"/>
      <c r="BF177" s="328"/>
      <c r="BG177" s="292"/>
      <c r="BH177" s="293">
        <v>1</v>
      </c>
      <c r="BI177" s="293"/>
      <c r="BJ177" s="294"/>
      <c r="BK177" s="296"/>
      <c r="BL177" s="295"/>
      <c r="BM177" s="293"/>
      <c r="BN177" s="293"/>
      <c r="BO177" s="293"/>
      <c r="BP177" s="296"/>
      <c r="BQ177" s="295"/>
      <c r="BR177" s="292"/>
      <c r="BS177" s="293"/>
      <c r="BT177" s="293"/>
      <c r="BU177" s="512"/>
      <c r="BV177" s="342">
        <f t="shared" si="24"/>
        <v>1</v>
      </c>
      <c r="BW177" s="429">
        <f t="shared" si="29"/>
        <v>0</v>
      </c>
      <c r="BX177" s="343" t="str">
        <f t="shared" si="25"/>
        <v>-</v>
      </c>
      <c r="BY177" s="344" t="str">
        <f t="shared" si="26"/>
        <v>-</v>
      </c>
      <c r="BZ177" s="344" t="str">
        <f t="shared" si="27"/>
        <v>-</v>
      </c>
      <c r="CA177" s="154" t="s">
        <v>124</v>
      </c>
      <c r="CB177" s="155" t="s">
        <v>163</v>
      </c>
      <c r="CC177" s="349">
        <f t="shared" si="30"/>
        <v>0</v>
      </c>
      <c r="CD177" s="349">
        <f t="shared" si="31"/>
        <v>0</v>
      </c>
      <c r="CE177" s="349">
        <f t="shared" si="32"/>
        <v>0</v>
      </c>
      <c r="CF177" s="349">
        <f t="shared" si="33"/>
        <v>1</v>
      </c>
      <c r="CG177" s="348">
        <v>0</v>
      </c>
      <c r="CH177" s="350" t="str">
        <f t="shared" si="28"/>
        <v>-</v>
      </c>
    </row>
    <row r="178" spans="1:86">
      <c r="A178" s="238" t="s">
        <v>146</v>
      </c>
      <c r="B178" s="239" t="s">
        <v>251</v>
      </c>
      <c r="C178" s="240" t="s">
        <v>260</v>
      </c>
      <c r="D178" s="240" t="s">
        <v>163</v>
      </c>
      <c r="E178" s="286" t="s">
        <v>154</v>
      </c>
      <c r="F178" s="241" t="s">
        <v>261</v>
      </c>
      <c r="G178" s="242" t="s">
        <v>124</v>
      </c>
      <c r="H178" s="242" t="s">
        <v>129</v>
      </c>
      <c r="I178" s="243" t="s">
        <v>127</v>
      </c>
      <c r="J178" s="249" t="s">
        <v>82</v>
      </c>
      <c r="K178" s="287">
        <v>1</v>
      </c>
      <c r="L178" s="288">
        <v>1</v>
      </c>
      <c r="M178" s="312" t="s">
        <v>658</v>
      </c>
      <c r="N178" s="242" t="s">
        <v>262</v>
      </c>
      <c r="O178" s="291"/>
      <c r="P178" s="292"/>
      <c r="Q178" s="293"/>
      <c r="R178" s="293"/>
      <c r="S178" s="294"/>
      <c r="T178" s="295"/>
      <c r="U178" s="293"/>
      <c r="V178" s="293"/>
      <c r="W178" s="294"/>
      <c r="X178" s="296"/>
      <c r="Y178" s="295"/>
      <c r="Z178" s="293"/>
      <c r="AA178" s="293"/>
      <c r="AB178" s="313"/>
      <c r="AC178" s="314"/>
      <c r="AD178" s="315"/>
      <c r="AE178" s="293"/>
      <c r="AF178" s="293"/>
      <c r="AG178" s="296"/>
      <c r="AH178" s="319"/>
      <c r="AI178" s="320"/>
      <c r="AJ178" s="321"/>
      <c r="AK178" s="321"/>
      <c r="AL178" s="326"/>
      <c r="AM178" s="319"/>
      <c r="AN178" s="320"/>
      <c r="AO178" s="321"/>
      <c r="AP178" s="321"/>
      <c r="AQ178" s="328"/>
      <c r="AR178" s="320"/>
      <c r="AS178" s="320"/>
      <c r="AT178" s="321"/>
      <c r="AU178" s="321"/>
      <c r="AV178" s="326"/>
      <c r="AW178" s="319"/>
      <c r="AX178" s="321"/>
      <c r="AY178" s="321"/>
      <c r="AZ178" s="321"/>
      <c r="BA178" s="326"/>
      <c r="BB178" s="319"/>
      <c r="BC178" s="320"/>
      <c r="BD178" s="321"/>
      <c r="BE178" s="321"/>
      <c r="BF178" s="328"/>
      <c r="BG178" s="292"/>
      <c r="BH178" s="293">
        <v>1</v>
      </c>
      <c r="BI178" s="293"/>
      <c r="BJ178" s="294"/>
      <c r="BK178" s="296"/>
      <c r="BL178" s="295"/>
      <c r="BM178" s="293"/>
      <c r="BN178" s="293"/>
      <c r="BO178" s="293"/>
      <c r="BP178" s="296"/>
      <c r="BQ178" s="295"/>
      <c r="BR178" s="292"/>
      <c r="BS178" s="293"/>
      <c r="BT178" s="293"/>
      <c r="BU178" s="512"/>
      <c r="BV178" s="342">
        <f t="shared" si="24"/>
        <v>1</v>
      </c>
      <c r="BW178" s="429">
        <f t="shared" si="29"/>
        <v>0</v>
      </c>
      <c r="BX178" s="343" t="str">
        <f t="shared" si="25"/>
        <v>-</v>
      </c>
      <c r="BY178" s="344">
        <f t="shared" si="26"/>
        <v>1</v>
      </c>
      <c r="BZ178" s="344" t="str">
        <f t="shared" si="27"/>
        <v>-</v>
      </c>
      <c r="CA178" s="154" t="s">
        <v>124</v>
      </c>
      <c r="CB178" s="155" t="s">
        <v>163</v>
      </c>
      <c r="CC178" s="349">
        <f t="shared" si="30"/>
        <v>0</v>
      </c>
      <c r="CD178" s="349">
        <f t="shared" si="31"/>
        <v>0</v>
      </c>
      <c r="CE178" s="349">
        <f t="shared" si="32"/>
        <v>0</v>
      </c>
      <c r="CF178" s="349">
        <f t="shared" si="33"/>
        <v>1</v>
      </c>
      <c r="CG178" s="348">
        <v>0</v>
      </c>
      <c r="CH178" s="350" t="str">
        <f t="shared" si="28"/>
        <v>Done</v>
      </c>
    </row>
    <row r="179" spans="1:86">
      <c r="A179" s="238" t="s">
        <v>146</v>
      </c>
      <c r="B179" s="239" t="s">
        <v>251</v>
      </c>
      <c r="C179" s="240" t="s">
        <v>260</v>
      </c>
      <c r="D179" s="240" t="s">
        <v>163</v>
      </c>
      <c r="E179" s="286" t="s">
        <v>154</v>
      </c>
      <c r="F179" s="241" t="s">
        <v>261</v>
      </c>
      <c r="G179" s="242" t="s">
        <v>124</v>
      </c>
      <c r="H179" s="242" t="s">
        <v>129</v>
      </c>
      <c r="I179" s="243" t="s">
        <v>127</v>
      </c>
      <c r="J179" s="249" t="s">
        <v>38</v>
      </c>
      <c r="K179" s="287">
        <v>5</v>
      </c>
      <c r="L179" s="288">
        <v>5</v>
      </c>
      <c r="M179" s="312" t="s">
        <v>637</v>
      </c>
      <c r="N179" s="242" t="s">
        <v>262</v>
      </c>
      <c r="O179" s="291"/>
      <c r="P179" s="292"/>
      <c r="Q179" s="293"/>
      <c r="R179" s="293"/>
      <c r="S179" s="294"/>
      <c r="T179" s="295"/>
      <c r="U179" s="293">
        <v>1</v>
      </c>
      <c r="V179" s="293"/>
      <c r="W179" s="294"/>
      <c r="X179" s="296"/>
      <c r="Y179" s="295"/>
      <c r="Z179" s="293"/>
      <c r="AA179" s="293"/>
      <c r="AB179" s="313"/>
      <c r="AC179" s="314"/>
      <c r="AD179" s="315"/>
      <c r="AE179" s="293"/>
      <c r="AF179" s="293"/>
      <c r="AG179" s="296"/>
      <c r="AH179" s="319"/>
      <c r="AI179" s="320"/>
      <c r="AJ179" s="321">
        <v>1</v>
      </c>
      <c r="AK179" s="321"/>
      <c r="AL179" s="326"/>
      <c r="AM179" s="319"/>
      <c r="AN179" s="320"/>
      <c r="AO179" s="321"/>
      <c r="AP179" s="321">
        <v>1</v>
      </c>
      <c r="AQ179" s="328"/>
      <c r="AR179" s="320"/>
      <c r="AS179" s="320"/>
      <c r="AT179" s="321"/>
      <c r="AU179" s="321">
        <v>1</v>
      </c>
      <c r="AV179" s="326"/>
      <c r="AW179" s="319"/>
      <c r="AX179" s="321"/>
      <c r="AY179" s="321"/>
      <c r="AZ179" s="321"/>
      <c r="BA179" s="326"/>
      <c r="BB179" s="319"/>
      <c r="BC179" s="320"/>
      <c r="BD179" s="321"/>
      <c r="BE179" s="321"/>
      <c r="BF179" s="328"/>
      <c r="BG179" s="292"/>
      <c r="BH179" s="293">
        <v>1</v>
      </c>
      <c r="BI179" s="293"/>
      <c r="BJ179" s="294"/>
      <c r="BK179" s="296"/>
      <c r="BL179" s="295"/>
      <c r="BM179" s="293"/>
      <c r="BN179" s="293"/>
      <c r="BO179" s="293"/>
      <c r="BP179" s="296"/>
      <c r="BQ179" s="295"/>
      <c r="BR179" s="292"/>
      <c r="BS179" s="293"/>
      <c r="BT179" s="293"/>
      <c r="BU179" s="512"/>
      <c r="BV179" s="342">
        <f t="shared" si="24"/>
        <v>5</v>
      </c>
      <c r="BW179" s="429">
        <f t="shared" si="29"/>
        <v>0</v>
      </c>
      <c r="BX179" s="343">
        <f t="shared" si="25"/>
        <v>5</v>
      </c>
      <c r="BY179" s="344">
        <f t="shared" si="26"/>
        <v>2</v>
      </c>
      <c r="BZ179" s="344">
        <f t="shared" si="27"/>
        <v>3</v>
      </c>
      <c r="CA179" s="154" t="s">
        <v>124</v>
      </c>
      <c r="CB179" s="155" t="s">
        <v>163</v>
      </c>
      <c r="CC179" s="349">
        <f t="shared" si="30"/>
        <v>1</v>
      </c>
      <c r="CD179" s="349">
        <f t="shared" si="31"/>
        <v>2</v>
      </c>
      <c r="CE179" s="349">
        <f t="shared" si="32"/>
        <v>1</v>
      </c>
      <c r="CF179" s="349">
        <f t="shared" si="33"/>
        <v>1</v>
      </c>
      <c r="CG179" s="348">
        <v>0</v>
      </c>
      <c r="CH179" s="350" t="str">
        <f t="shared" si="28"/>
        <v>Done</v>
      </c>
    </row>
    <row r="180" spans="1:86">
      <c r="A180" s="238" t="s">
        <v>146</v>
      </c>
      <c r="B180" s="239" t="s">
        <v>251</v>
      </c>
      <c r="C180" s="240" t="s">
        <v>260</v>
      </c>
      <c r="D180" s="240" t="s">
        <v>163</v>
      </c>
      <c r="E180" s="286" t="s">
        <v>154</v>
      </c>
      <c r="F180" s="241" t="s">
        <v>261</v>
      </c>
      <c r="G180" s="242" t="s">
        <v>124</v>
      </c>
      <c r="H180" s="242" t="s">
        <v>129</v>
      </c>
      <c r="I180" s="243" t="s">
        <v>127</v>
      </c>
      <c r="J180" s="249" t="s">
        <v>130</v>
      </c>
      <c r="K180" s="287">
        <v>1</v>
      </c>
      <c r="L180" s="288">
        <v>1</v>
      </c>
      <c r="M180" s="247" t="s">
        <v>609</v>
      </c>
      <c r="N180" s="242" t="s">
        <v>262</v>
      </c>
      <c r="O180" s="291"/>
      <c r="P180" s="292"/>
      <c r="Q180" s="293"/>
      <c r="R180" s="293"/>
      <c r="S180" s="294"/>
      <c r="T180" s="295"/>
      <c r="U180" s="293"/>
      <c r="V180" s="293"/>
      <c r="W180" s="294"/>
      <c r="X180" s="296"/>
      <c r="Y180" s="295"/>
      <c r="Z180" s="293"/>
      <c r="AA180" s="293"/>
      <c r="AB180" s="313"/>
      <c r="AC180" s="314"/>
      <c r="AD180" s="315"/>
      <c r="AE180" s="293"/>
      <c r="AF180" s="293"/>
      <c r="AG180" s="296"/>
      <c r="AH180" s="319"/>
      <c r="AI180" s="320"/>
      <c r="AJ180" s="321"/>
      <c r="AK180" s="321"/>
      <c r="AL180" s="326"/>
      <c r="AM180" s="319"/>
      <c r="AN180" s="320"/>
      <c r="AO180" s="321"/>
      <c r="AP180" s="321"/>
      <c r="AQ180" s="328"/>
      <c r="AR180" s="320"/>
      <c r="AS180" s="320"/>
      <c r="AT180" s="321"/>
      <c r="AU180" s="321"/>
      <c r="AV180" s="326"/>
      <c r="AW180" s="319"/>
      <c r="AX180" s="321"/>
      <c r="AY180" s="321"/>
      <c r="AZ180" s="321"/>
      <c r="BA180" s="326"/>
      <c r="BB180" s="319"/>
      <c r="BC180" s="320"/>
      <c r="BD180" s="321"/>
      <c r="BE180" s="321"/>
      <c r="BF180" s="328"/>
      <c r="BG180" s="292"/>
      <c r="BH180" s="293">
        <v>1</v>
      </c>
      <c r="BI180" s="293"/>
      <c r="BJ180" s="294"/>
      <c r="BK180" s="296"/>
      <c r="BL180" s="295"/>
      <c r="BM180" s="293"/>
      <c r="BN180" s="293"/>
      <c r="BO180" s="293"/>
      <c r="BP180" s="296"/>
      <c r="BQ180" s="295"/>
      <c r="BR180" s="292"/>
      <c r="BS180" s="293"/>
      <c r="BT180" s="293"/>
      <c r="BU180" s="512"/>
      <c r="BV180" s="342">
        <f t="shared" si="24"/>
        <v>1</v>
      </c>
      <c r="BW180" s="429">
        <f t="shared" si="29"/>
        <v>0</v>
      </c>
      <c r="BX180" s="343" t="str">
        <f t="shared" si="25"/>
        <v>-</v>
      </c>
      <c r="BY180" s="344" t="str">
        <f t="shared" si="26"/>
        <v>-</v>
      </c>
      <c r="BZ180" s="344" t="str">
        <f t="shared" si="27"/>
        <v>-</v>
      </c>
      <c r="CA180" s="154" t="s">
        <v>124</v>
      </c>
      <c r="CB180" s="155" t="s">
        <v>163</v>
      </c>
      <c r="CC180" s="349">
        <f t="shared" si="30"/>
        <v>0</v>
      </c>
      <c r="CD180" s="349">
        <f t="shared" si="31"/>
        <v>0</v>
      </c>
      <c r="CE180" s="349">
        <f t="shared" si="32"/>
        <v>0</v>
      </c>
      <c r="CF180" s="349">
        <f t="shared" si="33"/>
        <v>1</v>
      </c>
      <c r="CG180" s="348">
        <v>0</v>
      </c>
      <c r="CH180" s="350" t="str">
        <f t="shared" si="28"/>
        <v>-</v>
      </c>
    </row>
    <row r="181" spans="1:86">
      <c r="A181" s="238" t="s">
        <v>146</v>
      </c>
      <c r="B181" s="239" t="s">
        <v>251</v>
      </c>
      <c r="C181" s="240" t="s">
        <v>260</v>
      </c>
      <c r="D181" s="240" t="s">
        <v>163</v>
      </c>
      <c r="E181" s="286" t="s">
        <v>154</v>
      </c>
      <c r="F181" s="241" t="s">
        <v>261</v>
      </c>
      <c r="G181" s="242" t="s">
        <v>124</v>
      </c>
      <c r="H181" s="242" t="s">
        <v>129</v>
      </c>
      <c r="I181" s="243" t="s">
        <v>127</v>
      </c>
      <c r="J181" s="249" t="s">
        <v>144</v>
      </c>
      <c r="K181" s="287">
        <v>4</v>
      </c>
      <c r="L181" s="288">
        <v>4</v>
      </c>
      <c r="M181" s="312" t="s">
        <v>613</v>
      </c>
      <c r="N181" s="242" t="s">
        <v>262</v>
      </c>
      <c r="O181" s="291"/>
      <c r="P181" s="292"/>
      <c r="Q181" s="293"/>
      <c r="R181" s="293"/>
      <c r="S181" s="294"/>
      <c r="T181" s="295"/>
      <c r="U181" s="293">
        <v>1</v>
      </c>
      <c r="V181" s="293"/>
      <c r="W181" s="294"/>
      <c r="X181" s="296"/>
      <c r="Y181" s="295"/>
      <c r="Z181" s="293"/>
      <c r="AA181" s="293"/>
      <c r="AB181" s="313"/>
      <c r="AC181" s="314"/>
      <c r="AD181" s="315"/>
      <c r="AE181" s="293"/>
      <c r="AF181" s="293"/>
      <c r="AG181" s="296"/>
      <c r="AH181" s="319"/>
      <c r="AI181" s="320"/>
      <c r="AJ181" s="321">
        <v>1</v>
      </c>
      <c r="AK181" s="321"/>
      <c r="AL181" s="326"/>
      <c r="AM181" s="319"/>
      <c r="AN181" s="320"/>
      <c r="AO181" s="321"/>
      <c r="AP181" s="321"/>
      <c r="AQ181" s="328"/>
      <c r="AR181" s="320"/>
      <c r="AS181" s="320"/>
      <c r="AT181" s="321"/>
      <c r="AU181" s="321">
        <v>1</v>
      </c>
      <c r="AV181" s="326"/>
      <c r="AW181" s="319"/>
      <c r="AX181" s="321"/>
      <c r="AY181" s="321"/>
      <c r="AZ181" s="321"/>
      <c r="BA181" s="326"/>
      <c r="BB181" s="319"/>
      <c r="BC181" s="320"/>
      <c r="BD181" s="321"/>
      <c r="BE181" s="321"/>
      <c r="BF181" s="328"/>
      <c r="BG181" s="292"/>
      <c r="BH181" s="293">
        <v>1</v>
      </c>
      <c r="BI181" s="293"/>
      <c r="BJ181" s="294"/>
      <c r="BK181" s="296"/>
      <c r="BL181" s="295"/>
      <c r="BM181" s="293"/>
      <c r="BN181" s="293"/>
      <c r="BO181" s="293"/>
      <c r="BP181" s="296"/>
      <c r="BQ181" s="295"/>
      <c r="BR181" s="292"/>
      <c r="BS181" s="293"/>
      <c r="BT181" s="293"/>
      <c r="BU181" s="512"/>
      <c r="BV181" s="342">
        <f t="shared" si="24"/>
        <v>4</v>
      </c>
      <c r="BW181" s="429">
        <f t="shared" si="29"/>
        <v>0</v>
      </c>
      <c r="BX181" s="343">
        <f t="shared" si="25"/>
        <v>4</v>
      </c>
      <c r="BY181" s="344">
        <f t="shared" si="26"/>
        <v>2</v>
      </c>
      <c r="BZ181" s="344">
        <f t="shared" si="27"/>
        <v>2</v>
      </c>
      <c r="CA181" s="154" t="s">
        <v>124</v>
      </c>
      <c r="CB181" s="155" t="s">
        <v>163</v>
      </c>
      <c r="CC181" s="349">
        <f t="shared" si="30"/>
        <v>1</v>
      </c>
      <c r="CD181" s="349">
        <f t="shared" si="31"/>
        <v>1</v>
      </c>
      <c r="CE181" s="349">
        <f t="shared" si="32"/>
        <v>1</v>
      </c>
      <c r="CF181" s="349">
        <f t="shared" si="33"/>
        <v>1</v>
      </c>
      <c r="CG181" s="348">
        <v>0</v>
      </c>
      <c r="CH181" s="350" t="s">
        <v>1041</v>
      </c>
    </row>
    <row r="182" spans="1:86">
      <c r="A182" s="238" t="s">
        <v>146</v>
      </c>
      <c r="B182" s="239" t="s">
        <v>251</v>
      </c>
      <c r="C182" s="240" t="s">
        <v>260</v>
      </c>
      <c r="D182" s="240" t="s">
        <v>163</v>
      </c>
      <c r="E182" s="286" t="s">
        <v>154</v>
      </c>
      <c r="F182" s="241" t="s">
        <v>261</v>
      </c>
      <c r="G182" s="242" t="s">
        <v>124</v>
      </c>
      <c r="H182" s="242" t="s">
        <v>129</v>
      </c>
      <c r="I182" s="243" t="s">
        <v>127</v>
      </c>
      <c r="J182" s="249" t="s">
        <v>734</v>
      </c>
      <c r="K182" s="287">
        <v>6</v>
      </c>
      <c r="L182" s="288">
        <v>6</v>
      </c>
      <c r="M182" s="310" t="s">
        <v>735</v>
      </c>
      <c r="N182" s="242" t="s">
        <v>262</v>
      </c>
      <c r="O182" s="291"/>
      <c r="P182" s="292"/>
      <c r="Q182" s="293"/>
      <c r="R182" s="293"/>
      <c r="S182" s="294"/>
      <c r="T182" s="295"/>
      <c r="U182" s="293">
        <v>6</v>
      </c>
      <c r="V182" s="293"/>
      <c r="W182" s="294"/>
      <c r="X182" s="296"/>
      <c r="Y182" s="295"/>
      <c r="Z182" s="293"/>
      <c r="AA182" s="293"/>
      <c r="AB182" s="313"/>
      <c r="AC182" s="314"/>
      <c r="AD182" s="315"/>
      <c r="AE182" s="293"/>
      <c r="AF182" s="293"/>
      <c r="AG182" s="296"/>
      <c r="AH182" s="319"/>
      <c r="AI182" s="320"/>
      <c r="AJ182" s="321"/>
      <c r="AK182" s="321"/>
      <c r="AL182" s="326"/>
      <c r="AM182" s="319"/>
      <c r="AN182" s="320"/>
      <c r="AO182" s="321"/>
      <c r="AP182" s="321"/>
      <c r="AQ182" s="328"/>
      <c r="AR182" s="320"/>
      <c r="AS182" s="320"/>
      <c r="AT182" s="321"/>
      <c r="AU182" s="321"/>
      <c r="AV182" s="326"/>
      <c r="AW182" s="319"/>
      <c r="AX182" s="321"/>
      <c r="AY182" s="321"/>
      <c r="AZ182" s="321"/>
      <c r="BA182" s="326"/>
      <c r="BB182" s="319"/>
      <c r="BC182" s="320"/>
      <c r="BD182" s="321"/>
      <c r="BE182" s="321"/>
      <c r="BF182" s="328"/>
      <c r="BG182" s="292"/>
      <c r="BH182" s="293"/>
      <c r="BI182" s="293"/>
      <c r="BJ182" s="294"/>
      <c r="BK182" s="296"/>
      <c r="BL182" s="295"/>
      <c r="BM182" s="293"/>
      <c r="BN182" s="293"/>
      <c r="BO182" s="293"/>
      <c r="BP182" s="296"/>
      <c r="BQ182" s="295"/>
      <c r="BR182" s="292"/>
      <c r="BS182" s="293"/>
      <c r="BT182" s="293"/>
      <c r="BU182" s="512"/>
      <c r="BV182" s="342">
        <f t="shared" si="24"/>
        <v>6</v>
      </c>
      <c r="BW182" s="429">
        <f t="shared" si="29"/>
        <v>0</v>
      </c>
      <c r="BX182" s="343" t="str">
        <f t="shared" si="25"/>
        <v>-</v>
      </c>
      <c r="BY182" s="344" t="str">
        <f t="shared" si="26"/>
        <v>-</v>
      </c>
      <c r="BZ182" s="344" t="str">
        <f t="shared" si="27"/>
        <v>-</v>
      </c>
      <c r="CA182" s="154" t="s">
        <v>124</v>
      </c>
      <c r="CB182" s="155" t="s">
        <v>163</v>
      </c>
      <c r="CC182" s="349">
        <f t="shared" si="30"/>
        <v>6</v>
      </c>
      <c r="CD182" s="349">
        <f t="shared" si="31"/>
        <v>0</v>
      </c>
      <c r="CE182" s="349">
        <f t="shared" si="32"/>
        <v>0</v>
      </c>
      <c r="CF182" s="349">
        <f t="shared" si="33"/>
        <v>0</v>
      </c>
      <c r="CG182" s="348">
        <v>0</v>
      </c>
      <c r="CH182" s="350" t="str">
        <f t="shared" si="28"/>
        <v>-</v>
      </c>
    </row>
    <row r="183" spans="1:86">
      <c r="A183" s="238" t="s">
        <v>146</v>
      </c>
      <c r="B183" s="239" t="s">
        <v>251</v>
      </c>
      <c r="C183" s="240" t="s">
        <v>260</v>
      </c>
      <c r="D183" s="240" t="s">
        <v>163</v>
      </c>
      <c r="E183" s="286" t="s">
        <v>154</v>
      </c>
      <c r="F183" s="241" t="s">
        <v>261</v>
      </c>
      <c r="G183" s="242" t="s">
        <v>124</v>
      </c>
      <c r="H183" s="242" t="s">
        <v>129</v>
      </c>
      <c r="I183" s="243" t="s">
        <v>127</v>
      </c>
      <c r="J183" s="249" t="s">
        <v>81</v>
      </c>
      <c r="K183" s="287">
        <v>1</v>
      </c>
      <c r="L183" s="288">
        <v>1</v>
      </c>
      <c r="M183" s="312" t="s">
        <v>658</v>
      </c>
      <c r="N183" s="242" t="s">
        <v>262</v>
      </c>
      <c r="O183" s="291"/>
      <c r="P183" s="292"/>
      <c r="Q183" s="293"/>
      <c r="R183" s="293"/>
      <c r="S183" s="294"/>
      <c r="T183" s="295"/>
      <c r="U183" s="293"/>
      <c r="V183" s="293"/>
      <c r="W183" s="294"/>
      <c r="X183" s="296"/>
      <c r="Y183" s="295"/>
      <c r="Z183" s="293"/>
      <c r="AA183" s="293"/>
      <c r="AB183" s="313"/>
      <c r="AC183" s="314"/>
      <c r="AD183" s="315"/>
      <c r="AE183" s="293"/>
      <c r="AF183" s="293"/>
      <c r="AG183" s="296"/>
      <c r="AH183" s="319"/>
      <c r="AI183" s="320"/>
      <c r="AJ183" s="321"/>
      <c r="AK183" s="321"/>
      <c r="AL183" s="326"/>
      <c r="AM183" s="319"/>
      <c r="AN183" s="320"/>
      <c r="AO183" s="321"/>
      <c r="AP183" s="321"/>
      <c r="AQ183" s="328"/>
      <c r="AR183" s="320"/>
      <c r="AS183" s="320"/>
      <c r="AT183" s="321"/>
      <c r="AU183" s="321"/>
      <c r="AV183" s="326"/>
      <c r="AW183" s="319"/>
      <c r="AX183" s="321"/>
      <c r="AY183" s="321"/>
      <c r="AZ183" s="321"/>
      <c r="BA183" s="326"/>
      <c r="BB183" s="319"/>
      <c r="BC183" s="320"/>
      <c r="BD183" s="321"/>
      <c r="BE183" s="321"/>
      <c r="BF183" s="328"/>
      <c r="BG183" s="292"/>
      <c r="BH183" s="293">
        <v>1</v>
      </c>
      <c r="BI183" s="293"/>
      <c r="BJ183" s="294"/>
      <c r="BK183" s="296"/>
      <c r="BL183" s="295"/>
      <c r="BM183" s="293"/>
      <c r="BN183" s="293"/>
      <c r="BO183" s="293"/>
      <c r="BP183" s="296"/>
      <c r="BQ183" s="295"/>
      <c r="BR183" s="292"/>
      <c r="BS183" s="293"/>
      <c r="BT183" s="293"/>
      <c r="BU183" s="512"/>
      <c r="BV183" s="342">
        <f t="shared" si="24"/>
        <v>1</v>
      </c>
      <c r="BW183" s="429">
        <f t="shared" si="29"/>
        <v>0</v>
      </c>
      <c r="BX183" s="343" t="str">
        <f t="shared" si="25"/>
        <v>-</v>
      </c>
      <c r="BY183" s="344">
        <f t="shared" si="26"/>
        <v>1</v>
      </c>
      <c r="BZ183" s="344" t="str">
        <f t="shared" si="27"/>
        <v>-</v>
      </c>
      <c r="CA183" s="154" t="s">
        <v>124</v>
      </c>
      <c r="CB183" s="155" t="s">
        <v>163</v>
      </c>
      <c r="CC183" s="349">
        <f t="shared" si="30"/>
        <v>0</v>
      </c>
      <c r="CD183" s="349">
        <f t="shared" si="31"/>
        <v>0</v>
      </c>
      <c r="CE183" s="349">
        <f t="shared" si="32"/>
        <v>0</v>
      </c>
      <c r="CF183" s="349">
        <f t="shared" si="33"/>
        <v>1</v>
      </c>
      <c r="CG183" s="348">
        <v>0</v>
      </c>
      <c r="CH183" s="350" t="str">
        <f t="shared" si="28"/>
        <v>Done</v>
      </c>
    </row>
    <row r="184" spans="1:86">
      <c r="A184" s="238" t="s">
        <v>146</v>
      </c>
      <c r="B184" s="239" t="s">
        <v>251</v>
      </c>
      <c r="C184" s="240" t="s">
        <v>274</v>
      </c>
      <c r="D184" s="240" t="s">
        <v>163</v>
      </c>
      <c r="E184" s="286" t="s">
        <v>154</v>
      </c>
      <c r="F184" s="241" t="s">
        <v>275</v>
      </c>
      <c r="G184" s="242" t="s">
        <v>124</v>
      </c>
      <c r="H184" s="242" t="s">
        <v>129</v>
      </c>
      <c r="I184" s="243" t="s">
        <v>127</v>
      </c>
      <c r="J184" s="249" t="s">
        <v>75</v>
      </c>
      <c r="K184" s="287">
        <v>4</v>
      </c>
      <c r="L184" s="288">
        <v>4</v>
      </c>
      <c r="M184" s="247" t="s">
        <v>615</v>
      </c>
      <c r="N184" s="242" t="s">
        <v>276</v>
      </c>
      <c r="O184" s="291"/>
      <c r="P184" s="292"/>
      <c r="Q184" s="293"/>
      <c r="R184" s="293"/>
      <c r="S184" s="294"/>
      <c r="T184" s="295"/>
      <c r="U184" s="293">
        <v>1</v>
      </c>
      <c r="V184" s="293"/>
      <c r="W184" s="294"/>
      <c r="X184" s="296"/>
      <c r="Y184" s="295"/>
      <c r="Z184" s="293"/>
      <c r="AA184" s="293"/>
      <c r="AB184" s="313"/>
      <c r="AC184" s="314"/>
      <c r="AD184" s="315"/>
      <c r="AE184" s="293"/>
      <c r="AF184" s="293"/>
      <c r="AG184" s="296"/>
      <c r="AH184" s="319"/>
      <c r="AI184" s="320"/>
      <c r="AJ184" s="321">
        <v>1</v>
      </c>
      <c r="AK184" s="321"/>
      <c r="AL184" s="326"/>
      <c r="AM184" s="319"/>
      <c r="AN184" s="320"/>
      <c r="AO184" s="321"/>
      <c r="AP184" s="321"/>
      <c r="AQ184" s="328"/>
      <c r="AR184" s="320"/>
      <c r="AS184" s="320"/>
      <c r="AT184" s="321"/>
      <c r="AU184" s="321">
        <v>1</v>
      </c>
      <c r="AV184" s="326"/>
      <c r="AW184" s="319"/>
      <c r="AX184" s="321"/>
      <c r="AY184" s="321"/>
      <c r="AZ184" s="321"/>
      <c r="BA184" s="326"/>
      <c r="BB184" s="319"/>
      <c r="BC184" s="320"/>
      <c r="BD184" s="321"/>
      <c r="BE184" s="321"/>
      <c r="BF184" s="328"/>
      <c r="BG184" s="292"/>
      <c r="BH184" s="293">
        <v>1</v>
      </c>
      <c r="BI184" s="293"/>
      <c r="BJ184" s="294"/>
      <c r="BK184" s="296"/>
      <c r="BL184" s="295"/>
      <c r="BM184" s="293"/>
      <c r="BN184" s="293"/>
      <c r="BO184" s="293"/>
      <c r="BP184" s="296"/>
      <c r="BQ184" s="295"/>
      <c r="BR184" s="292"/>
      <c r="BS184" s="293"/>
      <c r="BT184" s="293"/>
      <c r="BU184" s="512"/>
      <c r="BV184" s="342">
        <f t="shared" si="24"/>
        <v>4</v>
      </c>
      <c r="BW184" s="429">
        <f t="shared" si="29"/>
        <v>0</v>
      </c>
      <c r="BX184" s="343">
        <f t="shared" si="25"/>
        <v>4</v>
      </c>
      <c r="BY184" s="344" t="str">
        <f t="shared" si="26"/>
        <v>-</v>
      </c>
      <c r="BZ184" s="344" t="str">
        <f t="shared" si="27"/>
        <v>-</v>
      </c>
      <c r="CA184" s="154" t="s">
        <v>124</v>
      </c>
      <c r="CB184" s="155" t="s">
        <v>163</v>
      </c>
      <c r="CC184" s="349">
        <f t="shared" si="30"/>
        <v>1</v>
      </c>
      <c r="CD184" s="349">
        <f t="shared" si="31"/>
        <v>1</v>
      </c>
      <c r="CE184" s="349">
        <f t="shared" si="32"/>
        <v>1</v>
      </c>
      <c r="CF184" s="349">
        <f t="shared" si="33"/>
        <v>1</v>
      </c>
      <c r="CG184" s="348">
        <v>0</v>
      </c>
      <c r="CH184" s="350" t="str">
        <f t="shared" si="28"/>
        <v>-</v>
      </c>
    </row>
    <row r="185" spans="1:86">
      <c r="A185" s="238" t="s">
        <v>146</v>
      </c>
      <c r="B185" s="239" t="s">
        <v>251</v>
      </c>
      <c r="C185" s="240" t="s">
        <v>274</v>
      </c>
      <c r="D185" s="240" t="s">
        <v>163</v>
      </c>
      <c r="E185" s="286" t="s">
        <v>154</v>
      </c>
      <c r="F185" s="241" t="s">
        <v>275</v>
      </c>
      <c r="G185" s="242" t="s">
        <v>124</v>
      </c>
      <c r="H185" s="242" t="s">
        <v>129</v>
      </c>
      <c r="I185" s="243" t="s">
        <v>127</v>
      </c>
      <c r="J185" s="249" t="s">
        <v>80</v>
      </c>
      <c r="K185" s="287">
        <v>1</v>
      </c>
      <c r="L185" s="288">
        <v>1</v>
      </c>
      <c r="M185" s="247" t="s">
        <v>609</v>
      </c>
      <c r="N185" s="242" t="s">
        <v>276</v>
      </c>
      <c r="O185" s="291"/>
      <c r="P185" s="292"/>
      <c r="Q185" s="293"/>
      <c r="R185" s="293"/>
      <c r="S185" s="294"/>
      <c r="T185" s="295"/>
      <c r="U185" s="293"/>
      <c r="V185" s="293"/>
      <c r="W185" s="294"/>
      <c r="X185" s="296"/>
      <c r="Y185" s="295"/>
      <c r="Z185" s="293"/>
      <c r="AA185" s="293"/>
      <c r="AB185" s="313"/>
      <c r="AC185" s="314"/>
      <c r="AD185" s="315"/>
      <c r="AE185" s="293"/>
      <c r="AF185" s="293"/>
      <c r="AG185" s="296"/>
      <c r="AH185" s="319"/>
      <c r="AI185" s="320"/>
      <c r="AJ185" s="321"/>
      <c r="AK185" s="321"/>
      <c r="AL185" s="326"/>
      <c r="AM185" s="319"/>
      <c r="AN185" s="320"/>
      <c r="AO185" s="321"/>
      <c r="AP185" s="321"/>
      <c r="AQ185" s="328"/>
      <c r="AR185" s="320"/>
      <c r="AS185" s="320"/>
      <c r="AT185" s="321"/>
      <c r="AU185" s="321"/>
      <c r="AV185" s="326"/>
      <c r="AW185" s="319"/>
      <c r="AX185" s="321"/>
      <c r="AY185" s="321"/>
      <c r="AZ185" s="321"/>
      <c r="BA185" s="326"/>
      <c r="BB185" s="319"/>
      <c r="BC185" s="320"/>
      <c r="BD185" s="321"/>
      <c r="BE185" s="321"/>
      <c r="BF185" s="328"/>
      <c r="BG185" s="292"/>
      <c r="BH185" s="293"/>
      <c r="BI185" s="293"/>
      <c r="BJ185" s="294"/>
      <c r="BK185" s="296"/>
      <c r="BL185" s="295"/>
      <c r="BM185" s="293"/>
      <c r="BN185" s="293"/>
      <c r="BO185" s="293"/>
      <c r="BP185" s="296"/>
      <c r="BQ185" s="295"/>
      <c r="BR185" s="292"/>
      <c r="BS185" s="293"/>
      <c r="BT185" s="293"/>
      <c r="BU185" s="512"/>
      <c r="BV185" s="342">
        <f t="shared" si="24"/>
        <v>0</v>
      </c>
      <c r="BW185" s="429">
        <f t="shared" si="29"/>
        <v>1</v>
      </c>
      <c r="BX185" s="343" t="str">
        <f t="shared" si="25"/>
        <v>-</v>
      </c>
      <c r="BY185" s="344" t="str">
        <f t="shared" si="26"/>
        <v>-</v>
      </c>
      <c r="BZ185" s="344" t="str">
        <f t="shared" si="27"/>
        <v>-</v>
      </c>
      <c r="CA185" s="154" t="s">
        <v>124</v>
      </c>
      <c r="CB185" s="155" t="s">
        <v>163</v>
      </c>
      <c r="CC185" s="349">
        <f t="shared" si="30"/>
        <v>0</v>
      </c>
      <c r="CD185" s="349">
        <f t="shared" si="31"/>
        <v>0</v>
      </c>
      <c r="CE185" s="349">
        <f t="shared" si="32"/>
        <v>0</v>
      </c>
      <c r="CF185" s="349">
        <f t="shared" si="33"/>
        <v>0</v>
      </c>
      <c r="CG185" s="348">
        <v>0</v>
      </c>
      <c r="CH185" s="350" t="str">
        <f t="shared" si="28"/>
        <v>-</v>
      </c>
    </row>
    <row r="186" spans="1:86">
      <c r="A186" s="238" t="s">
        <v>146</v>
      </c>
      <c r="B186" s="239" t="s">
        <v>251</v>
      </c>
      <c r="C186" s="240" t="s">
        <v>274</v>
      </c>
      <c r="D186" s="240" t="s">
        <v>163</v>
      </c>
      <c r="E186" s="286" t="s">
        <v>154</v>
      </c>
      <c r="F186" s="241" t="s">
        <v>275</v>
      </c>
      <c r="G186" s="242" t="s">
        <v>124</v>
      </c>
      <c r="H186" s="242" t="s">
        <v>129</v>
      </c>
      <c r="I186" s="243" t="s">
        <v>127</v>
      </c>
      <c r="J186" s="249" t="s">
        <v>82</v>
      </c>
      <c r="K186" s="287">
        <v>1</v>
      </c>
      <c r="L186" s="288">
        <v>1</v>
      </c>
      <c r="M186" s="247" t="s">
        <v>614</v>
      </c>
      <c r="N186" s="242" t="s">
        <v>276</v>
      </c>
      <c r="O186" s="291"/>
      <c r="P186" s="292"/>
      <c r="Q186" s="293"/>
      <c r="R186" s="293"/>
      <c r="S186" s="294"/>
      <c r="T186" s="295"/>
      <c r="U186" s="293"/>
      <c r="V186" s="293"/>
      <c r="W186" s="294"/>
      <c r="X186" s="296"/>
      <c r="Y186" s="295"/>
      <c r="Z186" s="293"/>
      <c r="AA186" s="293"/>
      <c r="AB186" s="313"/>
      <c r="AC186" s="314"/>
      <c r="AD186" s="315"/>
      <c r="AE186" s="293"/>
      <c r="AF186" s="293"/>
      <c r="AG186" s="296"/>
      <c r="AH186" s="319"/>
      <c r="AI186" s="320"/>
      <c r="AJ186" s="321"/>
      <c r="AK186" s="321"/>
      <c r="AL186" s="326"/>
      <c r="AM186" s="319"/>
      <c r="AN186" s="320"/>
      <c r="AO186" s="321"/>
      <c r="AP186" s="321"/>
      <c r="AQ186" s="328"/>
      <c r="AR186" s="320"/>
      <c r="AS186" s="320"/>
      <c r="AT186" s="321"/>
      <c r="AU186" s="321"/>
      <c r="AV186" s="326"/>
      <c r="AW186" s="319"/>
      <c r="AX186" s="321"/>
      <c r="AY186" s="321"/>
      <c r="AZ186" s="321"/>
      <c r="BA186" s="326"/>
      <c r="BB186" s="319"/>
      <c r="BC186" s="320"/>
      <c r="BD186" s="321"/>
      <c r="BE186" s="321"/>
      <c r="BF186" s="328"/>
      <c r="BG186" s="292"/>
      <c r="BH186" s="293"/>
      <c r="BI186" s="293"/>
      <c r="BJ186" s="294"/>
      <c r="BK186" s="296"/>
      <c r="BL186" s="295"/>
      <c r="BM186" s="293"/>
      <c r="BN186" s="293"/>
      <c r="BO186" s="293"/>
      <c r="BP186" s="296"/>
      <c r="BQ186" s="295"/>
      <c r="BR186" s="292"/>
      <c r="BS186" s="293"/>
      <c r="BT186" s="293"/>
      <c r="BU186" s="512"/>
      <c r="BV186" s="342">
        <f t="shared" si="24"/>
        <v>0</v>
      </c>
      <c r="BW186" s="429">
        <f t="shared" si="29"/>
        <v>1</v>
      </c>
      <c r="BX186" s="343" t="str">
        <f t="shared" si="25"/>
        <v>-</v>
      </c>
      <c r="BY186" s="344" t="str">
        <f t="shared" si="26"/>
        <v>-</v>
      </c>
      <c r="BZ186" s="344" t="str">
        <f t="shared" si="27"/>
        <v>-</v>
      </c>
      <c r="CA186" s="154" t="s">
        <v>124</v>
      </c>
      <c r="CB186" s="155" t="s">
        <v>163</v>
      </c>
      <c r="CC186" s="349">
        <f t="shared" si="30"/>
        <v>0</v>
      </c>
      <c r="CD186" s="349">
        <f t="shared" si="31"/>
        <v>0</v>
      </c>
      <c r="CE186" s="349">
        <f t="shared" si="32"/>
        <v>0</v>
      </c>
      <c r="CF186" s="349">
        <f t="shared" si="33"/>
        <v>0</v>
      </c>
      <c r="CG186" s="348">
        <v>0</v>
      </c>
      <c r="CH186" s="350" t="str">
        <f t="shared" si="28"/>
        <v>-</v>
      </c>
    </row>
    <row r="187" spans="1:86">
      <c r="A187" s="238" t="s">
        <v>146</v>
      </c>
      <c r="B187" s="239" t="s">
        <v>251</v>
      </c>
      <c r="C187" s="240" t="s">
        <v>274</v>
      </c>
      <c r="D187" s="240" t="s">
        <v>163</v>
      </c>
      <c r="E187" s="286" t="s">
        <v>154</v>
      </c>
      <c r="F187" s="241" t="s">
        <v>275</v>
      </c>
      <c r="G187" s="242" t="s">
        <v>124</v>
      </c>
      <c r="H187" s="242" t="s">
        <v>129</v>
      </c>
      <c r="I187" s="243" t="s">
        <v>127</v>
      </c>
      <c r="J187" s="249" t="s">
        <v>130</v>
      </c>
      <c r="K187" s="287">
        <v>1</v>
      </c>
      <c r="L187" s="288">
        <v>1</v>
      </c>
      <c r="M187" s="247" t="s">
        <v>609</v>
      </c>
      <c r="N187" s="242" t="s">
        <v>276</v>
      </c>
      <c r="O187" s="291"/>
      <c r="P187" s="292"/>
      <c r="Q187" s="293"/>
      <c r="R187" s="293"/>
      <c r="S187" s="294"/>
      <c r="T187" s="295"/>
      <c r="U187" s="293"/>
      <c r="V187" s="293"/>
      <c r="W187" s="294"/>
      <c r="X187" s="296"/>
      <c r="Y187" s="295"/>
      <c r="Z187" s="293"/>
      <c r="AA187" s="293"/>
      <c r="AB187" s="313"/>
      <c r="AC187" s="314"/>
      <c r="AD187" s="315"/>
      <c r="AE187" s="293"/>
      <c r="AF187" s="293"/>
      <c r="AG187" s="296"/>
      <c r="AH187" s="319"/>
      <c r="AI187" s="320"/>
      <c r="AJ187" s="321"/>
      <c r="AK187" s="321"/>
      <c r="AL187" s="326"/>
      <c r="AM187" s="319"/>
      <c r="AN187" s="320"/>
      <c r="AO187" s="321"/>
      <c r="AP187" s="321"/>
      <c r="AQ187" s="328"/>
      <c r="AR187" s="320"/>
      <c r="AS187" s="320"/>
      <c r="AT187" s="321"/>
      <c r="AU187" s="321"/>
      <c r="AV187" s="326"/>
      <c r="AW187" s="319"/>
      <c r="AX187" s="321"/>
      <c r="AY187" s="321"/>
      <c r="AZ187" s="321"/>
      <c r="BA187" s="326"/>
      <c r="BB187" s="319"/>
      <c r="BC187" s="320"/>
      <c r="BD187" s="321"/>
      <c r="BE187" s="321"/>
      <c r="BF187" s="328"/>
      <c r="BG187" s="292"/>
      <c r="BH187" s="293"/>
      <c r="BI187" s="293"/>
      <c r="BJ187" s="294"/>
      <c r="BK187" s="296"/>
      <c r="BL187" s="295"/>
      <c r="BM187" s="293"/>
      <c r="BN187" s="293"/>
      <c r="BO187" s="293"/>
      <c r="BP187" s="296"/>
      <c r="BQ187" s="295"/>
      <c r="BR187" s="292"/>
      <c r="BS187" s="293"/>
      <c r="BT187" s="293"/>
      <c r="BU187" s="512"/>
      <c r="BV187" s="342">
        <f t="shared" si="24"/>
        <v>0</v>
      </c>
      <c r="BW187" s="429">
        <f t="shared" si="29"/>
        <v>1</v>
      </c>
      <c r="BX187" s="343" t="str">
        <f t="shared" si="25"/>
        <v>-</v>
      </c>
      <c r="BY187" s="344" t="str">
        <f t="shared" si="26"/>
        <v>-</v>
      </c>
      <c r="BZ187" s="344" t="str">
        <f t="shared" si="27"/>
        <v>-</v>
      </c>
      <c r="CA187" s="154" t="s">
        <v>124</v>
      </c>
      <c r="CB187" s="155" t="s">
        <v>163</v>
      </c>
      <c r="CC187" s="349">
        <f t="shared" si="30"/>
        <v>0</v>
      </c>
      <c r="CD187" s="349">
        <f t="shared" si="31"/>
        <v>0</v>
      </c>
      <c r="CE187" s="349">
        <f t="shared" si="32"/>
        <v>0</v>
      </c>
      <c r="CF187" s="349">
        <f t="shared" si="33"/>
        <v>0</v>
      </c>
      <c r="CG187" s="348">
        <v>0</v>
      </c>
      <c r="CH187" s="350" t="str">
        <f t="shared" si="28"/>
        <v>-</v>
      </c>
    </row>
    <row r="188" spans="1:86">
      <c r="A188" s="238" t="s">
        <v>146</v>
      </c>
      <c r="B188" s="239" t="s">
        <v>251</v>
      </c>
      <c r="C188" s="240" t="s">
        <v>274</v>
      </c>
      <c r="D188" s="240" t="s">
        <v>163</v>
      </c>
      <c r="E188" s="286" t="s">
        <v>154</v>
      </c>
      <c r="F188" s="241" t="s">
        <v>275</v>
      </c>
      <c r="G188" s="242" t="s">
        <v>124</v>
      </c>
      <c r="H188" s="242" t="s">
        <v>129</v>
      </c>
      <c r="I188" s="243" t="s">
        <v>127</v>
      </c>
      <c r="J188" s="249" t="s">
        <v>734</v>
      </c>
      <c r="K188" s="287">
        <v>6</v>
      </c>
      <c r="L188" s="288">
        <v>6</v>
      </c>
      <c r="M188" s="310" t="s">
        <v>735</v>
      </c>
      <c r="N188" s="242" t="s">
        <v>276</v>
      </c>
      <c r="O188" s="291"/>
      <c r="P188" s="292"/>
      <c r="Q188" s="293"/>
      <c r="R188" s="293"/>
      <c r="S188" s="294"/>
      <c r="T188" s="295"/>
      <c r="U188" s="293">
        <v>6</v>
      </c>
      <c r="V188" s="293"/>
      <c r="W188" s="294"/>
      <c r="X188" s="296"/>
      <c r="Y188" s="295"/>
      <c r="Z188" s="293"/>
      <c r="AA188" s="293"/>
      <c r="AB188" s="313"/>
      <c r="AC188" s="314"/>
      <c r="AD188" s="315"/>
      <c r="AE188" s="293"/>
      <c r="AF188" s="293"/>
      <c r="AG188" s="296"/>
      <c r="AH188" s="319"/>
      <c r="AI188" s="320"/>
      <c r="AJ188" s="321"/>
      <c r="AK188" s="321"/>
      <c r="AL188" s="326"/>
      <c r="AM188" s="319"/>
      <c r="AN188" s="320"/>
      <c r="AO188" s="321"/>
      <c r="AP188" s="321"/>
      <c r="AQ188" s="328"/>
      <c r="AR188" s="320"/>
      <c r="AS188" s="320"/>
      <c r="AT188" s="321"/>
      <c r="AU188" s="321"/>
      <c r="AV188" s="326"/>
      <c r="AW188" s="319"/>
      <c r="AX188" s="321"/>
      <c r="AY188" s="321"/>
      <c r="AZ188" s="321"/>
      <c r="BA188" s="326"/>
      <c r="BB188" s="319"/>
      <c r="BC188" s="320"/>
      <c r="BD188" s="321"/>
      <c r="BE188" s="321"/>
      <c r="BF188" s="328"/>
      <c r="BG188" s="292"/>
      <c r="BH188" s="293"/>
      <c r="BI188" s="293"/>
      <c r="BJ188" s="294"/>
      <c r="BK188" s="296"/>
      <c r="BL188" s="295"/>
      <c r="BM188" s="293"/>
      <c r="BN188" s="293"/>
      <c r="BO188" s="293"/>
      <c r="BP188" s="296"/>
      <c r="BQ188" s="295"/>
      <c r="BR188" s="292"/>
      <c r="BS188" s="293"/>
      <c r="BT188" s="293"/>
      <c r="BU188" s="512"/>
      <c r="BV188" s="342">
        <f t="shared" si="24"/>
        <v>6</v>
      </c>
      <c r="BW188" s="429">
        <f t="shared" si="29"/>
        <v>0</v>
      </c>
      <c r="BX188" s="343" t="str">
        <f t="shared" si="25"/>
        <v>-</v>
      </c>
      <c r="BY188" s="344" t="str">
        <f t="shared" si="26"/>
        <v>-</v>
      </c>
      <c r="BZ188" s="344" t="str">
        <f t="shared" si="27"/>
        <v>-</v>
      </c>
      <c r="CA188" s="154" t="s">
        <v>124</v>
      </c>
      <c r="CB188" s="155" t="s">
        <v>163</v>
      </c>
      <c r="CC188" s="349">
        <f t="shared" si="30"/>
        <v>6</v>
      </c>
      <c r="CD188" s="349">
        <f t="shared" si="31"/>
        <v>0</v>
      </c>
      <c r="CE188" s="349">
        <f t="shared" si="32"/>
        <v>0</v>
      </c>
      <c r="CF188" s="349">
        <f t="shared" si="33"/>
        <v>0</v>
      </c>
      <c r="CG188" s="348">
        <v>0</v>
      </c>
      <c r="CH188" s="350" t="str">
        <f t="shared" si="28"/>
        <v>-</v>
      </c>
    </row>
    <row r="189" spans="1:86">
      <c r="A189" s="238" t="s">
        <v>146</v>
      </c>
      <c r="B189" s="239" t="s">
        <v>251</v>
      </c>
      <c r="C189" s="240" t="s">
        <v>274</v>
      </c>
      <c r="D189" s="240" t="s">
        <v>163</v>
      </c>
      <c r="E189" s="286" t="s">
        <v>154</v>
      </c>
      <c r="F189" s="241" t="s">
        <v>275</v>
      </c>
      <c r="G189" s="242" t="s">
        <v>124</v>
      </c>
      <c r="H189" s="242" t="s">
        <v>129</v>
      </c>
      <c r="I189" s="243" t="s">
        <v>127</v>
      </c>
      <c r="J189" s="249" t="s">
        <v>81</v>
      </c>
      <c r="K189" s="287">
        <v>1</v>
      </c>
      <c r="L189" s="288">
        <v>1</v>
      </c>
      <c r="M189" s="247" t="s">
        <v>614</v>
      </c>
      <c r="N189" s="242" t="s">
        <v>276</v>
      </c>
      <c r="O189" s="291"/>
      <c r="P189" s="292"/>
      <c r="Q189" s="293"/>
      <c r="R189" s="293"/>
      <c r="S189" s="294"/>
      <c r="T189" s="295"/>
      <c r="U189" s="293"/>
      <c r="V189" s="293"/>
      <c r="W189" s="294"/>
      <c r="X189" s="296"/>
      <c r="Y189" s="295"/>
      <c r="Z189" s="293"/>
      <c r="AA189" s="293"/>
      <c r="AB189" s="313"/>
      <c r="AC189" s="314"/>
      <c r="AD189" s="315"/>
      <c r="AE189" s="293"/>
      <c r="AF189" s="293"/>
      <c r="AG189" s="296"/>
      <c r="AH189" s="319"/>
      <c r="AI189" s="320"/>
      <c r="AJ189" s="321"/>
      <c r="AK189" s="321"/>
      <c r="AL189" s="326"/>
      <c r="AM189" s="319"/>
      <c r="AN189" s="320"/>
      <c r="AO189" s="321"/>
      <c r="AP189" s="321"/>
      <c r="AQ189" s="328"/>
      <c r="AR189" s="320"/>
      <c r="AS189" s="320"/>
      <c r="AT189" s="321"/>
      <c r="AU189" s="321"/>
      <c r="AV189" s="326"/>
      <c r="AW189" s="319"/>
      <c r="AX189" s="321"/>
      <c r="AY189" s="321"/>
      <c r="AZ189" s="321"/>
      <c r="BA189" s="326"/>
      <c r="BB189" s="319"/>
      <c r="BC189" s="320"/>
      <c r="BD189" s="321"/>
      <c r="BE189" s="321"/>
      <c r="BF189" s="328"/>
      <c r="BG189" s="292"/>
      <c r="BH189" s="293"/>
      <c r="BI189" s="293"/>
      <c r="BJ189" s="294"/>
      <c r="BK189" s="296"/>
      <c r="BL189" s="295"/>
      <c r="BM189" s="293"/>
      <c r="BN189" s="293"/>
      <c r="BO189" s="293"/>
      <c r="BP189" s="296"/>
      <c r="BQ189" s="295"/>
      <c r="BR189" s="292"/>
      <c r="BS189" s="293"/>
      <c r="BT189" s="293"/>
      <c r="BU189" s="512"/>
      <c r="BV189" s="342">
        <f t="shared" si="24"/>
        <v>0</v>
      </c>
      <c r="BW189" s="429">
        <f t="shared" si="29"/>
        <v>1</v>
      </c>
      <c r="BX189" s="343" t="str">
        <f t="shared" si="25"/>
        <v>-</v>
      </c>
      <c r="BY189" s="344" t="str">
        <f t="shared" si="26"/>
        <v>-</v>
      </c>
      <c r="BZ189" s="344" t="str">
        <f t="shared" si="27"/>
        <v>-</v>
      </c>
      <c r="CA189" s="154" t="s">
        <v>124</v>
      </c>
      <c r="CB189" s="155" t="s">
        <v>163</v>
      </c>
      <c r="CC189" s="349">
        <f t="shared" si="30"/>
        <v>0</v>
      </c>
      <c r="CD189" s="349">
        <f t="shared" si="31"/>
        <v>0</v>
      </c>
      <c r="CE189" s="349">
        <f t="shared" si="32"/>
        <v>0</v>
      </c>
      <c r="CF189" s="349">
        <f t="shared" si="33"/>
        <v>0</v>
      </c>
      <c r="CG189" s="348">
        <v>0</v>
      </c>
      <c r="CH189" s="350" t="str">
        <f t="shared" si="28"/>
        <v>-</v>
      </c>
    </row>
    <row r="190" spans="1:86">
      <c r="A190" s="238" t="s">
        <v>146</v>
      </c>
      <c r="B190" s="239" t="s">
        <v>251</v>
      </c>
      <c r="C190" s="240" t="s">
        <v>274</v>
      </c>
      <c r="D190" s="240" t="s">
        <v>163</v>
      </c>
      <c r="E190" s="286" t="s">
        <v>154</v>
      </c>
      <c r="F190" s="241" t="s">
        <v>275</v>
      </c>
      <c r="G190" s="242" t="s">
        <v>124</v>
      </c>
      <c r="H190" s="242" t="s">
        <v>129</v>
      </c>
      <c r="I190" s="243" t="s">
        <v>127</v>
      </c>
      <c r="J190" s="249" t="s">
        <v>50</v>
      </c>
      <c r="K190" s="287">
        <v>1</v>
      </c>
      <c r="L190" s="288">
        <v>1</v>
      </c>
      <c r="M190" s="247" t="s">
        <v>609</v>
      </c>
      <c r="N190" s="242" t="s">
        <v>276</v>
      </c>
      <c r="O190" s="291"/>
      <c r="P190" s="292"/>
      <c r="Q190" s="293"/>
      <c r="R190" s="293"/>
      <c r="S190" s="294"/>
      <c r="T190" s="295"/>
      <c r="U190" s="293"/>
      <c r="V190" s="293"/>
      <c r="W190" s="294"/>
      <c r="X190" s="296"/>
      <c r="Y190" s="295"/>
      <c r="Z190" s="293"/>
      <c r="AA190" s="293"/>
      <c r="AB190" s="313"/>
      <c r="AC190" s="314"/>
      <c r="AD190" s="315"/>
      <c r="AE190" s="293"/>
      <c r="AF190" s="293"/>
      <c r="AG190" s="296"/>
      <c r="AH190" s="319"/>
      <c r="AI190" s="320"/>
      <c r="AJ190" s="321"/>
      <c r="AK190" s="321"/>
      <c r="AL190" s="326"/>
      <c r="AM190" s="319"/>
      <c r="AN190" s="320"/>
      <c r="AO190" s="321"/>
      <c r="AP190" s="321"/>
      <c r="AQ190" s="328"/>
      <c r="AR190" s="320"/>
      <c r="AS190" s="320"/>
      <c r="AT190" s="321"/>
      <c r="AU190" s="321"/>
      <c r="AV190" s="326"/>
      <c r="AW190" s="319"/>
      <c r="AX190" s="321"/>
      <c r="AY190" s="321"/>
      <c r="AZ190" s="321"/>
      <c r="BA190" s="326"/>
      <c r="BB190" s="319"/>
      <c r="BC190" s="320"/>
      <c r="BD190" s="321"/>
      <c r="BE190" s="321"/>
      <c r="BF190" s="328"/>
      <c r="BG190" s="292"/>
      <c r="BH190" s="293"/>
      <c r="BI190" s="293"/>
      <c r="BJ190" s="294"/>
      <c r="BK190" s="296"/>
      <c r="BL190" s="295"/>
      <c r="BM190" s="293"/>
      <c r="BN190" s="293"/>
      <c r="BO190" s="293"/>
      <c r="BP190" s="296"/>
      <c r="BQ190" s="295"/>
      <c r="BR190" s="292"/>
      <c r="BS190" s="293"/>
      <c r="BT190" s="293"/>
      <c r="BU190" s="512"/>
      <c r="BV190" s="342">
        <f t="shared" si="24"/>
        <v>0</v>
      </c>
      <c r="BW190" s="429">
        <f t="shared" si="29"/>
        <v>1</v>
      </c>
      <c r="BX190" s="343" t="str">
        <f t="shared" si="25"/>
        <v>-</v>
      </c>
      <c r="BY190" s="344" t="str">
        <f t="shared" si="26"/>
        <v>-</v>
      </c>
      <c r="BZ190" s="344" t="str">
        <f t="shared" si="27"/>
        <v>-</v>
      </c>
      <c r="CA190" s="154" t="s">
        <v>124</v>
      </c>
      <c r="CB190" s="155" t="s">
        <v>163</v>
      </c>
      <c r="CC190" s="349">
        <f t="shared" si="30"/>
        <v>0</v>
      </c>
      <c r="CD190" s="349">
        <f t="shared" si="31"/>
        <v>0</v>
      </c>
      <c r="CE190" s="349">
        <f t="shared" si="32"/>
        <v>0</v>
      </c>
      <c r="CF190" s="349">
        <f t="shared" si="33"/>
        <v>0</v>
      </c>
      <c r="CG190" s="348">
        <v>0</v>
      </c>
      <c r="CH190" s="350" t="str">
        <f t="shared" si="28"/>
        <v>-</v>
      </c>
    </row>
    <row r="191" spans="1:86">
      <c r="A191" s="238" t="s">
        <v>128</v>
      </c>
      <c r="B191" s="239" t="s">
        <v>277</v>
      </c>
      <c r="C191" s="240" t="s">
        <v>804</v>
      </c>
      <c r="D191" s="240" t="s">
        <v>189</v>
      </c>
      <c r="E191" s="286" t="s">
        <v>154</v>
      </c>
      <c r="F191" s="241" t="s">
        <v>286</v>
      </c>
      <c r="G191" s="242" t="s">
        <v>124</v>
      </c>
      <c r="H191" s="242" t="s">
        <v>123</v>
      </c>
      <c r="I191" s="243" t="s">
        <v>48</v>
      </c>
      <c r="J191" s="249" t="s">
        <v>40</v>
      </c>
      <c r="K191" s="287">
        <v>2</v>
      </c>
      <c r="L191" s="288">
        <v>2</v>
      </c>
      <c r="M191" s="247" t="s">
        <v>627</v>
      </c>
      <c r="N191" s="242" t="s">
        <v>744</v>
      </c>
      <c r="O191" s="291"/>
      <c r="P191" s="292"/>
      <c r="Q191" s="293">
        <v>1</v>
      </c>
      <c r="R191" s="293"/>
      <c r="S191" s="294"/>
      <c r="T191" s="295"/>
      <c r="U191" s="293"/>
      <c r="V191" s="293"/>
      <c r="W191" s="294"/>
      <c r="X191" s="296"/>
      <c r="Y191" s="295"/>
      <c r="Z191" s="293"/>
      <c r="AA191" s="293"/>
      <c r="AB191" s="313"/>
      <c r="AC191" s="314"/>
      <c r="AD191" s="315"/>
      <c r="AE191" s="293"/>
      <c r="AF191" s="293"/>
      <c r="AG191" s="296"/>
      <c r="AH191" s="319"/>
      <c r="AI191" s="320"/>
      <c r="AJ191" s="321"/>
      <c r="AK191" s="321"/>
      <c r="AL191" s="326"/>
      <c r="AM191" s="319"/>
      <c r="AN191" s="320"/>
      <c r="AO191" s="321"/>
      <c r="AP191" s="321"/>
      <c r="AQ191" s="328"/>
      <c r="AR191" s="320"/>
      <c r="AS191" s="320"/>
      <c r="AT191" s="321"/>
      <c r="AU191" s="321"/>
      <c r="AV191" s="326"/>
      <c r="AW191" s="319"/>
      <c r="AX191" s="321"/>
      <c r="AY191" s="321">
        <v>1</v>
      </c>
      <c r="AZ191" s="321"/>
      <c r="BA191" s="326"/>
      <c r="BB191" s="319"/>
      <c r="BC191" s="320"/>
      <c r="BD191" s="321"/>
      <c r="BE191" s="321"/>
      <c r="BF191" s="328"/>
      <c r="BG191" s="292"/>
      <c r="BH191" s="293"/>
      <c r="BI191" s="293"/>
      <c r="BJ191" s="294"/>
      <c r="BK191" s="296"/>
      <c r="BL191" s="295"/>
      <c r="BM191" s="293"/>
      <c r="BN191" s="293"/>
      <c r="BO191" s="293"/>
      <c r="BP191" s="296"/>
      <c r="BQ191" s="295"/>
      <c r="BR191" s="292"/>
      <c r="BS191" s="293"/>
      <c r="BT191" s="293"/>
      <c r="BU191" s="512"/>
      <c r="BV191" s="342">
        <f t="shared" si="24"/>
        <v>2</v>
      </c>
      <c r="BW191" s="429">
        <f t="shared" si="29"/>
        <v>0</v>
      </c>
      <c r="BX191" s="343">
        <f t="shared" si="25"/>
        <v>2</v>
      </c>
      <c r="BY191" s="344" t="str">
        <f t="shared" si="26"/>
        <v>-</v>
      </c>
      <c r="BZ191" s="344" t="str">
        <f t="shared" si="27"/>
        <v>-</v>
      </c>
      <c r="CA191" s="154" t="s">
        <v>124</v>
      </c>
      <c r="CB191" s="155" t="s">
        <v>189</v>
      </c>
      <c r="CC191" s="349">
        <f t="shared" si="30"/>
        <v>1</v>
      </c>
      <c r="CD191" s="349">
        <f t="shared" si="31"/>
        <v>0</v>
      </c>
      <c r="CE191" s="349">
        <f t="shared" si="32"/>
        <v>1</v>
      </c>
      <c r="CF191" s="349">
        <f t="shared" si="33"/>
        <v>0</v>
      </c>
      <c r="CG191" s="348">
        <v>0</v>
      </c>
      <c r="CH191" s="350" t="str">
        <f t="shared" si="28"/>
        <v>-</v>
      </c>
    </row>
    <row r="192" spans="1:86">
      <c r="A192" s="238" t="s">
        <v>128</v>
      </c>
      <c r="B192" s="239" t="s">
        <v>277</v>
      </c>
      <c r="C192" s="240" t="s">
        <v>804</v>
      </c>
      <c r="D192" s="240" t="s">
        <v>189</v>
      </c>
      <c r="E192" s="286" t="s">
        <v>154</v>
      </c>
      <c r="F192" s="241" t="s">
        <v>286</v>
      </c>
      <c r="G192" s="242" t="s">
        <v>124</v>
      </c>
      <c r="H192" s="242" t="s">
        <v>123</v>
      </c>
      <c r="I192" s="243" t="s">
        <v>48</v>
      </c>
      <c r="J192" s="249" t="s">
        <v>38</v>
      </c>
      <c r="K192" s="287">
        <v>2</v>
      </c>
      <c r="L192" s="288">
        <v>2</v>
      </c>
      <c r="M192" s="247" t="s">
        <v>638</v>
      </c>
      <c r="N192" s="242" t="s">
        <v>744</v>
      </c>
      <c r="O192" s="291"/>
      <c r="P192" s="292"/>
      <c r="Q192" s="293">
        <v>1</v>
      </c>
      <c r="R192" s="293"/>
      <c r="S192" s="294"/>
      <c r="T192" s="295"/>
      <c r="U192" s="293"/>
      <c r="V192" s="293"/>
      <c r="W192" s="294"/>
      <c r="X192" s="296"/>
      <c r="Y192" s="295"/>
      <c r="Z192" s="293"/>
      <c r="AA192" s="293"/>
      <c r="AB192" s="313"/>
      <c r="AC192" s="314"/>
      <c r="AD192" s="315"/>
      <c r="AE192" s="293"/>
      <c r="AF192" s="293"/>
      <c r="AG192" s="296"/>
      <c r="AH192" s="319"/>
      <c r="AI192" s="320"/>
      <c r="AJ192" s="321"/>
      <c r="AK192" s="321"/>
      <c r="AL192" s="326"/>
      <c r="AM192" s="319"/>
      <c r="AN192" s="320"/>
      <c r="AO192" s="321"/>
      <c r="AP192" s="321"/>
      <c r="AQ192" s="328"/>
      <c r="AR192" s="320"/>
      <c r="AS192" s="320"/>
      <c r="AT192" s="321"/>
      <c r="AU192" s="321"/>
      <c r="AV192" s="326"/>
      <c r="AW192" s="319"/>
      <c r="AX192" s="321"/>
      <c r="AY192" s="321">
        <v>1</v>
      </c>
      <c r="AZ192" s="321"/>
      <c r="BA192" s="326"/>
      <c r="BB192" s="319"/>
      <c r="BC192" s="320"/>
      <c r="BD192" s="321"/>
      <c r="BE192" s="321"/>
      <c r="BF192" s="328"/>
      <c r="BG192" s="292"/>
      <c r="BH192" s="293"/>
      <c r="BI192" s="293"/>
      <c r="BJ192" s="294"/>
      <c r="BK192" s="296"/>
      <c r="BL192" s="295"/>
      <c r="BM192" s="293"/>
      <c r="BN192" s="293"/>
      <c r="BO192" s="293"/>
      <c r="BP192" s="296"/>
      <c r="BQ192" s="295"/>
      <c r="BR192" s="292"/>
      <c r="BS192" s="293"/>
      <c r="BT192" s="293"/>
      <c r="BU192" s="512"/>
      <c r="BV192" s="342">
        <f t="shared" si="24"/>
        <v>2</v>
      </c>
      <c r="BW192" s="429">
        <f t="shared" si="29"/>
        <v>0</v>
      </c>
      <c r="BX192" s="343">
        <f t="shared" si="25"/>
        <v>2</v>
      </c>
      <c r="BY192" s="344">
        <f t="shared" si="26"/>
        <v>1</v>
      </c>
      <c r="BZ192" s="344">
        <f t="shared" si="27"/>
        <v>1</v>
      </c>
      <c r="CA192" s="154" t="s">
        <v>124</v>
      </c>
      <c r="CB192" s="155" t="s">
        <v>189</v>
      </c>
      <c r="CC192" s="349">
        <f t="shared" si="30"/>
        <v>1</v>
      </c>
      <c r="CD192" s="349">
        <f t="shared" si="31"/>
        <v>0</v>
      </c>
      <c r="CE192" s="349">
        <f t="shared" si="32"/>
        <v>1</v>
      </c>
      <c r="CF192" s="349">
        <f t="shared" si="33"/>
        <v>0</v>
      </c>
      <c r="CG192" s="348">
        <v>0</v>
      </c>
      <c r="CH192" s="350" t="str">
        <f t="shared" si="28"/>
        <v>Done</v>
      </c>
    </row>
    <row r="193" spans="1:86">
      <c r="A193" s="238" t="s">
        <v>128</v>
      </c>
      <c r="B193" s="239" t="s">
        <v>277</v>
      </c>
      <c r="C193" s="240" t="s">
        <v>804</v>
      </c>
      <c r="D193" s="240" t="s">
        <v>189</v>
      </c>
      <c r="E193" s="286" t="s">
        <v>154</v>
      </c>
      <c r="F193" s="241" t="s">
        <v>286</v>
      </c>
      <c r="G193" s="242" t="s">
        <v>124</v>
      </c>
      <c r="H193" s="242" t="s">
        <v>123</v>
      </c>
      <c r="I193" s="243" t="s">
        <v>48</v>
      </c>
      <c r="J193" s="249" t="s">
        <v>737</v>
      </c>
      <c r="K193" s="287">
        <v>0</v>
      </c>
      <c r="L193" s="288">
        <v>1</v>
      </c>
      <c r="M193" s="247" t="s">
        <v>743</v>
      </c>
      <c r="N193" s="242" t="s">
        <v>744</v>
      </c>
      <c r="O193" s="291"/>
      <c r="P193" s="292"/>
      <c r="Q193" s="293"/>
      <c r="R193" s="293"/>
      <c r="S193" s="294"/>
      <c r="T193" s="295"/>
      <c r="U193" s="293"/>
      <c r="V193" s="293"/>
      <c r="W193" s="294"/>
      <c r="X193" s="296"/>
      <c r="Y193" s="295"/>
      <c r="Z193" s="293"/>
      <c r="AA193" s="293"/>
      <c r="AB193" s="313"/>
      <c r="AC193" s="314"/>
      <c r="AD193" s="315"/>
      <c r="AE193" s="293"/>
      <c r="AF193" s="293"/>
      <c r="AG193" s="296"/>
      <c r="AH193" s="319"/>
      <c r="AI193" s="320"/>
      <c r="AJ193" s="321"/>
      <c r="AK193" s="321"/>
      <c r="AL193" s="326"/>
      <c r="AM193" s="319"/>
      <c r="AN193" s="320"/>
      <c r="AO193" s="321"/>
      <c r="AP193" s="321"/>
      <c r="AQ193" s="328"/>
      <c r="AR193" s="320"/>
      <c r="AS193" s="320"/>
      <c r="AT193" s="321"/>
      <c r="AU193" s="321"/>
      <c r="AV193" s="326"/>
      <c r="AW193" s="319"/>
      <c r="AX193" s="321"/>
      <c r="AY193" s="321">
        <v>1</v>
      </c>
      <c r="AZ193" s="321"/>
      <c r="BA193" s="326"/>
      <c r="BB193" s="319"/>
      <c r="BC193" s="320"/>
      <c r="BD193" s="321"/>
      <c r="BE193" s="321"/>
      <c r="BF193" s="328"/>
      <c r="BG193" s="292"/>
      <c r="BH193" s="293"/>
      <c r="BI193" s="293"/>
      <c r="BJ193" s="294"/>
      <c r="BK193" s="296"/>
      <c r="BL193" s="295"/>
      <c r="BM193" s="293"/>
      <c r="BN193" s="293"/>
      <c r="BO193" s="293"/>
      <c r="BP193" s="296"/>
      <c r="BQ193" s="295"/>
      <c r="BR193" s="292"/>
      <c r="BS193" s="293"/>
      <c r="BT193" s="293"/>
      <c r="BU193" s="512"/>
      <c r="BV193" s="342">
        <f t="shared" si="24"/>
        <v>1</v>
      </c>
      <c r="BW193" s="429">
        <f t="shared" si="29"/>
        <v>0</v>
      </c>
      <c r="BX193" s="343" t="str">
        <f t="shared" si="25"/>
        <v>-</v>
      </c>
      <c r="BY193" s="344" t="str">
        <f t="shared" si="26"/>
        <v>-</v>
      </c>
      <c r="BZ193" s="344" t="str">
        <f t="shared" si="27"/>
        <v>-</v>
      </c>
      <c r="CA193" s="154" t="s">
        <v>124</v>
      </c>
      <c r="CB193" s="155" t="s">
        <v>189</v>
      </c>
      <c r="CC193" s="349">
        <f t="shared" si="30"/>
        <v>0</v>
      </c>
      <c r="CD193" s="349">
        <f t="shared" si="31"/>
        <v>0</v>
      </c>
      <c r="CE193" s="349">
        <f t="shared" si="32"/>
        <v>1</v>
      </c>
      <c r="CF193" s="349">
        <f t="shared" si="33"/>
        <v>0</v>
      </c>
      <c r="CG193" s="348">
        <v>0</v>
      </c>
      <c r="CH193" s="350" t="str">
        <f t="shared" si="28"/>
        <v>-</v>
      </c>
    </row>
    <row r="194" spans="1:86">
      <c r="A194" s="238" t="s">
        <v>128</v>
      </c>
      <c r="B194" s="239" t="s">
        <v>277</v>
      </c>
      <c r="C194" s="240" t="s">
        <v>804</v>
      </c>
      <c r="D194" s="240" t="s">
        <v>189</v>
      </c>
      <c r="E194" s="286" t="s">
        <v>154</v>
      </c>
      <c r="F194" s="241" t="s">
        <v>286</v>
      </c>
      <c r="G194" s="242" t="s">
        <v>124</v>
      </c>
      <c r="H194" s="242" t="s">
        <v>123</v>
      </c>
      <c r="I194" s="243" t="s">
        <v>48</v>
      </c>
      <c r="J194" s="249" t="s">
        <v>734</v>
      </c>
      <c r="K194" s="287">
        <v>4</v>
      </c>
      <c r="L194" s="288">
        <v>4</v>
      </c>
      <c r="M194" s="310" t="s">
        <v>736</v>
      </c>
      <c r="N194" s="242" t="s">
        <v>744</v>
      </c>
      <c r="O194" s="291"/>
      <c r="P194" s="292"/>
      <c r="Q194" s="293">
        <v>4</v>
      </c>
      <c r="R194" s="293"/>
      <c r="S194" s="294"/>
      <c r="T194" s="295"/>
      <c r="U194" s="293"/>
      <c r="V194" s="293"/>
      <c r="W194" s="294"/>
      <c r="X194" s="296"/>
      <c r="Y194" s="295"/>
      <c r="Z194" s="293"/>
      <c r="AA194" s="293"/>
      <c r="AB194" s="313"/>
      <c r="AC194" s="314"/>
      <c r="AD194" s="315"/>
      <c r="AE194" s="293"/>
      <c r="AF194" s="293"/>
      <c r="AG194" s="296"/>
      <c r="AH194" s="319"/>
      <c r="AI194" s="320"/>
      <c r="AJ194" s="321"/>
      <c r="AK194" s="321"/>
      <c r="AL194" s="326"/>
      <c r="AM194" s="319"/>
      <c r="AN194" s="320"/>
      <c r="AO194" s="321"/>
      <c r="AP194" s="321"/>
      <c r="AQ194" s="328"/>
      <c r="AR194" s="320"/>
      <c r="AS194" s="320"/>
      <c r="AT194" s="321"/>
      <c r="AU194" s="321"/>
      <c r="AV194" s="326"/>
      <c r="AW194" s="319"/>
      <c r="AX194" s="321"/>
      <c r="AY194" s="321"/>
      <c r="AZ194" s="321"/>
      <c r="BA194" s="326"/>
      <c r="BB194" s="319"/>
      <c r="BC194" s="320"/>
      <c r="BD194" s="321"/>
      <c r="BE194" s="321"/>
      <c r="BF194" s="328"/>
      <c r="BG194" s="292"/>
      <c r="BH194" s="293"/>
      <c r="BI194" s="293"/>
      <c r="BJ194" s="294"/>
      <c r="BK194" s="296"/>
      <c r="BL194" s="295"/>
      <c r="BM194" s="293"/>
      <c r="BN194" s="293"/>
      <c r="BO194" s="293"/>
      <c r="BP194" s="296"/>
      <c r="BQ194" s="295"/>
      <c r="BR194" s="292"/>
      <c r="BS194" s="293"/>
      <c r="BT194" s="293"/>
      <c r="BU194" s="512"/>
      <c r="BV194" s="342">
        <f t="shared" si="24"/>
        <v>4</v>
      </c>
      <c r="BW194" s="429">
        <f t="shared" si="29"/>
        <v>0</v>
      </c>
      <c r="BX194" s="343" t="str">
        <f t="shared" si="25"/>
        <v>-</v>
      </c>
      <c r="BY194" s="344" t="str">
        <f t="shared" si="26"/>
        <v>-</v>
      </c>
      <c r="BZ194" s="344" t="str">
        <f t="shared" si="27"/>
        <v>-</v>
      </c>
      <c r="CA194" s="154" t="s">
        <v>124</v>
      </c>
      <c r="CB194" s="155" t="s">
        <v>189</v>
      </c>
      <c r="CC194" s="349">
        <f t="shared" si="30"/>
        <v>4</v>
      </c>
      <c r="CD194" s="349">
        <f t="shared" si="31"/>
        <v>0</v>
      </c>
      <c r="CE194" s="349">
        <f t="shared" si="32"/>
        <v>0</v>
      </c>
      <c r="CF194" s="349">
        <f t="shared" si="33"/>
        <v>0</v>
      </c>
      <c r="CG194" s="348">
        <v>0</v>
      </c>
      <c r="CH194" s="350" t="str">
        <f t="shared" si="28"/>
        <v>-</v>
      </c>
    </row>
    <row r="195" spans="1:86">
      <c r="A195" s="238" t="s">
        <v>128</v>
      </c>
      <c r="B195" s="239" t="s">
        <v>277</v>
      </c>
      <c r="C195" s="240" t="s">
        <v>805</v>
      </c>
      <c r="D195" s="240" t="s">
        <v>189</v>
      </c>
      <c r="E195" s="286" t="s">
        <v>154</v>
      </c>
      <c r="F195" s="241" t="s">
        <v>295</v>
      </c>
      <c r="G195" s="242" t="s">
        <v>124</v>
      </c>
      <c r="H195" s="242" t="s">
        <v>129</v>
      </c>
      <c r="I195" s="243" t="s">
        <v>127</v>
      </c>
      <c r="J195" s="249" t="s">
        <v>75</v>
      </c>
      <c r="K195" s="287">
        <v>5</v>
      </c>
      <c r="L195" s="288">
        <v>5</v>
      </c>
      <c r="M195" s="247" t="s">
        <v>606</v>
      </c>
      <c r="N195" s="242" t="s">
        <v>757</v>
      </c>
      <c r="O195" s="291"/>
      <c r="P195" s="292"/>
      <c r="Q195" s="293">
        <v>1</v>
      </c>
      <c r="R195" s="293"/>
      <c r="S195" s="294"/>
      <c r="T195" s="295">
        <v>1</v>
      </c>
      <c r="U195" s="293"/>
      <c r="V195" s="293"/>
      <c r="W195" s="294"/>
      <c r="X195" s="296"/>
      <c r="Y195" s="295"/>
      <c r="Z195" s="293"/>
      <c r="AA195" s="293"/>
      <c r="AB195" s="313"/>
      <c r="AC195" s="314"/>
      <c r="AD195" s="315"/>
      <c r="AE195" s="293"/>
      <c r="AF195" s="293"/>
      <c r="AG195" s="296"/>
      <c r="AH195" s="319"/>
      <c r="AI195" s="320">
        <v>1</v>
      </c>
      <c r="AJ195" s="321"/>
      <c r="AK195" s="321"/>
      <c r="AL195" s="326"/>
      <c r="AM195" s="319"/>
      <c r="AN195" s="320"/>
      <c r="AO195" s="321"/>
      <c r="AP195" s="321"/>
      <c r="AQ195" s="328"/>
      <c r="AR195" s="320"/>
      <c r="AS195" s="320"/>
      <c r="AT195" s="321">
        <v>1</v>
      </c>
      <c r="AU195" s="321"/>
      <c r="AV195" s="326"/>
      <c r="AW195" s="319"/>
      <c r="AX195" s="321"/>
      <c r="AY195" s="321"/>
      <c r="AZ195" s="321"/>
      <c r="BA195" s="326"/>
      <c r="BB195" s="319"/>
      <c r="BC195" s="320"/>
      <c r="BD195" s="321"/>
      <c r="BE195" s="321"/>
      <c r="BF195" s="328"/>
      <c r="BG195" s="292"/>
      <c r="BH195" s="293"/>
      <c r="BI195" s="293"/>
      <c r="BJ195" s="294">
        <v>1</v>
      </c>
      <c r="BK195" s="296"/>
      <c r="BL195" s="295"/>
      <c r="BM195" s="293"/>
      <c r="BN195" s="293"/>
      <c r="BO195" s="293"/>
      <c r="BP195" s="296"/>
      <c r="BQ195" s="295"/>
      <c r="BR195" s="292"/>
      <c r="BS195" s="293"/>
      <c r="BT195" s="293"/>
      <c r="BU195" s="512"/>
      <c r="BV195" s="342">
        <f t="shared" si="24"/>
        <v>5</v>
      </c>
      <c r="BW195" s="429">
        <f t="shared" si="29"/>
        <v>0</v>
      </c>
      <c r="BX195" s="343">
        <f t="shared" si="25"/>
        <v>5</v>
      </c>
      <c r="BY195" s="344" t="str">
        <f t="shared" si="26"/>
        <v>-</v>
      </c>
      <c r="BZ195" s="344" t="str">
        <f t="shared" si="27"/>
        <v>-</v>
      </c>
      <c r="CA195" s="154" t="s">
        <v>124</v>
      </c>
      <c r="CB195" s="155" t="s">
        <v>189</v>
      </c>
      <c r="CC195" s="349">
        <f t="shared" si="30"/>
        <v>2</v>
      </c>
      <c r="CD195" s="349">
        <f t="shared" si="31"/>
        <v>1</v>
      </c>
      <c r="CE195" s="349">
        <f t="shared" si="32"/>
        <v>1</v>
      </c>
      <c r="CF195" s="349">
        <f t="shared" si="33"/>
        <v>1</v>
      </c>
      <c r="CG195" s="348">
        <v>0</v>
      </c>
      <c r="CH195" s="350" t="str">
        <f t="shared" si="28"/>
        <v>-</v>
      </c>
    </row>
    <row r="196" spans="1:86">
      <c r="A196" s="238" t="s">
        <v>128</v>
      </c>
      <c r="B196" s="239" t="s">
        <v>277</v>
      </c>
      <c r="C196" s="240" t="s">
        <v>805</v>
      </c>
      <c r="D196" s="240" t="s">
        <v>189</v>
      </c>
      <c r="E196" s="286" t="s">
        <v>154</v>
      </c>
      <c r="F196" s="241" t="s">
        <v>295</v>
      </c>
      <c r="G196" s="242" t="s">
        <v>124</v>
      </c>
      <c r="H196" s="242" t="s">
        <v>129</v>
      </c>
      <c r="I196" s="243" t="s">
        <v>127</v>
      </c>
      <c r="J196" s="249" t="s">
        <v>38</v>
      </c>
      <c r="K196" s="287">
        <v>5</v>
      </c>
      <c r="L196" s="288">
        <v>5</v>
      </c>
      <c r="M196" s="247" t="s">
        <v>631</v>
      </c>
      <c r="N196" s="242" t="s">
        <v>757</v>
      </c>
      <c r="O196" s="291"/>
      <c r="P196" s="292"/>
      <c r="Q196" s="293">
        <v>1</v>
      </c>
      <c r="R196" s="293"/>
      <c r="S196" s="294"/>
      <c r="T196" s="295">
        <v>1</v>
      </c>
      <c r="U196" s="293"/>
      <c r="V196" s="293"/>
      <c r="W196" s="294"/>
      <c r="X196" s="296"/>
      <c r="Y196" s="295"/>
      <c r="Z196" s="293"/>
      <c r="AA196" s="293"/>
      <c r="AB196" s="313"/>
      <c r="AC196" s="314"/>
      <c r="AD196" s="315"/>
      <c r="AE196" s="293"/>
      <c r="AF196" s="293"/>
      <c r="AG196" s="296"/>
      <c r="AH196" s="319"/>
      <c r="AI196" s="320">
        <v>1</v>
      </c>
      <c r="AJ196" s="321"/>
      <c r="AK196" s="321"/>
      <c r="AL196" s="326"/>
      <c r="AM196" s="319"/>
      <c r="AN196" s="320"/>
      <c r="AO196" s="321"/>
      <c r="AP196" s="321"/>
      <c r="AQ196" s="328"/>
      <c r="AR196" s="320"/>
      <c r="AS196" s="320"/>
      <c r="AT196" s="321">
        <v>1</v>
      </c>
      <c r="AU196" s="321"/>
      <c r="AV196" s="326"/>
      <c r="AW196" s="319"/>
      <c r="AX196" s="321"/>
      <c r="AY196" s="321"/>
      <c r="AZ196" s="321"/>
      <c r="BA196" s="326"/>
      <c r="BB196" s="319"/>
      <c r="BC196" s="320"/>
      <c r="BD196" s="321"/>
      <c r="BE196" s="321"/>
      <c r="BF196" s="328"/>
      <c r="BG196" s="292"/>
      <c r="BH196" s="293"/>
      <c r="BI196" s="293"/>
      <c r="BJ196" s="294">
        <v>1</v>
      </c>
      <c r="BK196" s="296"/>
      <c r="BL196" s="295"/>
      <c r="BM196" s="293"/>
      <c r="BN196" s="293"/>
      <c r="BO196" s="293"/>
      <c r="BP196" s="296"/>
      <c r="BQ196" s="295"/>
      <c r="BR196" s="292"/>
      <c r="BS196" s="293"/>
      <c r="BT196" s="293"/>
      <c r="BU196" s="512"/>
      <c r="BV196" s="342">
        <f t="shared" ref="BV196:BV259" si="38">SUM(O196:BU196)</f>
        <v>5</v>
      </c>
      <c r="BW196" s="429">
        <f t="shared" si="29"/>
        <v>0</v>
      </c>
      <c r="BX196" s="343">
        <f t="shared" ref="BX196:BX259" si="39">IFERROR(IF(SEARCH("Week",M196)&gt;0,(COUNT(O196:BU196))-(COUNTIFS(O196:BU196,0)),"-"),"-")</f>
        <v>5</v>
      </c>
      <c r="BY196" s="344">
        <f t="shared" ref="BY196:BY259" si="40">IFERROR(IF(SEARCH("NNC Season 1",M196)&gt;0,COUNT(O196:AG196,BG196:BU196),"-"),"-")</f>
        <v>3</v>
      </c>
      <c r="BZ196" s="344">
        <f t="shared" ref="BZ196:BZ259" si="41">IFERROR(IF(SEARCH("NNC Season 2",M196)&gt;0,COUNT(AH196:BF196),"-"),"-")</f>
        <v>2</v>
      </c>
      <c r="CA196" s="154" t="s">
        <v>124</v>
      </c>
      <c r="CB196" s="155" t="s">
        <v>189</v>
      </c>
      <c r="CC196" s="349">
        <f t="shared" si="30"/>
        <v>2</v>
      </c>
      <c r="CD196" s="349">
        <f t="shared" si="31"/>
        <v>1</v>
      </c>
      <c r="CE196" s="349">
        <f t="shared" si="32"/>
        <v>1</v>
      </c>
      <c r="CF196" s="349">
        <f t="shared" si="33"/>
        <v>1</v>
      </c>
      <c r="CG196" s="348">
        <v>0</v>
      </c>
      <c r="CH196" s="350" t="str">
        <f t="shared" ref="CH196:CH259" si="42">IFERROR(IF(L196&lt;=0,"-",IF(AND((SEARCH("NNC Season 1",M196)&gt;0),(OR(J196="RPS",J196="LVS")),(BY196&gt;0)),"Done",IF(AND((SEARCH("NNC Season 1",M196)&gt;0),(OR(J196="RPS",J196="LVS")),(BY196&lt;=0)),"Incomplete",IF(AND((AND(SEARCH("NNC Season 1",M196)&gt;0,BY196&gt;0)),(AND(SEARCH("NNC Season 2",M196)&gt;0,BZ196&gt;0)),(OR(J196="Nutrients",J196="CHLSUITE-W")),L196&lt;4,L196&gt;1,BX196&gt;1,((BV196-CG196)&gt;1)),"Done",IF(AND((AND(SEARCH("NNC Season 1",M196)&gt;0,BY196&gt;0)),(AND(SEARCH("NNC Season 2",M196)&gt;0,BZ196&gt;0)),(OR(J196="Nutrients",J196="CHLSUITE-W")),L196&gt;3,BX196&gt;3,((BV196-CG196)&gt;3)),"Done","Incomplete"))))),"-")</f>
        <v>Done</v>
      </c>
    </row>
    <row r="197" spans="1:86">
      <c r="A197" s="238" t="s">
        <v>128</v>
      </c>
      <c r="B197" s="239" t="s">
        <v>277</v>
      </c>
      <c r="C197" s="240" t="s">
        <v>805</v>
      </c>
      <c r="D197" s="240" t="s">
        <v>189</v>
      </c>
      <c r="E197" s="286" t="s">
        <v>154</v>
      </c>
      <c r="F197" s="241" t="s">
        <v>295</v>
      </c>
      <c r="G197" s="242" t="s">
        <v>124</v>
      </c>
      <c r="H197" s="242" t="s">
        <v>129</v>
      </c>
      <c r="I197" s="243" t="s">
        <v>127</v>
      </c>
      <c r="J197" s="249" t="s">
        <v>734</v>
      </c>
      <c r="K197" s="287">
        <v>6</v>
      </c>
      <c r="L197" s="288">
        <v>6</v>
      </c>
      <c r="M197" s="310" t="s">
        <v>735</v>
      </c>
      <c r="N197" s="242" t="s">
        <v>757</v>
      </c>
      <c r="O197" s="291"/>
      <c r="P197" s="292"/>
      <c r="Q197" s="293">
        <v>6</v>
      </c>
      <c r="R197" s="293"/>
      <c r="S197" s="294"/>
      <c r="T197" s="295"/>
      <c r="U197" s="293"/>
      <c r="V197" s="293"/>
      <c r="W197" s="294"/>
      <c r="X197" s="296"/>
      <c r="Y197" s="295"/>
      <c r="Z197" s="293"/>
      <c r="AA197" s="293"/>
      <c r="AB197" s="313"/>
      <c r="AC197" s="314"/>
      <c r="AD197" s="315"/>
      <c r="AE197" s="293"/>
      <c r="AF197" s="293"/>
      <c r="AG197" s="296"/>
      <c r="AH197" s="319"/>
      <c r="AI197" s="320"/>
      <c r="AJ197" s="321"/>
      <c r="AK197" s="321"/>
      <c r="AL197" s="326"/>
      <c r="AM197" s="319"/>
      <c r="AN197" s="320"/>
      <c r="AO197" s="321"/>
      <c r="AP197" s="321"/>
      <c r="AQ197" s="328"/>
      <c r="AR197" s="320"/>
      <c r="AS197" s="320"/>
      <c r="AT197" s="321"/>
      <c r="AU197" s="321"/>
      <c r="AV197" s="326"/>
      <c r="AW197" s="319"/>
      <c r="AX197" s="321"/>
      <c r="AY197" s="321"/>
      <c r="AZ197" s="321"/>
      <c r="BA197" s="326"/>
      <c r="BB197" s="319"/>
      <c r="BC197" s="320"/>
      <c r="BD197" s="321"/>
      <c r="BE197" s="321"/>
      <c r="BF197" s="328"/>
      <c r="BG197" s="292"/>
      <c r="BH197" s="293"/>
      <c r="BI197" s="293"/>
      <c r="BJ197" s="294"/>
      <c r="BK197" s="296"/>
      <c r="BL197" s="295"/>
      <c r="BM197" s="293"/>
      <c r="BN197" s="293"/>
      <c r="BO197" s="293"/>
      <c r="BP197" s="296"/>
      <c r="BQ197" s="295"/>
      <c r="BR197" s="292"/>
      <c r="BS197" s="293"/>
      <c r="BT197" s="293"/>
      <c r="BU197" s="512"/>
      <c r="BV197" s="342">
        <f t="shared" si="38"/>
        <v>6</v>
      </c>
      <c r="BW197" s="429">
        <f t="shared" ref="BW197:BW260" si="43">L197-BV197</f>
        <v>0</v>
      </c>
      <c r="BX197" s="343" t="str">
        <f t="shared" si="39"/>
        <v>-</v>
      </c>
      <c r="BY197" s="344" t="str">
        <f t="shared" si="40"/>
        <v>-</v>
      </c>
      <c r="BZ197" s="344" t="str">
        <f t="shared" si="41"/>
        <v>-</v>
      </c>
      <c r="CA197" s="154" t="s">
        <v>124</v>
      </c>
      <c r="CB197" s="155" t="s">
        <v>189</v>
      </c>
      <c r="CC197" s="349">
        <f t="shared" si="30"/>
        <v>6</v>
      </c>
      <c r="CD197" s="349">
        <f t="shared" si="31"/>
        <v>0</v>
      </c>
      <c r="CE197" s="349">
        <f t="shared" si="32"/>
        <v>0</v>
      </c>
      <c r="CF197" s="349">
        <f t="shared" si="33"/>
        <v>0</v>
      </c>
      <c r="CG197" s="348">
        <v>0</v>
      </c>
      <c r="CH197" s="350" t="str">
        <f t="shared" si="42"/>
        <v>-</v>
      </c>
    </row>
    <row r="198" spans="1:86">
      <c r="A198" s="238" t="s">
        <v>122</v>
      </c>
      <c r="B198" s="239" t="s">
        <v>192</v>
      </c>
      <c r="C198" s="240" t="s">
        <v>910</v>
      </c>
      <c r="D198" s="240" t="s">
        <v>193</v>
      </c>
      <c r="E198" s="286" t="s">
        <v>154</v>
      </c>
      <c r="F198" s="241" t="s">
        <v>194</v>
      </c>
      <c r="G198" s="242" t="s">
        <v>124</v>
      </c>
      <c r="H198" s="242" t="s">
        <v>195</v>
      </c>
      <c r="I198" s="243" t="s">
        <v>48</v>
      </c>
      <c r="J198" s="249" t="s">
        <v>38</v>
      </c>
      <c r="K198" s="287">
        <v>3</v>
      </c>
      <c r="L198" s="288">
        <v>3</v>
      </c>
      <c r="M198" s="247" t="s">
        <v>724</v>
      </c>
      <c r="N198" s="242" t="s">
        <v>850</v>
      </c>
      <c r="O198" s="291"/>
      <c r="P198" s="292"/>
      <c r="Q198" s="293"/>
      <c r="R198" s="293"/>
      <c r="S198" s="294"/>
      <c r="T198" s="295"/>
      <c r="U198" s="293"/>
      <c r="V198" s="293"/>
      <c r="W198" s="294"/>
      <c r="X198" s="296"/>
      <c r="Y198" s="295"/>
      <c r="Z198" s="293"/>
      <c r="AA198" s="293"/>
      <c r="AB198" s="313"/>
      <c r="AC198" s="314"/>
      <c r="AD198" s="315"/>
      <c r="AE198" s="293"/>
      <c r="AF198" s="293"/>
      <c r="AG198" s="296">
        <v>1</v>
      </c>
      <c r="AH198" s="319"/>
      <c r="AI198" s="320"/>
      <c r="AJ198" s="321"/>
      <c r="AK198" s="321"/>
      <c r="AL198" s="326"/>
      <c r="AM198" s="319"/>
      <c r="AN198" s="320"/>
      <c r="AO198" s="321"/>
      <c r="AP198" s="321"/>
      <c r="AQ198" s="328"/>
      <c r="AR198" s="320"/>
      <c r="AS198" s="320"/>
      <c r="AT198" s="321"/>
      <c r="AU198" s="321"/>
      <c r="AV198" s="326"/>
      <c r="AW198" s="319"/>
      <c r="AX198" s="321"/>
      <c r="AY198" s="321"/>
      <c r="AZ198" s="321"/>
      <c r="BA198" s="326"/>
      <c r="BB198" s="319"/>
      <c r="BC198" s="320"/>
      <c r="BD198" s="321"/>
      <c r="BE198" s="321">
        <v>1</v>
      </c>
      <c r="BF198" s="328"/>
      <c r="BG198" s="292"/>
      <c r="BH198" s="293"/>
      <c r="BI198" s="293"/>
      <c r="BJ198" s="294"/>
      <c r="BK198" s="296"/>
      <c r="BL198" s="295"/>
      <c r="BM198" s="293"/>
      <c r="BN198" s="293"/>
      <c r="BO198" s="293"/>
      <c r="BP198" s="296"/>
      <c r="BQ198" s="295"/>
      <c r="BR198" s="292"/>
      <c r="BS198" s="293">
        <v>1</v>
      </c>
      <c r="BT198" s="293"/>
      <c r="BU198" s="512"/>
      <c r="BV198" s="342">
        <f t="shared" si="38"/>
        <v>3</v>
      </c>
      <c r="BW198" s="429">
        <f t="shared" si="43"/>
        <v>0</v>
      </c>
      <c r="BX198" s="343">
        <f t="shared" si="39"/>
        <v>3</v>
      </c>
      <c r="BY198" s="344">
        <f t="shared" si="40"/>
        <v>2</v>
      </c>
      <c r="BZ198" s="344">
        <f t="shared" si="41"/>
        <v>1</v>
      </c>
      <c r="CA198" s="154" t="s">
        <v>124</v>
      </c>
      <c r="CB198" s="155" t="s">
        <v>680</v>
      </c>
      <c r="CC198" s="349">
        <f t="shared" si="30"/>
        <v>0</v>
      </c>
      <c r="CD198" s="349">
        <f t="shared" si="31"/>
        <v>1</v>
      </c>
      <c r="CE198" s="349">
        <f t="shared" si="32"/>
        <v>1</v>
      </c>
      <c r="CF198" s="349">
        <f t="shared" si="33"/>
        <v>1</v>
      </c>
      <c r="CG198" s="348">
        <v>0</v>
      </c>
      <c r="CH198" s="350" t="str">
        <f t="shared" si="42"/>
        <v>Done</v>
      </c>
    </row>
    <row r="199" spans="1:86">
      <c r="A199" s="238" t="s">
        <v>122</v>
      </c>
      <c r="B199" s="239" t="s">
        <v>192</v>
      </c>
      <c r="C199" s="240" t="s">
        <v>910</v>
      </c>
      <c r="D199" s="240" t="s">
        <v>193</v>
      </c>
      <c r="E199" s="286" t="s">
        <v>154</v>
      </c>
      <c r="F199" s="241" t="s">
        <v>194</v>
      </c>
      <c r="G199" s="242" t="s">
        <v>124</v>
      </c>
      <c r="H199" s="242" t="s">
        <v>195</v>
      </c>
      <c r="I199" s="243" t="s">
        <v>48</v>
      </c>
      <c r="J199" s="249" t="s">
        <v>737</v>
      </c>
      <c r="K199" s="287">
        <v>0</v>
      </c>
      <c r="L199" s="288">
        <v>3</v>
      </c>
      <c r="M199" s="247" t="s">
        <v>745</v>
      </c>
      <c r="N199" s="242" t="s">
        <v>850</v>
      </c>
      <c r="O199" s="291"/>
      <c r="P199" s="292"/>
      <c r="Q199" s="293"/>
      <c r="R199" s="293"/>
      <c r="S199" s="294"/>
      <c r="T199" s="295"/>
      <c r="U199" s="293"/>
      <c r="V199" s="293"/>
      <c r="W199" s="294"/>
      <c r="X199" s="296"/>
      <c r="Y199" s="295"/>
      <c r="Z199" s="293"/>
      <c r="AA199" s="293"/>
      <c r="AB199" s="313"/>
      <c r="AC199" s="314"/>
      <c r="AD199" s="315"/>
      <c r="AE199" s="293"/>
      <c r="AF199" s="293"/>
      <c r="AG199" s="296">
        <v>1</v>
      </c>
      <c r="AH199" s="319"/>
      <c r="AI199" s="320"/>
      <c r="AJ199" s="321"/>
      <c r="AK199" s="321"/>
      <c r="AL199" s="326"/>
      <c r="AM199" s="319"/>
      <c r="AN199" s="320"/>
      <c r="AO199" s="321"/>
      <c r="AP199" s="321"/>
      <c r="AQ199" s="328"/>
      <c r="AR199" s="320"/>
      <c r="AS199" s="320"/>
      <c r="AT199" s="321"/>
      <c r="AU199" s="321"/>
      <c r="AV199" s="326"/>
      <c r="AW199" s="319"/>
      <c r="AX199" s="321"/>
      <c r="AY199" s="321"/>
      <c r="AZ199" s="321"/>
      <c r="BA199" s="326"/>
      <c r="BB199" s="319"/>
      <c r="BC199" s="320"/>
      <c r="BD199" s="321"/>
      <c r="BE199" s="321">
        <v>1</v>
      </c>
      <c r="BF199" s="328"/>
      <c r="BG199" s="292"/>
      <c r="BH199" s="293"/>
      <c r="BI199" s="293"/>
      <c r="BJ199" s="294"/>
      <c r="BK199" s="296"/>
      <c r="BL199" s="295"/>
      <c r="BM199" s="293"/>
      <c r="BN199" s="293"/>
      <c r="BO199" s="293"/>
      <c r="BP199" s="296"/>
      <c r="BQ199" s="295"/>
      <c r="BR199" s="292"/>
      <c r="BS199" s="293">
        <v>1</v>
      </c>
      <c r="BT199" s="293"/>
      <c r="BU199" s="512"/>
      <c r="BV199" s="342">
        <f t="shared" si="38"/>
        <v>3</v>
      </c>
      <c r="BW199" s="429">
        <f t="shared" si="43"/>
        <v>0</v>
      </c>
      <c r="BX199" s="343">
        <f t="shared" si="39"/>
        <v>3</v>
      </c>
      <c r="BY199" s="344" t="str">
        <f t="shared" si="40"/>
        <v>-</v>
      </c>
      <c r="BZ199" s="344" t="str">
        <f t="shared" si="41"/>
        <v>-</v>
      </c>
      <c r="CA199" s="154"/>
      <c r="CB199" s="155" t="s">
        <v>680</v>
      </c>
      <c r="CC199" s="349">
        <f t="shared" si="30"/>
        <v>0</v>
      </c>
      <c r="CD199" s="349">
        <f t="shared" si="31"/>
        <v>1</v>
      </c>
      <c r="CE199" s="349">
        <f t="shared" si="32"/>
        <v>1</v>
      </c>
      <c r="CF199" s="349">
        <f t="shared" si="33"/>
        <v>1</v>
      </c>
      <c r="CG199" s="348">
        <v>0</v>
      </c>
      <c r="CH199" s="350" t="str">
        <f t="shared" si="42"/>
        <v>-</v>
      </c>
    </row>
    <row r="200" spans="1:86">
      <c r="A200" s="238" t="s">
        <v>122</v>
      </c>
      <c r="B200" s="239" t="s">
        <v>192</v>
      </c>
      <c r="C200" s="240" t="s">
        <v>910</v>
      </c>
      <c r="D200" s="240" t="s">
        <v>193</v>
      </c>
      <c r="E200" s="286" t="s">
        <v>154</v>
      </c>
      <c r="F200" s="241" t="s">
        <v>194</v>
      </c>
      <c r="G200" s="242" t="s">
        <v>124</v>
      </c>
      <c r="H200" s="242" t="s">
        <v>195</v>
      </c>
      <c r="I200" s="243" t="s">
        <v>48</v>
      </c>
      <c r="J200" s="249" t="s">
        <v>734</v>
      </c>
      <c r="K200" s="287">
        <v>4</v>
      </c>
      <c r="L200" s="288">
        <v>4</v>
      </c>
      <c r="M200" s="310" t="s">
        <v>736</v>
      </c>
      <c r="N200" s="242" t="s">
        <v>850</v>
      </c>
      <c r="O200" s="291"/>
      <c r="P200" s="292"/>
      <c r="Q200" s="293"/>
      <c r="R200" s="293"/>
      <c r="S200" s="294"/>
      <c r="T200" s="295"/>
      <c r="U200" s="293"/>
      <c r="V200" s="293"/>
      <c r="W200" s="294"/>
      <c r="X200" s="296"/>
      <c r="Y200" s="295"/>
      <c r="Z200" s="293"/>
      <c r="AA200" s="293"/>
      <c r="AB200" s="313"/>
      <c r="AC200" s="314"/>
      <c r="AD200" s="315"/>
      <c r="AE200" s="293"/>
      <c r="AF200" s="293"/>
      <c r="AG200" s="296">
        <v>4</v>
      </c>
      <c r="AH200" s="319"/>
      <c r="AI200" s="320"/>
      <c r="AJ200" s="321"/>
      <c r="AK200" s="321"/>
      <c r="AL200" s="326"/>
      <c r="AM200" s="319"/>
      <c r="AN200" s="320"/>
      <c r="AO200" s="321"/>
      <c r="AP200" s="321"/>
      <c r="AQ200" s="328"/>
      <c r="AR200" s="320"/>
      <c r="AS200" s="320"/>
      <c r="AT200" s="321"/>
      <c r="AU200" s="321"/>
      <c r="AV200" s="326"/>
      <c r="AW200" s="319"/>
      <c r="AX200" s="321"/>
      <c r="AY200" s="321"/>
      <c r="AZ200" s="321"/>
      <c r="BA200" s="326"/>
      <c r="BB200" s="319"/>
      <c r="BC200" s="320"/>
      <c r="BD200" s="321"/>
      <c r="BE200" s="321"/>
      <c r="BF200" s="328"/>
      <c r="BG200" s="292"/>
      <c r="BH200" s="293"/>
      <c r="BI200" s="293"/>
      <c r="BJ200" s="294"/>
      <c r="BK200" s="296"/>
      <c r="BL200" s="295"/>
      <c r="BM200" s="293"/>
      <c r="BN200" s="293"/>
      <c r="BO200" s="293"/>
      <c r="BP200" s="296"/>
      <c r="BQ200" s="295"/>
      <c r="BR200" s="292"/>
      <c r="BS200" s="293"/>
      <c r="BT200" s="293"/>
      <c r="BU200" s="512"/>
      <c r="BV200" s="342">
        <f t="shared" si="38"/>
        <v>4</v>
      </c>
      <c r="BW200" s="429">
        <f t="shared" si="43"/>
        <v>0</v>
      </c>
      <c r="BX200" s="343" t="str">
        <f t="shared" si="39"/>
        <v>-</v>
      </c>
      <c r="BY200" s="344" t="str">
        <f t="shared" si="40"/>
        <v>-</v>
      </c>
      <c r="BZ200" s="344" t="str">
        <f t="shared" si="41"/>
        <v>-</v>
      </c>
      <c r="CA200" s="154"/>
      <c r="CB200" s="155" t="s">
        <v>680</v>
      </c>
      <c r="CC200" s="349">
        <f t="shared" ref="CC200:CC263" si="44">SUM(O200:AC200)</f>
        <v>0</v>
      </c>
      <c r="CD200" s="349">
        <f t="shared" ref="CD200:CD263" si="45">SUM(AD200:AQ200)</f>
        <v>4</v>
      </c>
      <c r="CE200" s="349">
        <f t="shared" ref="CE200:CE263" si="46">SUM(AR200:BF200)</f>
        <v>0</v>
      </c>
      <c r="CF200" s="349">
        <f t="shared" ref="CF200:CF263" si="47">SUM(BG200:BU200)</f>
        <v>0</v>
      </c>
      <c r="CG200" s="348">
        <v>0</v>
      </c>
      <c r="CH200" s="350" t="str">
        <f t="shared" si="42"/>
        <v>-</v>
      </c>
    </row>
    <row r="201" spans="1:86">
      <c r="A201" s="238" t="s">
        <v>122</v>
      </c>
      <c r="B201" s="239" t="s">
        <v>192</v>
      </c>
      <c r="C201" s="240" t="s">
        <v>911</v>
      </c>
      <c r="D201" s="240" t="s">
        <v>193</v>
      </c>
      <c r="E201" s="286" t="s">
        <v>154</v>
      </c>
      <c r="F201" s="241" t="s">
        <v>194</v>
      </c>
      <c r="G201" s="242" t="s">
        <v>124</v>
      </c>
      <c r="H201" s="242" t="s">
        <v>195</v>
      </c>
      <c r="I201" s="243" t="s">
        <v>48</v>
      </c>
      <c r="J201" s="249" t="s">
        <v>38</v>
      </c>
      <c r="K201" s="287">
        <v>3</v>
      </c>
      <c r="L201" s="288">
        <v>3</v>
      </c>
      <c r="M201" s="247" t="s">
        <v>724</v>
      </c>
      <c r="N201" s="242" t="s">
        <v>849</v>
      </c>
      <c r="O201" s="291"/>
      <c r="P201" s="292"/>
      <c r="Q201" s="293"/>
      <c r="R201" s="293"/>
      <c r="S201" s="294"/>
      <c r="T201" s="295"/>
      <c r="U201" s="293"/>
      <c r="V201" s="293"/>
      <c r="W201" s="294"/>
      <c r="X201" s="296"/>
      <c r="Y201" s="295"/>
      <c r="Z201" s="293"/>
      <c r="AA201" s="293"/>
      <c r="AB201" s="313"/>
      <c r="AC201" s="314"/>
      <c r="AD201" s="315"/>
      <c r="AE201" s="293"/>
      <c r="AF201" s="293"/>
      <c r="AG201" s="296">
        <v>1</v>
      </c>
      <c r="AH201" s="319"/>
      <c r="AI201" s="320"/>
      <c r="AJ201" s="321"/>
      <c r="AK201" s="321"/>
      <c r="AL201" s="326"/>
      <c r="AM201" s="319"/>
      <c r="AN201" s="320"/>
      <c r="AO201" s="321"/>
      <c r="AP201" s="321"/>
      <c r="AQ201" s="328"/>
      <c r="AR201" s="320"/>
      <c r="AS201" s="320"/>
      <c r="AT201" s="321"/>
      <c r="AU201" s="321"/>
      <c r="AV201" s="326"/>
      <c r="AW201" s="319"/>
      <c r="AX201" s="321"/>
      <c r="AY201" s="321"/>
      <c r="AZ201" s="321"/>
      <c r="BA201" s="326"/>
      <c r="BB201" s="319"/>
      <c r="BC201" s="320"/>
      <c r="BD201" s="321"/>
      <c r="BE201" s="321">
        <v>1</v>
      </c>
      <c r="BF201" s="328"/>
      <c r="BG201" s="292"/>
      <c r="BH201" s="293"/>
      <c r="BI201" s="293"/>
      <c r="BJ201" s="294"/>
      <c r="BK201" s="296"/>
      <c r="BL201" s="295"/>
      <c r="BM201" s="293"/>
      <c r="BN201" s="293"/>
      <c r="BO201" s="293"/>
      <c r="BP201" s="296"/>
      <c r="BQ201" s="295"/>
      <c r="BR201" s="292"/>
      <c r="BS201" s="293">
        <v>1</v>
      </c>
      <c r="BT201" s="293"/>
      <c r="BU201" s="512"/>
      <c r="BV201" s="342">
        <f t="shared" si="38"/>
        <v>3</v>
      </c>
      <c r="BW201" s="429">
        <f t="shared" si="43"/>
        <v>0</v>
      </c>
      <c r="BX201" s="343">
        <f t="shared" si="39"/>
        <v>3</v>
      </c>
      <c r="BY201" s="344">
        <f t="shared" si="40"/>
        <v>2</v>
      </c>
      <c r="BZ201" s="344">
        <f t="shared" si="41"/>
        <v>1</v>
      </c>
      <c r="CA201" s="154" t="s">
        <v>124</v>
      </c>
      <c r="CB201" s="155" t="s">
        <v>680</v>
      </c>
      <c r="CC201" s="349">
        <f t="shared" si="44"/>
        <v>0</v>
      </c>
      <c r="CD201" s="349">
        <f t="shared" si="45"/>
        <v>1</v>
      </c>
      <c r="CE201" s="349">
        <f t="shared" si="46"/>
        <v>1</v>
      </c>
      <c r="CF201" s="349">
        <f t="shared" si="47"/>
        <v>1</v>
      </c>
      <c r="CG201" s="348">
        <v>0</v>
      </c>
      <c r="CH201" s="350" t="str">
        <f t="shared" si="42"/>
        <v>Done</v>
      </c>
    </row>
    <row r="202" spans="1:86">
      <c r="A202" s="238" t="s">
        <v>122</v>
      </c>
      <c r="B202" s="239" t="s">
        <v>192</v>
      </c>
      <c r="C202" s="240" t="s">
        <v>911</v>
      </c>
      <c r="D202" s="240" t="s">
        <v>193</v>
      </c>
      <c r="E202" s="286" t="s">
        <v>154</v>
      </c>
      <c r="F202" s="241" t="s">
        <v>194</v>
      </c>
      <c r="G202" s="242" t="s">
        <v>124</v>
      </c>
      <c r="H202" s="242" t="s">
        <v>195</v>
      </c>
      <c r="I202" s="243" t="s">
        <v>48</v>
      </c>
      <c r="J202" s="249" t="s">
        <v>737</v>
      </c>
      <c r="K202" s="287">
        <v>0</v>
      </c>
      <c r="L202" s="288">
        <v>3</v>
      </c>
      <c r="M202" s="247" t="s">
        <v>745</v>
      </c>
      <c r="N202" s="242" t="s">
        <v>849</v>
      </c>
      <c r="O202" s="291"/>
      <c r="P202" s="292"/>
      <c r="Q202" s="293"/>
      <c r="R202" s="293"/>
      <c r="S202" s="294"/>
      <c r="T202" s="295"/>
      <c r="U202" s="293"/>
      <c r="V202" s="293"/>
      <c r="W202" s="294"/>
      <c r="X202" s="296"/>
      <c r="Y202" s="295"/>
      <c r="Z202" s="293"/>
      <c r="AA202" s="293"/>
      <c r="AB202" s="313"/>
      <c r="AC202" s="314"/>
      <c r="AD202" s="315"/>
      <c r="AE202" s="293"/>
      <c r="AF202" s="293"/>
      <c r="AG202" s="296">
        <v>1</v>
      </c>
      <c r="AH202" s="319"/>
      <c r="AI202" s="320"/>
      <c r="AJ202" s="321"/>
      <c r="AK202" s="321"/>
      <c r="AL202" s="326"/>
      <c r="AM202" s="319"/>
      <c r="AN202" s="320"/>
      <c r="AO202" s="321"/>
      <c r="AP202" s="321"/>
      <c r="AQ202" s="328"/>
      <c r="AR202" s="320"/>
      <c r="AS202" s="320"/>
      <c r="AT202" s="321"/>
      <c r="AU202" s="321"/>
      <c r="AV202" s="326"/>
      <c r="AW202" s="319"/>
      <c r="AX202" s="321"/>
      <c r="AY202" s="321"/>
      <c r="AZ202" s="321"/>
      <c r="BA202" s="326"/>
      <c r="BB202" s="319"/>
      <c r="BC202" s="320"/>
      <c r="BD202" s="321"/>
      <c r="BE202" s="321">
        <v>1</v>
      </c>
      <c r="BF202" s="328"/>
      <c r="BG202" s="292"/>
      <c r="BH202" s="293"/>
      <c r="BI202" s="293"/>
      <c r="BJ202" s="294"/>
      <c r="BK202" s="296"/>
      <c r="BL202" s="295"/>
      <c r="BM202" s="293"/>
      <c r="BN202" s="293"/>
      <c r="BO202" s="293"/>
      <c r="BP202" s="296"/>
      <c r="BQ202" s="295"/>
      <c r="BR202" s="292"/>
      <c r="BS202" s="293">
        <v>1</v>
      </c>
      <c r="BT202" s="293"/>
      <c r="BU202" s="512"/>
      <c r="BV202" s="342">
        <f t="shared" si="38"/>
        <v>3</v>
      </c>
      <c r="BW202" s="429">
        <f t="shared" si="43"/>
        <v>0</v>
      </c>
      <c r="BX202" s="343">
        <f t="shared" si="39"/>
        <v>3</v>
      </c>
      <c r="BY202" s="344" t="str">
        <f t="shared" si="40"/>
        <v>-</v>
      </c>
      <c r="BZ202" s="344" t="str">
        <f t="shared" si="41"/>
        <v>-</v>
      </c>
      <c r="CB202" s="155" t="s">
        <v>680</v>
      </c>
      <c r="CC202" s="349">
        <f t="shared" si="44"/>
        <v>0</v>
      </c>
      <c r="CD202" s="349">
        <f t="shared" si="45"/>
        <v>1</v>
      </c>
      <c r="CE202" s="349">
        <f t="shared" si="46"/>
        <v>1</v>
      </c>
      <c r="CF202" s="349">
        <f t="shared" si="47"/>
        <v>1</v>
      </c>
      <c r="CG202" s="348">
        <v>0</v>
      </c>
      <c r="CH202" s="350" t="str">
        <f t="shared" si="42"/>
        <v>-</v>
      </c>
    </row>
    <row r="203" spans="1:86">
      <c r="A203" s="238" t="s">
        <v>122</v>
      </c>
      <c r="B203" s="239" t="s">
        <v>192</v>
      </c>
      <c r="C203" s="240" t="s">
        <v>911</v>
      </c>
      <c r="D203" s="240" t="s">
        <v>193</v>
      </c>
      <c r="E203" s="286" t="s">
        <v>154</v>
      </c>
      <c r="F203" s="241" t="s">
        <v>194</v>
      </c>
      <c r="G203" s="242" t="s">
        <v>124</v>
      </c>
      <c r="H203" s="242" t="s">
        <v>195</v>
      </c>
      <c r="I203" s="243" t="s">
        <v>48</v>
      </c>
      <c r="J203" s="249" t="s">
        <v>734</v>
      </c>
      <c r="K203" s="287">
        <v>4</v>
      </c>
      <c r="L203" s="288">
        <v>4</v>
      </c>
      <c r="M203" s="310" t="s">
        <v>736</v>
      </c>
      <c r="N203" s="242" t="s">
        <v>849</v>
      </c>
      <c r="O203" s="291"/>
      <c r="P203" s="292"/>
      <c r="Q203" s="293"/>
      <c r="R203" s="293"/>
      <c r="S203" s="294"/>
      <c r="T203" s="295"/>
      <c r="U203" s="293"/>
      <c r="V203" s="293"/>
      <c r="W203" s="294"/>
      <c r="X203" s="296"/>
      <c r="Y203" s="295"/>
      <c r="Z203" s="293"/>
      <c r="AA203" s="293"/>
      <c r="AB203" s="313"/>
      <c r="AC203" s="314"/>
      <c r="AD203" s="315"/>
      <c r="AE203" s="293"/>
      <c r="AF203" s="293"/>
      <c r="AG203" s="296">
        <v>4</v>
      </c>
      <c r="AH203" s="319"/>
      <c r="AI203" s="320"/>
      <c r="AJ203" s="321"/>
      <c r="AK203" s="321"/>
      <c r="AL203" s="326"/>
      <c r="AM203" s="319"/>
      <c r="AN203" s="320"/>
      <c r="AO203" s="321"/>
      <c r="AP203" s="321"/>
      <c r="AQ203" s="328"/>
      <c r="AR203" s="320"/>
      <c r="AS203" s="320"/>
      <c r="AT203" s="321"/>
      <c r="AU203" s="321"/>
      <c r="AV203" s="326"/>
      <c r="AW203" s="319"/>
      <c r="AX203" s="321"/>
      <c r="AY203" s="321"/>
      <c r="AZ203" s="321"/>
      <c r="BA203" s="326"/>
      <c r="BB203" s="319"/>
      <c r="BC203" s="320"/>
      <c r="BD203" s="321"/>
      <c r="BE203" s="321"/>
      <c r="BF203" s="328"/>
      <c r="BG203" s="292"/>
      <c r="BH203" s="293"/>
      <c r="BI203" s="293"/>
      <c r="BJ203" s="294"/>
      <c r="BK203" s="296"/>
      <c r="BL203" s="295"/>
      <c r="BM203" s="293"/>
      <c r="BN203" s="293"/>
      <c r="BO203" s="293"/>
      <c r="BP203" s="296"/>
      <c r="BQ203" s="295"/>
      <c r="BR203" s="292"/>
      <c r="BS203" s="293"/>
      <c r="BT203" s="293"/>
      <c r="BU203" s="512"/>
      <c r="BV203" s="342">
        <f t="shared" si="38"/>
        <v>4</v>
      </c>
      <c r="BW203" s="429">
        <f t="shared" si="43"/>
        <v>0</v>
      </c>
      <c r="BX203" s="343" t="str">
        <f t="shared" si="39"/>
        <v>-</v>
      </c>
      <c r="BY203" s="344" t="str">
        <f t="shared" si="40"/>
        <v>-</v>
      </c>
      <c r="BZ203" s="344" t="str">
        <f t="shared" si="41"/>
        <v>-</v>
      </c>
      <c r="CB203" s="155" t="s">
        <v>680</v>
      </c>
      <c r="CC203" s="349">
        <f t="shared" si="44"/>
        <v>0</v>
      </c>
      <c r="CD203" s="349">
        <f t="shared" si="45"/>
        <v>4</v>
      </c>
      <c r="CE203" s="349">
        <f t="shared" si="46"/>
        <v>0</v>
      </c>
      <c r="CF203" s="349">
        <f t="shared" si="47"/>
        <v>0</v>
      </c>
      <c r="CG203" s="348">
        <v>0</v>
      </c>
      <c r="CH203" s="350" t="str">
        <f t="shared" si="42"/>
        <v>-</v>
      </c>
    </row>
    <row r="204" spans="1:86">
      <c r="A204" s="238" t="s">
        <v>122</v>
      </c>
      <c r="B204" s="239" t="s">
        <v>192</v>
      </c>
      <c r="C204" s="240" t="s">
        <v>912</v>
      </c>
      <c r="D204" s="240" t="s">
        <v>193</v>
      </c>
      <c r="E204" s="286" t="s">
        <v>154</v>
      </c>
      <c r="F204" s="241" t="s">
        <v>194</v>
      </c>
      <c r="G204" s="242" t="s">
        <v>124</v>
      </c>
      <c r="H204" s="242" t="s">
        <v>195</v>
      </c>
      <c r="I204" s="243" t="s">
        <v>48</v>
      </c>
      <c r="J204" s="249" t="s">
        <v>38</v>
      </c>
      <c r="K204" s="287">
        <v>3</v>
      </c>
      <c r="L204" s="288">
        <v>3</v>
      </c>
      <c r="M204" s="247" t="s">
        <v>724</v>
      </c>
      <c r="N204" s="242" t="s">
        <v>848</v>
      </c>
      <c r="O204" s="291"/>
      <c r="P204" s="292"/>
      <c r="Q204" s="293"/>
      <c r="R204" s="293"/>
      <c r="S204" s="294"/>
      <c r="T204" s="295"/>
      <c r="U204" s="293"/>
      <c r="V204" s="293"/>
      <c r="W204" s="294"/>
      <c r="X204" s="296"/>
      <c r="Y204" s="295"/>
      <c r="Z204" s="293"/>
      <c r="AA204" s="293"/>
      <c r="AB204" s="313"/>
      <c r="AC204" s="314"/>
      <c r="AD204" s="315"/>
      <c r="AE204" s="293"/>
      <c r="AF204" s="293"/>
      <c r="AG204" s="296">
        <v>1</v>
      </c>
      <c r="AH204" s="319"/>
      <c r="AI204" s="320"/>
      <c r="AJ204" s="321"/>
      <c r="AK204" s="321"/>
      <c r="AL204" s="326"/>
      <c r="AM204" s="319"/>
      <c r="AN204" s="320"/>
      <c r="AO204" s="321"/>
      <c r="AP204" s="321"/>
      <c r="AQ204" s="328"/>
      <c r="AR204" s="320"/>
      <c r="AS204" s="320"/>
      <c r="AT204" s="321"/>
      <c r="AU204" s="321"/>
      <c r="AV204" s="326"/>
      <c r="AW204" s="319"/>
      <c r="AX204" s="321"/>
      <c r="AY204" s="321"/>
      <c r="AZ204" s="321"/>
      <c r="BA204" s="326"/>
      <c r="BB204" s="319"/>
      <c r="BC204" s="320"/>
      <c r="BD204" s="321"/>
      <c r="BE204" s="321">
        <v>1</v>
      </c>
      <c r="BF204" s="328"/>
      <c r="BG204" s="292"/>
      <c r="BH204" s="293"/>
      <c r="BI204" s="293"/>
      <c r="BJ204" s="294"/>
      <c r="BK204" s="296"/>
      <c r="BL204" s="295"/>
      <c r="BM204" s="293"/>
      <c r="BN204" s="293"/>
      <c r="BO204" s="293"/>
      <c r="BP204" s="296"/>
      <c r="BQ204" s="295"/>
      <c r="BR204" s="292"/>
      <c r="BS204" s="293">
        <v>1</v>
      </c>
      <c r="BT204" s="293"/>
      <c r="BU204" s="512"/>
      <c r="BV204" s="342">
        <f t="shared" si="38"/>
        <v>3</v>
      </c>
      <c r="BW204" s="429">
        <f t="shared" si="43"/>
        <v>0</v>
      </c>
      <c r="BX204" s="343">
        <f t="shared" si="39"/>
        <v>3</v>
      </c>
      <c r="BY204" s="344">
        <f t="shared" si="40"/>
        <v>2</v>
      </c>
      <c r="BZ204" s="344">
        <f t="shared" si="41"/>
        <v>1</v>
      </c>
      <c r="CA204" s="154" t="s">
        <v>124</v>
      </c>
      <c r="CB204" s="155" t="s">
        <v>680</v>
      </c>
      <c r="CC204" s="349">
        <f t="shared" si="44"/>
        <v>0</v>
      </c>
      <c r="CD204" s="349">
        <f t="shared" si="45"/>
        <v>1</v>
      </c>
      <c r="CE204" s="349">
        <f t="shared" si="46"/>
        <v>1</v>
      </c>
      <c r="CF204" s="349">
        <f t="shared" si="47"/>
        <v>1</v>
      </c>
      <c r="CG204" s="348">
        <v>0</v>
      </c>
      <c r="CH204" s="350" t="str">
        <f t="shared" si="42"/>
        <v>Done</v>
      </c>
    </row>
    <row r="205" spans="1:86">
      <c r="A205" s="238" t="s">
        <v>122</v>
      </c>
      <c r="B205" s="239" t="s">
        <v>192</v>
      </c>
      <c r="C205" s="240" t="s">
        <v>912</v>
      </c>
      <c r="D205" s="240" t="s">
        <v>193</v>
      </c>
      <c r="E205" s="286" t="s">
        <v>154</v>
      </c>
      <c r="F205" s="241" t="s">
        <v>194</v>
      </c>
      <c r="G205" s="242" t="s">
        <v>124</v>
      </c>
      <c r="H205" s="242" t="s">
        <v>195</v>
      </c>
      <c r="I205" s="243" t="s">
        <v>48</v>
      </c>
      <c r="J205" s="249" t="s">
        <v>737</v>
      </c>
      <c r="K205" s="287">
        <v>0</v>
      </c>
      <c r="L205" s="288">
        <v>3</v>
      </c>
      <c r="M205" s="247" t="s">
        <v>745</v>
      </c>
      <c r="N205" s="242" t="s">
        <v>848</v>
      </c>
      <c r="O205" s="291"/>
      <c r="P205" s="292"/>
      <c r="Q205" s="293"/>
      <c r="R205" s="293"/>
      <c r="S205" s="294"/>
      <c r="T205" s="295"/>
      <c r="U205" s="293"/>
      <c r="V205" s="293"/>
      <c r="W205" s="294"/>
      <c r="X205" s="296"/>
      <c r="Y205" s="295"/>
      <c r="Z205" s="293"/>
      <c r="AA205" s="293"/>
      <c r="AB205" s="313"/>
      <c r="AC205" s="314"/>
      <c r="AD205" s="315"/>
      <c r="AE205" s="293"/>
      <c r="AF205" s="293"/>
      <c r="AG205" s="296">
        <v>1</v>
      </c>
      <c r="AH205" s="319"/>
      <c r="AI205" s="320"/>
      <c r="AJ205" s="321"/>
      <c r="AK205" s="321"/>
      <c r="AL205" s="326"/>
      <c r="AM205" s="319"/>
      <c r="AN205" s="320"/>
      <c r="AO205" s="321"/>
      <c r="AP205" s="321"/>
      <c r="AQ205" s="328"/>
      <c r="AR205" s="320"/>
      <c r="AS205" s="320"/>
      <c r="AT205" s="321"/>
      <c r="AU205" s="321"/>
      <c r="AV205" s="326"/>
      <c r="AW205" s="319"/>
      <c r="AX205" s="321"/>
      <c r="AY205" s="321"/>
      <c r="AZ205" s="321"/>
      <c r="BA205" s="326"/>
      <c r="BB205" s="319"/>
      <c r="BC205" s="320"/>
      <c r="BD205" s="321"/>
      <c r="BE205" s="321">
        <v>1</v>
      </c>
      <c r="BF205" s="328"/>
      <c r="BG205" s="292"/>
      <c r="BH205" s="293"/>
      <c r="BI205" s="293"/>
      <c r="BJ205" s="294"/>
      <c r="BK205" s="296"/>
      <c r="BL205" s="295"/>
      <c r="BM205" s="293"/>
      <c r="BN205" s="293"/>
      <c r="BO205" s="293"/>
      <c r="BP205" s="296"/>
      <c r="BQ205" s="295"/>
      <c r="BR205" s="292"/>
      <c r="BS205" s="293">
        <v>1</v>
      </c>
      <c r="BT205" s="293"/>
      <c r="BU205" s="512"/>
      <c r="BV205" s="342">
        <f t="shared" si="38"/>
        <v>3</v>
      </c>
      <c r="BW205" s="429">
        <f t="shared" si="43"/>
        <v>0</v>
      </c>
      <c r="BX205" s="343">
        <f t="shared" si="39"/>
        <v>3</v>
      </c>
      <c r="BY205" s="344" t="str">
        <f t="shared" si="40"/>
        <v>-</v>
      </c>
      <c r="BZ205" s="344" t="str">
        <f t="shared" si="41"/>
        <v>-</v>
      </c>
      <c r="CB205" s="155" t="s">
        <v>680</v>
      </c>
      <c r="CC205" s="349">
        <f t="shared" si="44"/>
        <v>0</v>
      </c>
      <c r="CD205" s="349">
        <f t="shared" si="45"/>
        <v>1</v>
      </c>
      <c r="CE205" s="349">
        <f t="shared" si="46"/>
        <v>1</v>
      </c>
      <c r="CF205" s="349">
        <f t="shared" si="47"/>
        <v>1</v>
      </c>
      <c r="CG205" s="348">
        <v>0</v>
      </c>
      <c r="CH205" s="350" t="str">
        <f t="shared" si="42"/>
        <v>-</v>
      </c>
    </row>
    <row r="206" spans="1:86">
      <c r="A206" s="238" t="s">
        <v>122</v>
      </c>
      <c r="B206" s="239" t="s">
        <v>192</v>
      </c>
      <c r="C206" s="240" t="s">
        <v>912</v>
      </c>
      <c r="D206" s="240" t="s">
        <v>193</v>
      </c>
      <c r="E206" s="286" t="s">
        <v>154</v>
      </c>
      <c r="F206" s="241" t="s">
        <v>194</v>
      </c>
      <c r="G206" s="242" t="s">
        <v>124</v>
      </c>
      <c r="H206" s="242" t="s">
        <v>195</v>
      </c>
      <c r="I206" s="243" t="s">
        <v>48</v>
      </c>
      <c r="J206" s="249" t="s">
        <v>734</v>
      </c>
      <c r="K206" s="287">
        <v>4</v>
      </c>
      <c r="L206" s="288">
        <v>4</v>
      </c>
      <c r="M206" s="310" t="s">
        <v>736</v>
      </c>
      <c r="N206" s="242" t="s">
        <v>848</v>
      </c>
      <c r="O206" s="291"/>
      <c r="P206" s="292"/>
      <c r="Q206" s="293"/>
      <c r="R206" s="293"/>
      <c r="S206" s="294"/>
      <c r="T206" s="295"/>
      <c r="U206" s="293"/>
      <c r="V206" s="293"/>
      <c r="W206" s="294"/>
      <c r="X206" s="296"/>
      <c r="Y206" s="295"/>
      <c r="Z206" s="293"/>
      <c r="AA206" s="293"/>
      <c r="AB206" s="313"/>
      <c r="AC206" s="314"/>
      <c r="AD206" s="315"/>
      <c r="AE206" s="293"/>
      <c r="AF206" s="293"/>
      <c r="AG206" s="296">
        <v>4</v>
      </c>
      <c r="AH206" s="319"/>
      <c r="AI206" s="320"/>
      <c r="AJ206" s="321"/>
      <c r="AK206" s="321"/>
      <c r="AL206" s="326"/>
      <c r="AM206" s="319"/>
      <c r="AN206" s="320"/>
      <c r="AO206" s="321"/>
      <c r="AP206" s="321"/>
      <c r="AQ206" s="328"/>
      <c r="AR206" s="320"/>
      <c r="AS206" s="320"/>
      <c r="AT206" s="321"/>
      <c r="AU206" s="321"/>
      <c r="AV206" s="326"/>
      <c r="AW206" s="319"/>
      <c r="AX206" s="321"/>
      <c r="AY206" s="321"/>
      <c r="AZ206" s="321"/>
      <c r="BA206" s="326"/>
      <c r="BB206" s="319"/>
      <c r="BC206" s="320"/>
      <c r="BD206" s="321"/>
      <c r="BE206" s="321"/>
      <c r="BF206" s="328"/>
      <c r="BG206" s="292"/>
      <c r="BH206" s="293"/>
      <c r="BI206" s="293"/>
      <c r="BJ206" s="294"/>
      <c r="BK206" s="296"/>
      <c r="BL206" s="295"/>
      <c r="BM206" s="293"/>
      <c r="BN206" s="293"/>
      <c r="BO206" s="293"/>
      <c r="BP206" s="296"/>
      <c r="BQ206" s="295"/>
      <c r="BR206" s="292"/>
      <c r="BS206" s="293"/>
      <c r="BT206" s="293"/>
      <c r="BU206" s="512"/>
      <c r="BV206" s="342">
        <f t="shared" si="38"/>
        <v>4</v>
      </c>
      <c r="BW206" s="429">
        <f t="shared" si="43"/>
        <v>0</v>
      </c>
      <c r="BX206" s="343" t="str">
        <f t="shared" si="39"/>
        <v>-</v>
      </c>
      <c r="BY206" s="344" t="str">
        <f t="shared" si="40"/>
        <v>-</v>
      </c>
      <c r="BZ206" s="344" t="str">
        <f t="shared" si="41"/>
        <v>-</v>
      </c>
      <c r="CB206" s="155" t="s">
        <v>680</v>
      </c>
      <c r="CC206" s="349">
        <f t="shared" si="44"/>
        <v>0</v>
      </c>
      <c r="CD206" s="349">
        <f t="shared" si="45"/>
        <v>4</v>
      </c>
      <c r="CE206" s="349">
        <f t="shared" si="46"/>
        <v>0</v>
      </c>
      <c r="CF206" s="349">
        <f t="shared" si="47"/>
        <v>0</v>
      </c>
      <c r="CG206" s="348">
        <v>0</v>
      </c>
      <c r="CH206" s="350" t="str">
        <f t="shared" si="42"/>
        <v>-</v>
      </c>
    </row>
    <row r="207" spans="1:86">
      <c r="A207" s="238" t="s">
        <v>122</v>
      </c>
      <c r="B207" s="239" t="s">
        <v>192</v>
      </c>
      <c r="C207" s="240" t="s">
        <v>913</v>
      </c>
      <c r="D207" s="240" t="s">
        <v>193</v>
      </c>
      <c r="E207" s="286" t="s">
        <v>154</v>
      </c>
      <c r="F207" s="241" t="s">
        <v>194</v>
      </c>
      <c r="G207" s="242" t="s">
        <v>124</v>
      </c>
      <c r="H207" s="242" t="s">
        <v>195</v>
      </c>
      <c r="I207" s="243" t="s">
        <v>48</v>
      </c>
      <c r="J207" s="249" t="s">
        <v>38</v>
      </c>
      <c r="K207" s="287">
        <v>3</v>
      </c>
      <c r="L207" s="288">
        <v>3</v>
      </c>
      <c r="M207" s="247" t="s">
        <v>724</v>
      </c>
      <c r="N207" s="242" t="s">
        <v>847</v>
      </c>
      <c r="O207" s="291"/>
      <c r="P207" s="292"/>
      <c r="Q207" s="293"/>
      <c r="R207" s="293"/>
      <c r="S207" s="294"/>
      <c r="T207" s="295"/>
      <c r="U207" s="293"/>
      <c r="V207" s="293"/>
      <c r="W207" s="294"/>
      <c r="X207" s="296"/>
      <c r="Y207" s="295"/>
      <c r="Z207" s="293"/>
      <c r="AA207" s="293"/>
      <c r="AB207" s="313"/>
      <c r="AC207" s="314"/>
      <c r="AD207" s="315"/>
      <c r="AE207" s="293"/>
      <c r="AF207" s="293"/>
      <c r="AG207" s="296">
        <v>1</v>
      </c>
      <c r="AH207" s="319"/>
      <c r="AI207" s="320"/>
      <c r="AJ207" s="321"/>
      <c r="AK207" s="321"/>
      <c r="AL207" s="326"/>
      <c r="AM207" s="319"/>
      <c r="AN207" s="320"/>
      <c r="AO207" s="321"/>
      <c r="AP207" s="321"/>
      <c r="AQ207" s="328"/>
      <c r="AR207" s="320"/>
      <c r="AS207" s="320"/>
      <c r="AT207" s="321"/>
      <c r="AU207" s="321"/>
      <c r="AV207" s="326"/>
      <c r="AW207" s="319"/>
      <c r="AX207" s="321"/>
      <c r="AY207" s="321"/>
      <c r="AZ207" s="321"/>
      <c r="BA207" s="326"/>
      <c r="BB207" s="319"/>
      <c r="BC207" s="320"/>
      <c r="BD207" s="321"/>
      <c r="BE207" s="321">
        <v>1</v>
      </c>
      <c r="BF207" s="328"/>
      <c r="BG207" s="292"/>
      <c r="BH207" s="293"/>
      <c r="BI207" s="293"/>
      <c r="BJ207" s="294"/>
      <c r="BK207" s="296"/>
      <c r="BL207" s="295"/>
      <c r="BM207" s="293"/>
      <c r="BN207" s="293"/>
      <c r="BO207" s="293"/>
      <c r="BP207" s="296"/>
      <c r="BQ207" s="295"/>
      <c r="BR207" s="292"/>
      <c r="BS207" s="293">
        <v>1</v>
      </c>
      <c r="BT207" s="293"/>
      <c r="BU207" s="512"/>
      <c r="BV207" s="342">
        <f t="shared" si="38"/>
        <v>3</v>
      </c>
      <c r="BW207" s="429">
        <f t="shared" si="43"/>
        <v>0</v>
      </c>
      <c r="BX207" s="343">
        <f t="shared" si="39"/>
        <v>3</v>
      </c>
      <c r="BY207" s="344">
        <f t="shared" si="40"/>
        <v>2</v>
      </c>
      <c r="BZ207" s="344">
        <f t="shared" si="41"/>
        <v>1</v>
      </c>
      <c r="CA207" s="154" t="s">
        <v>124</v>
      </c>
      <c r="CB207" s="155" t="s">
        <v>680</v>
      </c>
      <c r="CC207" s="349">
        <f t="shared" si="44"/>
        <v>0</v>
      </c>
      <c r="CD207" s="349">
        <f t="shared" si="45"/>
        <v>1</v>
      </c>
      <c r="CE207" s="349">
        <f t="shared" si="46"/>
        <v>1</v>
      </c>
      <c r="CF207" s="349">
        <f t="shared" si="47"/>
        <v>1</v>
      </c>
      <c r="CG207" s="348">
        <v>0</v>
      </c>
      <c r="CH207" s="350" t="str">
        <f t="shared" si="42"/>
        <v>Done</v>
      </c>
    </row>
    <row r="208" spans="1:86">
      <c r="A208" s="238" t="s">
        <v>122</v>
      </c>
      <c r="B208" s="239" t="s">
        <v>192</v>
      </c>
      <c r="C208" s="240" t="s">
        <v>913</v>
      </c>
      <c r="D208" s="240" t="s">
        <v>193</v>
      </c>
      <c r="E208" s="286" t="s">
        <v>154</v>
      </c>
      <c r="F208" s="241" t="s">
        <v>194</v>
      </c>
      <c r="G208" s="242" t="s">
        <v>124</v>
      </c>
      <c r="H208" s="242" t="s">
        <v>195</v>
      </c>
      <c r="I208" s="243" t="s">
        <v>48</v>
      </c>
      <c r="J208" s="249" t="s">
        <v>737</v>
      </c>
      <c r="K208" s="287">
        <v>0</v>
      </c>
      <c r="L208" s="288">
        <v>3</v>
      </c>
      <c r="M208" s="247" t="s">
        <v>745</v>
      </c>
      <c r="N208" s="242" t="s">
        <v>847</v>
      </c>
      <c r="O208" s="291"/>
      <c r="P208" s="292"/>
      <c r="Q208" s="293"/>
      <c r="R208" s="293"/>
      <c r="S208" s="294"/>
      <c r="T208" s="295"/>
      <c r="U208" s="293"/>
      <c r="V208" s="293"/>
      <c r="W208" s="294"/>
      <c r="X208" s="296"/>
      <c r="Y208" s="295"/>
      <c r="Z208" s="293"/>
      <c r="AA208" s="293"/>
      <c r="AB208" s="313"/>
      <c r="AC208" s="314"/>
      <c r="AD208" s="315"/>
      <c r="AE208" s="293"/>
      <c r="AF208" s="293"/>
      <c r="AG208" s="296">
        <v>1</v>
      </c>
      <c r="AH208" s="319"/>
      <c r="AI208" s="320"/>
      <c r="AJ208" s="321"/>
      <c r="AK208" s="321"/>
      <c r="AL208" s="326"/>
      <c r="AM208" s="319"/>
      <c r="AN208" s="320"/>
      <c r="AO208" s="321"/>
      <c r="AP208" s="321"/>
      <c r="AQ208" s="328"/>
      <c r="AR208" s="320"/>
      <c r="AS208" s="320"/>
      <c r="AT208" s="321"/>
      <c r="AU208" s="321"/>
      <c r="AV208" s="326"/>
      <c r="AW208" s="319"/>
      <c r="AX208" s="321"/>
      <c r="AY208" s="321"/>
      <c r="AZ208" s="321"/>
      <c r="BA208" s="326"/>
      <c r="BB208" s="319"/>
      <c r="BC208" s="320"/>
      <c r="BD208" s="321"/>
      <c r="BE208" s="321">
        <v>1</v>
      </c>
      <c r="BF208" s="328"/>
      <c r="BG208" s="292"/>
      <c r="BH208" s="293"/>
      <c r="BI208" s="293"/>
      <c r="BJ208" s="294"/>
      <c r="BK208" s="296"/>
      <c r="BL208" s="295"/>
      <c r="BM208" s="293"/>
      <c r="BN208" s="293"/>
      <c r="BO208" s="293"/>
      <c r="BP208" s="296"/>
      <c r="BQ208" s="295"/>
      <c r="BR208" s="292"/>
      <c r="BS208" s="293">
        <v>1</v>
      </c>
      <c r="BT208" s="293"/>
      <c r="BU208" s="512"/>
      <c r="BV208" s="342">
        <f t="shared" si="38"/>
        <v>3</v>
      </c>
      <c r="BW208" s="429">
        <f t="shared" si="43"/>
        <v>0</v>
      </c>
      <c r="BX208" s="343">
        <f t="shared" si="39"/>
        <v>3</v>
      </c>
      <c r="BY208" s="344" t="str">
        <f t="shared" si="40"/>
        <v>-</v>
      </c>
      <c r="BZ208" s="344" t="str">
        <f t="shared" si="41"/>
        <v>-</v>
      </c>
      <c r="CB208" s="155" t="s">
        <v>680</v>
      </c>
      <c r="CC208" s="349">
        <f t="shared" si="44"/>
        <v>0</v>
      </c>
      <c r="CD208" s="349">
        <f t="shared" si="45"/>
        <v>1</v>
      </c>
      <c r="CE208" s="349">
        <f t="shared" si="46"/>
        <v>1</v>
      </c>
      <c r="CF208" s="349">
        <f t="shared" si="47"/>
        <v>1</v>
      </c>
      <c r="CG208" s="348">
        <v>0</v>
      </c>
      <c r="CH208" s="350" t="str">
        <f t="shared" si="42"/>
        <v>-</v>
      </c>
    </row>
    <row r="209" spans="1:86">
      <c r="A209" s="238" t="s">
        <v>122</v>
      </c>
      <c r="B209" s="239" t="s">
        <v>192</v>
      </c>
      <c r="C209" s="240" t="s">
        <v>913</v>
      </c>
      <c r="D209" s="240" t="s">
        <v>193</v>
      </c>
      <c r="E209" s="286" t="s">
        <v>154</v>
      </c>
      <c r="F209" s="241" t="s">
        <v>194</v>
      </c>
      <c r="G209" s="242" t="s">
        <v>124</v>
      </c>
      <c r="H209" s="242" t="s">
        <v>195</v>
      </c>
      <c r="I209" s="243" t="s">
        <v>48</v>
      </c>
      <c r="J209" s="249" t="s">
        <v>734</v>
      </c>
      <c r="K209" s="287">
        <v>4</v>
      </c>
      <c r="L209" s="288">
        <v>4</v>
      </c>
      <c r="M209" s="310" t="s">
        <v>736</v>
      </c>
      <c r="N209" s="242" t="s">
        <v>847</v>
      </c>
      <c r="O209" s="291"/>
      <c r="P209" s="292"/>
      <c r="Q209" s="293"/>
      <c r="R209" s="293"/>
      <c r="S209" s="294"/>
      <c r="T209" s="295"/>
      <c r="U209" s="293"/>
      <c r="V209" s="293"/>
      <c r="W209" s="294"/>
      <c r="X209" s="296"/>
      <c r="Y209" s="295"/>
      <c r="Z209" s="293"/>
      <c r="AA209" s="293"/>
      <c r="AB209" s="313"/>
      <c r="AC209" s="314"/>
      <c r="AD209" s="315"/>
      <c r="AE209" s="293"/>
      <c r="AF209" s="293"/>
      <c r="AG209" s="296">
        <v>4</v>
      </c>
      <c r="AH209" s="319"/>
      <c r="AI209" s="320"/>
      <c r="AJ209" s="321"/>
      <c r="AK209" s="321"/>
      <c r="AL209" s="326"/>
      <c r="AM209" s="319"/>
      <c r="AN209" s="320"/>
      <c r="AO209" s="321"/>
      <c r="AP209" s="321"/>
      <c r="AQ209" s="328"/>
      <c r="AR209" s="320"/>
      <c r="AS209" s="320"/>
      <c r="AT209" s="321"/>
      <c r="AU209" s="321"/>
      <c r="AV209" s="326"/>
      <c r="AW209" s="319"/>
      <c r="AX209" s="321"/>
      <c r="AY209" s="321"/>
      <c r="AZ209" s="321"/>
      <c r="BA209" s="326"/>
      <c r="BB209" s="319"/>
      <c r="BC209" s="320"/>
      <c r="BD209" s="321"/>
      <c r="BE209" s="321"/>
      <c r="BF209" s="328"/>
      <c r="BG209" s="292"/>
      <c r="BH209" s="293"/>
      <c r="BI209" s="293"/>
      <c r="BJ209" s="294"/>
      <c r="BK209" s="296"/>
      <c r="BL209" s="295"/>
      <c r="BM209" s="293"/>
      <c r="BN209" s="293"/>
      <c r="BO209" s="293"/>
      <c r="BP209" s="296"/>
      <c r="BQ209" s="295"/>
      <c r="BR209" s="292"/>
      <c r="BS209" s="293"/>
      <c r="BT209" s="293"/>
      <c r="BU209" s="512"/>
      <c r="BV209" s="342">
        <f t="shared" si="38"/>
        <v>4</v>
      </c>
      <c r="BW209" s="429">
        <f t="shared" si="43"/>
        <v>0</v>
      </c>
      <c r="BX209" s="343" t="str">
        <f t="shared" si="39"/>
        <v>-</v>
      </c>
      <c r="BY209" s="344" t="str">
        <f t="shared" si="40"/>
        <v>-</v>
      </c>
      <c r="BZ209" s="344" t="str">
        <f t="shared" si="41"/>
        <v>-</v>
      </c>
      <c r="CB209" s="155" t="s">
        <v>680</v>
      </c>
      <c r="CC209" s="349">
        <f t="shared" si="44"/>
        <v>0</v>
      </c>
      <c r="CD209" s="349">
        <f t="shared" si="45"/>
        <v>4</v>
      </c>
      <c r="CE209" s="349">
        <f t="shared" si="46"/>
        <v>0</v>
      </c>
      <c r="CF209" s="349">
        <f t="shared" si="47"/>
        <v>0</v>
      </c>
      <c r="CG209" s="348">
        <v>0</v>
      </c>
      <c r="CH209" s="350" t="str">
        <f t="shared" si="42"/>
        <v>-</v>
      </c>
    </row>
    <row r="210" spans="1:86">
      <c r="A210" s="238" t="s">
        <v>122</v>
      </c>
      <c r="B210" s="239" t="s">
        <v>192</v>
      </c>
      <c r="C210" s="240" t="s">
        <v>914</v>
      </c>
      <c r="D210" s="240" t="s">
        <v>193</v>
      </c>
      <c r="E210" s="286" t="s">
        <v>154</v>
      </c>
      <c r="F210" s="241" t="s">
        <v>194</v>
      </c>
      <c r="G210" s="242" t="s">
        <v>124</v>
      </c>
      <c r="H210" s="242" t="s">
        <v>195</v>
      </c>
      <c r="I210" s="243" t="s">
        <v>48</v>
      </c>
      <c r="J210" s="249" t="s">
        <v>38</v>
      </c>
      <c r="K210" s="287">
        <v>3</v>
      </c>
      <c r="L210" s="288">
        <v>3</v>
      </c>
      <c r="M210" s="247" t="s">
        <v>724</v>
      </c>
      <c r="N210" s="242" t="s">
        <v>846</v>
      </c>
      <c r="O210" s="291"/>
      <c r="P210" s="292"/>
      <c r="Q210" s="293"/>
      <c r="R210" s="293"/>
      <c r="S210" s="294"/>
      <c r="T210" s="295"/>
      <c r="U210" s="293"/>
      <c r="V210" s="293"/>
      <c r="W210" s="294"/>
      <c r="X210" s="296"/>
      <c r="Y210" s="295"/>
      <c r="Z210" s="293"/>
      <c r="AA210" s="293"/>
      <c r="AB210" s="313"/>
      <c r="AC210" s="314"/>
      <c r="AD210" s="315"/>
      <c r="AE210" s="293"/>
      <c r="AF210" s="293"/>
      <c r="AG210" s="296">
        <v>1</v>
      </c>
      <c r="AH210" s="319"/>
      <c r="AI210" s="320"/>
      <c r="AJ210" s="321"/>
      <c r="AK210" s="321"/>
      <c r="AL210" s="326"/>
      <c r="AM210" s="319"/>
      <c r="AN210" s="320"/>
      <c r="AO210" s="321"/>
      <c r="AP210" s="321"/>
      <c r="AQ210" s="328"/>
      <c r="AR210" s="320"/>
      <c r="AS210" s="320"/>
      <c r="AT210" s="321"/>
      <c r="AU210" s="321"/>
      <c r="AV210" s="326"/>
      <c r="AW210" s="319"/>
      <c r="AX210" s="321"/>
      <c r="AY210" s="321"/>
      <c r="AZ210" s="321"/>
      <c r="BA210" s="326"/>
      <c r="BB210" s="319"/>
      <c r="BC210" s="320"/>
      <c r="BD210" s="321"/>
      <c r="BE210" s="321">
        <v>1</v>
      </c>
      <c r="BF210" s="328"/>
      <c r="BG210" s="292"/>
      <c r="BH210" s="293"/>
      <c r="BI210" s="293"/>
      <c r="BJ210" s="294"/>
      <c r="BK210" s="296"/>
      <c r="BL210" s="295"/>
      <c r="BM210" s="293"/>
      <c r="BN210" s="293"/>
      <c r="BO210" s="293"/>
      <c r="BP210" s="296"/>
      <c r="BQ210" s="295"/>
      <c r="BR210" s="292"/>
      <c r="BS210" s="293">
        <v>1</v>
      </c>
      <c r="BT210" s="293"/>
      <c r="BU210" s="512"/>
      <c r="BV210" s="342">
        <f t="shared" si="38"/>
        <v>3</v>
      </c>
      <c r="BW210" s="429">
        <f t="shared" si="43"/>
        <v>0</v>
      </c>
      <c r="BX210" s="343">
        <f t="shared" si="39"/>
        <v>3</v>
      </c>
      <c r="BY210" s="344">
        <f t="shared" si="40"/>
        <v>2</v>
      </c>
      <c r="BZ210" s="344">
        <f t="shared" si="41"/>
        <v>1</v>
      </c>
      <c r="CA210" s="154" t="s">
        <v>124</v>
      </c>
      <c r="CB210" s="155" t="s">
        <v>680</v>
      </c>
      <c r="CC210" s="349">
        <f t="shared" si="44"/>
        <v>0</v>
      </c>
      <c r="CD210" s="349">
        <f t="shared" si="45"/>
        <v>1</v>
      </c>
      <c r="CE210" s="349">
        <f t="shared" si="46"/>
        <v>1</v>
      </c>
      <c r="CF210" s="349">
        <f t="shared" si="47"/>
        <v>1</v>
      </c>
      <c r="CG210" s="348">
        <v>0</v>
      </c>
      <c r="CH210" s="350" t="str">
        <f t="shared" si="42"/>
        <v>Done</v>
      </c>
    </row>
    <row r="211" spans="1:86">
      <c r="A211" s="238" t="s">
        <v>122</v>
      </c>
      <c r="B211" s="239" t="s">
        <v>192</v>
      </c>
      <c r="C211" s="240" t="s">
        <v>914</v>
      </c>
      <c r="D211" s="240" t="s">
        <v>193</v>
      </c>
      <c r="E211" s="286" t="s">
        <v>154</v>
      </c>
      <c r="F211" s="241" t="s">
        <v>194</v>
      </c>
      <c r="G211" s="242" t="s">
        <v>124</v>
      </c>
      <c r="H211" s="242" t="s">
        <v>195</v>
      </c>
      <c r="I211" s="243" t="s">
        <v>48</v>
      </c>
      <c r="J211" s="249" t="s">
        <v>737</v>
      </c>
      <c r="K211" s="287">
        <v>0</v>
      </c>
      <c r="L211" s="288">
        <v>3</v>
      </c>
      <c r="M211" s="247" t="s">
        <v>745</v>
      </c>
      <c r="N211" s="242" t="s">
        <v>846</v>
      </c>
      <c r="O211" s="291"/>
      <c r="P211" s="292"/>
      <c r="Q211" s="293"/>
      <c r="R211" s="293"/>
      <c r="S211" s="294"/>
      <c r="T211" s="295"/>
      <c r="U211" s="293"/>
      <c r="V211" s="293"/>
      <c r="W211" s="294"/>
      <c r="X211" s="296"/>
      <c r="Y211" s="295"/>
      <c r="Z211" s="293"/>
      <c r="AA211" s="293"/>
      <c r="AB211" s="313"/>
      <c r="AC211" s="314"/>
      <c r="AD211" s="315"/>
      <c r="AE211" s="293"/>
      <c r="AF211" s="293"/>
      <c r="AG211" s="296">
        <v>1</v>
      </c>
      <c r="AH211" s="319"/>
      <c r="AI211" s="320"/>
      <c r="AJ211" s="321"/>
      <c r="AK211" s="321"/>
      <c r="AL211" s="326"/>
      <c r="AM211" s="319"/>
      <c r="AN211" s="320"/>
      <c r="AO211" s="321"/>
      <c r="AP211" s="321"/>
      <c r="AQ211" s="328"/>
      <c r="AR211" s="320"/>
      <c r="AS211" s="320"/>
      <c r="AT211" s="321"/>
      <c r="AU211" s="321"/>
      <c r="AV211" s="326"/>
      <c r="AW211" s="319"/>
      <c r="AX211" s="321"/>
      <c r="AY211" s="321"/>
      <c r="AZ211" s="321"/>
      <c r="BA211" s="326"/>
      <c r="BB211" s="319"/>
      <c r="BC211" s="320"/>
      <c r="BD211" s="321"/>
      <c r="BE211" s="321">
        <v>1</v>
      </c>
      <c r="BF211" s="328"/>
      <c r="BG211" s="292"/>
      <c r="BH211" s="293"/>
      <c r="BI211" s="293"/>
      <c r="BJ211" s="294"/>
      <c r="BK211" s="296"/>
      <c r="BL211" s="295"/>
      <c r="BM211" s="293"/>
      <c r="BN211" s="293"/>
      <c r="BO211" s="293"/>
      <c r="BP211" s="296"/>
      <c r="BQ211" s="295"/>
      <c r="BR211" s="292"/>
      <c r="BS211" s="293">
        <v>1</v>
      </c>
      <c r="BT211" s="293"/>
      <c r="BU211" s="512"/>
      <c r="BV211" s="342">
        <f t="shared" si="38"/>
        <v>3</v>
      </c>
      <c r="BW211" s="429">
        <f t="shared" si="43"/>
        <v>0</v>
      </c>
      <c r="BX211" s="343">
        <f t="shared" si="39"/>
        <v>3</v>
      </c>
      <c r="BY211" s="344" t="str">
        <f t="shared" si="40"/>
        <v>-</v>
      </c>
      <c r="BZ211" s="344" t="str">
        <f t="shared" si="41"/>
        <v>-</v>
      </c>
      <c r="CB211" s="155" t="s">
        <v>680</v>
      </c>
      <c r="CC211" s="349">
        <f t="shared" si="44"/>
        <v>0</v>
      </c>
      <c r="CD211" s="349">
        <f t="shared" si="45"/>
        <v>1</v>
      </c>
      <c r="CE211" s="349">
        <f t="shared" si="46"/>
        <v>1</v>
      </c>
      <c r="CF211" s="349">
        <f t="shared" si="47"/>
        <v>1</v>
      </c>
      <c r="CG211" s="348">
        <v>0</v>
      </c>
      <c r="CH211" s="350" t="str">
        <f t="shared" si="42"/>
        <v>-</v>
      </c>
    </row>
    <row r="212" spans="1:86">
      <c r="A212" s="238" t="s">
        <v>122</v>
      </c>
      <c r="B212" s="239" t="s">
        <v>192</v>
      </c>
      <c r="C212" s="240" t="s">
        <v>914</v>
      </c>
      <c r="D212" s="240" t="s">
        <v>193</v>
      </c>
      <c r="E212" s="286" t="s">
        <v>154</v>
      </c>
      <c r="F212" s="241" t="s">
        <v>194</v>
      </c>
      <c r="G212" s="242" t="s">
        <v>124</v>
      </c>
      <c r="H212" s="242" t="s">
        <v>195</v>
      </c>
      <c r="I212" s="243" t="s">
        <v>48</v>
      </c>
      <c r="J212" s="249" t="s">
        <v>734</v>
      </c>
      <c r="K212" s="287">
        <v>4</v>
      </c>
      <c r="L212" s="288">
        <v>4</v>
      </c>
      <c r="M212" s="310" t="s">
        <v>736</v>
      </c>
      <c r="N212" s="242" t="s">
        <v>846</v>
      </c>
      <c r="O212" s="291"/>
      <c r="P212" s="292"/>
      <c r="Q212" s="293"/>
      <c r="R212" s="293"/>
      <c r="S212" s="294"/>
      <c r="T212" s="295"/>
      <c r="U212" s="293"/>
      <c r="V212" s="293"/>
      <c r="W212" s="294"/>
      <c r="X212" s="296"/>
      <c r="Y212" s="295"/>
      <c r="Z212" s="293"/>
      <c r="AA212" s="293"/>
      <c r="AB212" s="313"/>
      <c r="AC212" s="314"/>
      <c r="AD212" s="315"/>
      <c r="AE212" s="293"/>
      <c r="AF212" s="293"/>
      <c r="AG212" s="296">
        <v>4</v>
      </c>
      <c r="AH212" s="319"/>
      <c r="AI212" s="320"/>
      <c r="AJ212" s="321"/>
      <c r="AK212" s="321"/>
      <c r="AL212" s="326"/>
      <c r="AM212" s="319"/>
      <c r="AN212" s="320"/>
      <c r="AO212" s="321"/>
      <c r="AP212" s="321"/>
      <c r="AQ212" s="328"/>
      <c r="AR212" s="320"/>
      <c r="AS212" s="320"/>
      <c r="AT212" s="321"/>
      <c r="AU212" s="321"/>
      <c r="AV212" s="326"/>
      <c r="AW212" s="319"/>
      <c r="AX212" s="321"/>
      <c r="AY212" s="321"/>
      <c r="AZ212" s="321"/>
      <c r="BA212" s="326"/>
      <c r="BB212" s="319"/>
      <c r="BC212" s="320"/>
      <c r="BD212" s="321"/>
      <c r="BE212" s="321"/>
      <c r="BF212" s="328"/>
      <c r="BG212" s="292"/>
      <c r="BH212" s="293"/>
      <c r="BI212" s="293"/>
      <c r="BJ212" s="294"/>
      <c r="BK212" s="296"/>
      <c r="BL212" s="295"/>
      <c r="BM212" s="293"/>
      <c r="BN212" s="293"/>
      <c r="BO212" s="293"/>
      <c r="BP212" s="296"/>
      <c r="BQ212" s="295"/>
      <c r="BR212" s="292"/>
      <c r="BS212" s="293"/>
      <c r="BT212" s="293"/>
      <c r="BU212" s="512"/>
      <c r="BV212" s="342">
        <f t="shared" si="38"/>
        <v>4</v>
      </c>
      <c r="BW212" s="429">
        <f t="shared" si="43"/>
        <v>0</v>
      </c>
      <c r="BX212" s="343" t="str">
        <f t="shared" si="39"/>
        <v>-</v>
      </c>
      <c r="BY212" s="344" t="str">
        <f t="shared" si="40"/>
        <v>-</v>
      </c>
      <c r="BZ212" s="344" t="str">
        <f t="shared" si="41"/>
        <v>-</v>
      </c>
      <c r="CB212" s="155" t="s">
        <v>680</v>
      </c>
      <c r="CC212" s="349">
        <f t="shared" si="44"/>
        <v>0</v>
      </c>
      <c r="CD212" s="349">
        <f t="shared" si="45"/>
        <v>4</v>
      </c>
      <c r="CE212" s="349">
        <f t="shared" si="46"/>
        <v>0</v>
      </c>
      <c r="CF212" s="349">
        <f t="shared" si="47"/>
        <v>0</v>
      </c>
      <c r="CG212" s="348">
        <v>0</v>
      </c>
      <c r="CH212" s="350" t="str">
        <f t="shared" si="42"/>
        <v>-</v>
      </c>
    </row>
    <row r="213" spans="1:86">
      <c r="A213" s="238" t="s">
        <v>128</v>
      </c>
      <c r="B213" s="239" t="s">
        <v>277</v>
      </c>
      <c r="C213" s="240" t="s">
        <v>915</v>
      </c>
      <c r="D213" s="240" t="s">
        <v>278</v>
      </c>
      <c r="E213" s="286" t="s">
        <v>154</v>
      </c>
      <c r="F213" s="241" t="s">
        <v>279</v>
      </c>
      <c r="G213" s="242" t="s">
        <v>280</v>
      </c>
      <c r="H213" s="242" t="s">
        <v>123</v>
      </c>
      <c r="I213" s="243" t="s">
        <v>48</v>
      </c>
      <c r="J213" s="249" t="s">
        <v>49</v>
      </c>
      <c r="K213" s="287">
        <v>2</v>
      </c>
      <c r="L213" s="288">
        <v>2</v>
      </c>
      <c r="M213" s="247" t="s">
        <v>627</v>
      </c>
      <c r="N213" s="242" t="s">
        <v>839</v>
      </c>
      <c r="O213" s="291"/>
      <c r="P213" s="292"/>
      <c r="Q213" s="293"/>
      <c r="R213" s="293"/>
      <c r="S213" s="294"/>
      <c r="T213" s="295"/>
      <c r="U213" s="293"/>
      <c r="V213" s="293"/>
      <c r="W213" s="294"/>
      <c r="X213" s="296"/>
      <c r="Y213" s="295"/>
      <c r="Z213" s="293"/>
      <c r="AA213" s="293"/>
      <c r="AB213" s="313"/>
      <c r="AC213" s="314"/>
      <c r="AD213" s="315"/>
      <c r="AE213" s="293"/>
      <c r="AF213" s="293">
        <v>1</v>
      </c>
      <c r="AG213" s="296"/>
      <c r="AH213" s="319"/>
      <c r="AI213" s="320"/>
      <c r="AJ213" s="321"/>
      <c r="AK213" s="321"/>
      <c r="AL213" s="326"/>
      <c r="AM213" s="319"/>
      <c r="AN213" s="320"/>
      <c r="AO213" s="321"/>
      <c r="AP213" s="321"/>
      <c r="AQ213" s="328">
        <v>1</v>
      </c>
      <c r="AR213" s="320"/>
      <c r="AS213" s="320"/>
      <c r="AT213" s="321"/>
      <c r="AU213" s="321"/>
      <c r="AV213" s="326"/>
      <c r="AW213" s="319"/>
      <c r="AX213" s="321"/>
      <c r="AY213" s="321"/>
      <c r="AZ213" s="321"/>
      <c r="BA213" s="326"/>
      <c r="BB213" s="319"/>
      <c r="BC213" s="320"/>
      <c r="BD213" s="321"/>
      <c r="BE213" s="321"/>
      <c r="BF213" s="328"/>
      <c r="BG213" s="292"/>
      <c r="BH213" s="293"/>
      <c r="BI213" s="293"/>
      <c r="BJ213" s="294"/>
      <c r="BK213" s="296"/>
      <c r="BL213" s="295"/>
      <c r="BM213" s="293"/>
      <c r="BN213" s="293"/>
      <c r="BO213" s="293"/>
      <c r="BP213" s="296"/>
      <c r="BQ213" s="295"/>
      <c r="BR213" s="292"/>
      <c r="BS213" s="293"/>
      <c r="BT213" s="293"/>
      <c r="BU213" s="512"/>
      <c r="BV213" s="342">
        <f t="shared" si="38"/>
        <v>2</v>
      </c>
      <c r="BW213" s="429">
        <f t="shared" si="43"/>
        <v>0</v>
      </c>
      <c r="BX213" s="343">
        <f t="shared" si="39"/>
        <v>2</v>
      </c>
      <c r="BY213" s="344" t="str">
        <f t="shared" si="40"/>
        <v>-</v>
      </c>
      <c r="BZ213" s="344" t="str">
        <f t="shared" si="41"/>
        <v>-</v>
      </c>
      <c r="CA213" s="154" t="s">
        <v>124</v>
      </c>
      <c r="CB213" s="155" t="s">
        <v>696</v>
      </c>
      <c r="CC213" s="349">
        <f t="shared" si="44"/>
        <v>0</v>
      </c>
      <c r="CD213" s="349">
        <f t="shared" si="45"/>
        <v>2</v>
      </c>
      <c r="CE213" s="349">
        <f t="shared" si="46"/>
        <v>0</v>
      </c>
      <c r="CF213" s="349">
        <f t="shared" si="47"/>
        <v>0</v>
      </c>
      <c r="CG213" s="348">
        <v>0</v>
      </c>
      <c r="CH213" s="350" t="str">
        <f t="shared" si="42"/>
        <v>-</v>
      </c>
    </row>
    <row r="214" spans="1:86">
      <c r="A214" s="238" t="s">
        <v>128</v>
      </c>
      <c r="B214" s="239" t="s">
        <v>277</v>
      </c>
      <c r="C214" s="240" t="s">
        <v>915</v>
      </c>
      <c r="D214" s="240" t="s">
        <v>278</v>
      </c>
      <c r="E214" s="286" t="s">
        <v>154</v>
      </c>
      <c r="F214" s="241" t="s">
        <v>279</v>
      </c>
      <c r="G214" s="242" t="s">
        <v>280</v>
      </c>
      <c r="H214" s="242" t="s">
        <v>123</v>
      </c>
      <c r="I214" s="243" t="s">
        <v>48</v>
      </c>
      <c r="J214" s="249" t="s">
        <v>40</v>
      </c>
      <c r="K214" s="287">
        <v>2</v>
      </c>
      <c r="L214" s="288">
        <v>2</v>
      </c>
      <c r="M214" s="247" t="s">
        <v>627</v>
      </c>
      <c r="N214" s="242" t="s">
        <v>839</v>
      </c>
      <c r="O214" s="291"/>
      <c r="P214" s="292"/>
      <c r="Q214" s="293"/>
      <c r="R214" s="293"/>
      <c r="S214" s="294"/>
      <c r="T214" s="295"/>
      <c r="U214" s="293"/>
      <c r="V214" s="293"/>
      <c r="W214" s="294"/>
      <c r="X214" s="296"/>
      <c r="Y214" s="295"/>
      <c r="Z214" s="293"/>
      <c r="AA214" s="293"/>
      <c r="AB214" s="313"/>
      <c r="AC214" s="314"/>
      <c r="AD214" s="315"/>
      <c r="AE214" s="293"/>
      <c r="AF214" s="293">
        <v>1</v>
      </c>
      <c r="AG214" s="296"/>
      <c r="AH214" s="319"/>
      <c r="AI214" s="320"/>
      <c r="AJ214" s="321"/>
      <c r="AK214" s="321"/>
      <c r="AL214" s="326"/>
      <c r="AM214" s="319"/>
      <c r="AN214" s="320"/>
      <c r="AO214" s="321"/>
      <c r="AP214" s="321"/>
      <c r="AQ214" s="328">
        <v>1</v>
      </c>
      <c r="AR214" s="320"/>
      <c r="AS214" s="320"/>
      <c r="AT214" s="321"/>
      <c r="AU214" s="321"/>
      <c r="AV214" s="326"/>
      <c r="AW214" s="319"/>
      <c r="AX214" s="321"/>
      <c r="AY214" s="321"/>
      <c r="AZ214" s="321"/>
      <c r="BA214" s="326"/>
      <c r="BB214" s="319"/>
      <c r="BC214" s="320"/>
      <c r="BD214" s="321"/>
      <c r="BE214" s="321"/>
      <c r="BF214" s="328"/>
      <c r="BG214" s="292"/>
      <c r="BH214" s="293"/>
      <c r="BI214" s="293"/>
      <c r="BJ214" s="294"/>
      <c r="BK214" s="296"/>
      <c r="BL214" s="295"/>
      <c r="BM214" s="293"/>
      <c r="BN214" s="293"/>
      <c r="BO214" s="293"/>
      <c r="BP214" s="296"/>
      <c r="BQ214" s="295"/>
      <c r="BR214" s="292"/>
      <c r="BS214" s="293"/>
      <c r="BT214" s="293"/>
      <c r="BU214" s="512"/>
      <c r="BV214" s="342">
        <f t="shared" si="38"/>
        <v>2</v>
      </c>
      <c r="BW214" s="429">
        <f t="shared" si="43"/>
        <v>0</v>
      </c>
      <c r="BX214" s="343">
        <f t="shared" si="39"/>
        <v>2</v>
      </c>
      <c r="BY214" s="344" t="str">
        <f t="shared" si="40"/>
        <v>-</v>
      </c>
      <c r="BZ214" s="344" t="str">
        <f t="shared" si="41"/>
        <v>-</v>
      </c>
      <c r="CA214" s="154" t="s">
        <v>124</v>
      </c>
      <c r="CB214" s="155" t="s">
        <v>696</v>
      </c>
      <c r="CC214" s="349">
        <f t="shared" si="44"/>
        <v>0</v>
      </c>
      <c r="CD214" s="349">
        <f t="shared" si="45"/>
        <v>2</v>
      </c>
      <c r="CE214" s="349">
        <f t="shared" si="46"/>
        <v>0</v>
      </c>
      <c r="CF214" s="349">
        <f t="shared" si="47"/>
        <v>0</v>
      </c>
      <c r="CG214" s="348">
        <v>0</v>
      </c>
      <c r="CH214" s="350" t="str">
        <f t="shared" si="42"/>
        <v>-</v>
      </c>
    </row>
    <row r="215" spans="1:86">
      <c r="A215" s="238" t="s">
        <v>128</v>
      </c>
      <c r="B215" s="239" t="s">
        <v>277</v>
      </c>
      <c r="C215" s="240" t="s">
        <v>915</v>
      </c>
      <c r="D215" s="240" t="s">
        <v>278</v>
      </c>
      <c r="E215" s="286" t="s">
        <v>154</v>
      </c>
      <c r="F215" s="241" t="s">
        <v>279</v>
      </c>
      <c r="G215" s="242" t="s">
        <v>280</v>
      </c>
      <c r="H215" s="242" t="s">
        <v>123</v>
      </c>
      <c r="I215" s="243" t="s">
        <v>48</v>
      </c>
      <c r="J215" s="249" t="s">
        <v>38</v>
      </c>
      <c r="K215" s="287">
        <v>2</v>
      </c>
      <c r="L215" s="288">
        <v>2</v>
      </c>
      <c r="M215" s="247" t="s">
        <v>638</v>
      </c>
      <c r="N215" s="242" t="s">
        <v>839</v>
      </c>
      <c r="O215" s="291"/>
      <c r="P215" s="292"/>
      <c r="Q215" s="293"/>
      <c r="R215" s="293"/>
      <c r="S215" s="294"/>
      <c r="T215" s="295"/>
      <c r="U215" s="293"/>
      <c r="V215" s="293"/>
      <c r="W215" s="294"/>
      <c r="X215" s="296"/>
      <c r="Y215" s="295"/>
      <c r="Z215" s="293"/>
      <c r="AA215" s="293"/>
      <c r="AB215" s="313"/>
      <c r="AC215" s="314"/>
      <c r="AD215" s="315"/>
      <c r="AE215" s="293"/>
      <c r="AF215" s="293">
        <v>1</v>
      </c>
      <c r="AG215" s="296"/>
      <c r="AH215" s="319"/>
      <c r="AI215" s="320"/>
      <c r="AJ215" s="321"/>
      <c r="AK215" s="321"/>
      <c r="AL215" s="326"/>
      <c r="AM215" s="319"/>
      <c r="AN215" s="320"/>
      <c r="AO215" s="321"/>
      <c r="AP215" s="321"/>
      <c r="AQ215" s="328">
        <v>1</v>
      </c>
      <c r="AR215" s="320"/>
      <c r="AS215" s="320"/>
      <c r="AT215" s="321"/>
      <c r="AU215" s="321"/>
      <c r="AV215" s="326"/>
      <c r="AW215" s="319"/>
      <c r="AX215" s="321"/>
      <c r="AY215" s="321"/>
      <c r="AZ215" s="321"/>
      <c r="BA215" s="326"/>
      <c r="BB215" s="319"/>
      <c r="BC215" s="320"/>
      <c r="BD215" s="321"/>
      <c r="BE215" s="321"/>
      <c r="BF215" s="328"/>
      <c r="BG215" s="292"/>
      <c r="BH215" s="293"/>
      <c r="BI215" s="293"/>
      <c r="BJ215" s="294"/>
      <c r="BK215" s="296"/>
      <c r="BL215" s="295"/>
      <c r="BM215" s="293"/>
      <c r="BN215" s="293"/>
      <c r="BO215" s="293"/>
      <c r="BP215" s="296"/>
      <c r="BQ215" s="295"/>
      <c r="BR215" s="292"/>
      <c r="BS215" s="293"/>
      <c r="BT215" s="293"/>
      <c r="BU215" s="512"/>
      <c r="BV215" s="342">
        <f t="shared" si="38"/>
        <v>2</v>
      </c>
      <c r="BW215" s="429">
        <f t="shared" si="43"/>
        <v>0</v>
      </c>
      <c r="BX215" s="343">
        <f t="shared" si="39"/>
        <v>2</v>
      </c>
      <c r="BY215" s="344">
        <f t="shared" si="40"/>
        <v>1</v>
      </c>
      <c r="BZ215" s="344">
        <f t="shared" si="41"/>
        <v>1</v>
      </c>
      <c r="CA215" s="154" t="s">
        <v>124</v>
      </c>
      <c r="CB215" s="155" t="s">
        <v>696</v>
      </c>
      <c r="CC215" s="349">
        <f t="shared" si="44"/>
        <v>0</v>
      </c>
      <c r="CD215" s="349">
        <f t="shared" si="45"/>
        <v>2</v>
      </c>
      <c r="CE215" s="349">
        <f t="shared" si="46"/>
        <v>0</v>
      </c>
      <c r="CF215" s="349">
        <f t="shared" si="47"/>
        <v>0</v>
      </c>
      <c r="CG215" s="348">
        <v>0</v>
      </c>
      <c r="CH215" s="350" t="str">
        <f t="shared" si="42"/>
        <v>Done</v>
      </c>
    </row>
    <row r="216" spans="1:86">
      <c r="A216" s="238" t="s">
        <v>128</v>
      </c>
      <c r="B216" s="239" t="s">
        <v>277</v>
      </c>
      <c r="C216" s="240" t="s">
        <v>915</v>
      </c>
      <c r="D216" s="240" t="s">
        <v>278</v>
      </c>
      <c r="E216" s="286" t="s">
        <v>154</v>
      </c>
      <c r="F216" s="241" t="s">
        <v>279</v>
      </c>
      <c r="G216" s="242" t="s">
        <v>280</v>
      </c>
      <c r="H216" s="242" t="s">
        <v>123</v>
      </c>
      <c r="I216" s="243" t="s">
        <v>48</v>
      </c>
      <c r="J216" s="249" t="s">
        <v>737</v>
      </c>
      <c r="K216" s="287">
        <v>0</v>
      </c>
      <c r="L216" s="288">
        <v>2</v>
      </c>
      <c r="M216" s="312" t="s">
        <v>741</v>
      </c>
      <c r="N216" s="242" t="s">
        <v>839</v>
      </c>
      <c r="O216" s="291"/>
      <c r="P216" s="292"/>
      <c r="Q216" s="293"/>
      <c r="R216" s="293"/>
      <c r="S216" s="294"/>
      <c r="T216" s="295"/>
      <c r="U216" s="293"/>
      <c r="V216" s="293"/>
      <c r="W216" s="294"/>
      <c r="X216" s="296"/>
      <c r="Y216" s="295"/>
      <c r="Z216" s="293"/>
      <c r="AA216" s="293"/>
      <c r="AB216" s="313"/>
      <c r="AC216" s="314"/>
      <c r="AD216" s="315"/>
      <c r="AE216" s="293"/>
      <c r="AF216" s="293">
        <v>1</v>
      </c>
      <c r="AG216" s="296"/>
      <c r="AH216" s="319"/>
      <c r="AI216" s="320"/>
      <c r="AJ216" s="321"/>
      <c r="AK216" s="321"/>
      <c r="AL216" s="326"/>
      <c r="AM216" s="319"/>
      <c r="AN216" s="320"/>
      <c r="AO216" s="321"/>
      <c r="AP216" s="321"/>
      <c r="AQ216" s="328">
        <v>1</v>
      </c>
      <c r="AR216" s="320"/>
      <c r="AS216" s="320"/>
      <c r="AT216" s="321"/>
      <c r="AU216" s="321"/>
      <c r="AV216" s="326"/>
      <c r="AW216" s="319"/>
      <c r="AX216" s="321"/>
      <c r="AY216" s="321"/>
      <c r="AZ216" s="321"/>
      <c r="BA216" s="326"/>
      <c r="BB216" s="319"/>
      <c r="BC216" s="320"/>
      <c r="BD216" s="321"/>
      <c r="BE216" s="321"/>
      <c r="BF216" s="328"/>
      <c r="BG216" s="292"/>
      <c r="BH216" s="293"/>
      <c r="BI216" s="293"/>
      <c r="BJ216" s="294"/>
      <c r="BK216" s="296"/>
      <c r="BL216" s="295"/>
      <c r="BM216" s="293"/>
      <c r="BN216" s="293"/>
      <c r="BO216" s="293"/>
      <c r="BP216" s="296"/>
      <c r="BQ216" s="295"/>
      <c r="BR216" s="292"/>
      <c r="BS216" s="293"/>
      <c r="BT216" s="293"/>
      <c r="BU216" s="512"/>
      <c r="BV216" s="342">
        <f t="shared" si="38"/>
        <v>2</v>
      </c>
      <c r="BW216" s="429">
        <f t="shared" si="43"/>
        <v>0</v>
      </c>
      <c r="BX216" s="343">
        <f t="shared" si="39"/>
        <v>2</v>
      </c>
      <c r="BY216" s="344" t="str">
        <f t="shared" si="40"/>
        <v>-</v>
      </c>
      <c r="BZ216" s="344" t="str">
        <f t="shared" si="41"/>
        <v>-</v>
      </c>
      <c r="CA216" s="154" t="s">
        <v>124</v>
      </c>
      <c r="CB216" s="155" t="s">
        <v>696</v>
      </c>
      <c r="CC216" s="349">
        <f t="shared" si="44"/>
        <v>0</v>
      </c>
      <c r="CD216" s="349">
        <f t="shared" si="45"/>
        <v>2</v>
      </c>
      <c r="CE216" s="349">
        <f t="shared" si="46"/>
        <v>0</v>
      </c>
      <c r="CF216" s="349">
        <f t="shared" si="47"/>
        <v>0</v>
      </c>
      <c r="CG216" s="348">
        <v>0</v>
      </c>
      <c r="CH216" s="350" t="str">
        <f t="shared" si="42"/>
        <v>-</v>
      </c>
    </row>
    <row r="217" spans="1:86">
      <c r="A217" s="238" t="s">
        <v>128</v>
      </c>
      <c r="B217" s="239" t="s">
        <v>277</v>
      </c>
      <c r="C217" s="240" t="s">
        <v>915</v>
      </c>
      <c r="D217" s="240" t="s">
        <v>278</v>
      </c>
      <c r="E217" s="286" t="s">
        <v>154</v>
      </c>
      <c r="F217" s="241" t="s">
        <v>279</v>
      </c>
      <c r="G217" s="242" t="s">
        <v>280</v>
      </c>
      <c r="H217" s="242" t="s">
        <v>123</v>
      </c>
      <c r="I217" s="243" t="s">
        <v>48</v>
      </c>
      <c r="J217" s="249" t="s">
        <v>734</v>
      </c>
      <c r="K217" s="287">
        <v>4</v>
      </c>
      <c r="L217" s="288">
        <v>4</v>
      </c>
      <c r="M217" s="310" t="s">
        <v>736</v>
      </c>
      <c r="N217" s="242" t="s">
        <v>839</v>
      </c>
      <c r="O217" s="291"/>
      <c r="P217" s="292"/>
      <c r="Q217" s="293"/>
      <c r="R217" s="293"/>
      <c r="S217" s="294"/>
      <c r="T217" s="295"/>
      <c r="U217" s="293"/>
      <c r="V217" s="293"/>
      <c r="W217" s="294"/>
      <c r="X217" s="296"/>
      <c r="Y217" s="295"/>
      <c r="Z217" s="293"/>
      <c r="AA217" s="293"/>
      <c r="AB217" s="313"/>
      <c r="AC217" s="314"/>
      <c r="AD217" s="315"/>
      <c r="AE217" s="293"/>
      <c r="AF217" s="293">
        <v>4</v>
      </c>
      <c r="AG217" s="296"/>
      <c r="AH217" s="319"/>
      <c r="AI217" s="320"/>
      <c r="AJ217" s="321"/>
      <c r="AK217" s="321"/>
      <c r="AL217" s="326"/>
      <c r="AM217" s="319"/>
      <c r="AN217" s="320"/>
      <c r="AO217" s="321"/>
      <c r="AP217" s="321"/>
      <c r="AQ217" s="328"/>
      <c r="AR217" s="320"/>
      <c r="AS217" s="320"/>
      <c r="AT217" s="321"/>
      <c r="AU217" s="321"/>
      <c r="AV217" s="326"/>
      <c r="AW217" s="319"/>
      <c r="AX217" s="321"/>
      <c r="AY217" s="321"/>
      <c r="AZ217" s="321"/>
      <c r="BA217" s="326"/>
      <c r="BB217" s="319"/>
      <c r="BC217" s="320"/>
      <c r="BD217" s="321"/>
      <c r="BE217" s="321"/>
      <c r="BF217" s="328"/>
      <c r="BG217" s="292"/>
      <c r="BH217" s="293"/>
      <c r="BI217" s="293"/>
      <c r="BJ217" s="294"/>
      <c r="BK217" s="296"/>
      <c r="BL217" s="295"/>
      <c r="BM217" s="293"/>
      <c r="BN217" s="293"/>
      <c r="BO217" s="293"/>
      <c r="BP217" s="296"/>
      <c r="BQ217" s="295"/>
      <c r="BR217" s="292"/>
      <c r="BS217" s="293"/>
      <c r="BT217" s="293"/>
      <c r="BU217" s="512"/>
      <c r="BV217" s="342">
        <f t="shared" si="38"/>
        <v>4</v>
      </c>
      <c r="BW217" s="429">
        <f t="shared" si="43"/>
        <v>0</v>
      </c>
      <c r="BX217" s="343" t="str">
        <f t="shared" si="39"/>
        <v>-</v>
      </c>
      <c r="BY217" s="344" t="str">
        <f t="shared" si="40"/>
        <v>-</v>
      </c>
      <c r="BZ217" s="344" t="str">
        <f t="shared" si="41"/>
        <v>-</v>
      </c>
      <c r="CA217" s="154" t="s">
        <v>124</v>
      </c>
      <c r="CB217" s="155" t="s">
        <v>696</v>
      </c>
      <c r="CC217" s="349">
        <f t="shared" si="44"/>
        <v>0</v>
      </c>
      <c r="CD217" s="349">
        <f t="shared" si="45"/>
        <v>4</v>
      </c>
      <c r="CE217" s="349">
        <f t="shared" si="46"/>
        <v>0</v>
      </c>
      <c r="CF217" s="349">
        <f t="shared" si="47"/>
        <v>0</v>
      </c>
      <c r="CG217" s="348">
        <v>0</v>
      </c>
      <c r="CH217" s="350" t="str">
        <f t="shared" si="42"/>
        <v>-</v>
      </c>
    </row>
    <row r="218" spans="1:86">
      <c r="A218" s="238" t="s">
        <v>128</v>
      </c>
      <c r="B218" s="239" t="s">
        <v>277</v>
      </c>
      <c r="C218" s="240" t="s">
        <v>370</v>
      </c>
      <c r="D218" s="240" t="s">
        <v>189</v>
      </c>
      <c r="E218" s="286" t="s">
        <v>154</v>
      </c>
      <c r="F218" s="241" t="s">
        <v>371</v>
      </c>
      <c r="G218" s="242" t="s">
        <v>124</v>
      </c>
      <c r="H218" s="242" t="s">
        <v>123</v>
      </c>
      <c r="I218" s="243" t="s">
        <v>48</v>
      </c>
      <c r="J218" s="249" t="s">
        <v>49</v>
      </c>
      <c r="K218" s="287">
        <v>2</v>
      </c>
      <c r="L218" s="288">
        <v>2</v>
      </c>
      <c r="M218" s="311" t="s">
        <v>646</v>
      </c>
      <c r="N218" s="242" t="s">
        <v>372</v>
      </c>
      <c r="O218" s="291"/>
      <c r="P218" s="292"/>
      <c r="Q218" s="293"/>
      <c r="R218" s="293"/>
      <c r="S218" s="294"/>
      <c r="T218" s="295"/>
      <c r="U218" s="293"/>
      <c r="V218" s="293"/>
      <c r="W218" s="294"/>
      <c r="X218" s="296"/>
      <c r="Y218" s="295"/>
      <c r="Z218" s="293"/>
      <c r="AA218" s="293"/>
      <c r="AB218" s="313"/>
      <c r="AC218" s="314"/>
      <c r="AD218" s="315"/>
      <c r="AE218" s="293"/>
      <c r="AF218" s="293"/>
      <c r="AG218" s="296"/>
      <c r="AH218" s="319"/>
      <c r="AI218" s="320"/>
      <c r="AJ218" s="321"/>
      <c r="AK218" s="321"/>
      <c r="AL218" s="326"/>
      <c r="AM218" s="319"/>
      <c r="AN218" s="320">
        <v>1</v>
      </c>
      <c r="AO218" s="321"/>
      <c r="AP218" s="321"/>
      <c r="AQ218" s="328">
        <v>1</v>
      </c>
      <c r="AR218" s="320"/>
      <c r="AS218" s="320"/>
      <c r="AT218" s="321"/>
      <c r="AU218" s="321"/>
      <c r="AV218" s="326"/>
      <c r="AW218" s="319"/>
      <c r="AX218" s="321"/>
      <c r="AY218" s="321"/>
      <c r="AZ218" s="321"/>
      <c r="BA218" s="326"/>
      <c r="BB218" s="319"/>
      <c r="BC218" s="320"/>
      <c r="BD218" s="321"/>
      <c r="BE218" s="321"/>
      <c r="BF218" s="328"/>
      <c r="BG218" s="292"/>
      <c r="BH218" s="293"/>
      <c r="BI218" s="293"/>
      <c r="BJ218" s="294"/>
      <c r="BK218" s="296"/>
      <c r="BL218" s="295"/>
      <c r="BM218" s="293"/>
      <c r="BN218" s="293"/>
      <c r="BO218" s="293"/>
      <c r="BP218" s="296"/>
      <c r="BQ218" s="295"/>
      <c r="BR218" s="292"/>
      <c r="BS218" s="293"/>
      <c r="BT218" s="293"/>
      <c r="BU218" s="512"/>
      <c r="BV218" s="342">
        <f t="shared" si="38"/>
        <v>2</v>
      </c>
      <c r="BW218" s="429">
        <f t="shared" si="43"/>
        <v>0</v>
      </c>
      <c r="BX218" s="343">
        <f t="shared" si="39"/>
        <v>2</v>
      </c>
      <c r="BY218" s="344" t="str">
        <f t="shared" si="40"/>
        <v>-</v>
      </c>
      <c r="BZ218" s="344" t="str">
        <f t="shared" si="41"/>
        <v>-</v>
      </c>
      <c r="CA218" s="154" t="s">
        <v>124</v>
      </c>
      <c r="CB218" s="155" t="s">
        <v>696</v>
      </c>
      <c r="CC218" s="349">
        <f t="shared" si="44"/>
        <v>0</v>
      </c>
      <c r="CD218" s="349">
        <f t="shared" si="45"/>
        <v>2</v>
      </c>
      <c r="CE218" s="349">
        <f t="shared" si="46"/>
        <v>0</v>
      </c>
      <c r="CF218" s="349">
        <f t="shared" si="47"/>
        <v>0</v>
      </c>
      <c r="CG218" s="348">
        <v>0</v>
      </c>
      <c r="CH218" s="350" t="str">
        <f t="shared" si="42"/>
        <v>-</v>
      </c>
    </row>
    <row r="219" spans="1:86">
      <c r="A219" s="238" t="s">
        <v>128</v>
      </c>
      <c r="B219" s="239" t="s">
        <v>277</v>
      </c>
      <c r="C219" s="240" t="s">
        <v>370</v>
      </c>
      <c r="D219" s="240" t="s">
        <v>189</v>
      </c>
      <c r="E219" s="286" t="s">
        <v>154</v>
      </c>
      <c r="F219" s="241" t="s">
        <v>371</v>
      </c>
      <c r="G219" s="242" t="s">
        <v>124</v>
      </c>
      <c r="H219" s="242" t="s">
        <v>123</v>
      </c>
      <c r="I219" s="243" t="s">
        <v>48</v>
      </c>
      <c r="J219" s="249" t="s">
        <v>77</v>
      </c>
      <c r="K219" s="287">
        <v>2</v>
      </c>
      <c r="L219" s="288">
        <v>2</v>
      </c>
      <c r="M219" s="247" t="s">
        <v>620</v>
      </c>
      <c r="N219" s="242" t="s">
        <v>372</v>
      </c>
      <c r="O219" s="291"/>
      <c r="P219" s="292"/>
      <c r="Q219" s="293"/>
      <c r="R219" s="293"/>
      <c r="S219" s="294"/>
      <c r="T219" s="295"/>
      <c r="U219" s="293"/>
      <c r="V219" s="293"/>
      <c r="W219" s="294"/>
      <c r="X219" s="296"/>
      <c r="Y219" s="295"/>
      <c r="Z219" s="293"/>
      <c r="AA219" s="293"/>
      <c r="AB219" s="313"/>
      <c r="AC219" s="314"/>
      <c r="AD219" s="315"/>
      <c r="AE219" s="293"/>
      <c r="AF219" s="293"/>
      <c r="AG219" s="296"/>
      <c r="AH219" s="319"/>
      <c r="AI219" s="320"/>
      <c r="AJ219" s="321"/>
      <c r="AK219" s="321"/>
      <c r="AL219" s="326"/>
      <c r="AM219" s="319"/>
      <c r="AN219" s="320">
        <v>1</v>
      </c>
      <c r="AO219" s="321"/>
      <c r="AP219" s="321"/>
      <c r="AQ219" s="328">
        <v>1</v>
      </c>
      <c r="AR219" s="320"/>
      <c r="AS219" s="320"/>
      <c r="AT219" s="321"/>
      <c r="AU219" s="321"/>
      <c r="AV219" s="326"/>
      <c r="AW219" s="319"/>
      <c r="AX219" s="321"/>
      <c r="AY219" s="321"/>
      <c r="AZ219" s="321"/>
      <c r="BA219" s="326"/>
      <c r="BB219" s="319"/>
      <c r="BC219" s="320"/>
      <c r="BD219" s="321"/>
      <c r="BE219" s="321"/>
      <c r="BF219" s="328"/>
      <c r="BG219" s="292"/>
      <c r="BH219" s="293"/>
      <c r="BI219" s="293"/>
      <c r="BJ219" s="294"/>
      <c r="BK219" s="296"/>
      <c r="BL219" s="295"/>
      <c r="BM219" s="293"/>
      <c r="BN219" s="293"/>
      <c r="BO219" s="293"/>
      <c r="BP219" s="296"/>
      <c r="BQ219" s="295"/>
      <c r="BR219" s="292"/>
      <c r="BS219" s="293"/>
      <c r="BT219" s="293"/>
      <c r="BU219" s="512"/>
      <c r="BV219" s="342">
        <f t="shared" si="38"/>
        <v>2</v>
      </c>
      <c r="BW219" s="429">
        <f t="shared" si="43"/>
        <v>0</v>
      </c>
      <c r="BX219" s="343">
        <f t="shared" si="39"/>
        <v>2</v>
      </c>
      <c r="BY219" s="344" t="str">
        <f t="shared" si="40"/>
        <v>-</v>
      </c>
      <c r="BZ219" s="344" t="str">
        <f t="shared" si="41"/>
        <v>-</v>
      </c>
      <c r="CA219" s="154" t="s">
        <v>124</v>
      </c>
      <c r="CB219" s="155" t="s">
        <v>696</v>
      </c>
      <c r="CC219" s="349">
        <f t="shared" si="44"/>
        <v>0</v>
      </c>
      <c r="CD219" s="349">
        <f t="shared" si="45"/>
        <v>2</v>
      </c>
      <c r="CE219" s="349">
        <f t="shared" si="46"/>
        <v>0</v>
      </c>
      <c r="CF219" s="349">
        <f t="shared" si="47"/>
        <v>0</v>
      </c>
      <c r="CG219" s="348">
        <v>0</v>
      </c>
      <c r="CH219" s="350" t="str">
        <f t="shared" si="42"/>
        <v>-</v>
      </c>
    </row>
    <row r="220" spans="1:86">
      <c r="A220" s="238" t="s">
        <v>128</v>
      </c>
      <c r="B220" s="239" t="s">
        <v>277</v>
      </c>
      <c r="C220" s="240" t="s">
        <v>370</v>
      </c>
      <c r="D220" s="240" t="s">
        <v>189</v>
      </c>
      <c r="E220" s="286" t="s">
        <v>154</v>
      </c>
      <c r="F220" s="241" t="s">
        <v>371</v>
      </c>
      <c r="G220" s="242" t="s">
        <v>124</v>
      </c>
      <c r="H220" s="242" t="s">
        <v>123</v>
      </c>
      <c r="I220" s="243" t="s">
        <v>48</v>
      </c>
      <c r="J220" s="249" t="s">
        <v>41</v>
      </c>
      <c r="K220" s="287">
        <v>2</v>
      </c>
      <c r="L220" s="288">
        <v>2</v>
      </c>
      <c r="M220" s="247" t="s">
        <v>620</v>
      </c>
      <c r="N220" s="242" t="s">
        <v>372</v>
      </c>
      <c r="O220" s="291"/>
      <c r="P220" s="292"/>
      <c r="Q220" s="293"/>
      <c r="R220" s="293"/>
      <c r="S220" s="294"/>
      <c r="T220" s="295"/>
      <c r="U220" s="293"/>
      <c r="V220" s="293"/>
      <c r="W220" s="294"/>
      <c r="X220" s="296"/>
      <c r="Y220" s="295"/>
      <c r="Z220" s="293"/>
      <c r="AA220" s="293"/>
      <c r="AB220" s="313"/>
      <c r="AC220" s="314"/>
      <c r="AD220" s="315"/>
      <c r="AE220" s="293"/>
      <c r="AF220" s="293"/>
      <c r="AG220" s="296"/>
      <c r="AH220" s="319"/>
      <c r="AI220" s="320"/>
      <c r="AJ220" s="321"/>
      <c r="AK220" s="321"/>
      <c r="AL220" s="326"/>
      <c r="AM220" s="319"/>
      <c r="AN220" s="320">
        <v>1</v>
      </c>
      <c r="AO220" s="321"/>
      <c r="AP220" s="321"/>
      <c r="AQ220" s="328">
        <v>1</v>
      </c>
      <c r="AR220" s="320"/>
      <c r="AS220" s="320"/>
      <c r="AT220" s="321"/>
      <c r="AU220" s="321"/>
      <c r="AV220" s="326"/>
      <c r="AW220" s="319"/>
      <c r="AX220" s="321"/>
      <c r="AY220" s="321"/>
      <c r="AZ220" s="321"/>
      <c r="BA220" s="326"/>
      <c r="BB220" s="319"/>
      <c r="BC220" s="320"/>
      <c r="BD220" s="321"/>
      <c r="BE220" s="321"/>
      <c r="BF220" s="328"/>
      <c r="BG220" s="292"/>
      <c r="BH220" s="293"/>
      <c r="BI220" s="293"/>
      <c r="BJ220" s="294"/>
      <c r="BK220" s="296"/>
      <c r="BL220" s="295"/>
      <c r="BM220" s="293"/>
      <c r="BN220" s="293"/>
      <c r="BO220" s="293"/>
      <c r="BP220" s="296"/>
      <c r="BQ220" s="295"/>
      <c r="BR220" s="292"/>
      <c r="BS220" s="293"/>
      <c r="BT220" s="293"/>
      <c r="BU220" s="512"/>
      <c r="BV220" s="342">
        <f t="shared" si="38"/>
        <v>2</v>
      </c>
      <c r="BW220" s="429">
        <f t="shared" si="43"/>
        <v>0</v>
      </c>
      <c r="BX220" s="343">
        <f t="shared" si="39"/>
        <v>2</v>
      </c>
      <c r="BY220" s="344" t="str">
        <f t="shared" si="40"/>
        <v>-</v>
      </c>
      <c r="BZ220" s="344" t="str">
        <f t="shared" si="41"/>
        <v>-</v>
      </c>
      <c r="CA220" s="154" t="s">
        <v>124</v>
      </c>
      <c r="CB220" s="155" t="s">
        <v>696</v>
      </c>
      <c r="CC220" s="349">
        <f t="shared" si="44"/>
        <v>0</v>
      </c>
      <c r="CD220" s="349">
        <f t="shared" si="45"/>
        <v>2</v>
      </c>
      <c r="CE220" s="349">
        <f t="shared" si="46"/>
        <v>0</v>
      </c>
      <c r="CF220" s="349">
        <f t="shared" si="47"/>
        <v>0</v>
      </c>
      <c r="CG220" s="348">
        <v>0</v>
      </c>
      <c r="CH220" s="350" t="str">
        <f t="shared" si="42"/>
        <v>-</v>
      </c>
    </row>
    <row r="221" spans="1:86">
      <c r="A221" s="238" t="s">
        <v>128</v>
      </c>
      <c r="B221" s="239" t="s">
        <v>277</v>
      </c>
      <c r="C221" s="240" t="s">
        <v>370</v>
      </c>
      <c r="D221" s="240" t="s">
        <v>189</v>
      </c>
      <c r="E221" s="286" t="s">
        <v>154</v>
      </c>
      <c r="F221" s="241" t="s">
        <v>371</v>
      </c>
      <c r="G221" s="242" t="s">
        <v>124</v>
      </c>
      <c r="H221" s="242" t="s">
        <v>123</v>
      </c>
      <c r="I221" s="243" t="s">
        <v>48</v>
      </c>
      <c r="J221" s="249" t="s">
        <v>44</v>
      </c>
      <c r="K221" s="287">
        <v>2</v>
      </c>
      <c r="L221" s="288">
        <v>2</v>
      </c>
      <c r="M221" s="247" t="s">
        <v>620</v>
      </c>
      <c r="N221" s="242" t="s">
        <v>372</v>
      </c>
      <c r="O221" s="291"/>
      <c r="P221" s="292"/>
      <c r="Q221" s="293"/>
      <c r="R221" s="293"/>
      <c r="S221" s="294"/>
      <c r="T221" s="295"/>
      <c r="U221" s="293"/>
      <c r="V221" s="293"/>
      <c r="W221" s="294"/>
      <c r="X221" s="296"/>
      <c r="Y221" s="295"/>
      <c r="Z221" s="293"/>
      <c r="AA221" s="293"/>
      <c r="AB221" s="313"/>
      <c r="AC221" s="314"/>
      <c r="AD221" s="315"/>
      <c r="AE221" s="293"/>
      <c r="AF221" s="293"/>
      <c r="AG221" s="296"/>
      <c r="AH221" s="319"/>
      <c r="AI221" s="320"/>
      <c r="AJ221" s="321"/>
      <c r="AK221" s="321"/>
      <c r="AL221" s="326"/>
      <c r="AM221" s="319"/>
      <c r="AN221" s="320">
        <v>1</v>
      </c>
      <c r="AO221" s="321"/>
      <c r="AP221" s="321"/>
      <c r="AQ221" s="328">
        <v>1</v>
      </c>
      <c r="AR221" s="320"/>
      <c r="AS221" s="320"/>
      <c r="AT221" s="321"/>
      <c r="AU221" s="321"/>
      <c r="AV221" s="326"/>
      <c r="AW221" s="319"/>
      <c r="AX221" s="321"/>
      <c r="AY221" s="321"/>
      <c r="AZ221" s="321"/>
      <c r="BA221" s="326"/>
      <c r="BB221" s="319"/>
      <c r="BC221" s="320"/>
      <c r="BD221" s="321"/>
      <c r="BE221" s="321"/>
      <c r="BF221" s="328"/>
      <c r="BG221" s="292"/>
      <c r="BH221" s="293"/>
      <c r="BI221" s="293"/>
      <c r="BJ221" s="294"/>
      <c r="BK221" s="296"/>
      <c r="BL221" s="295"/>
      <c r="BM221" s="293"/>
      <c r="BN221" s="293"/>
      <c r="BO221" s="293"/>
      <c r="BP221" s="296"/>
      <c r="BQ221" s="295"/>
      <c r="BR221" s="292"/>
      <c r="BS221" s="293"/>
      <c r="BT221" s="293"/>
      <c r="BU221" s="512"/>
      <c r="BV221" s="342">
        <f t="shared" si="38"/>
        <v>2</v>
      </c>
      <c r="BW221" s="429">
        <f t="shared" si="43"/>
        <v>0</v>
      </c>
      <c r="BX221" s="343">
        <f t="shared" si="39"/>
        <v>2</v>
      </c>
      <c r="BY221" s="344" t="str">
        <f t="shared" si="40"/>
        <v>-</v>
      </c>
      <c r="BZ221" s="344" t="str">
        <f t="shared" si="41"/>
        <v>-</v>
      </c>
      <c r="CA221" s="154" t="s">
        <v>124</v>
      </c>
      <c r="CB221" s="155" t="s">
        <v>696</v>
      </c>
      <c r="CC221" s="349">
        <f t="shared" si="44"/>
        <v>0</v>
      </c>
      <c r="CD221" s="349">
        <f t="shared" si="45"/>
        <v>2</v>
      </c>
      <c r="CE221" s="349">
        <f t="shared" si="46"/>
        <v>0</v>
      </c>
      <c r="CF221" s="349">
        <f t="shared" si="47"/>
        <v>0</v>
      </c>
      <c r="CG221" s="348">
        <v>0</v>
      </c>
      <c r="CH221" s="350" t="str">
        <f t="shared" si="42"/>
        <v>-</v>
      </c>
    </row>
    <row r="222" spans="1:86">
      <c r="A222" s="238" t="s">
        <v>128</v>
      </c>
      <c r="B222" s="239" t="s">
        <v>277</v>
      </c>
      <c r="C222" s="240" t="s">
        <v>370</v>
      </c>
      <c r="D222" s="240" t="s">
        <v>189</v>
      </c>
      <c r="E222" s="286" t="s">
        <v>154</v>
      </c>
      <c r="F222" s="241" t="s">
        <v>371</v>
      </c>
      <c r="G222" s="242" t="s">
        <v>124</v>
      </c>
      <c r="H222" s="242" t="s">
        <v>123</v>
      </c>
      <c r="I222" s="243" t="s">
        <v>48</v>
      </c>
      <c r="J222" s="249" t="s">
        <v>72</v>
      </c>
      <c r="K222" s="287">
        <v>2</v>
      </c>
      <c r="L222" s="288">
        <v>2</v>
      </c>
      <c r="M222" s="247" t="s">
        <v>634</v>
      </c>
      <c r="N222" s="242" t="s">
        <v>372</v>
      </c>
      <c r="O222" s="291"/>
      <c r="P222" s="292"/>
      <c r="Q222" s="293"/>
      <c r="R222" s="293"/>
      <c r="S222" s="294"/>
      <c r="T222" s="295"/>
      <c r="U222" s="293"/>
      <c r="V222" s="293"/>
      <c r="W222" s="294"/>
      <c r="X222" s="296"/>
      <c r="Y222" s="295"/>
      <c r="Z222" s="293"/>
      <c r="AA222" s="293"/>
      <c r="AB222" s="313"/>
      <c r="AC222" s="314"/>
      <c r="AD222" s="315"/>
      <c r="AE222" s="293"/>
      <c r="AF222" s="293"/>
      <c r="AG222" s="296"/>
      <c r="AH222" s="319"/>
      <c r="AI222" s="320"/>
      <c r="AJ222" s="321"/>
      <c r="AK222" s="321"/>
      <c r="AL222" s="326"/>
      <c r="AM222" s="319"/>
      <c r="AN222" s="320">
        <v>1</v>
      </c>
      <c r="AO222" s="321"/>
      <c r="AP222" s="321"/>
      <c r="AQ222" s="328">
        <v>1</v>
      </c>
      <c r="AR222" s="320"/>
      <c r="AS222" s="320"/>
      <c r="AT222" s="321"/>
      <c r="AU222" s="321"/>
      <c r="AV222" s="326"/>
      <c r="AW222" s="319"/>
      <c r="AX222" s="321"/>
      <c r="AY222" s="321"/>
      <c r="AZ222" s="321"/>
      <c r="BA222" s="326"/>
      <c r="BB222" s="319"/>
      <c r="BC222" s="320"/>
      <c r="BD222" s="321"/>
      <c r="BE222" s="321"/>
      <c r="BF222" s="328"/>
      <c r="BG222" s="292"/>
      <c r="BH222" s="293"/>
      <c r="BI222" s="293"/>
      <c r="BJ222" s="294"/>
      <c r="BK222" s="296"/>
      <c r="BL222" s="295"/>
      <c r="BM222" s="293"/>
      <c r="BN222" s="293"/>
      <c r="BO222" s="293"/>
      <c r="BP222" s="296"/>
      <c r="BQ222" s="295"/>
      <c r="BR222" s="292"/>
      <c r="BS222" s="293"/>
      <c r="BT222" s="293"/>
      <c r="BU222" s="512"/>
      <c r="BV222" s="342">
        <f t="shared" si="38"/>
        <v>2</v>
      </c>
      <c r="BW222" s="429">
        <f t="shared" si="43"/>
        <v>0</v>
      </c>
      <c r="BX222" s="343">
        <f t="shared" si="39"/>
        <v>2</v>
      </c>
      <c r="BY222" s="344" t="str">
        <f t="shared" si="40"/>
        <v>-</v>
      </c>
      <c r="BZ222" s="344" t="str">
        <f t="shared" si="41"/>
        <v>-</v>
      </c>
      <c r="CA222" s="154" t="s">
        <v>124</v>
      </c>
      <c r="CB222" s="155" t="s">
        <v>696</v>
      </c>
      <c r="CC222" s="349">
        <f t="shared" si="44"/>
        <v>0</v>
      </c>
      <c r="CD222" s="349">
        <f t="shared" si="45"/>
        <v>2</v>
      </c>
      <c r="CE222" s="349">
        <f t="shared" si="46"/>
        <v>0</v>
      </c>
      <c r="CF222" s="349">
        <f t="shared" si="47"/>
        <v>0</v>
      </c>
      <c r="CG222" s="348">
        <v>0</v>
      </c>
      <c r="CH222" s="350" t="str">
        <f t="shared" si="42"/>
        <v>-</v>
      </c>
    </row>
    <row r="223" spans="1:86">
      <c r="A223" s="238" t="s">
        <v>128</v>
      </c>
      <c r="B223" s="239" t="s">
        <v>277</v>
      </c>
      <c r="C223" s="240" t="s">
        <v>370</v>
      </c>
      <c r="D223" s="240" t="s">
        <v>189</v>
      </c>
      <c r="E223" s="286" t="s">
        <v>154</v>
      </c>
      <c r="F223" s="241" t="s">
        <v>371</v>
      </c>
      <c r="G223" s="242" t="s">
        <v>124</v>
      </c>
      <c r="H223" s="242" t="s">
        <v>123</v>
      </c>
      <c r="I223" s="243" t="s">
        <v>48</v>
      </c>
      <c r="J223" s="249" t="s">
        <v>737</v>
      </c>
      <c r="K223" s="287">
        <v>0</v>
      </c>
      <c r="L223" s="288">
        <v>2</v>
      </c>
      <c r="M223" s="312" t="s">
        <v>741</v>
      </c>
      <c r="N223" s="242" t="s">
        <v>372</v>
      </c>
      <c r="O223" s="291"/>
      <c r="P223" s="292"/>
      <c r="Q223" s="293"/>
      <c r="R223" s="293"/>
      <c r="S223" s="294"/>
      <c r="T223" s="295"/>
      <c r="U223" s="293"/>
      <c r="V223" s="293"/>
      <c r="W223" s="294"/>
      <c r="X223" s="296"/>
      <c r="Y223" s="295"/>
      <c r="Z223" s="293"/>
      <c r="AA223" s="293"/>
      <c r="AB223" s="313"/>
      <c r="AC223" s="314"/>
      <c r="AD223" s="315"/>
      <c r="AE223" s="293"/>
      <c r="AF223" s="293"/>
      <c r="AG223" s="296"/>
      <c r="AH223" s="319"/>
      <c r="AI223" s="320"/>
      <c r="AJ223" s="321"/>
      <c r="AK223" s="321"/>
      <c r="AL223" s="326"/>
      <c r="AM223" s="319"/>
      <c r="AN223" s="320">
        <v>1</v>
      </c>
      <c r="AO223" s="321"/>
      <c r="AP223" s="321"/>
      <c r="AQ223" s="328">
        <v>1</v>
      </c>
      <c r="AR223" s="320"/>
      <c r="AS223" s="320"/>
      <c r="AT223" s="321"/>
      <c r="AU223" s="321"/>
      <c r="AV223" s="326"/>
      <c r="AW223" s="319"/>
      <c r="AX223" s="321"/>
      <c r="AY223" s="321"/>
      <c r="AZ223" s="321"/>
      <c r="BA223" s="326"/>
      <c r="BB223" s="319"/>
      <c r="BC223" s="320"/>
      <c r="BD223" s="321"/>
      <c r="BE223" s="321"/>
      <c r="BF223" s="328"/>
      <c r="BG223" s="292"/>
      <c r="BH223" s="293"/>
      <c r="BI223" s="293"/>
      <c r="BJ223" s="294"/>
      <c r="BK223" s="296"/>
      <c r="BL223" s="295"/>
      <c r="BM223" s="293"/>
      <c r="BN223" s="293"/>
      <c r="BO223" s="293"/>
      <c r="BP223" s="296"/>
      <c r="BQ223" s="295"/>
      <c r="BR223" s="292"/>
      <c r="BS223" s="293"/>
      <c r="BT223" s="293"/>
      <c r="BU223" s="512"/>
      <c r="BV223" s="342">
        <f t="shared" si="38"/>
        <v>2</v>
      </c>
      <c r="BW223" s="429">
        <f t="shared" si="43"/>
        <v>0</v>
      </c>
      <c r="BX223" s="343">
        <f t="shared" si="39"/>
        <v>2</v>
      </c>
      <c r="BY223" s="344" t="str">
        <f t="shared" si="40"/>
        <v>-</v>
      </c>
      <c r="BZ223" s="344" t="str">
        <f t="shared" si="41"/>
        <v>-</v>
      </c>
      <c r="CA223" s="154" t="s">
        <v>124</v>
      </c>
      <c r="CB223" s="155" t="s">
        <v>696</v>
      </c>
      <c r="CC223" s="349">
        <f t="shared" si="44"/>
        <v>0</v>
      </c>
      <c r="CD223" s="349">
        <f t="shared" si="45"/>
        <v>2</v>
      </c>
      <c r="CE223" s="349">
        <f t="shared" si="46"/>
        <v>0</v>
      </c>
      <c r="CF223" s="349">
        <f t="shared" si="47"/>
        <v>0</v>
      </c>
      <c r="CG223" s="348">
        <v>0</v>
      </c>
      <c r="CH223" s="350" t="str">
        <f t="shared" si="42"/>
        <v>-</v>
      </c>
    </row>
    <row r="224" spans="1:86">
      <c r="A224" s="238" t="s">
        <v>128</v>
      </c>
      <c r="B224" s="239" t="s">
        <v>277</v>
      </c>
      <c r="C224" s="240" t="s">
        <v>370</v>
      </c>
      <c r="D224" s="240" t="s">
        <v>189</v>
      </c>
      <c r="E224" s="286" t="s">
        <v>154</v>
      </c>
      <c r="F224" s="241" t="s">
        <v>371</v>
      </c>
      <c r="G224" s="242" t="s">
        <v>124</v>
      </c>
      <c r="H224" s="242" t="s">
        <v>123</v>
      </c>
      <c r="I224" s="243" t="s">
        <v>48</v>
      </c>
      <c r="J224" s="249" t="s">
        <v>734</v>
      </c>
      <c r="K224" s="287">
        <v>4</v>
      </c>
      <c r="L224" s="288">
        <v>4</v>
      </c>
      <c r="M224" s="310" t="s">
        <v>736</v>
      </c>
      <c r="N224" s="242" t="s">
        <v>372</v>
      </c>
      <c r="O224" s="291"/>
      <c r="P224" s="292"/>
      <c r="Q224" s="293"/>
      <c r="R224" s="293"/>
      <c r="S224" s="294"/>
      <c r="T224" s="295"/>
      <c r="U224" s="293"/>
      <c r="V224" s="293"/>
      <c r="W224" s="294"/>
      <c r="X224" s="296"/>
      <c r="Y224" s="295"/>
      <c r="Z224" s="293"/>
      <c r="AA224" s="293"/>
      <c r="AB224" s="313"/>
      <c r="AC224" s="314"/>
      <c r="AD224" s="315"/>
      <c r="AE224" s="293"/>
      <c r="AF224" s="293"/>
      <c r="AG224" s="296"/>
      <c r="AH224" s="319"/>
      <c r="AI224" s="320"/>
      <c r="AJ224" s="321"/>
      <c r="AK224" s="321"/>
      <c r="AL224" s="326"/>
      <c r="AM224" s="319"/>
      <c r="AN224" s="320">
        <v>4</v>
      </c>
      <c r="AO224" s="321"/>
      <c r="AP224" s="321"/>
      <c r="AQ224" s="328"/>
      <c r="AR224" s="320"/>
      <c r="AS224" s="320"/>
      <c r="AT224" s="321"/>
      <c r="AU224" s="321"/>
      <c r="AV224" s="326"/>
      <c r="AW224" s="319"/>
      <c r="AX224" s="321"/>
      <c r="AY224" s="321"/>
      <c r="AZ224" s="321"/>
      <c r="BA224" s="326"/>
      <c r="BB224" s="319"/>
      <c r="BC224" s="320"/>
      <c r="BD224" s="321"/>
      <c r="BE224" s="321"/>
      <c r="BF224" s="328"/>
      <c r="BG224" s="292"/>
      <c r="BH224" s="293"/>
      <c r="BI224" s="293"/>
      <c r="BJ224" s="294"/>
      <c r="BK224" s="296"/>
      <c r="BL224" s="295"/>
      <c r="BM224" s="293"/>
      <c r="BN224" s="293"/>
      <c r="BO224" s="293"/>
      <c r="BP224" s="296"/>
      <c r="BQ224" s="295"/>
      <c r="BR224" s="292"/>
      <c r="BS224" s="293"/>
      <c r="BT224" s="293"/>
      <c r="BU224" s="512"/>
      <c r="BV224" s="342">
        <f t="shared" si="38"/>
        <v>4</v>
      </c>
      <c r="BW224" s="429">
        <f t="shared" si="43"/>
        <v>0</v>
      </c>
      <c r="BX224" s="343" t="str">
        <f t="shared" si="39"/>
        <v>-</v>
      </c>
      <c r="BY224" s="344" t="str">
        <f t="shared" si="40"/>
        <v>-</v>
      </c>
      <c r="BZ224" s="344" t="str">
        <f t="shared" si="41"/>
        <v>-</v>
      </c>
      <c r="CA224" s="154" t="s">
        <v>124</v>
      </c>
      <c r="CB224" s="155" t="s">
        <v>696</v>
      </c>
      <c r="CC224" s="349">
        <f t="shared" si="44"/>
        <v>0</v>
      </c>
      <c r="CD224" s="349">
        <f t="shared" si="45"/>
        <v>4</v>
      </c>
      <c r="CE224" s="349">
        <f t="shared" si="46"/>
        <v>0</v>
      </c>
      <c r="CF224" s="349">
        <f t="shared" si="47"/>
        <v>0</v>
      </c>
      <c r="CG224" s="348">
        <v>0</v>
      </c>
      <c r="CH224" s="350" t="str">
        <f t="shared" si="42"/>
        <v>-</v>
      </c>
    </row>
    <row r="225" spans="1:86">
      <c r="A225" s="238" t="s">
        <v>125</v>
      </c>
      <c r="B225" s="239" t="s">
        <v>282</v>
      </c>
      <c r="C225" s="240" t="s">
        <v>916</v>
      </c>
      <c r="D225" s="240" t="s">
        <v>278</v>
      </c>
      <c r="E225" s="286" t="s">
        <v>154</v>
      </c>
      <c r="F225" s="241" t="s">
        <v>283</v>
      </c>
      <c r="G225" s="242" t="s">
        <v>284</v>
      </c>
      <c r="H225" s="242" t="s">
        <v>123</v>
      </c>
      <c r="I225" s="243" t="s">
        <v>48</v>
      </c>
      <c r="J225" s="249" t="s">
        <v>38</v>
      </c>
      <c r="K225" s="287">
        <v>2</v>
      </c>
      <c r="L225" s="288">
        <v>2</v>
      </c>
      <c r="M225" s="247" t="s">
        <v>638</v>
      </c>
      <c r="N225" s="242" t="s">
        <v>840</v>
      </c>
      <c r="O225" s="291"/>
      <c r="P225" s="292"/>
      <c r="Q225" s="293"/>
      <c r="R225" s="293"/>
      <c r="S225" s="294"/>
      <c r="T225" s="295"/>
      <c r="U225" s="293"/>
      <c r="V225" s="293"/>
      <c r="W225" s="294"/>
      <c r="X225" s="296"/>
      <c r="Y225" s="295"/>
      <c r="Z225" s="293"/>
      <c r="AA225" s="293"/>
      <c r="AB225" s="313"/>
      <c r="AC225" s="314"/>
      <c r="AD225" s="315"/>
      <c r="AE225" s="293"/>
      <c r="AF225" s="293">
        <v>1</v>
      </c>
      <c r="AG225" s="296"/>
      <c r="AH225" s="319"/>
      <c r="AI225" s="320"/>
      <c r="AJ225" s="321"/>
      <c r="AK225" s="321"/>
      <c r="AL225" s="326"/>
      <c r="AM225" s="319"/>
      <c r="AN225" s="320"/>
      <c r="AO225" s="321"/>
      <c r="AP225" s="321"/>
      <c r="AQ225" s="328">
        <v>1</v>
      </c>
      <c r="AR225" s="320"/>
      <c r="AS225" s="320"/>
      <c r="AT225" s="321"/>
      <c r="AU225" s="321"/>
      <c r="AV225" s="326"/>
      <c r="AW225" s="319"/>
      <c r="AX225" s="321"/>
      <c r="AY225" s="321"/>
      <c r="AZ225" s="321"/>
      <c r="BA225" s="326"/>
      <c r="BB225" s="319"/>
      <c r="BC225" s="320"/>
      <c r="BD225" s="321"/>
      <c r="BE225" s="321"/>
      <c r="BF225" s="328"/>
      <c r="BG225" s="292"/>
      <c r="BH225" s="293"/>
      <c r="BI225" s="293"/>
      <c r="BJ225" s="294"/>
      <c r="BK225" s="296"/>
      <c r="BL225" s="295"/>
      <c r="BM225" s="293"/>
      <c r="BN225" s="293"/>
      <c r="BO225" s="293"/>
      <c r="BP225" s="296"/>
      <c r="BQ225" s="295"/>
      <c r="BR225" s="292"/>
      <c r="BS225" s="293"/>
      <c r="BT225" s="293"/>
      <c r="BU225" s="512"/>
      <c r="BV225" s="342">
        <f t="shared" si="38"/>
        <v>2</v>
      </c>
      <c r="BW225" s="429">
        <f t="shared" si="43"/>
        <v>0</v>
      </c>
      <c r="BX225" s="343">
        <f t="shared" si="39"/>
        <v>2</v>
      </c>
      <c r="BY225" s="344">
        <f t="shared" si="40"/>
        <v>1</v>
      </c>
      <c r="BZ225" s="344">
        <f t="shared" si="41"/>
        <v>1</v>
      </c>
      <c r="CA225" s="154" t="s">
        <v>124</v>
      </c>
      <c r="CB225" s="155" t="s">
        <v>696</v>
      </c>
      <c r="CC225" s="349">
        <f t="shared" si="44"/>
        <v>0</v>
      </c>
      <c r="CD225" s="349">
        <f t="shared" si="45"/>
        <v>2</v>
      </c>
      <c r="CE225" s="349">
        <f t="shared" si="46"/>
        <v>0</v>
      </c>
      <c r="CF225" s="349">
        <f t="shared" si="47"/>
        <v>0</v>
      </c>
      <c r="CG225" s="348">
        <v>0</v>
      </c>
      <c r="CH225" s="350" t="str">
        <f t="shared" si="42"/>
        <v>Done</v>
      </c>
    </row>
    <row r="226" spans="1:86">
      <c r="A226" s="238" t="s">
        <v>125</v>
      </c>
      <c r="B226" s="239" t="s">
        <v>282</v>
      </c>
      <c r="C226" s="240" t="s">
        <v>916</v>
      </c>
      <c r="D226" s="240" t="s">
        <v>278</v>
      </c>
      <c r="E226" s="286" t="s">
        <v>154</v>
      </c>
      <c r="F226" s="241" t="s">
        <v>283</v>
      </c>
      <c r="G226" s="242" t="s">
        <v>284</v>
      </c>
      <c r="H226" s="242" t="s">
        <v>123</v>
      </c>
      <c r="I226" s="243" t="s">
        <v>48</v>
      </c>
      <c r="J226" s="249" t="s">
        <v>737</v>
      </c>
      <c r="K226" s="287">
        <v>0</v>
      </c>
      <c r="L226" s="288">
        <v>2</v>
      </c>
      <c r="M226" s="312" t="s">
        <v>742</v>
      </c>
      <c r="N226" s="242" t="s">
        <v>840</v>
      </c>
      <c r="O226" s="291"/>
      <c r="P226" s="292"/>
      <c r="Q226" s="293"/>
      <c r="R226" s="293"/>
      <c r="S226" s="294"/>
      <c r="T226" s="295"/>
      <c r="U226" s="293"/>
      <c r="V226" s="293"/>
      <c r="W226" s="294"/>
      <c r="X226" s="296"/>
      <c r="Y226" s="295"/>
      <c r="Z226" s="293"/>
      <c r="AA226" s="293"/>
      <c r="AB226" s="313"/>
      <c r="AC226" s="314"/>
      <c r="AD226" s="315"/>
      <c r="AE226" s="293"/>
      <c r="AF226" s="293">
        <v>1</v>
      </c>
      <c r="AG226" s="296"/>
      <c r="AH226" s="319"/>
      <c r="AI226" s="320"/>
      <c r="AJ226" s="321"/>
      <c r="AK226" s="321"/>
      <c r="AL226" s="326"/>
      <c r="AM226" s="319"/>
      <c r="AN226" s="320"/>
      <c r="AO226" s="321"/>
      <c r="AP226" s="321"/>
      <c r="AQ226" s="328">
        <v>1</v>
      </c>
      <c r="AR226" s="320"/>
      <c r="AS226" s="320"/>
      <c r="AT226" s="321"/>
      <c r="AU226" s="321"/>
      <c r="AV226" s="326"/>
      <c r="AW226" s="319"/>
      <c r="AX226" s="321"/>
      <c r="AY226" s="321"/>
      <c r="AZ226" s="321"/>
      <c r="BA226" s="326"/>
      <c r="BB226" s="319"/>
      <c r="BC226" s="320"/>
      <c r="BD226" s="321"/>
      <c r="BE226" s="321"/>
      <c r="BF226" s="328"/>
      <c r="BG226" s="292"/>
      <c r="BH226" s="293"/>
      <c r="BI226" s="293"/>
      <c r="BJ226" s="294"/>
      <c r="BK226" s="296"/>
      <c r="BL226" s="295"/>
      <c r="BM226" s="293"/>
      <c r="BN226" s="293"/>
      <c r="BO226" s="293"/>
      <c r="BP226" s="296"/>
      <c r="BQ226" s="295"/>
      <c r="BR226" s="292"/>
      <c r="BS226" s="293"/>
      <c r="BT226" s="293"/>
      <c r="BU226" s="512"/>
      <c r="BV226" s="342">
        <f t="shared" si="38"/>
        <v>2</v>
      </c>
      <c r="BW226" s="429">
        <f t="shared" si="43"/>
        <v>0</v>
      </c>
      <c r="BX226" s="343">
        <f t="shared" si="39"/>
        <v>2</v>
      </c>
      <c r="BY226" s="344" t="str">
        <f t="shared" si="40"/>
        <v>-</v>
      </c>
      <c r="BZ226" s="344" t="str">
        <f t="shared" si="41"/>
        <v>-</v>
      </c>
      <c r="CA226" s="154" t="s">
        <v>124</v>
      </c>
      <c r="CB226" s="155" t="s">
        <v>696</v>
      </c>
      <c r="CC226" s="349">
        <f t="shared" si="44"/>
        <v>0</v>
      </c>
      <c r="CD226" s="349">
        <f t="shared" si="45"/>
        <v>2</v>
      </c>
      <c r="CE226" s="349">
        <f t="shared" si="46"/>
        <v>0</v>
      </c>
      <c r="CF226" s="349">
        <f t="shared" si="47"/>
        <v>0</v>
      </c>
      <c r="CG226" s="348">
        <v>0</v>
      </c>
      <c r="CH226" s="350" t="str">
        <f t="shared" si="42"/>
        <v>-</v>
      </c>
    </row>
    <row r="227" spans="1:86">
      <c r="A227" s="238" t="s">
        <v>125</v>
      </c>
      <c r="B227" s="239" t="s">
        <v>282</v>
      </c>
      <c r="C227" s="240" t="s">
        <v>916</v>
      </c>
      <c r="D227" s="240" t="s">
        <v>278</v>
      </c>
      <c r="E227" s="286" t="s">
        <v>154</v>
      </c>
      <c r="F227" s="241" t="s">
        <v>283</v>
      </c>
      <c r="G227" s="242" t="s">
        <v>284</v>
      </c>
      <c r="H227" s="242" t="s">
        <v>123</v>
      </c>
      <c r="I227" s="243" t="s">
        <v>48</v>
      </c>
      <c r="J227" s="249" t="s">
        <v>734</v>
      </c>
      <c r="K227" s="287">
        <v>4</v>
      </c>
      <c r="L227" s="288">
        <v>4</v>
      </c>
      <c r="M227" s="310" t="s">
        <v>736</v>
      </c>
      <c r="N227" s="242" t="s">
        <v>840</v>
      </c>
      <c r="O227" s="291"/>
      <c r="P227" s="292"/>
      <c r="Q227" s="293"/>
      <c r="R227" s="293"/>
      <c r="S227" s="294"/>
      <c r="T227" s="295"/>
      <c r="U227" s="293"/>
      <c r="V227" s="293"/>
      <c r="W227" s="294"/>
      <c r="X227" s="296"/>
      <c r="Y227" s="295"/>
      <c r="Z227" s="293"/>
      <c r="AA227" s="293"/>
      <c r="AB227" s="313"/>
      <c r="AC227" s="314"/>
      <c r="AD227" s="315"/>
      <c r="AE227" s="293"/>
      <c r="AF227" s="293">
        <v>4</v>
      </c>
      <c r="AG227" s="296"/>
      <c r="AH227" s="319"/>
      <c r="AI227" s="320"/>
      <c r="AJ227" s="321"/>
      <c r="AK227" s="321"/>
      <c r="AL227" s="326"/>
      <c r="AM227" s="319"/>
      <c r="AN227" s="320"/>
      <c r="AO227" s="321"/>
      <c r="AP227" s="321"/>
      <c r="AQ227" s="328"/>
      <c r="AR227" s="320"/>
      <c r="AS227" s="320"/>
      <c r="AT227" s="321"/>
      <c r="AU227" s="321"/>
      <c r="AV227" s="326"/>
      <c r="AW227" s="319"/>
      <c r="AX227" s="321"/>
      <c r="AY227" s="321"/>
      <c r="AZ227" s="321"/>
      <c r="BA227" s="326"/>
      <c r="BB227" s="319"/>
      <c r="BC227" s="320"/>
      <c r="BD227" s="321"/>
      <c r="BE227" s="321"/>
      <c r="BF227" s="328"/>
      <c r="BG227" s="292"/>
      <c r="BH227" s="293"/>
      <c r="BI227" s="293"/>
      <c r="BJ227" s="294"/>
      <c r="BK227" s="296"/>
      <c r="BL227" s="295"/>
      <c r="BM227" s="293"/>
      <c r="BN227" s="293"/>
      <c r="BO227" s="293"/>
      <c r="BP227" s="296"/>
      <c r="BQ227" s="295"/>
      <c r="BR227" s="292"/>
      <c r="BS227" s="293"/>
      <c r="BT227" s="293"/>
      <c r="BU227" s="512"/>
      <c r="BV227" s="342">
        <f t="shared" si="38"/>
        <v>4</v>
      </c>
      <c r="BW227" s="429">
        <f t="shared" si="43"/>
        <v>0</v>
      </c>
      <c r="BX227" s="343" t="str">
        <f t="shared" si="39"/>
        <v>-</v>
      </c>
      <c r="BY227" s="344" t="str">
        <f t="shared" si="40"/>
        <v>-</v>
      </c>
      <c r="BZ227" s="344" t="str">
        <f t="shared" si="41"/>
        <v>-</v>
      </c>
      <c r="CA227" s="154" t="s">
        <v>124</v>
      </c>
      <c r="CB227" s="155" t="s">
        <v>696</v>
      </c>
      <c r="CC227" s="349">
        <f t="shared" si="44"/>
        <v>0</v>
      </c>
      <c r="CD227" s="349">
        <f t="shared" si="45"/>
        <v>4</v>
      </c>
      <c r="CE227" s="349">
        <f t="shared" si="46"/>
        <v>0</v>
      </c>
      <c r="CF227" s="349">
        <f t="shared" si="47"/>
        <v>0</v>
      </c>
      <c r="CG227" s="348">
        <v>0</v>
      </c>
      <c r="CH227" s="350" t="str">
        <f t="shared" si="42"/>
        <v>-</v>
      </c>
    </row>
    <row r="228" spans="1:86">
      <c r="A228" s="238" t="s">
        <v>145</v>
      </c>
      <c r="B228" s="239" t="s">
        <v>173</v>
      </c>
      <c r="C228" s="240" t="s">
        <v>183</v>
      </c>
      <c r="D228" s="240" t="s">
        <v>175</v>
      </c>
      <c r="E228" s="286" t="s">
        <v>154</v>
      </c>
      <c r="F228" s="241" t="s">
        <v>184</v>
      </c>
      <c r="G228" s="242" t="s">
        <v>124</v>
      </c>
      <c r="H228" s="242" t="s">
        <v>129</v>
      </c>
      <c r="I228" s="243" t="s">
        <v>127</v>
      </c>
      <c r="J228" s="249" t="s">
        <v>75</v>
      </c>
      <c r="K228" s="287">
        <v>4</v>
      </c>
      <c r="L228" s="288">
        <v>4</v>
      </c>
      <c r="M228" s="247" t="s">
        <v>630</v>
      </c>
      <c r="N228" s="242" t="s">
        <v>185</v>
      </c>
      <c r="O228" s="291"/>
      <c r="P228" s="292">
        <v>1</v>
      </c>
      <c r="Q228" s="293"/>
      <c r="R228" s="293"/>
      <c r="S228" s="294"/>
      <c r="T228" s="295"/>
      <c r="U228" s="293"/>
      <c r="V228" s="293"/>
      <c r="W228" s="294">
        <v>1</v>
      </c>
      <c r="X228" s="296"/>
      <c r="Y228" s="295"/>
      <c r="Z228" s="293"/>
      <c r="AA228" s="293"/>
      <c r="AB228" s="313"/>
      <c r="AC228" s="314"/>
      <c r="AD228" s="315"/>
      <c r="AE228" s="293"/>
      <c r="AF228" s="293"/>
      <c r="AG228" s="296"/>
      <c r="AH228" s="319">
        <v>1</v>
      </c>
      <c r="AI228" s="320"/>
      <c r="AJ228" s="321"/>
      <c r="AK228" s="321"/>
      <c r="AL228" s="326"/>
      <c r="AM228" s="319"/>
      <c r="AN228" s="320"/>
      <c r="AO228" s="321"/>
      <c r="AP228" s="321">
        <v>1</v>
      </c>
      <c r="AQ228" s="328"/>
      <c r="AR228" s="320"/>
      <c r="AS228" s="320"/>
      <c r="AT228" s="321"/>
      <c r="AU228" s="321"/>
      <c r="AV228" s="326"/>
      <c r="AW228" s="319"/>
      <c r="AX228" s="321"/>
      <c r="AY228" s="321"/>
      <c r="AZ228" s="321"/>
      <c r="BA228" s="326"/>
      <c r="BB228" s="319"/>
      <c r="BC228" s="320"/>
      <c r="BD228" s="321"/>
      <c r="BE228" s="321"/>
      <c r="BF228" s="328"/>
      <c r="BG228" s="292"/>
      <c r="BH228" s="293"/>
      <c r="BI228" s="293"/>
      <c r="BJ228" s="294"/>
      <c r="BK228" s="296"/>
      <c r="BL228" s="295"/>
      <c r="BM228" s="293"/>
      <c r="BN228" s="293"/>
      <c r="BO228" s="293"/>
      <c r="BP228" s="296"/>
      <c r="BQ228" s="295"/>
      <c r="BR228" s="292"/>
      <c r="BS228" s="293"/>
      <c r="BT228" s="293"/>
      <c r="BU228" s="512"/>
      <c r="BV228" s="342">
        <f t="shared" si="38"/>
        <v>4</v>
      </c>
      <c r="BW228" s="429">
        <f t="shared" si="43"/>
        <v>0</v>
      </c>
      <c r="BX228" s="343">
        <f t="shared" si="39"/>
        <v>4</v>
      </c>
      <c r="BY228" s="344" t="str">
        <f t="shared" si="40"/>
        <v>-</v>
      </c>
      <c r="BZ228" s="344" t="str">
        <f t="shared" si="41"/>
        <v>-</v>
      </c>
      <c r="CA228" s="154" t="s">
        <v>124</v>
      </c>
      <c r="CB228" s="155" t="s">
        <v>675</v>
      </c>
      <c r="CC228" s="349">
        <f t="shared" si="44"/>
        <v>2</v>
      </c>
      <c r="CD228" s="349">
        <f t="shared" si="45"/>
        <v>2</v>
      </c>
      <c r="CE228" s="349">
        <f t="shared" si="46"/>
        <v>0</v>
      </c>
      <c r="CF228" s="349">
        <f t="shared" si="47"/>
        <v>0</v>
      </c>
      <c r="CG228" s="348">
        <v>0</v>
      </c>
      <c r="CH228" s="350" t="str">
        <f t="shared" si="42"/>
        <v>-</v>
      </c>
    </row>
    <row r="229" spans="1:86">
      <c r="A229" s="238" t="s">
        <v>145</v>
      </c>
      <c r="B229" s="239" t="s">
        <v>173</v>
      </c>
      <c r="C229" s="240" t="s">
        <v>183</v>
      </c>
      <c r="D229" s="240" t="s">
        <v>175</v>
      </c>
      <c r="E229" s="286" t="s">
        <v>154</v>
      </c>
      <c r="F229" s="241" t="s">
        <v>184</v>
      </c>
      <c r="G229" s="242" t="s">
        <v>124</v>
      </c>
      <c r="H229" s="242" t="s">
        <v>129</v>
      </c>
      <c r="I229" s="243" t="s">
        <v>127</v>
      </c>
      <c r="J229" s="249" t="s">
        <v>40</v>
      </c>
      <c r="K229" s="287">
        <v>4</v>
      </c>
      <c r="L229" s="288">
        <v>4</v>
      </c>
      <c r="M229" s="247" t="s">
        <v>615</v>
      </c>
      <c r="N229" s="242" t="s">
        <v>185</v>
      </c>
      <c r="O229" s="291"/>
      <c r="P229" s="292">
        <v>1</v>
      </c>
      <c r="Q229" s="293"/>
      <c r="R229" s="293"/>
      <c r="S229" s="294"/>
      <c r="T229" s="295"/>
      <c r="U229" s="293"/>
      <c r="V229" s="293"/>
      <c r="W229" s="294">
        <v>1</v>
      </c>
      <c r="X229" s="296"/>
      <c r="Y229" s="295"/>
      <c r="Z229" s="293"/>
      <c r="AA229" s="293"/>
      <c r="AB229" s="313"/>
      <c r="AC229" s="314"/>
      <c r="AD229" s="315"/>
      <c r="AE229" s="293"/>
      <c r="AF229" s="293"/>
      <c r="AG229" s="296"/>
      <c r="AH229" s="319">
        <v>1</v>
      </c>
      <c r="AI229" s="320"/>
      <c r="AJ229" s="321"/>
      <c r="AK229" s="321"/>
      <c r="AL229" s="326"/>
      <c r="AM229" s="319"/>
      <c r="AN229" s="320"/>
      <c r="AO229" s="321"/>
      <c r="AP229" s="321">
        <v>1</v>
      </c>
      <c r="AQ229" s="328"/>
      <c r="AR229" s="320"/>
      <c r="AS229" s="320"/>
      <c r="AT229" s="321"/>
      <c r="AU229" s="321"/>
      <c r="AV229" s="326"/>
      <c r="AW229" s="319"/>
      <c r="AX229" s="321"/>
      <c r="AY229" s="321"/>
      <c r="AZ229" s="321"/>
      <c r="BA229" s="326"/>
      <c r="BB229" s="319"/>
      <c r="BC229" s="320"/>
      <c r="BD229" s="321"/>
      <c r="BE229" s="321"/>
      <c r="BF229" s="328"/>
      <c r="BG229" s="292"/>
      <c r="BH229" s="293"/>
      <c r="BI229" s="293"/>
      <c r="BJ229" s="294"/>
      <c r="BK229" s="296"/>
      <c r="BL229" s="295"/>
      <c r="BM229" s="293"/>
      <c r="BN229" s="293"/>
      <c r="BO229" s="293"/>
      <c r="BP229" s="296"/>
      <c r="BQ229" s="295"/>
      <c r="BR229" s="292"/>
      <c r="BS229" s="293"/>
      <c r="BT229" s="293"/>
      <c r="BU229" s="512"/>
      <c r="BV229" s="342">
        <f t="shared" si="38"/>
        <v>4</v>
      </c>
      <c r="BW229" s="429">
        <f t="shared" si="43"/>
        <v>0</v>
      </c>
      <c r="BX229" s="343">
        <f t="shared" si="39"/>
        <v>4</v>
      </c>
      <c r="BY229" s="344" t="str">
        <f t="shared" si="40"/>
        <v>-</v>
      </c>
      <c r="BZ229" s="344" t="str">
        <f t="shared" si="41"/>
        <v>-</v>
      </c>
      <c r="CA229" s="154" t="s">
        <v>124</v>
      </c>
      <c r="CB229" s="155" t="s">
        <v>675</v>
      </c>
      <c r="CC229" s="349">
        <f t="shared" si="44"/>
        <v>2</v>
      </c>
      <c r="CD229" s="349">
        <f t="shared" si="45"/>
        <v>2</v>
      </c>
      <c r="CE229" s="349">
        <f t="shared" si="46"/>
        <v>0</v>
      </c>
      <c r="CF229" s="349">
        <f t="shared" si="47"/>
        <v>0</v>
      </c>
      <c r="CG229" s="348">
        <v>0</v>
      </c>
      <c r="CH229" s="350" t="str">
        <f t="shared" si="42"/>
        <v>-</v>
      </c>
    </row>
    <row r="230" spans="1:86">
      <c r="A230" s="238" t="s">
        <v>145</v>
      </c>
      <c r="B230" s="239" t="s">
        <v>173</v>
      </c>
      <c r="C230" s="240" t="s">
        <v>183</v>
      </c>
      <c r="D230" s="240" t="s">
        <v>175</v>
      </c>
      <c r="E230" s="286" t="s">
        <v>154</v>
      </c>
      <c r="F230" s="241" t="s">
        <v>184</v>
      </c>
      <c r="G230" s="242" t="s">
        <v>124</v>
      </c>
      <c r="H230" s="242" t="s">
        <v>129</v>
      </c>
      <c r="I230" s="243" t="s">
        <v>127</v>
      </c>
      <c r="J230" s="249" t="s">
        <v>38</v>
      </c>
      <c r="K230" s="287">
        <v>4</v>
      </c>
      <c r="L230" s="288">
        <v>4</v>
      </c>
      <c r="M230" s="247" t="s">
        <v>635</v>
      </c>
      <c r="N230" s="242" t="s">
        <v>185</v>
      </c>
      <c r="O230" s="291"/>
      <c r="P230" s="292">
        <v>1</v>
      </c>
      <c r="Q230" s="293"/>
      <c r="R230" s="293"/>
      <c r="S230" s="294"/>
      <c r="T230" s="295"/>
      <c r="U230" s="293"/>
      <c r="V230" s="293"/>
      <c r="W230" s="294">
        <v>1</v>
      </c>
      <c r="X230" s="296"/>
      <c r="Y230" s="295"/>
      <c r="Z230" s="293"/>
      <c r="AA230" s="293"/>
      <c r="AB230" s="313"/>
      <c r="AC230" s="314"/>
      <c r="AD230" s="315"/>
      <c r="AE230" s="293"/>
      <c r="AF230" s="293"/>
      <c r="AG230" s="296"/>
      <c r="AH230" s="319">
        <v>1</v>
      </c>
      <c r="AI230" s="320"/>
      <c r="AJ230" s="321"/>
      <c r="AK230" s="321"/>
      <c r="AL230" s="326"/>
      <c r="AM230" s="319"/>
      <c r="AN230" s="320"/>
      <c r="AO230" s="321"/>
      <c r="AP230" s="321">
        <v>1</v>
      </c>
      <c r="AQ230" s="328"/>
      <c r="AR230" s="320"/>
      <c r="AS230" s="320"/>
      <c r="AT230" s="321"/>
      <c r="AU230" s="321"/>
      <c r="AV230" s="326"/>
      <c r="AW230" s="319"/>
      <c r="AX230" s="321"/>
      <c r="AY230" s="321"/>
      <c r="AZ230" s="321"/>
      <c r="BA230" s="326"/>
      <c r="BB230" s="319"/>
      <c r="BC230" s="320"/>
      <c r="BD230" s="321"/>
      <c r="BE230" s="321"/>
      <c r="BF230" s="328"/>
      <c r="BG230" s="292"/>
      <c r="BH230" s="293"/>
      <c r="BI230" s="293"/>
      <c r="BJ230" s="294"/>
      <c r="BK230" s="296"/>
      <c r="BL230" s="295"/>
      <c r="BM230" s="293"/>
      <c r="BN230" s="293"/>
      <c r="BO230" s="293"/>
      <c r="BP230" s="296"/>
      <c r="BQ230" s="295"/>
      <c r="BR230" s="292"/>
      <c r="BS230" s="293"/>
      <c r="BT230" s="293"/>
      <c r="BU230" s="512"/>
      <c r="BV230" s="342">
        <f t="shared" si="38"/>
        <v>4</v>
      </c>
      <c r="BW230" s="429">
        <f t="shared" si="43"/>
        <v>0</v>
      </c>
      <c r="BX230" s="343">
        <f t="shared" si="39"/>
        <v>4</v>
      </c>
      <c r="BY230" s="344">
        <f t="shared" si="40"/>
        <v>2</v>
      </c>
      <c r="BZ230" s="344">
        <f t="shared" si="41"/>
        <v>2</v>
      </c>
      <c r="CA230" s="154" t="s">
        <v>124</v>
      </c>
      <c r="CB230" s="155" t="s">
        <v>675</v>
      </c>
      <c r="CC230" s="349">
        <f t="shared" si="44"/>
        <v>2</v>
      </c>
      <c r="CD230" s="349">
        <f t="shared" si="45"/>
        <v>2</v>
      </c>
      <c r="CE230" s="349">
        <f t="shared" si="46"/>
        <v>0</v>
      </c>
      <c r="CF230" s="349">
        <f t="shared" si="47"/>
        <v>0</v>
      </c>
      <c r="CG230" s="348">
        <v>0</v>
      </c>
      <c r="CH230" s="350" t="str">
        <f t="shared" si="42"/>
        <v>Done</v>
      </c>
    </row>
    <row r="231" spans="1:86">
      <c r="A231" s="238" t="s">
        <v>145</v>
      </c>
      <c r="B231" s="239" t="s">
        <v>173</v>
      </c>
      <c r="C231" s="240" t="s">
        <v>183</v>
      </c>
      <c r="D231" s="240" t="s">
        <v>175</v>
      </c>
      <c r="E231" s="286" t="s">
        <v>154</v>
      </c>
      <c r="F231" s="241" t="s">
        <v>184</v>
      </c>
      <c r="G231" s="242" t="s">
        <v>124</v>
      </c>
      <c r="H231" s="242" t="s">
        <v>129</v>
      </c>
      <c r="I231" s="243" t="s">
        <v>127</v>
      </c>
      <c r="J231" s="249" t="s">
        <v>734</v>
      </c>
      <c r="K231" s="287">
        <v>6</v>
      </c>
      <c r="L231" s="288">
        <v>6</v>
      </c>
      <c r="M231" s="310" t="s">
        <v>735</v>
      </c>
      <c r="N231" s="242" t="s">
        <v>185</v>
      </c>
      <c r="O231" s="291"/>
      <c r="P231" s="292">
        <v>6</v>
      </c>
      <c r="Q231" s="293"/>
      <c r="R231" s="293"/>
      <c r="S231" s="294"/>
      <c r="T231" s="295"/>
      <c r="U231" s="293"/>
      <c r="V231" s="293"/>
      <c r="W231" s="294"/>
      <c r="X231" s="296"/>
      <c r="Y231" s="295"/>
      <c r="Z231" s="293"/>
      <c r="AA231" s="293"/>
      <c r="AB231" s="313"/>
      <c r="AC231" s="314"/>
      <c r="AD231" s="315"/>
      <c r="AE231" s="293"/>
      <c r="AF231" s="293"/>
      <c r="AG231" s="296"/>
      <c r="AH231" s="319"/>
      <c r="AI231" s="320"/>
      <c r="AJ231" s="321"/>
      <c r="AK231" s="321"/>
      <c r="AL231" s="326"/>
      <c r="AM231" s="319"/>
      <c r="AN231" s="320"/>
      <c r="AO231" s="321"/>
      <c r="AP231" s="321"/>
      <c r="AQ231" s="328"/>
      <c r="AR231" s="320"/>
      <c r="AS231" s="320"/>
      <c r="AT231" s="321"/>
      <c r="AU231" s="321"/>
      <c r="AV231" s="326"/>
      <c r="AW231" s="319"/>
      <c r="AX231" s="321"/>
      <c r="AY231" s="321"/>
      <c r="AZ231" s="321"/>
      <c r="BA231" s="326"/>
      <c r="BB231" s="319"/>
      <c r="BC231" s="320"/>
      <c r="BD231" s="321"/>
      <c r="BE231" s="321"/>
      <c r="BF231" s="328"/>
      <c r="BG231" s="292"/>
      <c r="BH231" s="293"/>
      <c r="BI231" s="293"/>
      <c r="BJ231" s="294"/>
      <c r="BK231" s="296"/>
      <c r="BL231" s="295"/>
      <c r="BM231" s="293"/>
      <c r="BN231" s="293"/>
      <c r="BO231" s="293"/>
      <c r="BP231" s="296"/>
      <c r="BQ231" s="295"/>
      <c r="BR231" s="292"/>
      <c r="BS231" s="293"/>
      <c r="BT231" s="293"/>
      <c r="BU231" s="512"/>
      <c r="BV231" s="342">
        <f t="shared" si="38"/>
        <v>6</v>
      </c>
      <c r="BW231" s="429">
        <f t="shared" si="43"/>
        <v>0</v>
      </c>
      <c r="BX231" s="343" t="str">
        <f t="shared" si="39"/>
        <v>-</v>
      </c>
      <c r="BY231" s="344" t="str">
        <f t="shared" si="40"/>
        <v>-</v>
      </c>
      <c r="BZ231" s="344" t="str">
        <f t="shared" si="41"/>
        <v>-</v>
      </c>
      <c r="CA231" s="154" t="s">
        <v>124</v>
      </c>
      <c r="CB231" s="155" t="s">
        <v>675</v>
      </c>
      <c r="CC231" s="349">
        <f t="shared" si="44"/>
        <v>6</v>
      </c>
      <c r="CD231" s="349">
        <f t="shared" si="45"/>
        <v>0</v>
      </c>
      <c r="CE231" s="349">
        <f t="shared" si="46"/>
        <v>0</v>
      </c>
      <c r="CF231" s="349">
        <f t="shared" si="47"/>
        <v>0</v>
      </c>
      <c r="CG231" s="348">
        <v>0</v>
      </c>
      <c r="CH231" s="350" t="str">
        <f t="shared" si="42"/>
        <v>-</v>
      </c>
    </row>
    <row r="232" spans="1:86">
      <c r="A232" s="238" t="s">
        <v>145</v>
      </c>
      <c r="B232" s="239" t="s">
        <v>173</v>
      </c>
      <c r="C232" s="240" t="s">
        <v>186</v>
      </c>
      <c r="D232" s="240" t="s">
        <v>175</v>
      </c>
      <c r="E232" s="286" t="s">
        <v>154</v>
      </c>
      <c r="F232" s="241" t="s">
        <v>184</v>
      </c>
      <c r="G232" s="242" t="s">
        <v>124</v>
      </c>
      <c r="H232" s="242" t="s">
        <v>129</v>
      </c>
      <c r="I232" s="243" t="s">
        <v>127</v>
      </c>
      <c r="J232" s="249" t="s">
        <v>75</v>
      </c>
      <c r="K232" s="287">
        <v>4</v>
      </c>
      <c r="L232" s="288">
        <v>4</v>
      </c>
      <c r="M232" s="247" t="s">
        <v>630</v>
      </c>
      <c r="N232" s="242" t="s">
        <v>187</v>
      </c>
      <c r="O232" s="291"/>
      <c r="P232" s="292">
        <v>1</v>
      </c>
      <c r="Q232" s="293"/>
      <c r="R232" s="293"/>
      <c r="S232" s="294"/>
      <c r="T232" s="295"/>
      <c r="U232" s="293"/>
      <c r="V232" s="293"/>
      <c r="W232" s="294">
        <v>1</v>
      </c>
      <c r="X232" s="296"/>
      <c r="Y232" s="295"/>
      <c r="Z232" s="293"/>
      <c r="AA232" s="293"/>
      <c r="AB232" s="313"/>
      <c r="AC232" s="314"/>
      <c r="AD232" s="315"/>
      <c r="AE232" s="293"/>
      <c r="AF232" s="293"/>
      <c r="AG232" s="296"/>
      <c r="AH232" s="319">
        <v>1</v>
      </c>
      <c r="AI232" s="320"/>
      <c r="AJ232" s="321"/>
      <c r="AK232" s="321"/>
      <c r="AL232" s="326"/>
      <c r="AM232" s="319"/>
      <c r="AN232" s="320"/>
      <c r="AO232" s="321"/>
      <c r="AP232" s="321">
        <v>1</v>
      </c>
      <c r="AQ232" s="328"/>
      <c r="AR232" s="320"/>
      <c r="AS232" s="320"/>
      <c r="AT232" s="321"/>
      <c r="AU232" s="321"/>
      <c r="AV232" s="326"/>
      <c r="AW232" s="319"/>
      <c r="AX232" s="321"/>
      <c r="AY232" s="321"/>
      <c r="AZ232" s="321"/>
      <c r="BA232" s="326"/>
      <c r="BB232" s="319"/>
      <c r="BC232" s="320"/>
      <c r="BD232" s="321"/>
      <c r="BE232" s="321"/>
      <c r="BF232" s="328"/>
      <c r="BG232" s="292"/>
      <c r="BH232" s="293"/>
      <c r="BI232" s="293"/>
      <c r="BJ232" s="294"/>
      <c r="BK232" s="296"/>
      <c r="BL232" s="295"/>
      <c r="BM232" s="293"/>
      <c r="BN232" s="293"/>
      <c r="BO232" s="293"/>
      <c r="BP232" s="296"/>
      <c r="BQ232" s="295"/>
      <c r="BR232" s="292"/>
      <c r="BS232" s="293"/>
      <c r="BT232" s="293"/>
      <c r="BU232" s="512"/>
      <c r="BV232" s="342">
        <f t="shared" si="38"/>
        <v>4</v>
      </c>
      <c r="BW232" s="429">
        <f t="shared" si="43"/>
        <v>0</v>
      </c>
      <c r="BX232" s="343">
        <f t="shared" si="39"/>
        <v>4</v>
      </c>
      <c r="BY232" s="344" t="str">
        <f t="shared" si="40"/>
        <v>-</v>
      </c>
      <c r="BZ232" s="344" t="str">
        <f t="shared" si="41"/>
        <v>-</v>
      </c>
      <c r="CA232" s="154" t="s">
        <v>124</v>
      </c>
      <c r="CB232" s="155" t="s">
        <v>675</v>
      </c>
      <c r="CC232" s="349">
        <f t="shared" si="44"/>
        <v>2</v>
      </c>
      <c r="CD232" s="349">
        <f t="shared" si="45"/>
        <v>2</v>
      </c>
      <c r="CE232" s="349">
        <f t="shared" si="46"/>
        <v>0</v>
      </c>
      <c r="CF232" s="349">
        <f t="shared" si="47"/>
        <v>0</v>
      </c>
      <c r="CG232" s="348">
        <v>0</v>
      </c>
      <c r="CH232" s="350" t="str">
        <f t="shared" si="42"/>
        <v>-</v>
      </c>
    </row>
    <row r="233" spans="1:86">
      <c r="A233" s="238" t="s">
        <v>145</v>
      </c>
      <c r="B233" s="239" t="s">
        <v>173</v>
      </c>
      <c r="C233" s="240" t="s">
        <v>186</v>
      </c>
      <c r="D233" s="240" t="s">
        <v>175</v>
      </c>
      <c r="E233" s="286" t="s">
        <v>154</v>
      </c>
      <c r="F233" s="241" t="s">
        <v>184</v>
      </c>
      <c r="G233" s="242" t="s">
        <v>124</v>
      </c>
      <c r="H233" s="242" t="s">
        <v>129</v>
      </c>
      <c r="I233" s="243" t="s">
        <v>127</v>
      </c>
      <c r="J233" s="249" t="s">
        <v>40</v>
      </c>
      <c r="K233" s="287">
        <v>4</v>
      </c>
      <c r="L233" s="288">
        <v>4</v>
      </c>
      <c r="M233" s="247" t="s">
        <v>615</v>
      </c>
      <c r="N233" s="242" t="s">
        <v>187</v>
      </c>
      <c r="O233" s="291"/>
      <c r="P233" s="292">
        <v>1</v>
      </c>
      <c r="Q233" s="293"/>
      <c r="R233" s="293"/>
      <c r="S233" s="294"/>
      <c r="T233" s="295"/>
      <c r="U233" s="293"/>
      <c r="V233" s="293"/>
      <c r="W233" s="294">
        <v>1</v>
      </c>
      <c r="X233" s="296"/>
      <c r="Y233" s="295"/>
      <c r="Z233" s="293"/>
      <c r="AA233" s="293"/>
      <c r="AB233" s="313"/>
      <c r="AC233" s="314"/>
      <c r="AD233" s="315"/>
      <c r="AE233" s="293"/>
      <c r="AF233" s="293"/>
      <c r="AG233" s="296"/>
      <c r="AH233" s="319">
        <v>1</v>
      </c>
      <c r="AI233" s="320"/>
      <c r="AJ233" s="321"/>
      <c r="AK233" s="321"/>
      <c r="AL233" s="326"/>
      <c r="AM233" s="319"/>
      <c r="AN233" s="320"/>
      <c r="AO233" s="321"/>
      <c r="AP233" s="321">
        <v>1</v>
      </c>
      <c r="AQ233" s="328"/>
      <c r="AR233" s="320"/>
      <c r="AS233" s="320"/>
      <c r="AT233" s="321"/>
      <c r="AU233" s="321"/>
      <c r="AV233" s="326"/>
      <c r="AW233" s="319"/>
      <c r="AX233" s="321"/>
      <c r="AY233" s="321"/>
      <c r="AZ233" s="321"/>
      <c r="BA233" s="326"/>
      <c r="BB233" s="319"/>
      <c r="BC233" s="320"/>
      <c r="BD233" s="321"/>
      <c r="BE233" s="321"/>
      <c r="BF233" s="328"/>
      <c r="BG233" s="292"/>
      <c r="BH233" s="293"/>
      <c r="BI233" s="293"/>
      <c r="BJ233" s="294"/>
      <c r="BK233" s="296"/>
      <c r="BL233" s="295"/>
      <c r="BM233" s="293"/>
      <c r="BN233" s="293"/>
      <c r="BO233" s="293"/>
      <c r="BP233" s="296"/>
      <c r="BQ233" s="295"/>
      <c r="BR233" s="292"/>
      <c r="BS233" s="293"/>
      <c r="BT233" s="293"/>
      <c r="BU233" s="512"/>
      <c r="BV233" s="342">
        <f t="shared" si="38"/>
        <v>4</v>
      </c>
      <c r="BW233" s="429">
        <f t="shared" si="43"/>
        <v>0</v>
      </c>
      <c r="BX233" s="343">
        <f t="shared" si="39"/>
        <v>4</v>
      </c>
      <c r="BY233" s="344" t="str">
        <f t="shared" si="40"/>
        <v>-</v>
      </c>
      <c r="BZ233" s="344" t="str">
        <f t="shared" si="41"/>
        <v>-</v>
      </c>
      <c r="CA233" s="154" t="s">
        <v>124</v>
      </c>
      <c r="CB233" s="155" t="s">
        <v>675</v>
      </c>
      <c r="CC233" s="349">
        <f t="shared" si="44"/>
        <v>2</v>
      </c>
      <c r="CD233" s="349">
        <f t="shared" si="45"/>
        <v>2</v>
      </c>
      <c r="CE233" s="349">
        <f t="shared" si="46"/>
        <v>0</v>
      </c>
      <c r="CF233" s="349">
        <f t="shared" si="47"/>
        <v>0</v>
      </c>
      <c r="CG233" s="348">
        <v>0</v>
      </c>
      <c r="CH233" s="350" t="str">
        <f t="shared" si="42"/>
        <v>-</v>
      </c>
    </row>
    <row r="234" spans="1:86">
      <c r="A234" s="238" t="s">
        <v>145</v>
      </c>
      <c r="B234" s="239" t="s">
        <v>173</v>
      </c>
      <c r="C234" s="240" t="s">
        <v>186</v>
      </c>
      <c r="D234" s="240" t="s">
        <v>175</v>
      </c>
      <c r="E234" s="286" t="s">
        <v>154</v>
      </c>
      <c r="F234" s="241" t="s">
        <v>184</v>
      </c>
      <c r="G234" s="242" t="s">
        <v>124</v>
      </c>
      <c r="H234" s="242" t="s">
        <v>129</v>
      </c>
      <c r="I234" s="243" t="s">
        <v>127</v>
      </c>
      <c r="J234" s="249" t="s">
        <v>38</v>
      </c>
      <c r="K234" s="287">
        <v>4</v>
      </c>
      <c r="L234" s="288">
        <v>4</v>
      </c>
      <c r="M234" s="247" t="s">
        <v>635</v>
      </c>
      <c r="N234" s="242" t="s">
        <v>187</v>
      </c>
      <c r="O234" s="291"/>
      <c r="P234" s="292">
        <v>1</v>
      </c>
      <c r="Q234" s="293"/>
      <c r="R234" s="293"/>
      <c r="S234" s="294"/>
      <c r="T234" s="295"/>
      <c r="U234" s="293"/>
      <c r="V234" s="293"/>
      <c r="W234" s="294">
        <v>1</v>
      </c>
      <c r="X234" s="296"/>
      <c r="Y234" s="295"/>
      <c r="Z234" s="293"/>
      <c r="AA234" s="293"/>
      <c r="AB234" s="313"/>
      <c r="AC234" s="314"/>
      <c r="AD234" s="315"/>
      <c r="AE234" s="293"/>
      <c r="AF234" s="293"/>
      <c r="AG234" s="296"/>
      <c r="AH234" s="319">
        <v>1</v>
      </c>
      <c r="AI234" s="320"/>
      <c r="AJ234" s="321"/>
      <c r="AK234" s="321"/>
      <c r="AL234" s="326"/>
      <c r="AM234" s="319"/>
      <c r="AN234" s="320"/>
      <c r="AO234" s="321"/>
      <c r="AP234" s="321">
        <v>1</v>
      </c>
      <c r="AQ234" s="328"/>
      <c r="AR234" s="320"/>
      <c r="AS234" s="320"/>
      <c r="AT234" s="321"/>
      <c r="AU234" s="321"/>
      <c r="AV234" s="326"/>
      <c r="AW234" s="319"/>
      <c r="AX234" s="321"/>
      <c r="AY234" s="321"/>
      <c r="AZ234" s="321"/>
      <c r="BA234" s="326"/>
      <c r="BB234" s="319"/>
      <c r="BC234" s="320"/>
      <c r="BD234" s="321"/>
      <c r="BE234" s="321"/>
      <c r="BF234" s="328"/>
      <c r="BG234" s="292"/>
      <c r="BH234" s="293"/>
      <c r="BI234" s="293"/>
      <c r="BJ234" s="294"/>
      <c r="BK234" s="296"/>
      <c r="BL234" s="295"/>
      <c r="BM234" s="293"/>
      <c r="BN234" s="293"/>
      <c r="BO234" s="293"/>
      <c r="BP234" s="296"/>
      <c r="BQ234" s="295"/>
      <c r="BR234" s="292"/>
      <c r="BS234" s="293"/>
      <c r="BT234" s="293"/>
      <c r="BU234" s="512"/>
      <c r="BV234" s="342">
        <f t="shared" si="38"/>
        <v>4</v>
      </c>
      <c r="BW234" s="429">
        <f t="shared" si="43"/>
        <v>0</v>
      </c>
      <c r="BX234" s="343">
        <f t="shared" si="39"/>
        <v>4</v>
      </c>
      <c r="BY234" s="344">
        <f t="shared" si="40"/>
        <v>2</v>
      </c>
      <c r="BZ234" s="344">
        <f t="shared" si="41"/>
        <v>2</v>
      </c>
      <c r="CA234" s="154" t="s">
        <v>124</v>
      </c>
      <c r="CB234" s="155" t="s">
        <v>675</v>
      </c>
      <c r="CC234" s="349">
        <f t="shared" si="44"/>
        <v>2</v>
      </c>
      <c r="CD234" s="349">
        <f t="shared" si="45"/>
        <v>2</v>
      </c>
      <c r="CE234" s="349">
        <f t="shared" si="46"/>
        <v>0</v>
      </c>
      <c r="CF234" s="349">
        <f t="shared" si="47"/>
        <v>0</v>
      </c>
      <c r="CG234" s="348">
        <v>0</v>
      </c>
      <c r="CH234" s="350" t="str">
        <f t="shared" si="42"/>
        <v>Done</v>
      </c>
    </row>
    <row r="235" spans="1:86">
      <c r="A235" s="238" t="s">
        <v>145</v>
      </c>
      <c r="B235" s="239" t="s">
        <v>173</v>
      </c>
      <c r="C235" s="240" t="s">
        <v>186</v>
      </c>
      <c r="D235" s="240" t="s">
        <v>175</v>
      </c>
      <c r="E235" s="286" t="s">
        <v>154</v>
      </c>
      <c r="F235" s="241" t="s">
        <v>184</v>
      </c>
      <c r="G235" s="242" t="s">
        <v>124</v>
      </c>
      <c r="H235" s="242" t="s">
        <v>129</v>
      </c>
      <c r="I235" s="243" t="s">
        <v>127</v>
      </c>
      <c r="J235" s="249" t="s">
        <v>734</v>
      </c>
      <c r="K235" s="287">
        <v>6</v>
      </c>
      <c r="L235" s="288">
        <v>6</v>
      </c>
      <c r="M235" s="310" t="s">
        <v>735</v>
      </c>
      <c r="N235" s="242" t="s">
        <v>187</v>
      </c>
      <c r="O235" s="291"/>
      <c r="P235" s="292">
        <v>6</v>
      </c>
      <c r="Q235" s="293"/>
      <c r="R235" s="293"/>
      <c r="S235" s="294"/>
      <c r="T235" s="295"/>
      <c r="U235" s="293"/>
      <c r="V235" s="293"/>
      <c r="W235" s="294"/>
      <c r="X235" s="296"/>
      <c r="Y235" s="295"/>
      <c r="Z235" s="293"/>
      <c r="AA235" s="293"/>
      <c r="AB235" s="313"/>
      <c r="AC235" s="314"/>
      <c r="AD235" s="315"/>
      <c r="AE235" s="293"/>
      <c r="AF235" s="293"/>
      <c r="AG235" s="296"/>
      <c r="AH235" s="319"/>
      <c r="AI235" s="320"/>
      <c r="AJ235" s="321"/>
      <c r="AK235" s="321"/>
      <c r="AL235" s="326"/>
      <c r="AM235" s="319"/>
      <c r="AN235" s="320"/>
      <c r="AO235" s="321"/>
      <c r="AP235" s="321"/>
      <c r="AQ235" s="328"/>
      <c r="AR235" s="320"/>
      <c r="AS235" s="320"/>
      <c r="AT235" s="321"/>
      <c r="AU235" s="321"/>
      <c r="AV235" s="326"/>
      <c r="AW235" s="319"/>
      <c r="AX235" s="321"/>
      <c r="AY235" s="321"/>
      <c r="AZ235" s="321"/>
      <c r="BA235" s="326"/>
      <c r="BB235" s="319"/>
      <c r="BC235" s="320"/>
      <c r="BD235" s="321"/>
      <c r="BE235" s="321"/>
      <c r="BF235" s="328"/>
      <c r="BG235" s="292"/>
      <c r="BH235" s="293"/>
      <c r="BI235" s="293"/>
      <c r="BJ235" s="294"/>
      <c r="BK235" s="296"/>
      <c r="BL235" s="295"/>
      <c r="BM235" s="293"/>
      <c r="BN235" s="293"/>
      <c r="BO235" s="293"/>
      <c r="BP235" s="296"/>
      <c r="BQ235" s="295"/>
      <c r="BR235" s="292"/>
      <c r="BS235" s="293"/>
      <c r="BT235" s="293"/>
      <c r="BU235" s="512"/>
      <c r="BV235" s="342">
        <f t="shared" si="38"/>
        <v>6</v>
      </c>
      <c r="BW235" s="429">
        <f t="shared" si="43"/>
        <v>0</v>
      </c>
      <c r="BX235" s="343" t="str">
        <f t="shared" si="39"/>
        <v>-</v>
      </c>
      <c r="BY235" s="344" t="str">
        <f t="shared" si="40"/>
        <v>-</v>
      </c>
      <c r="BZ235" s="344" t="str">
        <f t="shared" si="41"/>
        <v>-</v>
      </c>
      <c r="CA235" s="154" t="s">
        <v>124</v>
      </c>
      <c r="CB235" s="155" t="s">
        <v>675</v>
      </c>
      <c r="CC235" s="349">
        <f t="shared" si="44"/>
        <v>6</v>
      </c>
      <c r="CD235" s="349">
        <f t="shared" si="45"/>
        <v>0</v>
      </c>
      <c r="CE235" s="349">
        <f t="shared" si="46"/>
        <v>0</v>
      </c>
      <c r="CF235" s="349">
        <f t="shared" si="47"/>
        <v>0</v>
      </c>
      <c r="CG235" s="348">
        <v>0</v>
      </c>
      <c r="CH235" s="350" t="str">
        <f t="shared" si="42"/>
        <v>-</v>
      </c>
    </row>
    <row r="236" spans="1:86">
      <c r="A236" s="238" t="s">
        <v>146</v>
      </c>
      <c r="B236" s="239" t="s">
        <v>251</v>
      </c>
      <c r="C236" s="240" t="s">
        <v>318</v>
      </c>
      <c r="D236" s="240" t="s">
        <v>163</v>
      </c>
      <c r="E236" s="286" t="s">
        <v>154</v>
      </c>
      <c r="F236" s="241" t="s">
        <v>319</v>
      </c>
      <c r="G236" s="242" t="s">
        <v>124</v>
      </c>
      <c r="H236" s="242" t="s">
        <v>129</v>
      </c>
      <c r="I236" s="243" t="s">
        <v>127</v>
      </c>
      <c r="J236" s="249" t="s">
        <v>75</v>
      </c>
      <c r="K236" s="287">
        <v>4</v>
      </c>
      <c r="L236" s="288">
        <v>4</v>
      </c>
      <c r="M236" s="247" t="s">
        <v>630</v>
      </c>
      <c r="N236" s="242" t="s">
        <v>323</v>
      </c>
      <c r="O236" s="291"/>
      <c r="P236" s="292">
        <v>1</v>
      </c>
      <c r="Q236" s="293"/>
      <c r="R236" s="293"/>
      <c r="S236" s="294"/>
      <c r="T236" s="295"/>
      <c r="U236" s="293"/>
      <c r="V236" s="293"/>
      <c r="W236" s="294">
        <v>1</v>
      </c>
      <c r="X236" s="296"/>
      <c r="Y236" s="295"/>
      <c r="Z236" s="293"/>
      <c r="AA236" s="293"/>
      <c r="AB236" s="313"/>
      <c r="AC236" s="314"/>
      <c r="AD236" s="315"/>
      <c r="AE236" s="293"/>
      <c r="AF236" s="293"/>
      <c r="AG236" s="296"/>
      <c r="AH236" s="319">
        <v>1</v>
      </c>
      <c r="AI236" s="320"/>
      <c r="AJ236" s="321"/>
      <c r="AK236" s="321"/>
      <c r="AL236" s="326"/>
      <c r="AM236" s="319"/>
      <c r="AN236" s="320"/>
      <c r="AO236" s="321"/>
      <c r="AP236" s="321">
        <v>1</v>
      </c>
      <c r="AQ236" s="328"/>
      <c r="AR236" s="320"/>
      <c r="AS236" s="320"/>
      <c r="AT236" s="321"/>
      <c r="AU236" s="321"/>
      <c r="AV236" s="326"/>
      <c r="AW236" s="319"/>
      <c r="AX236" s="321"/>
      <c r="AY236" s="321"/>
      <c r="AZ236" s="321"/>
      <c r="BA236" s="326"/>
      <c r="BB236" s="319"/>
      <c r="BC236" s="320"/>
      <c r="BD236" s="321"/>
      <c r="BE236" s="321"/>
      <c r="BF236" s="328"/>
      <c r="BG236" s="292"/>
      <c r="BH236" s="293"/>
      <c r="BI236" s="293"/>
      <c r="BJ236" s="294"/>
      <c r="BK236" s="296"/>
      <c r="BL236" s="295"/>
      <c r="BM236" s="293"/>
      <c r="BN236" s="293"/>
      <c r="BO236" s="293"/>
      <c r="BP236" s="296"/>
      <c r="BQ236" s="295"/>
      <c r="BR236" s="292"/>
      <c r="BS236" s="293"/>
      <c r="BT236" s="293"/>
      <c r="BU236" s="512"/>
      <c r="BV236" s="342">
        <f t="shared" si="38"/>
        <v>4</v>
      </c>
      <c r="BW236" s="429">
        <f t="shared" si="43"/>
        <v>0</v>
      </c>
      <c r="BX236" s="343">
        <f t="shared" si="39"/>
        <v>4</v>
      </c>
      <c r="BY236" s="344" t="str">
        <f t="shared" si="40"/>
        <v>-</v>
      </c>
      <c r="BZ236" s="344" t="str">
        <f t="shared" si="41"/>
        <v>-</v>
      </c>
      <c r="CA236" s="154" t="s">
        <v>124</v>
      </c>
      <c r="CB236" s="155" t="s">
        <v>675</v>
      </c>
      <c r="CC236" s="349">
        <f t="shared" si="44"/>
        <v>2</v>
      </c>
      <c r="CD236" s="349">
        <f t="shared" si="45"/>
        <v>2</v>
      </c>
      <c r="CE236" s="349">
        <f t="shared" si="46"/>
        <v>0</v>
      </c>
      <c r="CF236" s="349">
        <f t="shared" si="47"/>
        <v>0</v>
      </c>
      <c r="CG236" s="348">
        <v>0</v>
      </c>
      <c r="CH236" s="350" t="str">
        <f t="shared" si="42"/>
        <v>-</v>
      </c>
    </row>
    <row r="237" spans="1:86">
      <c r="A237" s="238" t="s">
        <v>146</v>
      </c>
      <c r="B237" s="239" t="s">
        <v>251</v>
      </c>
      <c r="C237" s="240" t="s">
        <v>318</v>
      </c>
      <c r="D237" s="240" t="s">
        <v>163</v>
      </c>
      <c r="E237" s="286" t="s">
        <v>154</v>
      </c>
      <c r="F237" s="241" t="s">
        <v>319</v>
      </c>
      <c r="G237" s="242" t="s">
        <v>124</v>
      </c>
      <c r="H237" s="242" t="s">
        <v>129</v>
      </c>
      <c r="I237" s="243" t="s">
        <v>127</v>
      </c>
      <c r="J237" s="249" t="s">
        <v>40</v>
      </c>
      <c r="K237" s="287">
        <v>4</v>
      </c>
      <c r="L237" s="288">
        <v>4</v>
      </c>
      <c r="M237" s="247" t="s">
        <v>615</v>
      </c>
      <c r="N237" s="242" t="s">
        <v>323</v>
      </c>
      <c r="O237" s="291"/>
      <c r="P237" s="292">
        <v>1</v>
      </c>
      <c r="Q237" s="293"/>
      <c r="R237" s="293"/>
      <c r="S237" s="294"/>
      <c r="T237" s="295"/>
      <c r="U237" s="293"/>
      <c r="V237" s="293"/>
      <c r="W237" s="294">
        <v>1</v>
      </c>
      <c r="X237" s="296"/>
      <c r="Y237" s="295"/>
      <c r="Z237" s="293"/>
      <c r="AA237" s="293"/>
      <c r="AB237" s="313"/>
      <c r="AC237" s="314"/>
      <c r="AD237" s="315"/>
      <c r="AE237" s="293"/>
      <c r="AF237" s="293"/>
      <c r="AG237" s="296"/>
      <c r="AH237" s="319">
        <v>1</v>
      </c>
      <c r="AI237" s="320"/>
      <c r="AJ237" s="321"/>
      <c r="AK237" s="321"/>
      <c r="AL237" s="326"/>
      <c r="AM237" s="319"/>
      <c r="AN237" s="320"/>
      <c r="AO237" s="321"/>
      <c r="AP237" s="321">
        <v>1</v>
      </c>
      <c r="AQ237" s="328"/>
      <c r="AR237" s="320"/>
      <c r="AS237" s="320"/>
      <c r="AT237" s="321"/>
      <c r="AU237" s="321"/>
      <c r="AV237" s="326"/>
      <c r="AW237" s="319"/>
      <c r="AX237" s="321"/>
      <c r="AY237" s="321"/>
      <c r="AZ237" s="321"/>
      <c r="BA237" s="326"/>
      <c r="BB237" s="319"/>
      <c r="BC237" s="320"/>
      <c r="BD237" s="321"/>
      <c r="BE237" s="321"/>
      <c r="BF237" s="328"/>
      <c r="BG237" s="292"/>
      <c r="BH237" s="293"/>
      <c r="BI237" s="293"/>
      <c r="BJ237" s="294"/>
      <c r="BK237" s="296"/>
      <c r="BL237" s="295"/>
      <c r="BM237" s="293"/>
      <c r="BN237" s="293"/>
      <c r="BO237" s="293"/>
      <c r="BP237" s="296"/>
      <c r="BQ237" s="295"/>
      <c r="BR237" s="292"/>
      <c r="BS237" s="293"/>
      <c r="BT237" s="293"/>
      <c r="BU237" s="512"/>
      <c r="BV237" s="342">
        <f t="shared" si="38"/>
        <v>4</v>
      </c>
      <c r="BW237" s="429">
        <f t="shared" si="43"/>
        <v>0</v>
      </c>
      <c r="BX237" s="343">
        <f t="shared" si="39"/>
        <v>4</v>
      </c>
      <c r="BY237" s="344" t="str">
        <f t="shared" si="40"/>
        <v>-</v>
      </c>
      <c r="BZ237" s="344" t="str">
        <f t="shared" si="41"/>
        <v>-</v>
      </c>
      <c r="CA237" s="154" t="s">
        <v>124</v>
      </c>
      <c r="CB237" s="155" t="s">
        <v>675</v>
      </c>
      <c r="CC237" s="349">
        <f t="shared" si="44"/>
        <v>2</v>
      </c>
      <c r="CD237" s="349">
        <f t="shared" si="45"/>
        <v>2</v>
      </c>
      <c r="CE237" s="349">
        <f t="shared" si="46"/>
        <v>0</v>
      </c>
      <c r="CF237" s="349">
        <f t="shared" si="47"/>
        <v>0</v>
      </c>
      <c r="CG237" s="348">
        <v>0</v>
      </c>
      <c r="CH237" s="350" t="str">
        <f t="shared" si="42"/>
        <v>-</v>
      </c>
    </row>
    <row r="238" spans="1:86">
      <c r="A238" s="238" t="s">
        <v>146</v>
      </c>
      <c r="B238" s="239" t="s">
        <v>251</v>
      </c>
      <c r="C238" s="240" t="s">
        <v>318</v>
      </c>
      <c r="D238" s="240" t="s">
        <v>163</v>
      </c>
      <c r="E238" s="286" t="s">
        <v>154</v>
      </c>
      <c r="F238" s="241" t="s">
        <v>319</v>
      </c>
      <c r="G238" s="242" t="s">
        <v>124</v>
      </c>
      <c r="H238" s="242" t="s">
        <v>129</v>
      </c>
      <c r="I238" s="243" t="s">
        <v>127</v>
      </c>
      <c r="J238" s="249" t="s">
        <v>734</v>
      </c>
      <c r="K238" s="287">
        <v>6</v>
      </c>
      <c r="L238" s="288">
        <v>6</v>
      </c>
      <c r="M238" s="310" t="s">
        <v>735</v>
      </c>
      <c r="N238" s="242" t="s">
        <v>323</v>
      </c>
      <c r="O238" s="291"/>
      <c r="P238" s="292">
        <v>6</v>
      </c>
      <c r="Q238" s="293"/>
      <c r="R238" s="293"/>
      <c r="S238" s="294"/>
      <c r="T238" s="295"/>
      <c r="U238" s="293"/>
      <c r="V238" s="293"/>
      <c r="W238" s="294"/>
      <c r="X238" s="296"/>
      <c r="Y238" s="295"/>
      <c r="Z238" s="293"/>
      <c r="AA238" s="293"/>
      <c r="AB238" s="313"/>
      <c r="AC238" s="314"/>
      <c r="AD238" s="315"/>
      <c r="AE238" s="293"/>
      <c r="AF238" s="293"/>
      <c r="AG238" s="296"/>
      <c r="AH238" s="319"/>
      <c r="AI238" s="320"/>
      <c r="AJ238" s="321"/>
      <c r="AK238" s="321"/>
      <c r="AL238" s="326"/>
      <c r="AM238" s="319"/>
      <c r="AN238" s="320"/>
      <c r="AO238" s="321"/>
      <c r="AP238" s="321"/>
      <c r="AQ238" s="328"/>
      <c r="AR238" s="320"/>
      <c r="AS238" s="320"/>
      <c r="AT238" s="321"/>
      <c r="AU238" s="321"/>
      <c r="AV238" s="326"/>
      <c r="AW238" s="319"/>
      <c r="AX238" s="321"/>
      <c r="AY238" s="321"/>
      <c r="AZ238" s="321"/>
      <c r="BA238" s="326"/>
      <c r="BB238" s="319"/>
      <c r="BC238" s="320"/>
      <c r="BD238" s="321"/>
      <c r="BE238" s="321"/>
      <c r="BF238" s="328"/>
      <c r="BG238" s="292"/>
      <c r="BH238" s="293"/>
      <c r="BI238" s="293"/>
      <c r="BJ238" s="294"/>
      <c r="BK238" s="296"/>
      <c r="BL238" s="295"/>
      <c r="BM238" s="293"/>
      <c r="BN238" s="293"/>
      <c r="BO238" s="293"/>
      <c r="BP238" s="296"/>
      <c r="BQ238" s="295"/>
      <c r="BR238" s="292"/>
      <c r="BS238" s="293"/>
      <c r="BT238" s="293"/>
      <c r="BU238" s="512"/>
      <c r="BV238" s="342">
        <f t="shared" si="38"/>
        <v>6</v>
      </c>
      <c r="BW238" s="429">
        <f t="shared" si="43"/>
        <v>0</v>
      </c>
      <c r="BX238" s="343" t="str">
        <f t="shared" si="39"/>
        <v>-</v>
      </c>
      <c r="BY238" s="344" t="str">
        <f t="shared" si="40"/>
        <v>-</v>
      </c>
      <c r="BZ238" s="344" t="str">
        <f t="shared" si="41"/>
        <v>-</v>
      </c>
      <c r="CA238" s="154" t="s">
        <v>124</v>
      </c>
      <c r="CB238" s="155" t="s">
        <v>675</v>
      </c>
      <c r="CC238" s="349">
        <f t="shared" si="44"/>
        <v>6</v>
      </c>
      <c r="CD238" s="349">
        <f t="shared" si="45"/>
        <v>0</v>
      </c>
      <c r="CE238" s="349">
        <f t="shared" si="46"/>
        <v>0</v>
      </c>
      <c r="CF238" s="349">
        <f t="shared" si="47"/>
        <v>0</v>
      </c>
      <c r="CG238" s="348">
        <v>0</v>
      </c>
      <c r="CH238" s="350" t="str">
        <f t="shared" si="42"/>
        <v>-</v>
      </c>
    </row>
    <row r="239" spans="1:86">
      <c r="A239" s="238" t="s">
        <v>146</v>
      </c>
      <c r="B239" s="239" t="s">
        <v>251</v>
      </c>
      <c r="C239" s="240" t="s">
        <v>320</v>
      </c>
      <c r="D239" s="240" t="s">
        <v>163</v>
      </c>
      <c r="E239" s="286" t="s">
        <v>154</v>
      </c>
      <c r="F239" s="241" t="s">
        <v>319</v>
      </c>
      <c r="G239" s="242" t="s">
        <v>124</v>
      </c>
      <c r="H239" s="242" t="s">
        <v>129</v>
      </c>
      <c r="I239" s="243" t="s">
        <v>127</v>
      </c>
      <c r="J239" s="249" t="s">
        <v>75</v>
      </c>
      <c r="K239" s="287">
        <v>4</v>
      </c>
      <c r="L239" s="288">
        <v>4</v>
      </c>
      <c r="M239" s="247" t="s">
        <v>644</v>
      </c>
      <c r="N239" s="242" t="s">
        <v>324</v>
      </c>
      <c r="O239" s="291"/>
      <c r="P239" s="292">
        <v>1</v>
      </c>
      <c r="Q239" s="293"/>
      <c r="R239" s="293"/>
      <c r="S239" s="294"/>
      <c r="T239" s="295"/>
      <c r="U239" s="293"/>
      <c r="V239" s="293"/>
      <c r="W239" s="294">
        <v>1</v>
      </c>
      <c r="X239" s="296"/>
      <c r="Y239" s="295"/>
      <c r="Z239" s="293"/>
      <c r="AA239" s="293"/>
      <c r="AB239" s="313"/>
      <c r="AC239" s="314"/>
      <c r="AD239" s="315"/>
      <c r="AE239" s="293"/>
      <c r="AF239" s="293"/>
      <c r="AG239" s="296"/>
      <c r="AH239" s="319">
        <v>1</v>
      </c>
      <c r="AI239" s="320"/>
      <c r="AJ239" s="321"/>
      <c r="AK239" s="321"/>
      <c r="AL239" s="326"/>
      <c r="AM239" s="319"/>
      <c r="AN239" s="320"/>
      <c r="AO239" s="321"/>
      <c r="AP239" s="321">
        <v>1</v>
      </c>
      <c r="AQ239" s="328"/>
      <c r="AR239" s="320"/>
      <c r="AS239" s="320"/>
      <c r="AT239" s="321"/>
      <c r="AU239" s="321"/>
      <c r="AV239" s="326"/>
      <c r="AW239" s="319"/>
      <c r="AX239" s="321"/>
      <c r="AY239" s="321"/>
      <c r="AZ239" s="321"/>
      <c r="BA239" s="326"/>
      <c r="BB239" s="319"/>
      <c r="BC239" s="320"/>
      <c r="BD239" s="321"/>
      <c r="BE239" s="321"/>
      <c r="BF239" s="328"/>
      <c r="BG239" s="292"/>
      <c r="BH239" s="293"/>
      <c r="BI239" s="293"/>
      <c r="BJ239" s="294"/>
      <c r="BK239" s="296"/>
      <c r="BL239" s="295"/>
      <c r="BM239" s="293"/>
      <c r="BN239" s="293"/>
      <c r="BO239" s="293"/>
      <c r="BP239" s="296"/>
      <c r="BQ239" s="295"/>
      <c r="BR239" s="292"/>
      <c r="BS239" s="293"/>
      <c r="BT239" s="293"/>
      <c r="BU239" s="512"/>
      <c r="BV239" s="342">
        <f t="shared" si="38"/>
        <v>4</v>
      </c>
      <c r="BW239" s="429">
        <f t="shared" si="43"/>
        <v>0</v>
      </c>
      <c r="BX239" s="343">
        <f t="shared" si="39"/>
        <v>4</v>
      </c>
      <c r="BY239" s="344" t="str">
        <f t="shared" si="40"/>
        <v>-</v>
      </c>
      <c r="BZ239" s="344" t="str">
        <f t="shared" si="41"/>
        <v>-</v>
      </c>
      <c r="CA239" s="154" t="s">
        <v>124</v>
      </c>
      <c r="CB239" s="155" t="s">
        <v>675</v>
      </c>
      <c r="CC239" s="349">
        <f t="shared" si="44"/>
        <v>2</v>
      </c>
      <c r="CD239" s="349">
        <f t="shared" si="45"/>
        <v>2</v>
      </c>
      <c r="CE239" s="349">
        <f t="shared" si="46"/>
        <v>0</v>
      </c>
      <c r="CF239" s="349">
        <f t="shared" si="47"/>
        <v>0</v>
      </c>
      <c r="CG239" s="348">
        <v>0</v>
      </c>
      <c r="CH239" s="350" t="str">
        <f t="shared" si="42"/>
        <v>-</v>
      </c>
    </row>
    <row r="240" spans="1:86">
      <c r="A240" s="238" t="s">
        <v>146</v>
      </c>
      <c r="B240" s="239" t="s">
        <v>251</v>
      </c>
      <c r="C240" s="240" t="s">
        <v>320</v>
      </c>
      <c r="D240" s="240" t="s">
        <v>163</v>
      </c>
      <c r="E240" s="286" t="s">
        <v>154</v>
      </c>
      <c r="F240" s="241" t="s">
        <v>319</v>
      </c>
      <c r="G240" s="242" t="s">
        <v>124</v>
      </c>
      <c r="H240" s="242" t="s">
        <v>129</v>
      </c>
      <c r="I240" s="243" t="s">
        <v>127</v>
      </c>
      <c r="J240" s="249" t="s">
        <v>40</v>
      </c>
      <c r="K240" s="287">
        <v>4</v>
      </c>
      <c r="L240" s="288">
        <v>4</v>
      </c>
      <c r="M240" s="247" t="s">
        <v>630</v>
      </c>
      <c r="N240" s="242" t="s">
        <v>324</v>
      </c>
      <c r="O240" s="291"/>
      <c r="P240" s="292">
        <v>1</v>
      </c>
      <c r="Q240" s="293"/>
      <c r="R240" s="293"/>
      <c r="S240" s="294"/>
      <c r="T240" s="295"/>
      <c r="U240" s="293"/>
      <c r="V240" s="293"/>
      <c r="W240" s="294">
        <v>1</v>
      </c>
      <c r="X240" s="296"/>
      <c r="Y240" s="295"/>
      <c r="Z240" s="293"/>
      <c r="AA240" s="293"/>
      <c r="AB240" s="313"/>
      <c r="AC240" s="314"/>
      <c r="AD240" s="315"/>
      <c r="AE240" s="293"/>
      <c r="AF240" s="293"/>
      <c r="AG240" s="296"/>
      <c r="AH240" s="319">
        <v>1</v>
      </c>
      <c r="AI240" s="320"/>
      <c r="AJ240" s="321"/>
      <c r="AK240" s="321"/>
      <c r="AL240" s="326"/>
      <c r="AM240" s="319"/>
      <c r="AN240" s="320"/>
      <c r="AO240" s="321"/>
      <c r="AP240" s="321">
        <v>1</v>
      </c>
      <c r="AQ240" s="328"/>
      <c r="AR240" s="320"/>
      <c r="AS240" s="320"/>
      <c r="AT240" s="321"/>
      <c r="AU240" s="321"/>
      <c r="AV240" s="326"/>
      <c r="AW240" s="319"/>
      <c r="AX240" s="321"/>
      <c r="AY240" s="321"/>
      <c r="AZ240" s="321"/>
      <c r="BA240" s="326"/>
      <c r="BB240" s="319"/>
      <c r="BC240" s="320"/>
      <c r="BD240" s="321"/>
      <c r="BE240" s="321"/>
      <c r="BF240" s="328"/>
      <c r="BG240" s="292"/>
      <c r="BH240" s="293"/>
      <c r="BI240" s="293"/>
      <c r="BJ240" s="294"/>
      <c r="BK240" s="296"/>
      <c r="BL240" s="295"/>
      <c r="BM240" s="293"/>
      <c r="BN240" s="293"/>
      <c r="BO240" s="293"/>
      <c r="BP240" s="296"/>
      <c r="BQ240" s="295"/>
      <c r="BR240" s="292"/>
      <c r="BS240" s="293"/>
      <c r="BT240" s="293"/>
      <c r="BU240" s="512"/>
      <c r="BV240" s="342">
        <f t="shared" si="38"/>
        <v>4</v>
      </c>
      <c r="BW240" s="429">
        <f t="shared" si="43"/>
        <v>0</v>
      </c>
      <c r="BX240" s="343">
        <f t="shared" si="39"/>
        <v>4</v>
      </c>
      <c r="BY240" s="344" t="str">
        <f t="shared" si="40"/>
        <v>-</v>
      </c>
      <c r="BZ240" s="344" t="str">
        <f t="shared" si="41"/>
        <v>-</v>
      </c>
      <c r="CA240" s="154" t="s">
        <v>124</v>
      </c>
      <c r="CB240" s="155" t="s">
        <v>675</v>
      </c>
      <c r="CC240" s="349">
        <f t="shared" si="44"/>
        <v>2</v>
      </c>
      <c r="CD240" s="349">
        <f t="shared" si="45"/>
        <v>2</v>
      </c>
      <c r="CE240" s="349">
        <f t="shared" si="46"/>
        <v>0</v>
      </c>
      <c r="CF240" s="349">
        <f t="shared" si="47"/>
        <v>0</v>
      </c>
      <c r="CG240" s="348">
        <v>0</v>
      </c>
      <c r="CH240" s="350" t="str">
        <f t="shared" si="42"/>
        <v>-</v>
      </c>
    </row>
    <row r="241" spans="1:86">
      <c r="A241" s="238" t="s">
        <v>146</v>
      </c>
      <c r="B241" s="239" t="s">
        <v>251</v>
      </c>
      <c r="C241" s="240" t="s">
        <v>320</v>
      </c>
      <c r="D241" s="240" t="s">
        <v>163</v>
      </c>
      <c r="E241" s="286" t="s">
        <v>154</v>
      </c>
      <c r="F241" s="241" t="s">
        <v>319</v>
      </c>
      <c r="G241" s="242" t="s">
        <v>124</v>
      </c>
      <c r="H241" s="242" t="s">
        <v>129</v>
      </c>
      <c r="I241" s="243" t="s">
        <v>127</v>
      </c>
      <c r="J241" s="249" t="s">
        <v>77</v>
      </c>
      <c r="K241" s="287">
        <v>4</v>
      </c>
      <c r="L241" s="288">
        <v>4</v>
      </c>
      <c r="M241" s="247" t="s">
        <v>621</v>
      </c>
      <c r="N241" s="242" t="s">
        <v>324</v>
      </c>
      <c r="O241" s="291"/>
      <c r="P241" s="292">
        <v>1</v>
      </c>
      <c r="Q241" s="293"/>
      <c r="R241" s="293"/>
      <c r="S241" s="294"/>
      <c r="T241" s="295"/>
      <c r="U241" s="293"/>
      <c r="V241" s="293"/>
      <c r="W241" s="294">
        <v>1</v>
      </c>
      <c r="X241" s="296"/>
      <c r="Y241" s="295"/>
      <c r="Z241" s="293"/>
      <c r="AA241" s="293"/>
      <c r="AB241" s="313"/>
      <c r="AC241" s="314"/>
      <c r="AD241" s="315"/>
      <c r="AE241" s="293"/>
      <c r="AF241" s="293"/>
      <c r="AG241" s="296"/>
      <c r="AH241" s="319">
        <v>1</v>
      </c>
      <c r="AI241" s="320"/>
      <c r="AJ241" s="321"/>
      <c r="AK241" s="321"/>
      <c r="AL241" s="326"/>
      <c r="AM241" s="319"/>
      <c r="AN241" s="320"/>
      <c r="AO241" s="321"/>
      <c r="AP241" s="321">
        <v>1</v>
      </c>
      <c r="AQ241" s="328"/>
      <c r="AR241" s="320"/>
      <c r="AS241" s="320"/>
      <c r="AT241" s="321"/>
      <c r="AU241" s="321"/>
      <c r="AV241" s="326"/>
      <c r="AW241" s="319"/>
      <c r="AX241" s="321"/>
      <c r="AY241" s="321"/>
      <c r="AZ241" s="321"/>
      <c r="BA241" s="326"/>
      <c r="BB241" s="319"/>
      <c r="BC241" s="320"/>
      <c r="BD241" s="321"/>
      <c r="BE241" s="321"/>
      <c r="BF241" s="328"/>
      <c r="BG241" s="292"/>
      <c r="BH241" s="293"/>
      <c r="BI241" s="293"/>
      <c r="BJ241" s="294"/>
      <c r="BK241" s="296"/>
      <c r="BL241" s="295"/>
      <c r="BM241" s="293"/>
      <c r="BN241" s="293"/>
      <c r="BO241" s="293"/>
      <c r="BP241" s="296"/>
      <c r="BQ241" s="295"/>
      <c r="BR241" s="292"/>
      <c r="BS241" s="293"/>
      <c r="BT241" s="293"/>
      <c r="BU241" s="512"/>
      <c r="BV241" s="342">
        <f t="shared" si="38"/>
        <v>4</v>
      </c>
      <c r="BW241" s="429">
        <f t="shared" si="43"/>
        <v>0</v>
      </c>
      <c r="BX241" s="343">
        <f t="shared" si="39"/>
        <v>4</v>
      </c>
      <c r="BY241" s="344" t="str">
        <f t="shared" si="40"/>
        <v>-</v>
      </c>
      <c r="BZ241" s="344" t="str">
        <f t="shared" si="41"/>
        <v>-</v>
      </c>
      <c r="CA241" s="154" t="s">
        <v>124</v>
      </c>
      <c r="CB241" s="155" t="s">
        <v>675</v>
      </c>
      <c r="CC241" s="349">
        <f t="shared" si="44"/>
        <v>2</v>
      </c>
      <c r="CD241" s="349">
        <f t="shared" si="45"/>
        <v>2</v>
      </c>
      <c r="CE241" s="349">
        <f t="shared" si="46"/>
        <v>0</v>
      </c>
      <c r="CF241" s="349">
        <f t="shared" si="47"/>
        <v>0</v>
      </c>
      <c r="CG241" s="348">
        <v>0</v>
      </c>
      <c r="CH241" s="350" t="str">
        <f t="shared" si="42"/>
        <v>-</v>
      </c>
    </row>
    <row r="242" spans="1:86">
      <c r="A242" s="238" t="s">
        <v>146</v>
      </c>
      <c r="B242" s="239" t="s">
        <v>251</v>
      </c>
      <c r="C242" s="240" t="s">
        <v>320</v>
      </c>
      <c r="D242" s="240" t="s">
        <v>163</v>
      </c>
      <c r="E242" s="286" t="s">
        <v>154</v>
      </c>
      <c r="F242" s="241" t="s">
        <v>319</v>
      </c>
      <c r="G242" s="242" t="s">
        <v>124</v>
      </c>
      <c r="H242" s="242" t="s">
        <v>129</v>
      </c>
      <c r="I242" s="243" t="s">
        <v>127</v>
      </c>
      <c r="J242" s="249" t="s">
        <v>41</v>
      </c>
      <c r="K242" s="287">
        <v>4</v>
      </c>
      <c r="L242" s="288">
        <v>4</v>
      </c>
      <c r="M242" s="247" t="s">
        <v>621</v>
      </c>
      <c r="N242" s="242" t="s">
        <v>324</v>
      </c>
      <c r="O242" s="291"/>
      <c r="P242" s="292">
        <v>1</v>
      </c>
      <c r="Q242" s="293"/>
      <c r="R242" s="293"/>
      <c r="S242" s="294"/>
      <c r="T242" s="295"/>
      <c r="U242" s="293"/>
      <c r="V242" s="293"/>
      <c r="W242" s="294">
        <v>1</v>
      </c>
      <c r="X242" s="296"/>
      <c r="Y242" s="295"/>
      <c r="Z242" s="293"/>
      <c r="AA242" s="293"/>
      <c r="AB242" s="313"/>
      <c r="AC242" s="314"/>
      <c r="AD242" s="315"/>
      <c r="AE242" s="293"/>
      <c r="AF242" s="293"/>
      <c r="AG242" s="296"/>
      <c r="AH242" s="319">
        <v>1</v>
      </c>
      <c r="AI242" s="320"/>
      <c r="AJ242" s="321"/>
      <c r="AK242" s="321"/>
      <c r="AL242" s="326"/>
      <c r="AM242" s="319"/>
      <c r="AN242" s="320"/>
      <c r="AO242" s="321"/>
      <c r="AP242" s="321">
        <v>1</v>
      </c>
      <c r="AQ242" s="328"/>
      <c r="AR242" s="320"/>
      <c r="AS242" s="320"/>
      <c r="AT242" s="321"/>
      <c r="AU242" s="321"/>
      <c r="AV242" s="326"/>
      <c r="AW242" s="319"/>
      <c r="AX242" s="321"/>
      <c r="AY242" s="321"/>
      <c r="AZ242" s="321"/>
      <c r="BA242" s="326"/>
      <c r="BB242" s="319"/>
      <c r="BC242" s="320"/>
      <c r="BD242" s="321"/>
      <c r="BE242" s="321"/>
      <c r="BF242" s="328"/>
      <c r="BG242" s="292"/>
      <c r="BH242" s="293"/>
      <c r="BI242" s="293"/>
      <c r="BJ242" s="294"/>
      <c r="BK242" s="296"/>
      <c r="BL242" s="295"/>
      <c r="BM242" s="293"/>
      <c r="BN242" s="293"/>
      <c r="BO242" s="293"/>
      <c r="BP242" s="296"/>
      <c r="BQ242" s="295"/>
      <c r="BR242" s="292"/>
      <c r="BS242" s="293"/>
      <c r="BT242" s="293"/>
      <c r="BU242" s="512"/>
      <c r="BV242" s="342">
        <f t="shared" si="38"/>
        <v>4</v>
      </c>
      <c r="BW242" s="429">
        <f t="shared" si="43"/>
        <v>0</v>
      </c>
      <c r="BX242" s="343">
        <f t="shared" si="39"/>
        <v>4</v>
      </c>
      <c r="BY242" s="344" t="str">
        <f t="shared" si="40"/>
        <v>-</v>
      </c>
      <c r="BZ242" s="344" t="str">
        <f t="shared" si="41"/>
        <v>-</v>
      </c>
      <c r="CA242" s="154" t="s">
        <v>124</v>
      </c>
      <c r="CB242" s="155" t="s">
        <v>675</v>
      </c>
      <c r="CC242" s="349">
        <f t="shared" si="44"/>
        <v>2</v>
      </c>
      <c r="CD242" s="349">
        <f t="shared" si="45"/>
        <v>2</v>
      </c>
      <c r="CE242" s="349">
        <f t="shared" si="46"/>
        <v>0</v>
      </c>
      <c r="CF242" s="349">
        <f t="shared" si="47"/>
        <v>0</v>
      </c>
      <c r="CG242" s="348">
        <v>0</v>
      </c>
      <c r="CH242" s="350" t="str">
        <f t="shared" si="42"/>
        <v>-</v>
      </c>
    </row>
    <row r="243" spans="1:86">
      <c r="A243" s="238" t="s">
        <v>146</v>
      </c>
      <c r="B243" s="239" t="s">
        <v>251</v>
      </c>
      <c r="C243" s="240" t="s">
        <v>320</v>
      </c>
      <c r="D243" s="240" t="s">
        <v>163</v>
      </c>
      <c r="E243" s="286" t="s">
        <v>154</v>
      </c>
      <c r="F243" s="241" t="s">
        <v>319</v>
      </c>
      <c r="G243" s="242" t="s">
        <v>124</v>
      </c>
      <c r="H243" s="242" t="s">
        <v>129</v>
      </c>
      <c r="I243" s="243" t="s">
        <v>127</v>
      </c>
      <c r="J243" s="249" t="s">
        <v>44</v>
      </c>
      <c r="K243" s="287">
        <v>4</v>
      </c>
      <c r="L243" s="288">
        <v>4</v>
      </c>
      <c r="M243" s="247" t="s">
        <v>621</v>
      </c>
      <c r="N243" s="242" t="s">
        <v>324</v>
      </c>
      <c r="O243" s="291"/>
      <c r="P243" s="292">
        <v>1</v>
      </c>
      <c r="Q243" s="293"/>
      <c r="R243" s="293"/>
      <c r="S243" s="294"/>
      <c r="T243" s="295"/>
      <c r="U243" s="293"/>
      <c r="V243" s="293"/>
      <c r="W243" s="294">
        <v>1</v>
      </c>
      <c r="X243" s="296"/>
      <c r="Y243" s="295"/>
      <c r="Z243" s="293"/>
      <c r="AA243" s="293"/>
      <c r="AB243" s="313"/>
      <c r="AC243" s="314"/>
      <c r="AD243" s="315"/>
      <c r="AE243" s="293"/>
      <c r="AF243" s="293"/>
      <c r="AG243" s="296"/>
      <c r="AH243" s="319">
        <v>1</v>
      </c>
      <c r="AI243" s="320"/>
      <c r="AJ243" s="321"/>
      <c r="AK243" s="321"/>
      <c r="AL243" s="326"/>
      <c r="AM243" s="319"/>
      <c r="AN243" s="320"/>
      <c r="AO243" s="321"/>
      <c r="AP243" s="321">
        <v>1</v>
      </c>
      <c r="AQ243" s="328"/>
      <c r="AR243" s="320"/>
      <c r="AS243" s="320"/>
      <c r="AT243" s="321"/>
      <c r="AU243" s="321"/>
      <c r="AV243" s="326"/>
      <c r="AW243" s="319"/>
      <c r="AX243" s="321"/>
      <c r="AY243" s="321"/>
      <c r="AZ243" s="321"/>
      <c r="BA243" s="326"/>
      <c r="BB243" s="319"/>
      <c r="BC243" s="320"/>
      <c r="BD243" s="321"/>
      <c r="BE243" s="321"/>
      <c r="BF243" s="328"/>
      <c r="BG243" s="292"/>
      <c r="BH243" s="293"/>
      <c r="BI243" s="293"/>
      <c r="BJ243" s="294"/>
      <c r="BK243" s="296"/>
      <c r="BL243" s="295"/>
      <c r="BM243" s="293"/>
      <c r="BN243" s="293"/>
      <c r="BO243" s="293"/>
      <c r="BP243" s="296"/>
      <c r="BQ243" s="295"/>
      <c r="BR243" s="292"/>
      <c r="BS243" s="293"/>
      <c r="BT243" s="293"/>
      <c r="BU243" s="512"/>
      <c r="BV243" s="342">
        <f t="shared" si="38"/>
        <v>4</v>
      </c>
      <c r="BW243" s="429">
        <f t="shared" si="43"/>
        <v>0</v>
      </c>
      <c r="BX243" s="343">
        <f t="shared" si="39"/>
        <v>4</v>
      </c>
      <c r="BY243" s="344" t="str">
        <f t="shared" si="40"/>
        <v>-</v>
      </c>
      <c r="BZ243" s="344" t="str">
        <f t="shared" si="41"/>
        <v>-</v>
      </c>
      <c r="CA243" s="154" t="s">
        <v>124</v>
      </c>
      <c r="CB243" s="155" t="s">
        <v>675</v>
      </c>
      <c r="CC243" s="349">
        <f t="shared" si="44"/>
        <v>2</v>
      </c>
      <c r="CD243" s="349">
        <f t="shared" si="45"/>
        <v>2</v>
      </c>
      <c r="CE243" s="349">
        <f t="shared" si="46"/>
        <v>0</v>
      </c>
      <c r="CF243" s="349">
        <f t="shared" si="47"/>
        <v>0</v>
      </c>
      <c r="CG243" s="348">
        <v>0</v>
      </c>
      <c r="CH243" s="350" t="str">
        <f t="shared" si="42"/>
        <v>-</v>
      </c>
    </row>
    <row r="244" spans="1:86">
      <c r="A244" s="238" t="s">
        <v>146</v>
      </c>
      <c r="B244" s="239" t="s">
        <v>251</v>
      </c>
      <c r="C244" s="240" t="s">
        <v>320</v>
      </c>
      <c r="D244" s="240" t="s">
        <v>163</v>
      </c>
      <c r="E244" s="286" t="s">
        <v>154</v>
      </c>
      <c r="F244" s="241" t="s">
        <v>319</v>
      </c>
      <c r="G244" s="242" t="s">
        <v>124</v>
      </c>
      <c r="H244" s="242" t="s">
        <v>129</v>
      </c>
      <c r="I244" s="243" t="s">
        <v>127</v>
      </c>
      <c r="J244" s="249" t="s">
        <v>734</v>
      </c>
      <c r="K244" s="287">
        <v>6</v>
      </c>
      <c r="L244" s="288">
        <v>6</v>
      </c>
      <c r="M244" s="310" t="s">
        <v>735</v>
      </c>
      <c r="N244" s="242" t="s">
        <v>324</v>
      </c>
      <c r="O244" s="291"/>
      <c r="P244" s="292">
        <v>6</v>
      </c>
      <c r="Q244" s="293"/>
      <c r="R244" s="293"/>
      <c r="S244" s="294"/>
      <c r="T244" s="295"/>
      <c r="U244" s="293"/>
      <c r="V244" s="293"/>
      <c r="W244" s="294"/>
      <c r="X244" s="296"/>
      <c r="Y244" s="295"/>
      <c r="Z244" s="293"/>
      <c r="AA244" s="293"/>
      <c r="AB244" s="313"/>
      <c r="AC244" s="314"/>
      <c r="AD244" s="315"/>
      <c r="AE244" s="293"/>
      <c r="AF244" s="293"/>
      <c r="AG244" s="296"/>
      <c r="AH244" s="319"/>
      <c r="AI244" s="320"/>
      <c r="AJ244" s="321"/>
      <c r="AK244" s="321"/>
      <c r="AL244" s="326"/>
      <c r="AM244" s="319"/>
      <c r="AN244" s="320"/>
      <c r="AO244" s="321"/>
      <c r="AP244" s="321"/>
      <c r="AQ244" s="328"/>
      <c r="AR244" s="320"/>
      <c r="AS244" s="320"/>
      <c r="AT244" s="321"/>
      <c r="AU244" s="321"/>
      <c r="AV244" s="326"/>
      <c r="AW244" s="319"/>
      <c r="AX244" s="321"/>
      <c r="AY244" s="321"/>
      <c r="AZ244" s="321"/>
      <c r="BA244" s="326"/>
      <c r="BB244" s="319"/>
      <c r="BC244" s="320"/>
      <c r="BD244" s="321"/>
      <c r="BE244" s="321"/>
      <c r="BF244" s="328"/>
      <c r="BG244" s="292"/>
      <c r="BH244" s="293"/>
      <c r="BI244" s="293"/>
      <c r="BJ244" s="294"/>
      <c r="BK244" s="296"/>
      <c r="BL244" s="295"/>
      <c r="BM244" s="293"/>
      <c r="BN244" s="293"/>
      <c r="BO244" s="293"/>
      <c r="BP244" s="296"/>
      <c r="BQ244" s="295"/>
      <c r="BR244" s="292"/>
      <c r="BS244" s="293"/>
      <c r="BT244" s="293"/>
      <c r="BU244" s="512"/>
      <c r="BV244" s="342">
        <f t="shared" si="38"/>
        <v>6</v>
      </c>
      <c r="BW244" s="429">
        <f t="shared" si="43"/>
        <v>0</v>
      </c>
      <c r="BX244" s="343" t="str">
        <f t="shared" si="39"/>
        <v>-</v>
      </c>
      <c r="BY244" s="344" t="str">
        <f t="shared" si="40"/>
        <v>-</v>
      </c>
      <c r="BZ244" s="344" t="str">
        <f t="shared" si="41"/>
        <v>-</v>
      </c>
      <c r="CA244" s="154" t="s">
        <v>124</v>
      </c>
      <c r="CB244" s="155" t="s">
        <v>675</v>
      </c>
      <c r="CC244" s="349">
        <f t="shared" si="44"/>
        <v>6</v>
      </c>
      <c r="CD244" s="349">
        <f t="shared" si="45"/>
        <v>0</v>
      </c>
      <c r="CE244" s="349">
        <f t="shared" si="46"/>
        <v>0</v>
      </c>
      <c r="CF244" s="349">
        <f t="shared" si="47"/>
        <v>0</v>
      </c>
      <c r="CG244" s="348">
        <v>0</v>
      </c>
      <c r="CH244" s="350" t="str">
        <f t="shared" si="42"/>
        <v>-</v>
      </c>
    </row>
    <row r="245" spans="1:86">
      <c r="A245" s="238" t="s">
        <v>146</v>
      </c>
      <c r="B245" s="239" t="s">
        <v>251</v>
      </c>
      <c r="C245" s="240" t="s">
        <v>320</v>
      </c>
      <c r="D245" s="240" t="s">
        <v>163</v>
      </c>
      <c r="E245" s="286" t="s">
        <v>154</v>
      </c>
      <c r="F245" s="241" t="s">
        <v>319</v>
      </c>
      <c r="G245" s="242" t="s">
        <v>124</v>
      </c>
      <c r="H245" s="242" t="s">
        <v>129</v>
      </c>
      <c r="I245" s="243" t="s">
        <v>127</v>
      </c>
      <c r="J245" s="249" t="s">
        <v>72</v>
      </c>
      <c r="K245" s="287">
        <v>4</v>
      </c>
      <c r="L245" s="288">
        <v>4</v>
      </c>
      <c r="M245" s="247" t="s">
        <v>633</v>
      </c>
      <c r="N245" s="242" t="s">
        <v>324</v>
      </c>
      <c r="O245" s="291"/>
      <c r="P245" s="292">
        <v>1</v>
      </c>
      <c r="Q245" s="293"/>
      <c r="R245" s="293"/>
      <c r="S245" s="294"/>
      <c r="T245" s="295"/>
      <c r="U245" s="293"/>
      <c r="V245" s="293"/>
      <c r="W245" s="294">
        <v>1</v>
      </c>
      <c r="X245" s="296"/>
      <c r="Y245" s="295"/>
      <c r="Z245" s="293"/>
      <c r="AA245" s="293"/>
      <c r="AB245" s="313"/>
      <c r="AC245" s="314"/>
      <c r="AD245" s="315"/>
      <c r="AE245" s="293"/>
      <c r="AF245" s="293"/>
      <c r="AG245" s="296"/>
      <c r="AH245" s="319">
        <v>1</v>
      </c>
      <c r="AI245" s="320"/>
      <c r="AJ245" s="321"/>
      <c r="AK245" s="321"/>
      <c r="AL245" s="326"/>
      <c r="AM245" s="319"/>
      <c r="AN245" s="320"/>
      <c r="AO245" s="321"/>
      <c r="AP245" s="321">
        <v>1</v>
      </c>
      <c r="AQ245" s="328"/>
      <c r="AR245" s="320"/>
      <c r="AS245" s="320"/>
      <c r="AT245" s="321"/>
      <c r="AU245" s="321"/>
      <c r="AV245" s="326"/>
      <c r="AW245" s="319"/>
      <c r="AX245" s="321"/>
      <c r="AY245" s="321"/>
      <c r="AZ245" s="321"/>
      <c r="BA245" s="326"/>
      <c r="BB245" s="319"/>
      <c r="BC245" s="320"/>
      <c r="BD245" s="321"/>
      <c r="BE245" s="321"/>
      <c r="BF245" s="328"/>
      <c r="BG245" s="292"/>
      <c r="BH245" s="293"/>
      <c r="BI245" s="293"/>
      <c r="BJ245" s="294"/>
      <c r="BK245" s="296"/>
      <c r="BL245" s="295"/>
      <c r="BM245" s="293"/>
      <c r="BN245" s="293"/>
      <c r="BO245" s="293"/>
      <c r="BP245" s="296"/>
      <c r="BQ245" s="295"/>
      <c r="BR245" s="292"/>
      <c r="BS245" s="293"/>
      <c r="BT245" s="293"/>
      <c r="BU245" s="512"/>
      <c r="BV245" s="342">
        <f t="shared" si="38"/>
        <v>4</v>
      </c>
      <c r="BW245" s="429">
        <f t="shared" si="43"/>
        <v>0</v>
      </c>
      <c r="BX245" s="343">
        <f t="shared" si="39"/>
        <v>4</v>
      </c>
      <c r="BY245" s="344" t="str">
        <f t="shared" si="40"/>
        <v>-</v>
      </c>
      <c r="BZ245" s="344" t="str">
        <f t="shared" si="41"/>
        <v>-</v>
      </c>
      <c r="CA245" s="154" t="s">
        <v>124</v>
      </c>
      <c r="CB245" s="155" t="s">
        <v>675</v>
      </c>
      <c r="CC245" s="349">
        <f t="shared" si="44"/>
        <v>2</v>
      </c>
      <c r="CD245" s="349">
        <f t="shared" si="45"/>
        <v>2</v>
      </c>
      <c r="CE245" s="349">
        <f t="shared" si="46"/>
        <v>0</v>
      </c>
      <c r="CF245" s="349">
        <f t="shared" si="47"/>
        <v>0</v>
      </c>
      <c r="CG245" s="348">
        <v>0</v>
      </c>
      <c r="CH245" s="350" t="str">
        <f t="shared" si="42"/>
        <v>-</v>
      </c>
    </row>
    <row r="246" spans="1:86">
      <c r="A246" s="238" t="s">
        <v>146</v>
      </c>
      <c r="B246" s="239" t="s">
        <v>251</v>
      </c>
      <c r="C246" s="240" t="s">
        <v>351</v>
      </c>
      <c r="D246" s="240" t="s">
        <v>163</v>
      </c>
      <c r="E246" s="286" t="s">
        <v>154</v>
      </c>
      <c r="F246" s="241" t="s">
        <v>352</v>
      </c>
      <c r="G246" s="242" t="s">
        <v>124</v>
      </c>
      <c r="H246" s="242" t="s">
        <v>129</v>
      </c>
      <c r="I246" s="243" t="s">
        <v>127</v>
      </c>
      <c r="J246" s="249" t="s">
        <v>75</v>
      </c>
      <c r="K246" s="287">
        <v>4</v>
      </c>
      <c r="L246" s="288">
        <v>4</v>
      </c>
      <c r="M246" s="247" t="s">
        <v>644</v>
      </c>
      <c r="N246" s="242" t="s">
        <v>353</v>
      </c>
      <c r="O246" s="291"/>
      <c r="P246" s="292">
        <v>1</v>
      </c>
      <c r="Q246" s="293"/>
      <c r="R246" s="293"/>
      <c r="S246" s="294"/>
      <c r="T246" s="295"/>
      <c r="U246" s="293"/>
      <c r="V246" s="293"/>
      <c r="W246" s="294">
        <v>1</v>
      </c>
      <c r="X246" s="296"/>
      <c r="Y246" s="295"/>
      <c r="Z246" s="293"/>
      <c r="AA246" s="293"/>
      <c r="AB246" s="313"/>
      <c r="AC246" s="314"/>
      <c r="AD246" s="315"/>
      <c r="AE246" s="293"/>
      <c r="AF246" s="293"/>
      <c r="AG246" s="296"/>
      <c r="AH246" s="319">
        <v>1</v>
      </c>
      <c r="AI246" s="320"/>
      <c r="AJ246" s="321"/>
      <c r="AK246" s="321"/>
      <c r="AL246" s="326"/>
      <c r="AM246" s="319"/>
      <c r="AN246" s="320"/>
      <c r="AO246" s="321"/>
      <c r="AP246" s="321">
        <v>1</v>
      </c>
      <c r="AQ246" s="328"/>
      <c r="AR246" s="320"/>
      <c r="AS246" s="320"/>
      <c r="AT246" s="321"/>
      <c r="AU246" s="321"/>
      <c r="AV246" s="326"/>
      <c r="AW246" s="319"/>
      <c r="AX246" s="321"/>
      <c r="AY246" s="321"/>
      <c r="AZ246" s="321"/>
      <c r="BA246" s="326"/>
      <c r="BB246" s="319"/>
      <c r="BC246" s="320"/>
      <c r="BD246" s="321"/>
      <c r="BE246" s="321"/>
      <c r="BF246" s="328"/>
      <c r="BG246" s="292"/>
      <c r="BH246" s="293"/>
      <c r="BI246" s="293"/>
      <c r="BJ246" s="294"/>
      <c r="BK246" s="296"/>
      <c r="BL246" s="295"/>
      <c r="BM246" s="293"/>
      <c r="BN246" s="293"/>
      <c r="BO246" s="293"/>
      <c r="BP246" s="296"/>
      <c r="BQ246" s="295"/>
      <c r="BR246" s="292"/>
      <c r="BS246" s="293"/>
      <c r="BT246" s="293"/>
      <c r="BU246" s="512"/>
      <c r="BV246" s="342">
        <f t="shared" si="38"/>
        <v>4</v>
      </c>
      <c r="BW246" s="429">
        <f t="shared" si="43"/>
        <v>0</v>
      </c>
      <c r="BX246" s="343">
        <f t="shared" si="39"/>
        <v>4</v>
      </c>
      <c r="BY246" s="344" t="str">
        <f t="shared" si="40"/>
        <v>-</v>
      </c>
      <c r="BZ246" s="344" t="str">
        <f t="shared" si="41"/>
        <v>-</v>
      </c>
      <c r="CA246" s="154" t="s">
        <v>124</v>
      </c>
      <c r="CB246" s="155" t="s">
        <v>675</v>
      </c>
      <c r="CC246" s="349">
        <f t="shared" si="44"/>
        <v>2</v>
      </c>
      <c r="CD246" s="349">
        <f t="shared" si="45"/>
        <v>2</v>
      </c>
      <c r="CE246" s="349">
        <f t="shared" si="46"/>
        <v>0</v>
      </c>
      <c r="CF246" s="349">
        <f t="shared" si="47"/>
        <v>0</v>
      </c>
      <c r="CG246" s="348">
        <v>0</v>
      </c>
      <c r="CH246" s="350" t="str">
        <f t="shared" si="42"/>
        <v>-</v>
      </c>
    </row>
    <row r="247" spans="1:86">
      <c r="A247" s="238" t="s">
        <v>146</v>
      </c>
      <c r="B247" s="239" t="s">
        <v>251</v>
      </c>
      <c r="C247" s="240" t="s">
        <v>351</v>
      </c>
      <c r="D247" s="240" t="s">
        <v>163</v>
      </c>
      <c r="E247" s="286" t="s">
        <v>154</v>
      </c>
      <c r="F247" s="241" t="s">
        <v>352</v>
      </c>
      <c r="G247" s="242" t="s">
        <v>124</v>
      </c>
      <c r="H247" s="242" t="s">
        <v>129</v>
      </c>
      <c r="I247" s="243" t="s">
        <v>127</v>
      </c>
      <c r="J247" s="249" t="s">
        <v>77</v>
      </c>
      <c r="K247" s="287">
        <v>2</v>
      </c>
      <c r="L247" s="288">
        <v>2</v>
      </c>
      <c r="M247" s="247" t="s">
        <v>620</v>
      </c>
      <c r="N247" s="242" t="s">
        <v>353</v>
      </c>
      <c r="O247" s="291"/>
      <c r="P247" s="292">
        <v>1</v>
      </c>
      <c r="Q247" s="293"/>
      <c r="R247" s="293"/>
      <c r="S247" s="294"/>
      <c r="T247" s="295"/>
      <c r="U247" s="293"/>
      <c r="V247" s="293"/>
      <c r="W247" s="294"/>
      <c r="X247" s="296"/>
      <c r="Y247" s="295"/>
      <c r="Z247" s="293"/>
      <c r="AA247" s="293"/>
      <c r="AB247" s="313"/>
      <c r="AC247" s="314"/>
      <c r="AD247" s="315"/>
      <c r="AE247" s="293"/>
      <c r="AF247" s="293"/>
      <c r="AG247" s="296"/>
      <c r="AH247" s="319">
        <v>1</v>
      </c>
      <c r="AI247" s="320"/>
      <c r="AJ247" s="321"/>
      <c r="AK247" s="321"/>
      <c r="AL247" s="326"/>
      <c r="AM247" s="319"/>
      <c r="AN247" s="320"/>
      <c r="AO247" s="321"/>
      <c r="AP247" s="321"/>
      <c r="AQ247" s="328"/>
      <c r="AR247" s="320"/>
      <c r="AS247" s="320"/>
      <c r="AT247" s="321"/>
      <c r="AU247" s="321"/>
      <c r="AV247" s="326"/>
      <c r="AW247" s="319"/>
      <c r="AX247" s="321"/>
      <c r="AY247" s="321"/>
      <c r="AZ247" s="321"/>
      <c r="BA247" s="326"/>
      <c r="BB247" s="319"/>
      <c r="BC247" s="320"/>
      <c r="BD247" s="321"/>
      <c r="BE247" s="321"/>
      <c r="BF247" s="328"/>
      <c r="BG247" s="292"/>
      <c r="BH247" s="293"/>
      <c r="BI247" s="293"/>
      <c r="BJ247" s="294"/>
      <c r="BK247" s="296"/>
      <c r="BL247" s="295"/>
      <c r="BM247" s="293"/>
      <c r="BN247" s="293"/>
      <c r="BO247" s="293"/>
      <c r="BP247" s="296"/>
      <c r="BQ247" s="295"/>
      <c r="BR247" s="292"/>
      <c r="BS247" s="293"/>
      <c r="BT247" s="293"/>
      <c r="BU247" s="512"/>
      <c r="BV247" s="342">
        <f t="shared" si="38"/>
        <v>2</v>
      </c>
      <c r="BW247" s="429">
        <f t="shared" si="43"/>
        <v>0</v>
      </c>
      <c r="BX247" s="343">
        <f t="shared" si="39"/>
        <v>2</v>
      </c>
      <c r="BY247" s="344" t="str">
        <f t="shared" si="40"/>
        <v>-</v>
      </c>
      <c r="BZ247" s="344" t="str">
        <f t="shared" si="41"/>
        <v>-</v>
      </c>
      <c r="CA247" s="154" t="s">
        <v>124</v>
      </c>
      <c r="CB247" s="155" t="s">
        <v>675</v>
      </c>
      <c r="CC247" s="349">
        <f t="shared" si="44"/>
        <v>1</v>
      </c>
      <c r="CD247" s="349">
        <f t="shared" si="45"/>
        <v>1</v>
      </c>
      <c r="CE247" s="349">
        <f t="shared" si="46"/>
        <v>0</v>
      </c>
      <c r="CF247" s="349">
        <f t="shared" si="47"/>
        <v>0</v>
      </c>
      <c r="CG247" s="348">
        <v>0</v>
      </c>
      <c r="CH247" s="350" t="str">
        <f t="shared" si="42"/>
        <v>-</v>
      </c>
    </row>
    <row r="248" spans="1:86">
      <c r="A248" s="238" t="s">
        <v>146</v>
      </c>
      <c r="B248" s="239" t="s">
        <v>251</v>
      </c>
      <c r="C248" s="240" t="s">
        <v>351</v>
      </c>
      <c r="D248" s="240" t="s">
        <v>163</v>
      </c>
      <c r="E248" s="286" t="s">
        <v>154</v>
      </c>
      <c r="F248" s="241" t="s">
        <v>352</v>
      </c>
      <c r="G248" s="242" t="s">
        <v>124</v>
      </c>
      <c r="H248" s="242" t="s">
        <v>129</v>
      </c>
      <c r="I248" s="243" t="s">
        <v>127</v>
      </c>
      <c r="J248" s="249" t="s">
        <v>41</v>
      </c>
      <c r="K248" s="287">
        <v>2</v>
      </c>
      <c r="L248" s="288">
        <v>2</v>
      </c>
      <c r="M248" s="247" t="s">
        <v>620</v>
      </c>
      <c r="N248" s="242" t="s">
        <v>353</v>
      </c>
      <c r="O248" s="291"/>
      <c r="P248" s="292">
        <v>1</v>
      </c>
      <c r="Q248" s="293"/>
      <c r="R248" s="293"/>
      <c r="S248" s="294"/>
      <c r="T248" s="295"/>
      <c r="U248" s="293"/>
      <c r="V248" s="293"/>
      <c r="W248" s="294"/>
      <c r="X248" s="296"/>
      <c r="Y248" s="295"/>
      <c r="Z248" s="293"/>
      <c r="AA248" s="293"/>
      <c r="AB248" s="313"/>
      <c r="AC248" s="314"/>
      <c r="AD248" s="315"/>
      <c r="AE248" s="293"/>
      <c r="AF248" s="293"/>
      <c r="AG248" s="296"/>
      <c r="AH248" s="319">
        <v>1</v>
      </c>
      <c r="AI248" s="320"/>
      <c r="AJ248" s="321"/>
      <c r="AK248" s="321"/>
      <c r="AL248" s="326"/>
      <c r="AM248" s="319"/>
      <c r="AN248" s="320"/>
      <c r="AO248" s="321"/>
      <c r="AP248" s="321"/>
      <c r="AQ248" s="328"/>
      <c r="AR248" s="320"/>
      <c r="AS248" s="320"/>
      <c r="AT248" s="321"/>
      <c r="AU248" s="321"/>
      <c r="AV248" s="326"/>
      <c r="AW248" s="319"/>
      <c r="AX248" s="321"/>
      <c r="AY248" s="321"/>
      <c r="AZ248" s="321"/>
      <c r="BA248" s="326"/>
      <c r="BB248" s="319"/>
      <c r="BC248" s="320"/>
      <c r="BD248" s="321"/>
      <c r="BE248" s="321"/>
      <c r="BF248" s="328"/>
      <c r="BG248" s="292"/>
      <c r="BH248" s="293"/>
      <c r="BI248" s="293"/>
      <c r="BJ248" s="294"/>
      <c r="BK248" s="296"/>
      <c r="BL248" s="295"/>
      <c r="BM248" s="293"/>
      <c r="BN248" s="293"/>
      <c r="BO248" s="293"/>
      <c r="BP248" s="296"/>
      <c r="BQ248" s="295"/>
      <c r="BR248" s="292"/>
      <c r="BS248" s="293"/>
      <c r="BT248" s="293"/>
      <c r="BU248" s="512"/>
      <c r="BV248" s="342">
        <f t="shared" si="38"/>
        <v>2</v>
      </c>
      <c r="BW248" s="429">
        <f t="shared" si="43"/>
        <v>0</v>
      </c>
      <c r="BX248" s="343">
        <f t="shared" si="39"/>
        <v>2</v>
      </c>
      <c r="BY248" s="344" t="str">
        <f t="shared" si="40"/>
        <v>-</v>
      </c>
      <c r="BZ248" s="344" t="str">
        <f t="shared" si="41"/>
        <v>-</v>
      </c>
      <c r="CA248" s="154" t="s">
        <v>124</v>
      </c>
      <c r="CB248" s="155" t="s">
        <v>675</v>
      </c>
      <c r="CC248" s="349">
        <f t="shared" si="44"/>
        <v>1</v>
      </c>
      <c r="CD248" s="349">
        <f t="shared" si="45"/>
        <v>1</v>
      </c>
      <c r="CE248" s="349">
        <f t="shared" si="46"/>
        <v>0</v>
      </c>
      <c r="CF248" s="349">
        <f t="shared" si="47"/>
        <v>0</v>
      </c>
      <c r="CG248" s="348">
        <v>0</v>
      </c>
      <c r="CH248" s="350" t="str">
        <f t="shared" si="42"/>
        <v>-</v>
      </c>
    </row>
    <row r="249" spans="1:86">
      <c r="A249" s="238" t="s">
        <v>146</v>
      </c>
      <c r="B249" s="239" t="s">
        <v>251</v>
      </c>
      <c r="C249" s="240" t="s">
        <v>351</v>
      </c>
      <c r="D249" s="240" t="s">
        <v>163</v>
      </c>
      <c r="E249" s="286" t="s">
        <v>154</v>
      </c>
      <c r="F249" s="241" t="s">
        <v>352</v>
      </c>
      <c r="G249" s="242" t="s">
        <v>124</v>
      </c>
      <c r="H249" s="242" t="s">
        <v>129</v>
      </c>
      <c r="I249" s="243" t="s">
        <v>127</v>
      </c>
      <c r="J249" s="249" t="s">
        <v>44</v>
      </c>
      <c r="K249" s="287">
        <v>2</v>
      </c>
      <c r="L249" s="288">
        <v>2</v>
      </c>
      <c r="M249" s="247" t="s">
        <v>620</v>
      </c>
      <c r="N249" s="242" t="s">
        <v>353</v>
      </c>
      <c r="O249" s="291"/>
      <c r="P249" s="292">
        <v>1</v>
      </c>
      <c r="Q249" s="293"/>
      <c r="R249" s="293"/>
      <c r="S249" s="294"/>
      <c r="T249" s="295"/>
      <c r="U249" s="293"/>
      <c r="V249" s="293"/>
      <c r="W249" s="294"/>
      <c r="X249" s="296"/>
      <c r="Y249" s="295"/>
      <c r="Z249" s="293"/>
      <c r="AA249" s="293"/>
      <c r="AB249" s="313"/>
      <c r="AC249" s="314"/>
      <c r="AD249" s="315"/>
      <c r="AE249" s="293"/>
      <c r="AF249" s="293"/>
      <c r="AG249" s="296"/>
      <c r="AH249" s="319">
        <v>1</v>
      </c>
      <c r="AI249" s="320"/>
      <c r="AJ249" s="321"/>
      <c r="AK249" s="321"/>
      <c r="AL249" s="326"/>
      <c r="AM249" s="319"/>
      <c r="AN249" s="320"/>
      <c r="AO249" s="321"/>
      <c r="AP249" s="321"/>
      <c r="AQ249" s="328"/>
      <c r="AR249" s="320"/>
      <c r="AS249" s="320"/>
      <c r="AT249" s="321"/>
      <c r="AU249" s="321"/>
      <c r="AV249" s="326"/>
      <c r="AW249" s="319"/>
      <c r="AX249" s="321"/>
      <c r="AY249" s="321"/>
      <c r="AZ249" s="321"/>
      <c r="BA249" s="326"/>
      <c r="BB249" s="319"/>
      <c r="BC249" s="320"/>
      <c r="BD249" s="321"/>
      <c r="BE249" s="321"/>
      <c r="BF249" s="328"/>
      <c r="BG249" s="292"/>
      <c r="BH249" s="293"/>
      <c r="BI249" s="293"/>
      <c r="BJ249" s="294"/>
      <c r="BK249" s="296"/>
      <c r="BL249" s="295"/>
      <c r="BM249" s="293"/>
      <c r="BN249" s="293"/>
      <c r="BO249" s="293"/>
      <c r="BP249" s="296"/>
      <c r="BQ249" s="295"/>
      <c r="BR249" s="292"/>
      <c r="BS249" s="293"/>
      <c r="BT249" s="293"/>
      <c r="BU249" s="512"/>
      <c r="BV249" s="342">
        <f t="shared" si="38"/>
        <v>2</v>
      </c>
      <c r="BW249" s="429">
        <f t="shared" si="43"/>
        <v>0</v>
      </c>
      <c r="BX249" s="343">
        <f t="shared" si="39"/>
        <v>2</v>
      </c>
      <c r="BY249" s="344" t="str">
        <f t="shared" si="40"/>
        <v>-</v>
      </c>
      <c r="BZ249" s="344" t="str">
        <f t="shared" si="41"/>
        <v>-</v>
      </c>
      <c r="CA249" s="154" t="s">
        <v>124</v>
      </c>
      <c r="CB249" s="155" t="s">
        <v>675</v>
      </c>
      <c r="CC249" s="349">
        <f t="shared" si="44"/>
        <v>1</v>
      </c>
      <c r="CD249" s="349">
        <f t="shared" si="45"/>
        <v>1</v>
      </c>
      <c r="CE249" s="349">
        <f t="shared" si="46"/>
        <v>0</v>
      </c>
      <c r="CF249" s="349">
        <f t="shared" si="47"/>
        <v>0</v>
      </c>
      <c r="CG249" s="348">
        <v>0</v>
      </c>
      <c r="CH249" s="350" t="str">
        <f t="shared" si="42"/>
        <v>-</v>
      </c>
    </row>
    <row r="250" spans="1:86">
      <c r="A250" s="238" t="s">
        <v>146</v>
      </c>
      <c r="B250" s="239" t="s">
        <v>251</v>
      </c>
      <c r="C250" s="240" t="s">
        <v>351</v>
      </c>
      <c r="D250" s="240" t="s">
        <v>163</v>
      </c>
      <c r="E250" s="286" t="s">
        <v>154</v>
      </c>
      <c r="F250" s="241" t="s">
        <v>352</v>
      </c>
      <c r="G250" s="242" t="s">
        <v>124</v>
      </c>
      <c r="H250" s="242" t="s">
        <v>129</v>
      </c>
      <c r="I250" s="243" t="s">
        <v>127</v>
      </c>
      <c r="J250" s="249" t="s">
        <v>734</v>
      </c>
      <c r="K250" s="287">
        <v>6</v>
      </c>
      <c r="L250" s="288">
        <v>6</v>
      </c>
      <c r="M250" s="310" t="s">
        <v>735</v>
      </c>
      <c r="N250" s="242" t="s">
        <v>353</v>
      </c>
      <c r="O250" s="291"/>
      <c r="P250" s="292">
        <v>6</v>
      </c>
      <c r="Q250" s="293"/>
      <c r="R250" s="293"/>
      <c r="S250" s="294"/>
      <c r="T250" s="295"/>
      <c r="U250" s="293"/>
      <c r="V250" s="293"/>
      <c r="W250" s="294"/>
      <c r="X250" s="296"/>
      <c r="Y250" s="295"/>
      <c r="Z250" s="293"/>
      <c r="AA250" s="293"/>
      <c r="AB250" s="313"/>
      <c r="AC250" s="314"/>
      <c r="AD250" s="315"/>
      <c r="AE250" s="293"/>
      <c r="AF250" s="293"/>
      <c r="AG250" s="296"/>
      <c r="AH250" s="319"/>
      <c r="AI250" s="320"/>
      <c r="AJ250" s="321"/>
      <c r="AK250" s="321"/>
      <c r="AL250" s="326"/>
      <c r="AM250" s="319"/>
      <c r="AN250" s="320"/>
      <c r="AO250" s="321"/>
      <c r="AP250" s="321"/>
      <c r="AQ250" s="328"/>
      <c r="AR250" s="320"/>
      <c r="AS250" s="320"/>
      <c r="AT250" s="321"/>
      <c r="AU250" s="321"/>
      <c r="AV250" s="326"/>
      <c r="AW250" s="319"/>
      <c r="AX250" s="321"/>
      <c r="AY250" s="321"/>
      <c r="AZ250" s="321"/>
      <c r="BA250" s="326"/>
      <c r="BB250" s="319"/>
      <c r="BC250" s="320"/>
      <c r="BD250" s="321"/>
      <c r="BE250" s="321"/>
      <c r="BF250" s="328"/>
      <c r="BG250" s="292"/>
      <c r="BH250" s="293"/>
      <c r="BI250" s="293"/>
      <c r="BJ250" s="294"/>
      <c r="BK250" s="296"/>
      <c r="BL250" s="295"/>
      <c r="BM250" s="293"/>
      <c r="BN250" s="293"/>
      <c r="BO250" s="293"/>
      <c r="BP250" s="296"/>
      <c r="BQ250" s="295"/>
      <c r="BR250" s="292"/>
      <c r="BS250" s="293"/>
      <c r="BT250" s="293"/>
      <c r="BU250" s="512"/>
      <c r="BV250" s="342">
        <f t="shared" si="38"/>
        <v>6</v>
      </c>
      <c r="BW250" s="429">
        <f t="shared" si="43"/>
        <v>0</v>
      </c>
      <c r="BX250" s="343" t="str">
        <f t="shared" si="39"/>
        <v>-</v>
      </c>
      <c r="BY250" s="344" t="str">
        <f t="shared" si="40"/>
        <v>-</v>
      </c>
      <c r="BZ250" s="344" t="str">
        <f t="shared" si="41"/>
        <v>-</v>
      </c>
      <c r="CA250" s="154" t="s">
        <v>124</v>
      </c>
      <c r="CB250" s="155" t="s">
        <v>675</v>
      </c>
      <c r="CC250" s="349">
        <f t="shared" si="44"/>
        <v>6</v>
      </c>
      <c r="CD250" s="349">
        <f t="shared" si="45"/>
        <v>0</v>
      </c>
      <c r="CE250" s="349">
        <f t="shared" si="46"/>
        <v>0</v>
      </c>
      <c r="CF250" s="349">
        <f t="shared" si="47"/>
        <v>0</v>
      </c>
      <c r="CG250" s="348">
        <v>0</v>
      </c>
      <c r="CH250" s="350" t="str">
        <f t="shared" si="42"/>
        <v>-</v>
      </c>
    </row>
    <row r="251" spans="1:86">
      <c r="A251" s="238" t="s">
        <v>146</v>
      </c>
      <c r="B251" s="239" t="s">
        <v>251</v>
      </c>
      <c r="C251" s="240" t="s">
        <v>351</v>
      </c>
      <c r="D251" s="240" t="s">
        <v>163</v>
      </c>
      <c r="E251" s="286" t="s">
        <v>154</v>
      </c>
      <c r="F251" s="241" t="s">
        <v>352</v>
      </c>
      <c r="G251" s="242" t="s">
        <v>124</v>
      </c>
      <c r="H251" s="242" t="s">
        <v>129</v>
      </c>
      <c r="I251" s="243" t="s">
        <v>127</v>
      </c>
      <c r="J251" s="249" t="s">
        <v>72</v>
      </c>
      <c r="K251" s="287">
        <v>2</v>
      </c>
      <c r="L251" s="288">
        <v>2</v>
      </c>
      <c r="M251" s="247" t="s">
        <v>634</v>
      </c>
      <c r="N251" s="242" t="s">
        <v>353</v>
      </c>
      <c r="O251" s="291"/>
      <c r="P251" s="292">
        <v>1</v>
      </c>
      <c r="Q251" s="293"/>
      <c r="R251" s="293"/>
      <c r="S251" s="294"/>
      <c r="T251" s="295"/>
      <c r="U251" s="293"/>
      <c r="V251" s="293"/>
      <c r="W251" s="294"/>
      <c r="X251" s="296"/>
      <c r="Y251" s="295"/>
      <c r="Z251" s="293"/>
      <c r="AA251" s="293"/>
      <c r="AB251" s="313"/>
      <c r="AC251" s="314"/>
      <c r="AD251" s="315"/>
      <c r="AE251" s="293"/>
      <c r="AF251" s="293"/>
      <c r="AG251" s="296"/>
      <c r="AH251" s="319">
        <v>1</v>
      </c>
      <c r="AI251" s="320"/>
      <c r="AJ251" s="321"/>
      <c r="AK251" s="321"/>
      <c r="AL251" s="326"/>
      <c r="AM251" s="319"/>
      <c r="AN251" s="320"/>
      <c r="AO251" s="321"/>
      <c r="AP251" s="321"/>
      <c r="AQ251" s="328"/>
      <c r="AR251" s="320"/>
      <c r="AS251" s="320"/>
      <c r="AT251" s="321"/>
      <c r="AU251" s="321"/>
      <c r="AV251" s="326"/>
      <c r="AW251" s="319"/>
      <c r="AX251" s="321"/>
      <c r="AY251" s="321"/>
      <c r="AZ251" s="321"/>
      <c r="BA251" s="326"/>
      <c r="BB251" s="319"/>
      <c r="BC251" s="320"/>
      <c r="BD251" s="321"/>
      <c r="BE251" s="321"/>
      <c r="BF251" s="328"/>
      <c r="BG251" s="292"/>
      <c r="BH251" s="293"/>
      <c r="BI251" s="293"/>
      <c r="BJ251" s="294"/>
      <c r="BK251" s="296"/>
      <c r="BL251" s="295"/>
      <c r="BM251" s="293"/>
      <c r="BN251" s="293"/>
      <c r="BO251" s="293"/>
      <c r="BP251" s="296"/>
      <c r="BQ251" s="295"/>
      <c r="BR251" s="292"/>
      <c r="BS251" s="293"/>
      <c r="BT251" s="293"/>
      <c r="BU251" s="512"/>
      <c r="BV251" s="342">
        <f t="shared" si="38"/>
        <v>2</v>
      </c>
      <c r="BW251" s="429">
        <f t="shared" si="43"/>
        <v>0</v>
      </c>
      <c r="BX251" s="343">
        <f t="shared" si="39"/>
        <v>2</v>
      </c>
      <c r="BY251" s="344" t="str">
        <f t="shared" si="40"/>
        <v>-</v>
      </c>
      <c r="BZ251" s="344" t="str">
        <f t="shared" si="41"/>
        <v>-</v>
      </c>
      <c r="CA251" s="154" t="s">
        <v>124</v>
      </c>
      <c r="CB251" s="155" t="s">
        <v>675</v>
      </c>
      <c r="CC251" s="349">
        <f t="shared" si="44"/>
        <v>1</v>
      </c>
      <c r="CD251" s="349">
        <f t="shared" si="45"/>
        <v>1</v>
      </c>
      <c r="CE251" s="349">
        <f t="shared" si="46"/>
        <v>0</v>
      </c>
      <c r="CF251" s="349">
        <f t="shared" si="47"/>
        <v>0</v>
      </c>
      <c r="CG251" s="348">
        <v>0</v>
      </c>
      <c r="CH251" s="350" t="str">
        <f t="shared" si="42"/>
        <v>-</v>
      </c>
    </row>
    <row r="252" spans="1:86">
      <c r="A252" s="238" t="s">
        <v>146</v>
      </c>
      <c r="B252" s="239" t="s">
        <v>251</v>
      </c>
      <c r="C252" s="240" t="s">
        <v>271</v>
      </c>
      <c r="D252" s="240" t="s">
        <v>163</v>
      </c>
      <c r="E252" s="286" t="s">
        <v>154</v>
      </c>
      <c r="F252" s="241" t="s">
        <v>272</v>
      </c>
      <c r="G252" s="242" t="s">
        <v>124</v>
      </c>
      <c r="H252" s="242" t="s">
        <v>129</v>
      </c>
      <c r="I252" s="243" t="s">
        <v>127</v>
      </c>
      <c r="J252" s="249" t="s">
        <v>75</v>
      </c>
      <c r="K252" s="287">
        <v>5</v>
      </c>
      <c r="L252" s="288">
        <v>5</v>
      </c>
      <c r="M252" s="247" t="s">
        <v>642</v>
      </c>
      <c r="N252" s="242" t="s">
        <v>273</v>
      </c>
      <c r="O252" s="291"/>
      <c r="P252" s="292">
        <v>1</v>
      </c>
      <c r="Q252" s="293"/>
      <c r="R252" s="293"/>
      <c r="S252" s="294"/>
      <c r="T252" s="295"/>
      <c r="U252" s="293"/>
      <c r="V252" s="293"/>
      <c r="W252" s="294">
        <v>1</v>
      </c>
      <c r="X252" s="296"/>
      <c r="Y252" s="295"/>
      <c r="Z252" s="293"/>
      <c r="AA252" s="293"/>
      <c r="AB252" s="313"/>
      <c r="AC252" s="314"/>
      <c r="AD252" s="315"/>
      <c r="AE252" s="293"/>
      <c r="AF252" s="293"/>
      <c r="AG252" s="296"/>
      <c r="AH252" s="319">
        <v>1</v>
      </c>
      <c r="AI252" s="320"/>
      <c r="AJ252" s="321"/>
      <c r="AK252" s="321"/>
      <c r="AL252" s="326"/>
      <c r="AM252" s="319"/>
      <c r="AN252" s="320"/>
      <c r="AO252" s="321"/>
      <c r="AP252" s="321">
        <v>1</v>
      </c>
      <c r="AQ252" s="328">
        <v>1</v>
      </c>
      <c r="AR252" s="320"/>
      <c r="AS252" s="320"/>
      <c r="AT252" s="321"/>
      <c r="AU252" s="321"/>
      <c r="AV252" s="326"/>
      <c r="AW252" s="319"/>
      <c r="AX252" s="321"/>
      <c r="AY252" s="321"/>
      <c r="AZ252" s="321"/>
      <c r="BA252" s="326"/>
      <c r="BB252" s="319"/>
      <c r="BC252" s="320"/>
      <c r="BD252" s="321"/>
      <c r="BE252" s="321"/>
      <c r="BF252" s="328"/>
      <c r="BG252" s="292"/>
      <c r="BH252" s="293"/>
      <c r="BI252" s="293"/>
      <c r="BJ252" s="294"/>
      <c r="BK252" s="296"/>
      <c r="BL252" s="295"/>
      <c r="BM252" s="293"/>
      <c r="BN252" s="293"/>
      <c r="BO252" s="293"/>
      <c r="BP252" s="296"/>
      <c r="BQ252" s="295"/>
      <c r="BR252" s="292"/>
      <c r="BS252" s="293"/>
      <c r="BT252" s="293"/>
      <c r="BU252" s="512"/>
      <c r="BV252" s="342">
        <f t="shared" si="38"/>
        <v>5</v>
      </c>
      <c r="BW252" s="429">
        <f t="shared" si="43"/>
        <v>0</v>
      </c>
      <c r="BX252" s="343">
        <f t="shared" si="39"/>
        <v>5</v>
      </c>
      <c r="BY252" s="344" t="str">
        <f t="shared" si="40"/>
        <v>-</v>
      </c>
      <c r="BZ252" s="344" t="str">
        <f t="shared" si="41"/>
        <v>-</v>
      </c>
      <c r="CA252" s="154" t="s">
        <v>124</v>
      </c>
      <c r="CB252" s="155" t="s">
        <v>675</v>
      </c>
      <c r="CC252" s="349">
        <f t="shared" si="44"/>
        <v>2</v>
      </c>
      <c r="CD252" s="349">
        <f t="shared" si="45"/>
        <v>3</v>
      </c>
      <c r="CE252" s="349">
        <f t="shared" si="46"/>
        <v>0</v>
      </c>
      <c r="CF252" s="349">
        <f t="shared" si="47"/>
        <v>0</v>
      </c>
      <c r="CG252" s="348">
        <v>0</v>
      </c>
      <c r="CH252" s="350" t="str">
        <f t="shared" si="42"/>
        <v>-</v>
      </c>
    </row>
    <row r="253" spans="1:86">
      <c r="A253" s="238" t="s">
        <v>146</v>
      </c>
      <c r="B253" s="239" t="s">
        <v>251</v>
      </c>
      <c r="C253" s="240" t="s">
        <v>271</v>
      </c>
      <c r="D253" s="240" t="s">
        <v>163</v>
      </c>
      <c r="E253" s="286" t="s">
        <v>154</v>
      </c>
      <c r="F253" s="241" t="s">
        <v>272</v>
      </c>
      <c r="G253" s="242" t="s">
        <v>124</v>
      </c>
      <c r="H253" s="242" t="s">
        <v>129</v>
      </c>
      <c r="I253" s="243" t="s">
        <v>127</v>
      </c>
      <c r="J253" s="249" t="s">
        <v>40</v>
      </c>
      <c r="K253" s="287">
        <v>5</v>
      </c>
      <c r="L253" s="288">
        <v>5</v>
      </c>
      <c r="M253" s="247" t="s">
        <v>606</v>
      </c>
      <c r="N253" s="242" t="s">
        <v>273</v>
      </c>
      <c r="O253" s="291"/>
      <c r="P253" s="292">
        <v>1</v>
      </c>
      <c r="Q253" s="293"/>
      <c r="R253" s="293"/>
      <c r="S253" s="294"/>
      <c r="T253" s="295"/>
      <c r="U253" s="293"/>
      <c r="V253" s="293"/>
      <c r="W253" s="294">
        <v>1</v>
      </c>
      <c r="X253" s="296"/>
      <c r="Y253" s="295"/>
      <c r="Z253" s="293"/>
      <c r="AA253" s="293"/>
      <c r="AB253" s="313"/>
      <c r="AC253" s="314"/>
      <c r="AD253" s="315"/>
      <c r="AE253" s="293"/>
      <c r="AF253" s="293"/>
      <c r="AG253" s="296"/>
      <c r="AH253" s="319">
        <v>1</v>
      </c>
      <c r="AI253" s="320"/>
      <c r="AJ253" s="321"/>
      <c r="AK253" s="321"/>
      <c r="AL253" s="326"/>
      <c r="AM253" s="319"/>
      <c r="AN253" s="320"/>
      <c r="AO253" s="321"/>
      <c r="AP253" s="321">
        <v>1</v>
      </c>
      <c r="AQ253" s="328">
        <v>1</v>
      </c>
      <c r="AR253" s="320"/>
      <c r="AS253" s="320"/>
      <c r="AT253" s="321"/>
      <c r="AU253" s="321"/>
      <c r="AV253" s="326"/>
      <c r="AW253" s="319"/>
      <c r="AX253" s="321"/>
      <c r="AY253" s="321"/>
      <c r="AZ253" s="321"/>
      <c r="BA253" s="326"/>
      <c r="BB253" s="319"/>
      <c r="BC253" s="320"/>
      <c r="BD253" s="321"/>
      <c r="BE253" s="321"/>
      <c r="BF253" s="328"/>
      <c r="BG253" s="292"/>
      <c r="BH253" s="293"/>
      <c r="BI253" s="293"/>
      <c r="BJ253" s="294"/>
      <c r="BK253" s="296"/>
      <c r="BL253" s="295"/>
      <c r="BM253" s="293"/>
      <c r="BN253" s="293"/>
      <c r="BO253" s="293"/>
      <c r="BP253" s="296"/>
      <c r="BQ253" s="295"/>
      <c r="BR253" s="292"/>
      <c r="BS253" s="293"/>
      <c r="BT253" s="293"/>
      <c r="BU253" s="512"/>
      <c r="BV253" s="342">
        <f t="shared" si="38"/>
        <v>5</v>
      </c>
      <c r="BW253" s="429">
        <f t="shared" si="43"/>
        <v>0</v>
      </c>
      <c r="BX253" s="343">
        <f t="shared" si="39"/>
        <v>5</v>
      </c>
      <c r="BY253" s="344" t="str">
        <f t="shared" si="40"/>
        <v>-</v>
      </c>
      <c r="BZ253" s="344" t="str">
        <f t="shared" si="41"/>
        <v>-</v>
      </c>
      <c r="CA253" s="154" t="s">
        <v>124</v>
      </c>
      <c r="CB253" s="155" t="s">
        <v>675</v>
      </c>
      <c r="CC253" s="349">
        <f t="shared" si="44"/>
        <v>2</v>
      </c>
      <c r="CD253" s="349">
        <f t="shared" si="45"/>
        <v>3</v>
      </c>
      <c r="CE253" s="349">
        <f t="shared" si="46"/>
        <v>0</v>
      </c>
      <c r="CF253" s="349">
        <f t="shared" si="47"/>
        <v>0</v>
      </c>
      <c r="CG253" s="348">
        <v>0</v>
      </c>
      <c r="CH253" s="350" t="str">
        <f t="shared" si="42"/>
        <v>-</v>
      </c>
    </row>
    <row r="254" spans="1:86">
      <c r="A254" s="238" t="s">
        <v>146</v>
      </c>
      <c r="B254" s="239" t="s">
        <v>251</v>
      </c>
      <c r="C254" s="240" t="s">
        <v>271</v>
      </c>
      <c r="D254" s="240" t="s">
        <v>163</v>
      </c>
      <c r="E254" s="286" t="s">
        <v>154</v>
      </c>
      <c r="F254" s="241" t="s">
        <v>272</v>
      </c>
      <c r="G254" s="242" t="s">
        <v>124</v>
      </c>
      <c r="H254" s="242" t="s">
        <v>129</v>
      </c>
      <c r="I254" s="243" t="s">
        <v>127</v>
      </c>
      <c r="J254" s="249" t="s">
        <v>38</v>
      </c>
      <c r="K254" s="287">
        <v>5</v>
      </c>
      <c r="L254" s="288">
        <v>5</v>
      </c>
      <c r="M254" s="247" t="s">
        <v>631</v>
      </c>
      <c r="N254" s="242" t="s">
        <v>273</v>
      </c>
      <c r="O254" s="291"/>
      <c r="P254" s="292">
        <v>1</v>
      </c>
      <c r="Q254" s="293"/>
      <c r="R254" s="293"/>
      <c r="S254" s="294"/>
      <c r="T254" s="295"/>
      <c r="U254" s="293"/>
      <c r="V254" s="293"/>
      <c r="W254" s="294">
        <v>1</v>
      </c>
      <c r="X254" s="296"/>
      <c r="Y254" s="295"/>
      <c r="Z254" s="293"/>
      <c r="AA254" s="293"/>
      <c r="AB254" s="313"/>
      <c r="AC254" s="314"/>
      <c r="AD254" s="315"/>
      <c r="AE254" s="293"/>
      <c r="AF254" s="293"/>
      <c r="AG254" s="296"/>
      <c r="AH254" s="319">
        <v>1</v>
      </c>
      <c r="AI254" s="320"/>
      <c r="AJ254" s="321"/>
      <c r="AK254" s="321"/>
      <c r="AL254" s="326"/>
      <c r="AM254" s="319"/>
      <c r="AN254" s="320"/>
      <c r="AO254" s="321"/>
      <c r="AP254" s="321">
        <v>1</v>
      </c>
      <c r="AQ254" s="328">
        <v>1</v>
      </c>
      <c r="AR254" s="320"/>
      <c r="AS254" s="320"/>
      <c r="AT254" s="321"/>
      <c r="AU254" s="321"/>
      <c r="AV254" s="326"/>
      <c r="AW254" s="319"/>
      <c r="AX254" s="321"/>
      <c r="AY254" s="321"/>
      <c r="AZ254" s="321"/>
      <c r="BA254" s="326"/>
      <c r="BB254" s="319"/>
      <c r="BC254" s="320"/>
      <c r="BD254" s="321"/>
      <c r="BE254" s="321"/>
      <c r="BF254" s="328"/>
      <c r="BG254" s="292"/>
      <c r="BH254" s="293"/>
      <c r="BI254" s="293"/>
      <c r="BJ254" s="294"/>
      <c r="BK254" s="296"/>
      <c r="BL254" s="295"/>
      <c r="BM254" s="293"/>
      <c r="BN254" s="293"/>
      <c r="BO254" s="293"/>
      <c r="BP254" s="296"/>
      <c r="BQ254" s="295"/>
      <c r="BR254" s="292"/>
      <c r="BS254" s="293"/>
      <c r="BT254" s="293"/>
      <c r="BU254" s="512"/>
      <c r="BV254" s="342">
        <f t="shared" si="38"/>
        <v>5</v>
      </c>
      <c r="BW254" s="429">
        <f t="shared" si="43"/>
        <v>0</v>
      </c>
      <c r="BX254" s="343">
        <f t="shared" si="39"/>
        <v>5</v>
      </c>
      <c r="BY254" s="344">
        <f t="shared" si="40"/>
        <v>2</v>
      </c>
      <c r="BZ254" s="344">
        <f t="shared" si="41"/>
        <v>3</v>
      </c>
      <c r="CA254" s="154" t="s">
        <v>124</v>
      </c>
      <c r="CB254" s="155" t="s">
        <v>675</v>
      </c>
      <c r="CC254" s="349">
        <f t="shared" si="44"/>
        <v>2</v>
      </c>
      <c r="CD254" s="349">
        <f t="shared" si="45"/>
        <v>3</v>
      </c>
      <c r="CE254" s="349">
        <f t="shared" si="46"/>
        <v>0</v>
      </c>
      <c r="CF254" s="349">
        <f t="shared" si="47"/>
        <v>0</v>
      </c>
      <c r="CG254" s="348">
        <v>0</v>
      </c>
      <c r="CH254" s="350" t="str">
        <f t="shared" si="42"/>
        <v>Done</v>
      </c>
    </row>
    <row r="255" spans="1:86">
      <c r="A255" s="238" t="s">
        <v>146</v>
      </c>
      <c r="B255" s="239" t="s">
        <v>251</v>
      </c>
      <c r="C255" s="240" t="s">
        <v>271</v>
      </c>
      <c r="D255" s="240" t="s">
        <v>163</v>
      </c>
      <c r="E255" s="286" t="s">
        <v>154</v>
      </c>
      <c r="F255" s="241" t="s">
        <v>272</v>
      </c>
      <c r="G255" s="242" t="s">
        <v>124</v>
      </c>
      <c r="H255" s="242" t="s">
        <v>129</v>
      </c>
      <c r="I255" s="243" t="s">
        <v>127</v>
      </c>
      <c r="J255" s="249" t="s">
        <v>77</v>
      </c>
      <c r="K255" s="287">
        <v>4</v>
      </c>
      <c r="L255" s="288">
        <v>4</v>
      </c>
      <c r="M255" s="247" t="s">
        <v>621</v>
      </c>
      <c r="N255" s="242" t="s">
        <v>273</v>
      </c>
      <c r="O255" s="291"/>
      <c r="P255" s="292">
        <v>1</v>
      </c>
      <c r="Q255" s="293"/>
      <c r="R255" s="293"/>
      <c r="S255" s="294"/>
      <c r="T255" s="295"/>
      <c r="U255" s="293"/>
      <c r="V255" s="293"/>
      <c r="W255" s="294">
        <v>1</v>
      </c>
      <c r="X255" s="296"/>
      <c r="Y255" s="295"/>
      <c r="Z255" s="293"/>
      <c r="AA255" s="293"/>
      <c r="AB255" s="313"/>
      <c r="AC255" s="314"/>
      <c r="AD255" s="315"/>
      <c r="AE255" s="293"/>
      <c r="AF255" s="293"/>
      <c r="AG255" s="296"/>
      <c r="AH255" s="319">
        <v>1</v>
      </c>
      <c r="AI255" s="320"/>
      <c r="AJ255" s="321"/>
      <c r="AK255" s="321"/>
      <c r="AL255" s="326"/>
      <c r="AM255" s="319"/>
      <c r="AN255" s="320"/>
      <c r="AO255" s="321"/>
      <c r="AP255" s="321">
        <v>1</v>
      </c>
      <c r="AQ255" s="328"/>
      <c r="AR255" s="320"/>
      <c r="AS255" s="320"/>
      <c r="AT255" s="321"/>
      <c r="AU255" s="321"/>
      <c r="AV255" s="326"/>
      <c r="AW255" s="319"/>
      <c r="AX255" s="321"/>
      <c r="AY255" s="321"/>
      <c r="AZ255" s="321"/>
      <c r="BA255" s="326"/>
      <c r="BB255" s="319"/>
      <c r="BC255" s="320"/>
      <c r="BD255" s="321"/>
      <c r="BE255" s="321"/>
      <c r="BF255" s="328"/>
      <c r="BG255" s="292"/>
      <c r="BH255" s="293"/>
      <c r="BI255" s="293"/>
      <c r="BJ255" s="294"/>
      <c r="BK255" s="296"/>
      <c r="BL255" s="295"/>
      <c r="BM255" s="293"/>
      <c r="BN255" s="293"/>
      <c r="BO255" s="293"/>
      <c r="BP255" s="296"/>
      <c r="BQ255" s="295"/>
      <c r="BR255" s="292"/>
      <c r="BS255" s="293"/>
      <c r="BT255" s="293"/>
      <c r="BU255" s="512"/>
      <c r="BV255" s="342">
        <f t="shared" si="38"/>
        <v>4</v>
      </c>
      <c r="BW255" s="429">
        <f t="shared" si="43"/>
        <v>0</v>
      </c>
      <c r="BX255" s="343">
        <f t="shared" si="39"/>
        <v>4</v>
      </c>
      <c r="BY255" s="344" t="str">
        <f t="shared" si="40"/>
        <v>-</v>
      </c>
      <c r="BZ255" s="344" t="str">
        <f t="shared" si="41"/>
        <v>-</v>
      </c>
      <c r="CA255" s="154" t="s">
        <v>124</v>
      </c>
      <c r="CB255" s="155" t="s">
        <v>675</v>
      </c>
      <c r="CC255" s="349">
        <f t="shared" si="44"/>
        <v>2</v>
      </c>
      <c r="CD255" s="349">
        <f t="shared" si="45"/>
        <v>2</v>
      </c>
      <c r="CE255" s="349">
        <f t="shared" si="46"/>
        <v>0</v>
      </c>
      <c r="CF255" s="349">
        <f t="shared" si="47"/>
        <v>0</v>
      </c>
      <c r="CG255" s="348">
        <v>0</v>
      </c>
      <c r="CH255" s="350" t="str">
        <f t="shared" si="42"/>
        <v>-</v>
      </c>
    </row>
    <row r="256" spans="1:86">
      <c r="A256" s="238" t="s">
        <v>146</v>
      </c>
      <c r="B256" s="239" t="s">
        <v>251</v>
      </c>
      <c r="C256" s="240" t="s">
        <v>271</v>
      </c>
      <c r="D256" s="240" t="s">
        <v>163</v>
      </c>
      <c r="E256" s="286" t="s">
        <v>154</v>
      </c>
      <c r="F256" s="241" t="s">
        <v>272</v>
      </c>
      <c r="G256" s="242" t="s">
        <v>124</v>
      </c>
      <c r="H256" s="242" t="s">
        <v>129</v>
      </c>
      <c r="I256" s="243" t="s">
        <v>127</v>
      </c>
      <c r="J256" s="249" t="s">
        <v>41</v>
      </c>
      <c r="K256" s="287">
        <v>4</v>
      </c>
      <c r="L256" s="288">
        <v>4</v>
      </c>
      <c r="M256" s="247" t="s">
        <v>621</v>
      </c>
      <c r="N256" s="242" t="s">
        <v>273</v>
      </c>
      <c r="O256" s="291"/>
      <c r="P256" s="292">
        <v>1</v>
      </c>
      <c r="Q256" s="293"/>
      <c r="R256" s="293"/>
      <c r="S256" s="294"/>
      <c r="T256" s="295"/>
      <c r="U256" s="293"/>
      <c r="V256" s="293"/>
      <c r="W256" s="294">
        <v>1</v>
      </c>
      <c r="X256" s="296"/>
      <c r="Y256" s="295"/>
      <c r="Z256" s="293"/>
      <c r="AA256" s="293"/>
      <c r="AB256" s="313"/>
      <c r="AC256" s="314"/>
      <c r="AD256" s="315"/>
      <c r="AE256" s="293"/>
      <c r="AF256" s="293"/>
      <c r="AG256" s="296"/>
      <c r="AH256" s="319">
        <v>1</v>
      </c>
      <c r="AI256" s="320"/>
      <c r="AJ256" s="321"/>
      <c r="AK256" s="321"/>
      <c r="AL256" s="326"/>
      <c r="AM256" s="319"/>
      <c r="AN256" s="320"/>
      <c r="AO256" s="321"/>
      <c r="AP256" s="321">
        <v>1</v>
      </c>
      <c r="AQ256" s="328"/>
      <c r="AR256" s="320"/>
      <c r="AS256" s="320"/>
      <c r="AT256" s="321"/>
      <c r="AU256" s="321"/>
      <c r="AV256" s="326"/>
      <c r="AW256" s="319"/>
      <c r="AX256" s="321"/>
      <c r="AY256" s="321"/>
      <c r="AZ256" s="321"/>
      <c r="BA256" s="326"/>
      <c r="BB256" s="319"/>
      <c r="BC256" s="320"/>
      <c r="BD256" s="321"/>
      <c r="BE256" s="321"/>
      <c r="BF256" s="328"/>
      <c r="BG256" s="292"/>
      <c r="BH256" s="293"/>
      <c r="BI256" s="293"/>
      <c r="BJ256" s="294"/>
      <c r="BK256" s="296"/>
      <c r="BL256" s="295"/>
      <c r="BM256" s="293"/>
      <c r="BN256" s="293"/>
      <c r="BO256" s="293"/>
      <c r="BP256" s="296"/>
      <c r="BQ256" s="295"/>
      <c r="BR256" s="292"/>
      <c r="BS256" s="293"/>
      <c r="BT256" s="293"/>
      <c r="BU256" s="512"/>
      <c r="BV256" s="342">
        <f t="shared" si="38"/>
        <v>4</v>
      </c>
      <c r="BW256" s="429">
        <f t="shared" si="43"/>
        <v>0</v>
      </c>
      <c r="BX256" s="343">
        <f t="shared" si="39"/>
        <v>4</v>
      </c>
      <c r="BY256" s="344" t="str">
        <f t="shared" si="40"/>
        <v>-</v>
      </c>
      <c r="BZ256" s="344" t="str">
        <f t="shared" si="41"/>
        <v>-</v>
      </c>
      <c r="CA256" s="154" t="s">
        <v>124</v>
      </c>
      <c r="CB256" s="155" t="s">
        <v>675</v>
      </c>
      <c r="CC256" s="349">
        <f t="shared" si="44"/>
        <v>2</v>
      </c>
      <c r="CD256" s="349">
        <f t="shared" si="45"/>
        <v>2</v>
      </c>
      <c r="CE256" s="349">
        <f t="shared" si="46"/>
        <v>0</v>
      </c>
      <c r="CF256" s="349">
        <f t="shared" si="47"/>
        <v>0</v>
      </c>
      <c r="CG256" s="348">
        <v>0</v>
      </c>
      <c r="CH256" s="350" t="str">
        <f t="shared" si="42"/>
        <v>-</v>
      </c>
    </row>
    <row r="257" spans="1:86">
      <c r="A257" s="238" t="s">
        <v>146</v>
      </c>
      <c r="B257" s="239" t="s">
        <v>251</v>
      </c>
      <c r="C257" s="240" t="s">
        <v>271</v>
      </c>
      <c r="D257" s="240" t="s">
        <v>163</v>
      </c>
      <c r="E257" s="286" t="s">
        <v>154</v>
      </c>
      <c r="F257" s="241" t="s">
        <v>272</v>
      </c>
      <c r="G257" s="242" t="s">
        <v>124</v>
      </c>
      <c r="H257" s="242" t="s">
        <v>129</v>
      </c>
      <c r="I257" s="243" t="s">
        <v>127</v>
      </c>
      <c r="J257" s="249" t="s">
        <v>44</v>
      </c>
      <c r="K257" s="287">
        <v>4</v>
      </c>
      <c r="L257" s="288">
        <v>4</v>
      </c>
      <c r="M257" s="247" t="s">
        <v>621</v>
      </c>
      <c r="N257" s="242" t="s">
        <v>273</v>
      </c>
      <c r="O257" s="291"/>
      <c r="P257" s="292">
        <v>1</v>
      </c>
      <c r="Q257" s="293"/>
      <c r="R257" s="293"/>
      <c r="S257" s="294"/>
      <c r="T257" s="295"/>
      <c r="U257" s="293"/>
      <c r="V257" s="293"/>
      <c r="W257" s="294">
        <v>1</v>
      </c>
      <c r="X257" s="296"/>
      <c r="Y257" s="295"/>
      <c r="Z257" s="293"/>
      <c r="AA257" s="293"/>
      <c r="AB257" s="313"/>
      <c r="AC257" s="314"/>
      <c r="AD257" s="315"/>
      <c r="AE257" s="293"/>
      <c r="AF257" s="293"/>
      <c r="AG257" s="296"/>
      <c r="AH257" s="319">
        <v>1</v>
      </c>
      <c r="AI257" s="320"/>
      <c r="AJ257" s="321"/>
      <c r="AK257" s="321"/>
      <c r="AL257" s="326"/>
      <c r="AM257" s="319"/>
      <c r="AN257" s="320"/>
      <c r="AO257" s="321"/>
      <c r="AP257" s="321">
        <v>1</v>
      </c>
      <c r="AQ257" s="328"/>
      <c r="AR257" s="320"/>
      <c r="AS257" s="320"/>
      <c r="AT257" s="321"/>
      <c r="AU257" s="321"/>
      <c r="AV257" s="326"/>
      <c r="AW257" s="319"/>
      <c r="AX257" s="321"/>
      <c r="AY257" s="321"/>
      <c r="AZ257" s="321"/>
      <c r="BA257" s="326"/>
      <c r="BB257" s="319"/>
      <c r="BC257" s="320"/>
      <c r="BD257" s="321"/>
      <c r="BE257" s="321"/>
      <c r="BF257" s="328"/>
      <c r="BG257" s="292"/>
      <c r="BH257" s="293"/>
      <c r="BI257" s="293"/>
      <c r="BJ257" s="294"/>
      <c r="BK257" s="296"/>
      <c r="BL257" s="295"/>
      <c r="BM257" s="293"/>
      <c r="BN257" s="293"/>
      <c r="BO257" s="293"/>
      <c r="BP257" s="296"/>
      <c r="BQ257" s="295"/>
      <c r="BR257" s="292"/>
      <c r="BS257" s="293"/>
      <c r="BT257" s="293"/>
      <c r="BU257" s="512"/>
      <c r="BV257" s="342">
        <f t="shared" si="38"/>
        <v>4</v>
      </c>
      <c r="BW257" s="429">
        <f t="shared" si="43"/>
        <v>0</v>
      </c>
      <c r="BX257" s="343">
        <f t="shared" si="39"/>
        <v>4</v>
      </c>
      <c r="BY257" s="344" t="str">
        <f t="shared" si="40"/>
        <v>-</v>
      </c>
      <c r="BZ257" s="344" t="str">
        <f t="shared" si="41"/>
        <v>-</v>
      </c>
      <c r="CA257" s="154" t="s">
        <v>124</v>
      </c>
      <c r="CB257" s="155" t="s">
        <v>675</v>
      </c>
      <c r="CC257" s="349">
        <f t="shared" si="44"/>
        <v>2</v>
      </c>
      <c r="CD257" s="349">
        <f t="shared" si="45"/>
        <v>2</v>
      </c>
      <c r="CE257" s="349">
        <f t="shared" si="46"/>
        <v>0</v>
      </c>
      <c r="CF257" s="349">
        <f t="shared" si="47"/>
        <v>0</v>
      </c>
      <c r="CG257" s="348">
        <v>0</v>
      </c>
      <c r="CH257" s="350" t="str">
        <f t="shared" si="42"/>
        <v>-</v>
      </c>
    </row>
    <row r="258" spans="1:86">
      <c r="A258" s="238" t="s">
        <v>146</v>
      </c>
      <c r="B258" s="239" t="s">
        <v>251</v>
      </c>
      <c r="C258" s="240" t="s">
        <v>271</v>
      </c>
      <c r="D258" s="240" t="s">
        <v>163</v>
      </c>
      <c r="E258" s="286" t="s">
        <v>154</v>
      </c>
      <c r="F258" s="241" t="s">
        <v>272</v>
      </c>
      <c r="G258" s="242" t="s">
        <v>124</v>
      </c>
      <c r="H258" s="242" t="s">
        <v>129</v>
      </c>
      <c r="I258" s="243" t="s">
        <v>127</v>
      </c>
      <c r="J258" s="249" t="s">
        <v>734</v>
      </c>
      <c r="K258" s="287">
        <v>6</v>
      </c>
      <c r="L258" s="288">
        <v>6</v>
      </c>
      <c r="M258" s="310" t="s">
        <v>735</v>
      </c>
      <c r="N258" s="242" t="s">
        <v>273</v>
      </c>
      <c r="O258" s="291"/>
      <c r="P258" s="292">
        <v>6</v>
      </c>
      <c r="Q258" s="293"/>
      <c r="R258" s="293"/>
      <c r="S258" s="294"/>
      <c r="T258" s="295"/>
      <c r="U258" s="293"/>
      <c r="V258" s="293"/>
      <c r="W258" s="294"/>
      <c r="X258" s="296"/>
      <c r="Y258" s="295"/>
      <c r="Z258" s="293"/>
      <c r="AA258" s="293"/>
      <c r="AB258" s="313"/>
      <c r="AC258" s="314"/>
      <c r="AD258" s="315"/>
      <c r="AE258" s="293"/>
      <c r="AF258" s="293"/>
      <c r="AG258" s="296"/>
      <c r="AH258" s="319"/>
      <c r="AI258" s="320"/>
      <c r="AJ258" s="321"/>
      <c r="AK258" s="321"/>
      <c r="AL258" s="326"/>
      <c r="AM258" s="319"/>
      <c r="AN258" s="320"/>
      <c r="AO258" s="321"/>
      <c r="AP258" s="321"/>
      <c r="AQ258" s="328"/>
      <c r="AR258" s="320"/>
      <c r="AS258" s="320"/>
      <c r="AT258" s="321"/>
      <c r="AU258" s="321"/>
      <c r="AV258" s="326"/>
      <c r="AW258" s="319"/>
      <c r="AX258" s="321"/>
      <c r="AY258" s="321"/>
      <c r="AZ258" s="321"/>
      <c r="BA258" s="326"/>
      <c r="BB258" s="319"/>
      <c r="BC258" s="320"/>
      <c r="BD258" s="321"/>
      <c r="BE258" s="321"/>
      <c r="BF258" s="328"/>
      <c r="BG258" s="292"/>
      <c r="BH258" s="293"/>
      <c r="BI258" s="293"/>
      <c r="BJ258" s="294"/>
      <c r="BK258" s="296"/>
      <c r="BL258" s="295"/>
      <c r="BM258" s="293"/>
      <c r="BN258" s="293"/>
      <c r="BO258" s="293"/>
      <c r="BP258" s="296"/>
      <c r="BQ258" s="295"/>
      <c r="BR258" s="292"/>
      <c r="BS258" s="293"/>
      <c r="BT258" s="293"/>
      <c r="BU258" s="512"/>
      <c r="BV258" s="342">
        <f t="shared" si="38"/>
        <v>6</v>
      </c>
      <c r="BW258" s="429">
        <f t="shared" si="43"/>
        <v>0</v>
      </c>
      <c r="BX258" s="343" t="str">
        <f t="shared" si="39"/>
        <v>-</v>
      </c>
      <c r="BY258" s="344" t="str">
        <f t="shared" si="40"/>
        <v>-</v>
      </c>
      <c r="BZ258" s="344" t="str">
        <f t="shared" si="41"/>
        <v>-</v>
      </c>
      <c r="CA258" s="154" t="s">
        <v>124</v>
      </c>
      <c r="CB258" s="155" t="s">
        <v>675</v>
      </c>
      <c r="CC258" s="349">
        <f t="shared" si="44"/>
        <v>6</v>
      </c>
      <c r="CD258" s="349">
        <f t="shared" si="45"/>
        <v>0</v>
      </c>
      <c r="CE258" s="349">
        <f t="shared" si="46"/>
        <v>0</v>
      </c>
      <c r="CF258" s="349">
        <f t="shared" si="47"/>
        <v>0</v>
      </c>
      <c r="CG258" s="348">
        <v>0</v>
      </c>
      <c r="CH258" s="350" t="str">
        <f t="shared" si="42"/>
        <v>-</v>
      </c>
    </row>
    <row r="259" spans="1:86">
      <c r="A259" s="238" t="s">
        <v>146</v>
      </c>
      <c r="B259" s="239" t="s">
        <v>251</v>
      </c>
      <c r="C259" s="240" t="s">
        <v>271</v>
      </c>
      <c r="D259" s="240" t="s">
        <v>163</v>
      </c>
      <c r="E259" s="286" t="s">
        <v>154</v>
      </c>
      <c r="F259" s="241" t="s">
        <v>272</v>
      </c>
      <c r="G259" s="242" t="s">
        <v>124</v>
      </c>
      <c r="H259" s="242" t="s">
        <v>129</v>
      </c>
      <c r="I259" s="243" t="s">
        <v>127</v>
      </c>
      <c r="J259" s="249" t="s">
        <v>72</v>
      </c>
      <c r="K259" s="287">
        <v>4</v>
      </c>
      <c r="L259" s="288">
        <v>4</v>
      </c>
      <c r="M259" s="247" t="s">
        <v>633</v>
      </c>
      <c r="N259" s="242" t="s">
        <v>273</v>
      </c>
      <c r="O259" s="291"/>
      <c r="P259" s="292">
        <v>1</v>
      </c>
      <c r="Q259" s="293"/>
      <c r="R259" s="293"/>
      <c r="S259" s="294"/>
      <c r="T259" s="295"/>
      <c r="U259" s="293"/>
      <c r="V259" s="293"/>
      <c r="W259" s="294">
        <v>1</v>
      </c>
      <c r="X259" s="296"/>
      <c r="Y259" s="295"/>
      <c r="Z259" s="293"/>
      <c r="AA259" s="293"/>
      <c r="AB259" s="313"/>
      <c r="AC259" s="314"/>
      <c r="AD259" s="315"/>
      <c r="AE259" s="293"/>
      <c r="AF259" s="293"/>
      <c r="AG259" s="296"/>
      <c r="AH259" s="319">
        <v>1</v>
      </c>
      <c r="AI259" s="320"/>
      <c r="AJ259" s="321"/>
      <c r="AK259" s="321"/>
      <c r="AL259" s="326"/>
      <c r="AM259" s="319"/>
      <c r="AN259" s="320"/>
      <c r="AO259" s="321"/>
      <c r="AP259" s="321">
        <v>1</v>
      </c>
      <c r="AQ259" s="328"/>
      <c r="AR259" s="320"/>
      <c r="AS259" s="320"/>
      <c r="AT259" s="321"/>
      <c r="AU259" s="321"/>
      <c r="AV259" s="326"/>
      <c r="AW259" s="319"/>
      <c r="AX259" s="321"/>
      <c r="AY259" s="321"/>
      <c r="AZ259" s="321"/>
      <c r="BA259" s="326"/>
      <c r="BB259" s="319"/>
      <c r="BC259" s="320"/>
      <c r="BD259" s="321"/>
      <c r="BE259" s="321"/>
      <c r="BF259" s="328"/>
      <c r="BG259" s="292"/>
      <c r="BH259" s="293"/>
      <c r="BI259" s="293"/>
      <c r="BJ259" s="294"/>
      <c r="BK259" s="296"/>
      <c r="BL259" s="295"/>
      <c r="BM259" s="293"/>
      <c r="BN259" s="293"/>
      <c r="BO259" s="293"/>
      <c r="BP259" s="296"/>
      <c r="BQ259" s="295"/>
      <c r="BR259" s="292"/>
      <c r="BS259" s="293"/>
      <c r="BT259" s="293"/>
      <c r="BU259" s="512"/>
      <c r="BV259" s="342">
        <f t="shared" si="38"/>
        <v>4</v>
      </c>
      <c r="BW259" s="429">
        <f>L259-BV259</f>
        <v>0</v>
      </c>
      <c r="BX259" s="343">
        <f t="shared" si="39"/>
        <v>4</v>
      </c>
      <c r="BY259" s="344" t="str">
        <f t="shared" si="40"/>
        <v>-</v>
      </c>
      <c r="BZ259" s="344" t="str">
        <f t="shared" si="41"/>
        <v>-</v>
      </c>
      <c r="CA259" s="154" t="s">
        <v>124</v>
      </c>
      <c r="CB259" s="155" t="s">
        <v>675</v>
      </c>
      <c r="CC259" s="349">
        <f t="shared" si="44"/>
        <v>2</v>
      </c>
      <c r="CD259" s="349">
        <f t="shared" si="45"/>
        <v>2</v>
      </c>
      <c r="CE259" s="349">
        <f t="shared" si="46"/>
        <v>0</v>
      </c>
      <c r="CF259" s="349">
        <f t="shared" si="47"/>
        <v>0</v>
      </c>
      <c r="CG259" s="348">
        <v>0</v>
      </c>
      <c r="CH259" s="350" t="str">
        <f t="shared" si="42"/>
        <v>-</v>
      </c>
    </row>
    <row r="260" spans="1:86">
      <c r="A260" s="238" t="s">
        <v>122</v>
      </c>
      <c r="B260" s="239" t="s">
        <v>188</v>
      </c>
      <c r="C260" s="240" t="s">
        <v>382</v>
      </c>
      <c r="D260" s="240" t="s">
        <v>189</v>
      </c>
      <c r="E260" s="286" t="s">
        <v>154</v>
      </c>
      <c r="F260" s="241" t="s">
        <v>380</v>
      </c>
      <c r="G260" s="242" t="s">
        <v>124</v>
      </c>
      <c r="H260" s="242" t="s">
        <v>129</v>
      </c>
      <c r="I260" s="243" t="s">
        <v>127</v>
      </c>
      <c r="J260" s="249" t="s">
        <v>734</v>
      </c>
      <c r="K260" s="287">
        <v>6</v>
      </c>
      <c r="L260" s="288">
        <v>6</v>
      </c>
      <c r="M260" s="310" t="s">
        <v>735</v>
      </c>
      <c r="N260" s="242" t="s">
        <v>383</v>
      </c>
      <c r="O260" s="291"/>
      <c r="P260" s="292"/>
      <c r="Q260" s="293"/>
      <c r="R260" s="293"/>
      <c r="S260" s="294">
        <v>6</v>
      </c>
      <c r="T260" s="295"/>
      <c r="U260" s="293"/>
      <c r="V260" s="293"/>
      <c r="W260" s="294"/>
      <c r="X260" s="296"/>
      <c r="Y260" s="295"/>
      <c r="Z260" s="293"/>
      <c r="AA260" s="293"/>
      <c r="AB260" s="313"/>
      <c r="AC260" s="314"/>
      <c r="AD260" s="315"/>
      <c r="AE260" s="293"/>
      <c r="AF260" s="293"/>
      <c r="AG260" s="296"/>
      <c r="AH260" s="319"/>
      <c r="AI260" s="320"/>
      <c r="AJ260" s="321"/>
      <c r="AK260" s="321"/>
      <c r="AL260" s="326"/>
      <c r="AM260" s="319"/>
      <c r="AN260" s="320"/>
      <c r="AO260" s="321"/>
      <c r="AP260" s="321"/>
      <c r="AQ260" s="328"/>
      <c r="AR260" s="320"/>
      <c r="AS260" s="320"/>
      <c r="AT260" s="321"/>
      <c r="AU260" s="321"/>
      <c r="AV260" s="326"/>
      <c r="AW260" s="319"/>
      <c r="AX260" s="321"/>
      <c r="AY260" s="321"/>
      <c r="AZ260" s="321"/>
      <c r="BA260" s="326"/>
      <c r="BB260" s="319"/>
      <c r="BC260" s="320"/>
      <c r="BD260" s="321"/>
      <c r="BE260" s="321"/>
      <c r="BF260" s="328"/>
      <c r="BG260" s="292"/>
      <c r="BH260" s="293"/>
      <c r="BI260" s="293"/>
      <c r="BJ260" s="294"/>
      <c r="BK260" s="296"/>
      <c r="BL260" s="295"/>
      <c r="BM260" s="293"/>
      <c r="BN260" s="293"/>
      <c r="BO260" s="293"/>
      <c r="BP260" s="296"/>
      <c r="BQ260" s="295"/>
      <c r="BR260" s="292"/>
      <c r="BS260" s="293"/>
      <c r="BT260" s="293"/>
      <c r="BU260" s="512"/>
      <c r="BV260" s="342">
        <f t="shared" ref="BV260:BV323" si="48">SUM(O260:BU260)</f>
        <v>6</v>
      </c>
      <c r="BW260" s="429">
        <f t="shared" si="43"/>
        <v>0</v>
      </c>
      <c r="BX260" s="343" t="str">
        <f t="shared" ref="BX260:BX323" si="49">IFERROR(IF(SEARCH("Week",M260)&gt;0,(COUNT(O260:BU260))-(COUNTIFS(O260:BU260,0)),"-"),"-")</f>
        <v>-</v>
      </c>
      <c r="BY260" s="344" t="str">
        <f t="shared" ref="BY260:BY323" si="50">IFERROR(IF(SEARCH("NNC Season 1",M260)&gt;0,COUNT(O260:AG260,BG260:BU260),"-"),"-")</f>
        <v>-</v>
      </c>
      <c r="BZ260" s="344" t="str">
        <f t="shared" ref="BZ260:BZ323" si="51">IFERROR(IF(SEARCH("NNC Season 2",M260)&gt;0,COUNT(AH260:BF260),"-"),"-")</f>
        <v>-</v>
      </c>
      <c r="CA260" s="154" t="s">
        <v>124</v>
      </c>
      <c r="CB260" s="155" t="s">
        <v>677</v>
      </c>
      <c r="CC260" s="349">
        <f t="shared" si="44"/>
        <v>6</v>
      </c>
      <c r="CD260" s="349">
        <f t="shared" si="45"/>
        <v>0</v>
      </c>
      <c r="CE260" s="349">
        <f t="shared" si="46"/>
        <v>0</v>
      </c>
      <c r="CF260" s="349">
        <f t="shared" si="47"/>
        <v>0</v>
      </c>
      <c r="CG260" s="348">
        <v>0</v>
      </c>
      <c r="CH260" s="350" t="str">
        <f t="shared" ref="CH260:CH323" si="52">IFERROR(IF(L260&lt;=0,"-",IF(AND((SEARCH("NNC Season 1",M260)&gt;0),(OR(J260="RPS",J260="LVS")),(BY260&gt;0)),"Done",IF(AND((SEARCH("NNC Season 1",M260)&gt;0),(OR(J260="RPS",J260="LVS")),(BY260&lt;=0)),"Incomplete",IF(AND((AND(SEARCH("NNC Season 1",M260)&gt;0,BY260&gt;0)),(AND(SEARCH("NNC Season 2",M260)&gt;0,BZ260&gt;0)),(OR(J260="Nutrients",J260="CHLSUITE-W")),L260&lt;4,L260&gt;1,BX260&gt;1,((BV260-CG260)&gt;1)),"Done",IF(AND((AND(SEARCH("NNC Season 1",M260)&gt;0,BY260&gt;0)),(AND(SEARCH("NNC Season 2",M260)&gt;0,BZ260&gt;0)),(OR(J260="Nutrients",J260="CHLSUITE-W")),L260&gt;3,BX260&gt;3,((BV260-CG260)&gt;3)),"Done","Incomplete"))))),"-")</f>
        <v>-</v>
      </c>
    </row>
    <row r="261" spans="1:86">
      <c r="A261" s="238" t="s">
        <v>122</v>
      </c>
      <c r="B261" s="239" t="s">
        <v>188</v>
      </c>
      <c r="C261" s="240" t="s">
        <v>382</v>
      </c>
      <c r="D261" s="240" t="s">
        <v>189</v>
      </c>
      <c r="E261" s="286" t="s">
        <v>154</v>
      </c>
      <c r="F261" s="241" t="s">
        <v>380</v>
      </c>
      <c r="G261" s="242" t="s">
        <v>124</v>
      </c>
      <c r="H261" s="242" t="s">
        <v>129</v>
      </c>
      <c r="I261" s="243" t="s">
        <v>127</v>
      </c>
      <c r="J261" s="249" t="s">
        <v>47</v>
      </c>
      <c r="K261" s="287">
        <v>4</v>
      </c>
      <c r="L261" s="288">
        <v>4</v>
      </c>
      <c r="M261" s="247" t="s">
        <v>617</v>
      </c>
      <c r="N261" s="242" t="s">
        <v>383</v>
      </c>
      <c r="O261" s="291"/>
      <c r="P261" s="292"/>
      <c r="Q261" s="293"/>
      <c r="R261" s="293"/>
      <c r="S261" s="294">
        <v>1</v>
      </c>
      <c r="T261" s="295"/>
      <c r="U261" s="293"/>
      <c r="V261" s="293"/>
      <c r="W261" s="294"/>
      <c r="X261" s="296"/>
      <c r="Y261" s="295"/>
      <c r="Z261" s="293"/>
      <c r="AA261" s="293"/>
      <c r="AB261" s="313"/>
      <c r="AC261" s="314"/>
      <c r="AD261" s="315"/>
      <c r="AE261" s="293">
        <v>1</v>
      </c>
      <c r="AF261" s="293"/>
      <c r="AG261" s="296"/>
      <c r="AH261" s="319"/>
      <c r="AI261" s="320"/>
      <c r="AJ261" s="321"/>
      <c r="AK261" s="321"/>
      <c r="AL261" s="326"/>
      <c r="AM261" s="319"/>
      <c r="AN261" s="320"/>
      <c r="AO261" s="321"/>
      <c r="AP261" s="321"/>
      <c r="AQ261" s="328"/>
      <c r="AR261" s="320"/>
      <c r="AS261" s="320"/>
      <c r="AT261" s="321"/>
      <c r="AU261" s="321"/>
      <c r="AV261" s="326"/>
      <c r="AW261" s="319"/>
      <c r="AX261" s="321">
        <v>1</v>
      </c>
      <c r="AY261" s="321"/>
      <c r="AZ261" s="321"/>
      <c r="BA261" s="326"/>
      <c r="BB261" s="319"/>
      <c r="BC261" s="320"/>
      <c r="BD261" s="321"/>
      <c r="BE261" s="321"/>
      <c r="BF261" s="328"/>
      <c r="BG261" s="292"/>
      <c r="BH261" s="293">
        <v>1</v>
      </c>
      <c r="BI261" s="293"/>
      <c r="BJ261" s="294"/>
      <c r="BK261" s="296"/>
      <c r="BL261" s="295"/>
      <c r="BM261" s="293"/>
      <c r="BN261" s="293"/>
      <c r="BO261" s="293"/>
      <c r="BP261" s="296"/>
      <c r="BQ261" s="295"/>
      <c r="BR261" s="292"/>
      <c r="BS261" s="293"/>
      <c r="BT261" s="293"/>
      <c r="BU261" s="512"/>
      <c r="BV261" s="342">
        <f t="shared" si="48"/>
        <v>4</v>
      </c>
      <c r="BW261" s="429">
        <f t="shared" ref="BW261:BW262" si="53">L261-BV261</f>
        <v>0</v>
      </c>
      <c r="BX261" s="343">
        <f t="shared" si="49"/>
        <v>4</v>
      </c>
      <c r="BY261" s="344" t="str">
        <f t="shared" si="50"/>
        <v>-</v>
      </c>
      <c r="BZ261" s="344" t="str">
        <f t="shared" si="51"/>
        <v>-</v>
      </c>
      <c r="CA261" s="154" t="s">
        <v>124</v>
      </c>
      <c r="CB261" s="155" t="s">
        <v>677</v>
      </c>
      <c r="CC261" s="349">
        <f t="shared" si="44"/>
        <v>1</v>
      </c>
      <c r="CD261" s="349">
        <f t="shared" si="45"/>
        <v>1</v>
      </c>
      <c r="CE261" s="349">
        <f t="shared" si="46"/>
        <v>1</v>
      </c>
      <c r="CF261" s="349">
        <f t="shared" si="47"/>
        <v>1</v>
      </c>
      <c r="CG261" s="348">
        <v>0</v>
      </c>
      <c r="CH261" s="350" t="str">
        <f t="shared" si="52"/>
        <v>-</v>
      </c>
    </row>
    <row r="262" spans="1:86">
      <c r="A262" s="238" t="s">
        <v>122</v>
      </c>
      <c r="B262" s="239" t="s">
        <v>188</v>
      </c>
      <c r="C262" s="240" t="s">
        <v>382</v>
      </c>
      <c r="D262" s="240" t="s">
        <v>189</v>
      </c>
      <c r="E262" s="286" t="s">
        <v>154</v>
      </c>
      <c r="F262" s="241" t="s">
        <v>380</v>
      </c>
      <c r="G262" s="242" t="s">
        <v>124</v>
      </c>
      <c r="H262" s="242" t="s">
        <v>129</v>
      </c>
      <c r="I262" s="243" t="s">
        <v>127</v>
      </c>
      <c r="J262" s="249" t="s">
        <v>746</v>
      </c>
      <c r="K262" s="287">
        <v>4</v>
      </c>
      <c r="L262" s="288">
        <v>4</v>
      </c>
      <c r="M262" s="247" t="s">
        <v>628</v>
      </c>
      <c r="N262" s="242" t="s">
        <v>383</v>
      </c>
      <c r="O262" s="291"/>
      <c r="P262" s="292"/>
      <c r="Q262" s="293"/>
      <c r="R262" s="293"/>
      <c r="S262" s="294">
        <v>1</v>
      </c>
      <c r="T262" s="295"/>
      <c r="U262" s="293"/>
      <c r="V262" s="293"/>
      <c r="W262" s="294"/>
      <c r="X262" s="296"/>
      <c r="Y262" s="295"/>
      <c r="Z262" s="293"/>
      <c r="AA262" s="293"/>
      <c r="AB262" s="313"/>
      <c r="AC262" s="314"/>
      <c r="AD262" s="315"/>
      <c r="AE262" s="293">
        <v>1</v>
      </c>
      <c r="AF262" s="293"/>
      <c r="AG262" s="296"/>
      <c r="AH262" s="319"/>
      <c r="AI262" s="320"/>
      <c r="AJ262" s="321"/>
      <c r="AK262" s="321"/>
      <c r="AL262" s="326"/>
      <c r="AM262" s="319"/>
      <c r="AN262" s="320"/>
      <c r="AO262" s="321"/>
      <c r="AP262" s="321"/>
      <c r="AQ262" s="328"/>
      <c r="AR262" s="320"/>
      <c r="AS262" s="320"/>
      <c r="AT262" s="321"/>
      <c r="AU262" s="321"/>
      <c r="AV262" s="326"/>
      <c r="AW262" s="319"/>
      <c r="AX262" s="321">
        <v>1</v>
      </c>
      <c r="AY262" s="321"/>
      <c r="AZ262" s="321"/>
      <c r="BA262" s="326"/>
      <c r="BB262" s="319"/>
      <c r="BC262" s="320"/>
      <c r="BD262" s="321"/>
      <c r="BE262" s="321"/>
      <c r="BF262" s="328"/>
      <c r="BG262" s="292"/>
      <c r="BH262" s="293">
        <v>1</v>
      </c>
      <c r="BI262" s="293"/>
      <c r="BJ262" s="294"/>
      <c r="BK262" s="296"/>
      <c r="BL262" s="295"/>
      <c r="BM262" s="293"/>
      <c r="BN262" s="293"/>
      <c r="BO262" s="293"/>
      <c r="BP262" s="296"/>
      <c r="BQ262" s="295"/>
      <c r="BR262" s="292"/>
      <c r="BS262" s="293"/>
      <c r="BT262" s="293"/>
      <c r="BU262" s="512"/>
      <c r="BV262" s="342">
        <f t="shared" si="48"/>
        <v>4</v>
      </c>
      <c r="BW262" s="429">
        <f t="shared" si="53"/>
        <v>0</v>
      </c>
      <c r="BX262" s="343">
        <f t="shared" si="49"/>
        <v>4</v>
      </c>
      <c r="BY262" s="344" t="str">
        <f t="shared" si="50"/>
        <v>-</v>
      </c>
      <c r="BZ262" s="344" t="str">
        <f t="shared" si="51"/>
        <v>-</v>
      </c>
      <c r="CA262" s="154" t="s">
        <v>124</v>
      </c>
      <c r="CB262" s="155" t="s">
        <v>677</v>
      </c>
      <c r="CC262" s="349">
        <f t="shared" si="44"/>
        <v>1</v>
      </c>
      <c r="CD262" s="349">
        <f t="shared" si="45"/>
        <v>1</v>
      </c>
      <c r="CE262" s="349">
        <f t="shared" si="46"/>
        <v>1</v>
      </c>
      <c r="CF262" s="349">
        <f t="shared" si="47"/>
        <v>1</v>
      </c>
      <c r="CG262" s="348">
        <v>0</v>
      </c>
      <c r="CH262" s="350" t="str">
        <f t="shared" si="52"/>
        <v>-</v>
      </c>
    </row>
    <row r="263" spans="1:86">
      <c r="A263" s="238" t="s">
        <v>122</v>
      </c>
      <c r="B263" s="239" t="s">
        <v>188</v>
      </c>
      <c r="C263" s="240" t="s">
        <v>379</v>
      </c>
      <c r="D263" s="240" t="s">
        <v>189</v>
      </c>
      <c r="E263" s="286" t="s">
        <v>154</v>
      </c>
      <c r="F263" s="241" t="s">
        <v>380</v>
      </c>
      <c r="G263" s="242" t="s">
        <v>124</v>
      </c>
      <c r="H263" s="242" t="s">
        <v>129</v>
      </c>
      <c r="I263" s="243" t="s">
        <v>127</v>
      </c>
      <c r="J263" s="249" t="s">
        <v>734</v>
      </c>
      <c r="K263" s="287">
        <v>6</v>
      </c>
      <c r="L263" s="288">
        <v>6</v>
      </c>
      <c r="M263" s="310" t="s">
        <v>735</v>
      </c>
      <c r="N263" s="242" t="s">
        <v>381</v>
      </c>
      <c r="O263" s="291"/>
      <c r="P263" s="292"/>
      <c r="Q263" s="293"/>
      <c r="R263" s="293"/>
      <c r="S263" s="294">
        <v>6</v>
      </c>
      <c r="T263" s="295"/>
      <c r="U263" s="293"/>
      <c r="V263" s="293"/>
      <c r="W263" s="294"/>
      <c r="X263" s="296"/>
      <c r="Y263" s="295"/>
      <c r="Z263" s="293"/>
      <c r="AA263" s="293"/>
      <c r="AB263" s="313"/>
      <c r="AC263" s="314"/>
      <c r="AD263" s="315"/>
      <c r="AE263" s="293"/>
      <c r="AF263" s="293"/>
      <c r="AG263" s="296"/>
      <c r="AH263" s="319"/>
      <c r="AI263" s="320"/>
      <c r="AJ263" s="321"/>
      <c r="AK263" s="321"/>
      <c r="AL263" s="326"/>
      <c r="AM263" s="319"/>
      <c r="AN263" s="320"/>
      <c r="AO263" s="321"/>
      <c r="AP263" s="321"/>
      <c r="AQ263" s="328"/>
      <c r="AR263" s="320"/>
      <c r="AS263" s="320"/>
      <c r="AT263" s="321"/>
      <c r="AU263" s="321"/>
      <c r="AV263" s="326"/>
      <c r="AW263" s="319"/>
      <c r="AX263" s="321"/>
      <c r="AY263" s="321"/>
      <c r="AZ263" s="321"/>
      <c r="BA263" s="326"/>
      <c r="BB263" s="319"/>
      <c r="BC263" s="320"/>
      <c r="BD263" s="321"/>
      <c r="BE263" s="321"/>
      <c r="BF263" s="328"/>
      <c r="BG263" s="292"/>
      <c r="BH263" s="293"/>
      <c r="BI263" s="293"/>
      <c r="BJ263" s="294"/>
      <c r="BK263" s="296"/>
      <c r="BL263" s="295"/>
      <c r="BM263" s="293"/>
      <c r="BN263" s="293"/>
      <c r="BO263" s="293"/>
      <c r="BP263" s="296"/>
      <c r="BQ263" s="295"/>
      <c r="BR263" s="292"/>
      <c r="BS263" s="293"/>
      <c r="BT263" s="293"/>
      <c r="BU263" s="512"/>
      <c r="BV263" s="342">
        <f t="shared" si="48"/>
        <v>6</v>
      </c>
      <c r="BW263" s="429">
        <f t="shared" ref="BW263:BW324" si="54">L263-BV263</f>
        <v>0</v>
      </c>
      <c r="BX263" s="343" t="str">
        <f t="shared" si="49"/>
        <v>-</v>
      </c>
      <c r="BY263" s="344" t="str">
        <f t="shared" si="50"/>
        <v>-</v>
      </c>
      <c r="BZ263" s="344" t="str">
        <f t="shared" si="51"/>
        <v>-</v>
      </c>
      <c r="CA263" s="154" t="s">
        <v>124</v>
      </c>
      <c r="CB263" s="155" t="s">
        <v>677</v>
      </c>
      <c r="CC263" s="349">
        <f t="shared" si="44"/>
        <v>6</v>
      </c>
      <c r="CD263" s="349">
        <f t="shared" si="45"/>
        <v>0</v>
      </c>
      <c r="CE263" s="349">
        <f t="shared" si="46"/>
        <v>0</v>
      </c>
      <c r="CF263" s="349">
        <f t="shared" si="47"/>
        <v>0</v>
      </c>
      <c r="CG263" s="348">
        <v>0</v>
      </c>
      <c r="CH263" s="350" t="str">
        <f t="shared" si="52"/>
        <v>-</v>
      </c>
    </row>
    <row r="264" spans="1:86">
      <c r="A264" s="238" t="s">
        <v>122</v>
      </c>
      <c r="B264" s="239" t="s">
        <v>188</v>
      </c>
      <c r="C264" s="240" t="s">
        <v>379</v>
      </c>
      <c r="D264" s="240" t="s">
        <v>189</v>
      </c>
      <c r="E264" s="286" t="s">
        <v>154</v>
      </c>
      <c r="F264" s="241" t="s">
        <v>380</v>
      </c>
      <c r="G264" s="242" t="s">
        <v>124</v>
      </c>
      <c r="H264" s="242" t="s">
        <v>129</v>
      </c>
      <c r="I264" s="243" t="s">
        <v>127</v>
      </c>
      <c r="J264" s="249" t="s">
        <v>47</v>
      </c>
      <c r="K264" s="287">
        <v>4</v>
      </c>
      <c r="L264" s="288">
        <v>4</v>
      </c>
      <c r="M264" s="247" t="s">
        <v>617</v>
      </c>
      <c r="N264" s="242" t="s">
        <v>381</v>
      </c>
      <c r="O264" s="291"/>
      <c r="P264" s="292"/>
      <c r="Q264" s="293"/>
      <c r="R264" s="293"/>
      <c r="S264" s="294">
        <v>1</v>
      </c>
      <c r="T264" s="295"/>
      <c r="U264" s="293"/>
      <c r="V264" s="293"/>
      <c r="W264" s="294"/>
      <c r="X264" s="296"/>
      <c r="Y264" s="295"/>
      <c r="Z264" s="293"/>
      <c r="AA264" s="293"/>
      <c r="AB264" s="313"/>
      <c r="AC264" s="314"/>
      <c r="AD264" s="315"/>
      <c r="AE264" s="293">
        <v>1</v>
      </c>
      <c r="AF264" s="293"/>
      <c r="AG264" s="296"/>
      <c r="AH264" s="319"/>
      <c r="AI264" s="320"/>
      <c r="AJ264" s="321"/>
      <c r="AK264" s="321"/>
      <c r="AL264" s="326"/>
      <c r="AM264" s="319"/>
      <c r="AN264" s="320"/>
      <c r="AO264" s="321"/>
      <c r="AP264" s="321"/>
      <c r="AQ264" s="328"/>
      <c r="AR264" s="320"/>
      <c r="AS264" s="320"/>
      <c r="AT264" s="321"/>
      <c r="AU264" s="321"/>
      <c r="AV264" s="326"/>
      <c r="AW264" s="319"/>
      <c r="AX264" s="321">
        <v>1</v>
      </c>
      <c r="AY264" s="321"/>
      <c r="AZ264" s="321"/>
      <c r="BA264" s="326"/>
      <c r="BB264" s="319"/>
      <c r="BC264" s="320"/>
      <c r="BD264" s="321"/>
      <c r="BE264" s="321"/>
      <c r="BF264" s="328"/>
      <c r="BG264" s="292"/>
      <c r="BH264" s="293">
        <v>1</v>
      </c>
      <c r="BI264" s="293"/>
      <c r="BJ264" s="294"/>
      <c r="BK264" s="296"/>
      <c r="BL264" s="295"/>
      <c r="BM264" s="293"/>
      <c r="BN264" s="293"/>
      <c r="BO264" s="293"/>
      <c r="BP264" s="296"/>
      <c r="BQ264" s="295"/>
      <c r="BR264" s="292"/>
      <c r="BS264" s="293"/>
      <c r="BT264" s="293"/>
      <c r="BU264" s="512"/>
      <c r="BV264" s="342">
        <f t="shared" si="48"/>
        <v>4</v>
      </c>
      <c r="BW264" s="429">
        <f t="shared" si="54"/>
        <v>0</v>
      </c>
      <c r="BX264" s="343">
        <f t="shared" si="49"/>
        <v>4</v>
      </c>
      <c r="BY264" s="344" t="str">
        <f t="shared" si="50"/>
        <v>-</v>
      </c>
      <c r="BZ264" s="344" t="str">
        <f t="shared" si="51"/>
        <v>-</v>
      </c>
      <c r="CA264" s="154" t="s">
        <v>124</v>
      </c>
      <c r="CB264" s="155" t="s">
        <v>677</v>
      </c>
      <c r="CC264" s="349">
        <f t="shared" ref="CC264:CC327" si="55">SUM(O264:AC264)</f>
        <v>1</v>
      </c>
      <c r="CD264" s="349">
        <f t="shared" ref="CD264:CD327" si="56">SUM(AD264:AQ264)</f>
        <v>1</v>
      </c>
      <c r="CE264" s="349">
        <f t="shared" ref="CE264:CE327" si="57">SUM(AR264:BF264)</f>
        <v>1</v>
      </c>
      <c r="CF264" s="349">
        <f t="shared" ref="CF264:CF327" si="58">SUM(BG264:BU264)</f>
        <v>1</v>
      </c>
      <c r="CG264" s="348">
        <v>0</v>
      </c>
      <c r="CH264" s="350" t="str">
        <f t="shared" si="52"/>
        <v>-</v>
      </c>
    </row>
    <row r="265" spans="1:86">
      <c r="A265" s="238" t="s">
        <v>122</v>
      </c>
      <c r="B265" s="239" t="s">
        <v>188</v>
      </c>
      <c r="C265" s="240" t="s">
        <v>379</v>
      </c>
      <c r="D265" s="240" t="s">
        <v>189</v>
      </c>
      <c r="E265" s="286" t="s">
        <v>154</v>
      </c>
      <c r="F265" s="241" t="s">
        <v>380</v>
      </c>
      <c r="G265" s="242" t="s">
        <v>124</v>
      </c>
      <c r="H265" s="242" t="s">
        <v>129</v>
      </c>
      <c r="I265" s="243" t="s">
        <v>127</v>
      </c>
      <c r="J265" s="249" t="s">
        <v>746</v>
      </c>
      <c r="K265" s="287">
        <v>4</v>
      </c>
      <c r="L265" s="288">
        <v>4</v>
      </c>
      <c r="M265" s="247" t="s">
        <v>628</v>
      </c>
      <c r="N265" s="242" t="s">
        <v>381</v>
      </c>
      <c r="O265" s="291"/>
      <c r="P265" s="292"/>
      <c r="Q265" s="293"/>
      <c r="R265" s="293"/>
      <c r="S265" s="294">
        <v>1</v>
      </c>
      <c r="T265" s="295"/>
      <c r="U265" s="293"/>
      <c r="V265" s="293"/>
      <c r="W265" s="294"/>
      <c r="X265" s="296"/>
      <c r="Y265" s="295"/>
      <c r="Z265" s="293"/>
      <c r="AA265" s="293"/>
      <c r="AB265" s="313"/>
      <c r="AC265" s="314"/>
      <c r="AD265" s="315"/>
      <c r="AE265" s="293">
        <v>1</v>
      </c>
      <c r="AF265" s="293"/>
      <c r="AG265" s="296"/>
      <c r="AH265" s="319"/>
      <c r="AI265" s="320"/>
      <c r="AJ265" s="321"/>
      <c r="AK265" s="321"/>
      <c r="AL265" s="326"/>
      <c r="AM265" s="319"/>
      <c r="AN265" s="320"/>
      <c r="AO265" s="321"/>
      <c r="AP265" s="321"/>
      <c r="AQ265" s="328"/>
      <c r="AR265" s="320"/>
      <c r="AS265" s="320"/>
      <c r="AT265" s="321"/>
      <c r="AU265" s="321"/>
      <c r="AV265" s="326"/>
      <c r="AW265" s="319"/>
      <c r="AX265" s="321">
        <v>1</v>
      </c>
      <c r="AY265" s="321"/>
      <c r="AZ265" s="321"/>
      <c r="BA265" s="326"/>
      <c r="BB265" s="319"/>
      <c r="BC265" s="320"/>
      <c r="BD265" s="321"/>
      <c r="BE265" s="321"/>
      <c r="BF265" s="328"/>
      <c r="BG265" s="292"/>
      <c r="BH265" s="293">
        <v>1</v>
      </c>
      <c r="BI265" s="293"/>
      <c r="BJ265" s="294"/>
      <c r="BK265" s="296"/>
      <c r="BL265" s="295"/>
      <c r="BM265" s="293"/>
      <c r="BN265" s="293"/>
      <c r="BO265" s="293"/>
      <c r="BP265" s="296"/>
      <c r="BQ265" s="295"/>
      <c r="BR265" s="292"/>
      <c r="BS265" s="293"/>
      <c r="BT265" s="293"/>
      <c r="BU265" s="512"/>
      <c r="BV265" s="342">
        <f t="shared" si="48"/>
        <v>4</v>
      </c>
      <c r="BW265" s="429">
        <f t="shared" si="54"/>
        <v>0</v>
      </c>
      <c r="BX265" s="343">
        <f t="shared" si="49"/>
        <v>4</v>
      </c>
      <c r="BY265" s="344" t="str">
        <f t="shared" si="50"/>
        <v>-</v>
      </c>
      <c r="BZ265" s="344" t="str">
        <f t="shared" si="51"/>
        <v>-</v>
      </c>
      <c r="CA265" s="154" t="s">
        <v>124</v>
      </c>
      <c r="CB265" s="155" t="s">
        <v>677</v>
      </c>
      <c r="CC265" s="349">
        <f t="shared" si="55"/>
        <v>1</v>
      </c>
      <c r="CD265" s="349">
        <f t="shared" si="56"/>
        <v>1</v>
      </c>
      <c r="CE265" s="349">
        <f t="shared" si="57"/>
        <v>1</v>
      </c>
      <c r="CF265" s="349">
        <f t="shared" si="58"/>
        <v>1</v>
      </c>
      <c r="CG265" s="348">
        <v>0</v>
      </c>
      <c r="CH265" s="350" t="str">
        <f t="shared" si="52"/>
        <v>-</v>
      </c>
    </row>
    <row r="266" spans="1:86">
      <c r="A266" s="238" t="s">
        <v>122</v>
      </c>
      <c r="B266" s="239" t="s">
        <v>188</v>
      </c>
      <c r="C266" s="240" t="s">
        <v>806</v>
      </c>
      <c r="D266" s="240" t="s">
        <v>189</v>
      </c>
      <c r="E266" s="286" t="s">
        <v>154</v>
      </c>
      <c r="F266" s="241" t="s">
        <v>190</v>
      </c>
      <c r="G266" s="242" t="s">
        <v>124</v>
      </c>
      <c r="H266" s="242" t="s">
        <v>129</v>
      </c>
      <c r="I266" s="243" t="s">
        <v>127</v>
      </c>
      <c r="J266" s="249" t="s">
        <v>75</v>
      </c>
      <c r="K266" s="287">
        <v>5</v>
      </c>
      <c r="L266" s="288">
        <v>5</v>
      </c>
      <c r="M266" s="247" t="s">
        <v>606</v>
      </c>
      <c r="N266" s="242" t="s">
        <v>191</v>
      </c>
      <c r="O266" s="291"/>
      <c r="P266" s="292"/>
      <c r="Q266" s="293"/>
      <c r="R266" s="293"/>
      <c r="S266" s="294">
        <v>1</v>
      </c>
      <c r="T266" s="295"/>
      <c r="U266" s="293"/>
      <c r="V266" s="293"/>
      <c r="W266" s="294"/>
      <c r="X266" s="296"/>
      <c r="Y266" s="295"/>
      <c r="Z266" s="293"/>
      <c r="AA266" s="293"/>
      <c r="AB266" s="313"/>
      <c r="AC266" s="314"/>
      <c r="AD266" s="315"/>
      <c r="AE266" s="293">
        <v>1</v>
      </c>
      <c r="AF266" s="293"/>
      <c r="AG266" s="296"/>
      <c r="AH266" s="319"/>
      <c r="AI266" s="320"/>
      <c r="AJ266" s="321"/>
      <c r="AK266" s="321"/>
      <c r="AL266" s="326"/>
      <c r="AM266" s="319"/>
      <c r="AN266" s="320"/>
      <c r="AO266" s="321"/>
      <c r="AP266" s="321"/>
      <c r="AQ266" s="328"/>
      <c r="AR266" s="320"/>
      <c r="AS266" s="320"/>
      <c r="AT266" s="321"/>
      <c r="AU266" s="321"/>
      <c r="AV266" s="326"/>
      <c r="AW266" s="319"/>
      <c r="AX266" s="321">
        <v>1</v>
      </c>
      <c r="AY266" s="321">
        <v>1</v>
      </c>
      <c r="AZ266" s="321"/>
      <c r="BA266" s="326"/>
      <c r="BB266" s="319"/>
      <c r="BC266" s="320"/>
      <c r="BD266" s="321"/>
      <c r="BE266" s="321"/>
      <c r="BF266" s="328"/>
      <c r="BG266" s="292"/>
      <c r="BH266" s="293">
        <v>1</v>
      </c>
      <c r="BI266" s="293"/>
      <c r="BJ266" s="294"/>
      <c r="BK266" s="296"/>
      <c r="BL266" s="295"/>
      <c r="BM266" s="293"/>
      <c r="BN266" s="293"/>
      <c r="BO266" s="293"/>
      <c r="BP266" s="296"/>
      <c r="BQ266" s="295"/>
      <c r="BR266" s="292"/>
      <c r="BS266" s="293"/>
      <c r="BT266" s="293"/>
      <c r="BU266" s="512"/>
      <c r="BV266" s="342">
        <f t="shared" si="48"/>
        <v>5</v>
      </c>
      <c r="BW266" s="429">
        <f t="shared" si="54"/>
        <v>0</v>
      </c>
      <c r="BX266" s="343">
        <f t="shared" si="49"/>
        <v>5</v>
      </c>
      <c r="BY266" s="344" t="str">
        <f t="shared" si="50"/>
        <v>-</v>
      </c>
      <c r="BZ266" s="344" t="str">
        <f t="shared" si="51"/>
        <v>-</v>
      </c>
      <c r="CA266" s="154" t="s">
        <v>858</v>
      </c>
      <c r="CB266" s="155" t="s">
        <v>677</v>
      </c>
      <c r="CC266" s="349">
        <f t="shared" si="55"/>
        <v>1</v>
      </c>
      <c r="CD266" s="349">
        <f t="shared" si="56"/>
        <v>1</v>
      </c>
      <c r="CE266" s="349">
        <f t="shared" si="57"/>
        <v>2</v>
      </c>
      <c r="CF266" s="349">
        <f t="shared" si="58"/>
        <v>1</v>
      </c>
      <c r="CG266" s="348">
        <v>0</v>
      </c>
      <c r="CH266" s="350" t="str">
        <f t="shared" si="52"/>
        <v>-</v>
      </c>
    </row>
    <row r="267" spans="1:86">
      <c r="A267" s="238" t="s">
        <v>122</v>
      </c>
      <c r="B267" s="239" t="s">
        <v>188</v>
      </c>
      <c r="C267" s="240" t="s">
        <v>806</v>
      </c>
      <c r="D267" s="240" t="s">
        <v>189</v>
      </c>
      <c r="E267" s="286" t="s">
        <v>154</v>
      </c>
      <c r="F267" s="241" t="s">
        <v>190</v>
      </c>
      <c r="G267" s="242" t="s">
        <v>124</v>
      </c>
      <c r="H267" s="242" t="s">
        <v>129</v>
      </c>
      <c r="I267" s="243" t="s">
        <v>127</v>
      </c>
      <c r="J267" s="249" t="s">
        <v>38</v>
      </c>
      <c r="K267" s="287">
        <v>5</v>
      </c>
      <c r="L267" s="288">
        <v>5</v>
      </c>
      <c r="M267" s="247" t="s">
        <v>631</v>
      </c>
      <c r="N267" s="242" t="s">
        <v>191</v>
      </c>
      <c r="O267" s="291"/>
      <c r="P267" s="292"/>
      <c r="Q267" s="293"/>
      <c r="R267" s="293"/>
      <c r="S267" s="294">
        <v>1</v>
      </c>
      <c r="T267" s="295"/>
      <c r="U267" s="293"/>
      <c r="V267" s="293"/>
      <c r="W267" s="294"/>
      <c r="X267" s="296"/>
      <c r="Y267" s="295"/>
      <c r="Z267" s="293"/>
      <c r="AA267" s="293"/>
      <c r="AB267" s="313"/>
      <c r="AC267" s="314"/>
      <c r="AD267" s="315"/>
      <c r="AE267" s="293">
        <v>1</v>
      </c>
      <c r="AF267" s="293"/>
      <c r="AG267" s="296"/>
      <c r="AH267" s="319"/>
      <c r="AI267" s="320"/>
      <c r="AJ267" s="321"/>
      <c r="AK267" s="321"/>
      <c r="AL267" s="326"/>
      <c r="AM267" s="319"/>
      <c r="AN267" s="320"/>
      <c r="AO267" s="321"/>
      <c r="AP267" s="321"/>
      <c r="AQ267" s="328"/>
      <c r="AR267" s="320"/>
      <c r="AS267" s="320"/>
      <c r="AT267" s="321"/>
      <c r="AU267" s="321"/>
      <c r="AV267" s="326"/>
      <c r="AW267" s="319"/>
      <c r="AX267" s="321">
        <v>1</v>
      </c>
      <c r="AY267" s="321">
        <v>1</v>
      </c>
      <c r="AZ267" s="321"/>
      <c r="BA267" s="326"/>
      <c r="BB267" s="319"/>
      <c r="BC267" s="320"/>
      <c r="BD267" s="321"/>
      <c r="BE267" s="321"/>
      <c r="BF267" s="328"/>
      <c r="BG267" s="292"/>
      <c r="BH267" s="293">
        <v>1</v>
      </c>
      <c r="BI267" s="293"/>
      <c r="BJ267" s="294"/>
      <c r="BK267" s="296"/>
      <c r="BL267" s="295"/>
      <c r="BM267" s="293"/>
      <c r="BN267" s="293"/>
      <c r="BO267" s="293"/>
      <c r="BP267" s="296"/>
      <c r="BQ267" s="295"/>
      <c r="BR267" s="292"/>
      <c r="BS267" s="293"/>
      <c r="BT267" s="293"/>
      <c r="BU267" s="512"/>
      <c r="BV267" s="342">
        <f t="shared" si="48"/>
        <v>5</v>
      </c>
      <c r="BW267" s="429">
        <f t="shared" si="54"/>
        <v>0</v>
      </c>
      <c r="BX267" s="343">
        <f t="shared" si="49"/>
        <v>5</v>
      </c>
      <c r="BY267" s="344">
        <f t="shared" si="50"/>
        <v>3</v>
      </c>
      <c r="BZ267" s="344">
        <f t="shared" si="51"/>
        <v>2</v>
      </c>
      <c r="CA267" s="154" t="s">
        <v>858</v>
      </c>
      <c r="CB267" s="155" t="s">
        <v>677</v>
      </c>
      <c r="CC267" s="349">
        <f t="shared" si="55"/>
        <v>1</v>
      </c>
      <c r="CD267" s="349">
        <f t="shared" si="56"/>
        <v>1</v>
      </c>
      <c r="CE267" s="349">
        <f t="shared" si="57"/>
        <v>2</v>
      </c>
      <c r="CF267" s="349">
        <f t="shared" si="58"/>
        <v>1</v>
      </c>
      <c r="CG267" s="348">
        <v>0</v>
      </c>
      <c r="CH267" s="350" t="str">
        <f t="shared" si="52"/>
        <v>Done</v>
      </c>
    </row>
    <row r="268" spans="1:86">
      <c r="A268" s="238" t="s">
        <v>122</v>
      </c>
      <c r="B268" s="239" t="s">
        <v>188</v>
      </c>
      <c r="C268" s="240" t="s">
        <v>806</v>
      </c>
      <c r="D268" s="240" t="s">
        <v>189</v>
      </c>
      <c r="E268" s="286" t="s">
        <v>154</v>
      </c>
      <c r="F268" s="241" t="s">
        <v>190</v>
      </c>
      <c r="G268" s="242" t="s">
        <v>124</v>
      </c>
      <c r="H268" s="242" t="s">
        <v>129</v>
      </c>
      <c r="I268" s="243" t="s">
        <v>127</v>
      </c>
      <c r="J268" s="249" t="s">
        <v>734</v>
      </c>
      <c r="K268" s="287">
        <v>6</v>
      </c>
      <c r="L268" s="288">
        <v>6</v>
      </c>
      <c r="M268" s="310" t="s">
        <v>735</v>
      </c>
      <c r="N268" s="242" t="s">
        <v>191</v>
      </c>
      <c r="O268" s="291"/>
      <c r="P268" s="292"/>
      <c r="Q268" s="293"/>
      <c r="R268" s="293"/>
      <c r="S268" s="294">
        <v>6</v>
      </c>
      <c r="T268" s="295"/>
      <c r="U268" s="293"/>
      <c r="V268" s="293"/>
      <c r="W268" s="294"/>
      <c r="X268" s="296"/>
      <c r="Y268" s="295"/>
      <c r="Z268" s="293"/>
      <c r="AA268" s="293"/>
      <c r="AB268" s="313"/>
      <c r="AC268" s="314"/>
      <c r="AD268" s="315"/>
      <c r="AE268" s="293"/>
      <c r="AF268" s="293"/>
      <c r="AG268" s="296"/>
      <c r="AH268" s="319"/>
      <c r="AI268" s="320"/>
      <c r="AJ268" s="321"/>
      <c r="AK268" s="321"/>
      <c r="AL268" s="326"/>
      <c r="AM268" s="319"/>
      <c r="AN268" s="320"/>
      <c r="AO268" s="321"/>
      <c r="AP268" s="321"/>
      <c r="AQ268" s="328"/>
      <c r="AR268" s="320"/>
      <c r="AS268" s="320"/>
      <c r="AT268" s="321"/>
      <c r="AU268" s="321"/>
      <c r="AV268" s="326"/>
      <c r="AW268" s="319"/>
      <c r="AX268" s="321"/>
      <c r="AY268" s="321"/>
      <c r="AZ268" s="321"/>
      <c r="BA268" s="326"/>
      <c r="BB268" s="319"/>
      <c r="BC268" s="320"/>
      <c r="BD268" s="321"/>
      <c r="BE268" s="321"/>
      <c r="BF268" s="328"/>
      <c r="BG268" s="292"/>
      <c r="BH268" s="293"/>
      <c r="BI268" s="293"/>
      <c r="BJ268" s="294"/>
      <c r="BK268" s="296"/>
      <c r="BL268" s="295"/>
      <c r="BM268" s="293"/>
      <c r="BN268" s="293"/>
      <c r="BO268" s="293"/>
      <c r="BP268" s="296"/>
      <c r="BQ268" s="295"/>
      <c r="BR268" s="292"/>
      <c r="BS268" s="293"/>
      <c r="BT268" s="293"/>
      <c r="BU268" s="512"/>
      <c r="BV268" s="342">
        <f t="shared" si="48"/>
        <v>6</v>
      </c>
      <c r="BW268" s="429">
        <f t="shared" si="54"/>
        <v>0</v>
      </c>
      <c r="BX268" s="343" t="str">
        <f t="shared" si="49"/>
        <v>-</v>
      </c>
      <c r="BY268" s="344" t="str">
        <f t="shared" si="50"/>
        <v>-</v>
      </c>
      <c r="BZ268" s="344" t="str">
        <f t="shared" si="51"/>
        <v>-</v>
      </c>
      <c r="CA268" s="154" t="s">
        <v>858</v>
      </c>
      <c r="CB268" s="155" t="s">
        <v>677</v>
      </c>
      <c r="CC268" s="349">
        <f t="shared" si="55"/>
        <v>6</v>
      </c>
      <c r="CD268" s="349">
        <f t="shared" si="56"/>
        <v>0</v>
      </c>
      <c r="CE268" s="349">
        <f t="shared" si="57"/>
        <v>0</v>
      </c>
      <c r="CF268" s="349">
        <f t="shared" si="58"/>
        <v>0</v>
      </c>
      <c r="CG268" s="348">
        <v>0</v>
      </c>
      <c r="CH268" s="350" t="str">
        <f t="shared" si="52"/>
        <v>-</v>
      </c>
    </row>
    <row r="269" spans="1:86">
      <c r="A269" s="238" t="s">
        <v>122</v>
      </c>
      <c r="B269" s="239" t="s">
        <v>188</v>
      </c>
      <c r="C269" s="240" t="s">
        <v>807</v>
      </c>
      <c r="D269" s="240" t="s">
        <v>189</v>
      </c>
      <c r="E269" s="286" t="s">
        <v>154</v>
      </c>
      <c r="F269" s="241" t="s">
        <v>356</v>
      </c>
      <c r="G269" s="242" t="s">
        <v>124</v>
      </c>
      <c r="H269" s="242" t="s">
        <v>129</v>
      </c>
      <c r="I269" s="243" t="s">
        <v>127</v>
      </c>
      <c r="J269" s="249" t="s">
        <v>75</v>
      </c>
      <c r="K269" s="287">
        <v>5</v>
      </c>
      <c r="L269" s="288">
        <v>5</v>
      </c>
      <c r="M269" s="247" t="s">
        <v>639</v>
      </c>
      <c r="N269" s="242" t="s">
        <v>770</v>
      </c>
      <c r="O269" s="291"/>
      <c r="P269" s="292"/>
      <c r="Q269" s="293"/>
      <c r="R269" s="293"/>
      <c r="S269" s="294">
        <v>1</v>
      </c>
      <c r="T269" s="295"/>
      <c r="U269" s="293"/>
      <c r="V269" s="293"/>
      <c r="W269" s="294"/>
      <c r="X269" s="296"/>
      <c r="Y269" s="295"/>
      <c r="Z269" s="293"/>
      <c r="AA269" s="293"/>
      <c r="AB269" s="313"/>
      <c r="AC269" s="314"/>
      <c r="AD269" s="315"/>
      <c r="AE269" s="293">
        <v>1</v>
      </c>
      <c r="AF269" s="293"/>
      <c r="AG269" s="296"/>
      <c r="AH269" s="319"/>
      <c r="AI269" s="320"/>
      <c r="AJ269" s="321"/>
      <c r="AK269" s="321"/>
      <c r="AL269" s="326"/>
      <c r="AM269" s="319"/>
      <c r="AN269" s="320"/>
      <c r="AO269" s="321"/>
      <c r="AP269" s="321">
        <v>1</v>
      </c>
      <c r="AQ269" s="328"/>
      <c r="AR269" s="320"/>
      <c r="AS269" s="320"/>
      <c r="AT269" s="321"/>
      <c r="AU269" s="321"/>
      <c r="AV269" s="326"/>
      <c r="AW269" s="319"/>
      <c r="AX269" s="321">
        <v>1</v>
      </c>
      <c r="AY269" s="321"/>
      <c r="AZ269" s="321"/>
      <c r="BA269" s="326"/>
      <c r="BB269" s="319"/>
      <c r="BC269" s="320"/>
      <c r="BD269" s="321"/>
      <c r="BE269" s="321"/>
      <c r="BF269" s="328"/>
      <c r="BG269" s="292"/>
      <c r="BH269" s="293">
        <v>1</v>
      </c>
      <c r="BI269" s="293"/>
      <c r="BJ269" s="294"/>
      <c r="BK269" s="296"/>
      <c r="BL269" s="295"/>
      <c r="BM269" s="293"/>
      <c r="BN269" s="293"/>
      <c r="BO269" s="293"/>
      <c r="BP269" s="296"/>
      <c r="BQ269" s="295"/>
      <c r="BR269" s="292"/>
      <c r="BS269" s="293"/>
      <c r="BT269" s="293"/>
      <c r="BU269" s="512"/>
      <c r="BV269" s="342">
        <f t="shared" si="48"/>
        <v>5</v>
      </c>
      <c r="BW269" s="429">
        <f>L269-BV269</f>
        <v>0</v>
      </c>
      <c r="BX269" s="343">
        <f t="shared" si="49"/>
        <v>5</v>
      </c>
      <c r="BY269" s="344" t="str">
        <f t="shared" si="50"/>
        <v>-</v>
      </c>
      <c r="BZ269" s="344" t="str">
        <f t="shared" si="51"/>
        <v>-</v>
      </c>
      <c r="CA269" s="154" t="s">
        <v>124</v>
      </c>
      <c r="CB269" s="155" t="s">
        <v>677</v>
      </c>
      <c r="CC269" s="349">
        <f t="shared" si="55"/>
        <v>1</v>
      </c>
      <c r="CD269" s="349">
        <f t="shared" si="56"/>
        <v>2</v>
      </c>
      <c r="CE269" s="349">
        <f t="shared" si="57"/>
        <v>1</v>
      </c>
      <c r="CF269" s="349">
        <f t="shared" si="58"/>
        <v>1</v>
      </c>
      <c r="CG269" s="348">
        <v>0</v>
      </c>
      <c r="CH269" s="350" t="str">
        <f t="shared" si="52"/>
        <v>-</v>
      </c>
    </row>
    <row r="270" spans="1:86">
      <c r="A270" s="238" t="s">
        <v>122</v>
      </c>
      <c r="B270" s="239" t="s">
        <v>188</v>
      </c>
      <c r="C270" s="240" t="s">
        <v>807</v>
      </c>
      <c r="D270" s="240" t="s">
        <v>189</v>
      </c>
      <c r="E270" s="286" t="s">
        <v>154</v>
      </c>
      <c r="F270" s="241" t="s">
        <v>356</v>
      </c>
      <c r="G270" s="242" t="s">
        <v>124</v>
      </c>
      <c r="H270" s="242" t="s">
        <v>129</v>
      </c>
      <c r="I270" s="243" t="s">
        <v>127</v>
      </c>
      <c r="J270" s="249" t="s">
        <v>734</v>
      </c>
      <c r="K270" s="287">
        <v>6</v>
      </c>
      <c r="L270" s="288">
        <v>6</v>
      </c>
      <c r="M270" s="310" t="s">
        <v>735</v>
      </c>
      <c r="N270" s="242" t="s">
        <v>770</v>
      </c>
      <c r="O270" s="291"/>
      <c r="P270" s="292"/>
      <c r="Q270" s="293"/>
      <c r="R270" s="293"/>
      <c r="S270" s="294"/>
      <c r="T270" s="295"/>
      <c r="U270" s="293"/>
      <c r="V270" s="293"/>
      <c r="W270" s="294"/>
      <c r="X270" s="296"/>
      <c r="Y270" s="295"/>
      <c r="Z270" s="293"/>
      <c r="AA270" s="293"/>
      <c r="AB270" s="313"/>
      <c r="AC270" s="314"/>
      <c r="AD270" s="315"/>
      <c r="AE270" s="293">
        <v>6</v>
      </c>
      <c r="AF270" s="293"/>
      <c r="AG270" s="296"/>
      <c r="AH270" s="319"/>
      <c r="AI270" s="320"/>
      <c r="AJ270" s="321"/>
      <c r="AK270" s="321"/>
      <c r="AL270" s="326"/>
      <c r="AM270" s="319"/>
      <c r="AN270" s="320"/>
      <c r="AO270" s="321"/>
      <c r="AP270" s="321"/>
      <c r="AQ270" s="328"/>
      <c r="AR270" s="320"/>
      <c r="AS270" s="320"/>
      <c r="AT270" s="321"/>
      <c r="AU270" s="321"/>
      <c r="AV270" s="326"/>
      <c r="AW270" s="319"/>
      <c r="AX270" s="321"/>
      <c r="AY270" s="321"/>
      <c r="AZ270" s="321"/>
      <c r="BA270" s="326"/>
      <c r="BB270" s="319"/>
      <c r="BC270" s="320"/>
      <c r="BD270" s="321"/>
      <c r="BE270" s="321"/>
      <c r="BF270" s="328"/>
      <c r="BG270" s="292"/>
      <c r="BH270" s="293"/>
      <c r="BI270" s="293"/>
      <c r="BJ270" s="294"/>
      <c r="BK270" s="296"/>
      <c r="BL270" s="295"/>
      <c r="BM270" s="293"/>
      <c r="BN270" s="293"/>
      <c r="BO270" s="293"/>
      <c r="BP270" s="296"/>
      <c r="BQ270" s="295"/>
      <c r="BR270" s="292"/>
      <c r="BS270" s="293"/>
      <c r="BT270" s="293"/>
      <c r="BU270" s="512"/>
      <c r="BV270" s="342">
        <f t="shared" si="48"/>
        <v>6</v>
      </c>
      <c r="BW270" s="429">
        <f t="shared" si="54"/>
        <v>0</v>
      </c>
      <c r="BX270" s="343" t="str">
        <f t="shared" si="49"/>
        <v>-</v>
      </c>
      <c r="BY270" s="344" t="str">
        <f t="shared" si="50"/>
        <v>-</v>
      </c>
      <c r="BZ270" s="344" t="str">
        <f t="shared" si="51"/>
        <v>-</v>
      </c>
      <c r="CA270" s="154" t="s">
        <v>124</v>
      </c>
      <c r="CB270" s="155" t="s">
        <v>677</v>
      </c>
      <c r="CC270" s="349">
        <f t="shared" si="55"/>
        <v>0</v>
      </c>
      <c r="CD270" s="349">
        <f t="shared" si="56"/>
        <v>6</v>
      </c>
      <c r="CE270" s="349">
        <f t="shared" si="57"/>
        <v>0</v>
      </c>
      <c r="CF270" s="349">
        <f t="shared" si="58"/>
        <v>0</v>
      </c>
      <c r="CG270" s="348">
        <v>0</v>
      </c>
      <c r="CH270" s="350" t="str">
        <f t="shared" si="52"/>
        <v>-</v>
      </c>
    </row>
    <row r="271" spans="1:86">
      <c r="A271" s="238" t="s">
        <v>122</v>
      </c>
      <c r="B271" s="239" t="s">
        <v>188</v>
      </c>
      <c r="C271" s="240" t="s">
        <v>807</v>
      </c>
      <c r="D271" s="240" t="s">
        <v>189</v>
      </c>
      <c r="E271" s="286" t="s">
        <v>154</v>
      </c>
      <c r="F271" s="241" t="s">
        <v>356</v>
      </c>
      <c r="G271" s="242" t="s">
        <v>124</v>
      </c>
      <c r="H271" s="242" t="s">
        <v>129</v>
      </c>
      <c r="I271" s="243" t="s">
        <v>127</v>
      </c>
      <c r="J271" s="249" t="s">
        <v>72</v>
      </c>
      <c r="K271" s="287">
        <v>2</v>
      </c>
      <c r="L271" s="288">
        <v>4</v>
      </c>
      <c r="M271" s="247" t="s">
        <v>627</v>
      </c>
      <c r="N271" s="242" t="s">
        <v>770</v>
      </c>
      <c r="O271" s="291"/>
      <c r="P271" s="292"/>
      <c r="Q271" s="293"/>
      <c r="R271" s="293"/>
      <c r="S271" s="294">
        <v>1</v>
      </c>
      <c r="T271" s="295"/>
      <c r="U271" s="293"/>
      <c r="V271" s="293"/>
      <c r="W271" s="294"/>
      <c r="X271" s="296"/>
      <c r="Y271" s="295"/>
      <c r="Z271" s="293"/>
      <c r="AA271" s="293"/>
      <c r="AB271" s="313"/>
      <c r="AC271" s="314"/>
      <c r="AD271" s="315"/>
      <c r="AE271" s="293">
        <v>1</v>
      </c>
      <c r="AF271" s="293"/>
      <c r="AG271" s="296"/>
      <c r="AH271" s="319"/>
      <c r="AI271" s="320"/>
      <c r="AJ271" s="321"/>
      <c r="AK271" s="321"/>
      <c r="AL271" s="326"/>
      <c r="AM271" s="319"/>
      <c r="AN271" s="320"/>
      <c r="AO271" s="321"/>
      <c r="AP271" s="321"/>
      <c r="AQ271" s="328"/>
      <c r="AR271" s="320"/>
      <c r="AS271" s="320"/>
      <c r="AT271" s="321"/>
      <c r="AU271" s="321"/>
      <c r="AV271" s="326"/>
      <c r="AW271" s="319"/>
      <c r="AX271" s="321">
        <v>1</v>
      </c>
      <c r="AY271" s="321"/>
      <c r="AZ271" s="321"/>
      <c r="BA271" s="326"/>
      <c r="BB271" s="319"/>
      <c r="BC271" s="320"/>
      <c r="BD271" s="321"/>
      <c r="BE271" s="321"/>
      <c r="BF271" s="328"/>
      <c r="BG271" s="292"/>
      <c r="BH271" s="293">
        <v>1</v>
      </c>
      <c r="BI271" s="293"/>
      <c r="BJ271" s="294"/>
      <c r="BK271" s="296"/>
      <c r="BL271" s="295"/>
      <c r="BM271" s="293"/>
      <c r="BN271" s="293"/>
      <c r="BO271" s="293"/>
      <c r="BP271" s="296"/>
      <c r="BQ271" s="295"/>
      <c r="BR271" s="292"/>
      <c r="BS271" s="293"/>
      <c r="BT271" s="293"/>
      <c r="BU271" s="512"/>
      <c r="BV271" s="342">
        <f t="shared" si="48"/>
        <v>4</v>
      </c>
      <c r="BW271" s="429">
        <f t="shared" si="54"/>
        <v>0</v>
      </c>
      <c r="BX271" s="343">
        <f t="shared" si="49"/>
        <v>4</v>
      </c>
      <c r="BY271" s="344" t="str">
        <f t="shared" si="50"/>
        <v>-</v>
      </c>
      <c r="BZ271" s="344" t="str">
        <f t="shared" si="51"/>
        <v>-</v>
      </c>
      <c r="CA271" s="154" t="s">
        <v>124</v>
      </c>
      <c r="CB271" s="155" t="s">
        <v>677</v>
      </c>
      <c r="CC271" s="349">
        <f t="shared" si="55"/>
        <v>1</v>
      </c>
      <c r="CD271" s="349">
        <f t="shared" si="56"/>
        <v>1</v>
      </c>
      <c r="CE271" s="349">
        <f t="shared" si="57"/>
        <v>1</v>
      </c>
      <c r="CF271" s="349">
        <f t="shared" si="58"/>
        <v>1</v>
      </c>
      <c r="CG271" s="348">
        <v>0</v>
      </c>
      <c r="CH271" s="350" t="str">
        <f t="shared" si="52"/>
        <v>-</v>
      </c>
    </row>
    <row r="272" spans="1:86">
      <c r="A272" s="238" t="s">
        <v>122</v>
      </c>
      <c r="B272" s="239" t="s">
        <v>152</v>
      </c>
      <c r="C272" s="240" t="s">
        <v>368</v>
      </c>
      <c r="D272" s="240" t="s">
        <v>157</v>
      </c>
      <c r="E272" s="286" t="s">
        <v>154</v>
      </c>
      <c r="F272" s="241" t="s">
        <v>216</v>
      </c>
      <c r="G272" s="242" t="s">
        <v>217</v>
      </c>
      <c r="H272" s="242" t="s">
        <v>123</v>
      </c>
      <c r="I272" s="243" t="s">
        <v>48</v>
      </c>
      <c r="J272" s="249" t="s">
        <v>49</v>
      </c>
      <c r="K272" s="287">
        <v>5</v>
      </c>
      <c r="L272" s="288">
        <v>5</v>
      </c>
      <c r="M272" s="247" t="s">
        <v>642</v>
      </c>
      <c r="N272" s="242" t="s">
        <v>369</v>
      </c>
      <c r="O272" s="291"/>
      <c r="P272" s="292"/>
      <c r="Q272" s="293"/>
      <c r="R272" s="293"/>
      <c r="S272" s="294"/>
      <c r="T272" s="295">
        <v>1</v>
      </c>
      <c r="U272" s="293"/>
      <c r="V272" s="293"/>
      <c r="W272" s="294"/>
      <c r="X272" s="296"/>
      <c r="Y272" s="295"/>
      <c r="Z272" s="293"/>
      <c r="AA272" s="293"/>
      <c r="AB272" s="313"/>
      <c r="AC272" s="314"/>
      <c r="AD272" s="315"/>
      <c r="AE272" s="293">
        <v>1</v>
      </c>
      <c r="AF272" s="293"/>
      <c r="AG272" s="296"/>
      <c r="AH272" s="319"/>
      <c r="AI272" s="320"/>
      <c r="AJ272" s="321"/>
      <c r="AK272" s="321"/>
      <c r="AL272" s="326"/>
      <c r="AM272" s="319"/>
      <c r="AN272" s="320"/>
      <c r="AO272" s="321"/>
      <c r="AP272" s="321"/>
      <c r="AQ272" s="328"/>
      <c r="AR272" s="320"/>
      <c r="AS272" s="320"/>
      <c r="AT272" s="321"/>
      <c r="AU272" s="321">
        <v>1</v>
      </c>
      <c r="AV272" s="326"/>
      <c r="AW272" s="319"/>
      <c r="AX272" s="321"/>
      <c r="AY272" s="321"/>
      <c r="AZ272" s="321"/>
      <c r="BA272" s="326"/>
      <c r="BB272" s="319"/>
      <c r="BC272" s="320">
        <v>1</v>
      </c>
      <c r="BD272" s="321"/>
      <c r="BE272" s="321"/>
      <c r="BF272" s="328"/>
      <c r="BG272" s="292"/>
      <c r="BH272" s="293"/>
      <c r="BI272" s="293"/>
      <c r="BJ272" s="294"/>
      <c r="BK272" s="296"/>
      <c r="BL272" s="295"/>
      <c r="BM272" s="293"/>
      <c r="BN272" s="293"/>
      <c r="BO272" s="293"/>
      <c r="BP272" s="296"/>
      <c r="BQ272" s="295"/>
      <c r="BR272" s="292"/>
      <c r="BS272" s="293"/>
      <c r="BT272" s="293"/>
      <c r="BU272" s="512"/>
      <c r="BV272" s="342">
        <f t="shared" si="48"/>
        <v>4</v>
      </c>
      <c r="BW272" s="429">
        <f t="shared" si="54"/>
        <v>1</v>
      </c>
      <c r="BX272" s="343">
        <f t="shared" si="49"/>
        <v>4</v>
      </c>
      <c r="BY272" s="344" t="str">
        <f t="shared" si="50"/>
        <v>-</v>
      </c>
      <c r="BZ272" s="344" t="str">
        <f t="shared" si="51"/>
        <v>-</v>
      </c>
      <c r="CA272" s="154" t="s">
        <v>124</v>
      </c>
      <c r="CB272" s="155" t="s">
        <v>685</v>
      </c>
      <c r="CC272" s="349">
        <f t="shared" si="55"/>
        <v>1</v>
      </c>
      <c r="CD272" s="349">
        <f t="shared" si="56"/>
        <v>1</v>
      </c>
      <c r="CE272" s="349">
        <f t="shared" si="57"/>
        <v>2</v>
      </c>
      <c r="CF272" s="349">
        <f t="shared" si="58"/>
        <v>0</v>
      </c>
      <c r="CG272" s="348">
        <v>0</v>
      </c>
      <c r="CH272" s="350" t="str">
        <f t="shared" si="52"/>
        <v>-</v>
      </c>
    </row>
    <row r="273" spans="1:86">
      <c r="A273" s="238" t="s">
        <v>122</v>
      </c>
      <c r="B273" s="239" t="s">
        <v>152</v>
      </c>
      <c r="C273" s="240" t="s">
        <v>368</v>
      </c>
      <c r="D273" s="240" t="s">
        <v>157</v>
      </c>
      <c r="E273" s="286" t="s">
        <v>154</v>
      </c>
      <c r="F273" s="241" t="s">
        <v>216</v>
      </c>
      <c r="G273" s="242" t="s">
        <v>217</v>
      </c>
      <c r="H273" s="242" t="s">
        <v>123</v>
      </c>
      <c r="I273" s="243" t="s">
        <v>48</v>
      </c>
      <c r="J273" s="249" t="s">
        <v>77</v>
      </c>
      <c r="K273" s="287">
        <v>4</v>
      </c>
      <c r="L273" s="288">
        <v>4</v>
      </c>
      <c r="M273" s="247" t="s">
        <v>621</v>
      </c>
      <c r="N273" s="242" t="s">
        <v>369</v>
      </c>
      <c r="O273" s="291"/>
      <c r="P273" s="292"/>
      <c r="Q273" s="293"/>
      <c r="R273" s="293"/>
      <c r="S273" s="294"/>
      <c r="T273" s="295">
        <v>1</v>
      </c>
      <c r="U273" s="293"/>
      <c r="V273" s="293"/>
      <c r="W273" s="294"/>
      <c r="X273" s="296"/>
      <c r="Y273" s="295"/>
      <c r="Z273" s="293"/>
      <c r="AA273" s="293"/>
      <c r="AB273" s="313"/>
      <c r="AC273" s="314"/>
      <c r="AD273" s="315"/>
      <c r="AE273" s="293">
        <v>1</v>
      </c>
      <c r="AF273" s="293"/>
      <c r="AG273" s="296"/>
      <c r="AH273" s="319"/>
      <c r="AI273" s="320"/>
      <c r="AJ273" s="321"/>
      <c r="AK273" s="321"/>
      <c r="AL273" s="326"/>
      <c r="AM273" s="319"/>
      <c r="AN273" s="320"/>
      <c r="AO273" s="321"/>
      <c r="AP273" s="321"/>
      <c r="AQ273" s="328"/>
      <c r="AR273" s="320"/>
      <c r="AS273" s="320"/>
      <c r="AT273" s="321"/>
      <c r="AU273" s="321">
        <v>1</v>
      </c>
      <c r="AV273" s="326"/>
      <c r="AW273" s="319"/>
      <c r="AX273" s="321"/>
      <c r="AY273" s="321"/>
      <c r="AZ273" s="321"/>
      <c r="BA273" s="326"/>
      <c r="BB273" s="319"/>
      <c r="BC273" s="320">
        <v>1</v>
      </c>
      <c r="BD273" s="321"/>
      <c r="BE273" s="321"/>
      <c r="BF273" s="328"/>
      <c r="BG273" s="292"/>
      <c r="BH273" s="293"/>
      <c r="BI273" s="293"/>
      <c r="BJ273" s="294"/>
      <c r="BK273" s="296"/>
      <c r="BL273" s="295"/>
      <c r="BM273" s="293"/>
      <c r="BN273" s="293"/>
      <c r="BO273" s="293"/>
      <c r="BP273" s="296"/>
      <c r="BQ273" s="295"/>
      <c r="BR273" s="292"/>
      <c r="BS273" s="293"/>
      <c r="BT273" s="293"/>
      <c r="BU273" s="512"/>
      <c r="BV273" s="342">
        <f t="shared" si="48"/>
        <v>4</v>
      </c>
      <c r="BW273" s="429">
        <f t="shared" si="54"/>
        <v>0</v>
      </c>
      <c r="BX273" s="343">
        <f t="shared" si="49"/>
        <v>4</v>
      </c>
      <c r="BY273" s="344" t="str">
        <f t="shared" si="50"/>
        <v>-</v>
      </c>
      <c r="BZ273" s="344" t="str">
        <f t="shared" si="51"/>
        <v>-</v>
      </c>
      <c r="CA273" s="154" t="s">
        <v>124</v>
      </c>
      <c r="CB273" s="155" t="s">
        <v>685</v>
      </c>
      <c r="CC273" s="349">
        <f t="shared" si="55"/>
        <v>1</v>
      </c>
      <c r="CD273" s="349">
        <f t="shared" si="56"/>
        <v>1</v>
      </c>
      <c r="CE273" s="349">
        <f t="shared" si="57"/>
        <v>2</v>
      </c>
      <c r="CF273" s="349">
        <f t="shared" si="58"/>
        <v>0</v>
      </c>
      <c r="CG273" s="348">
        <v>0</v>
      </c>
      <c r="CH273" s="350" t="str">
        <f t="shared" si="52"/>
        <v>-</v>
      </c>
    </row>
    <row r="274" spans="1:86">
      <c r="A274" s="238" t="s">
        <v>122</v>
      </c>
      <c r="B274" s="239" t="s">
        <v>152</v>
      </c>
      <c r="C274" s="240" t="s">
        <v>368</v>
      </c>
      <c r="D274" s="240" t="s">
        <v>157</v>
      </c>
      <c r="E274" s="286" t="s">
        <v>154</v>
      </c>
      <c r="F274" s="241" t="s">
        <v>216</v>
      </c>
      <c r="G274" s="242" t="s">
        <v>217</v>
      </c>
      <c r="H274" s="242" t="s">
        <v>123</v>
      </c>
      <c r="I274" s="243" t="s">
        <v>48</v>
      </c>
      <c r="J274" s="249" t="s">
        <v>41</v>
      </c>
      <c r="K274" s="287">
        <v>4</v>
      </c>
      <c r="L274" s="288">
        <v>4</v>
      </c>
      <c r="M274" s="247" t="s">
        <v>621</v>
      </c>
      <c r="N274" s="242" t="s">
        <v>369</v>
      </c>
      <c r="O274" s="291"/>
      <c r="P274" s="292"/>
      <c r="Q274" s="293"/>
      <c r="R274" s="293"/>
      <c r="S274" s="294"/>
      <c r="T274" s="295">
        <v>1</v>
      </c>
      <c r="U274" s="293"/>
      <c r="V274" s="293"/>
      <c r="W274" s="294"/>
      <c r="X274" s="296"/>
      <c r="Y274" s="295"/>
      <c r="Z274" s="293"/>
      <c r="AA274" s="293"/>
      <c r="AB274" s="313"/>
      <c r="AC274" s="314"/>
      <c r="AD274" s="315"/>
      <c r="AE274" s="293">
        <v>1</v>
      </c>
      <c r="AF274" s="293"/>
      <c r="AG274" s="296"/>
      <c r="AH274" s="319"/>
      <c r="AI274" s="320"/>
      <c r="AJ274" s="321"/>
      <c r="AK274" s="321"/>
      <c r="AL274" s="326"/>
      <c r="AM274" s="319"/>
      <c r="AN274" s="320"/>
      <c r="AO274" s="321"/>
      <c r="AP274" s="321"/>
      <c r="AQ274" s="328"/>
      <c r="AR274" s="320"/>
      <c r="AS274" s="320"/>
      <c r="AT274" s="321"/>
      <c r="AU274" s="321">
        <v>1</v>
      </c>
      <c r="AV274" s="326"/>
      <c r="AW274" s="319"/>
      <c r="AX274" s="321"/>
      <c r="AY274" s="321"/>
      <c r="AZ274" s="321"/>
      <c r="BA274" s="326"/>
      <c r="BB274" s="319"/>
      <c r="BC274" s="320">
        <v>1</v>
      </c>
      <c r="BD274" s="321"/>
      <c r="BE274" s="321"/>
      <c r="BF274" s="328"/>
      <c r="BG274" s="292"/>
      <c r="BH274" s="293"/>
      <c r="BI274" s="293"/>
      <c r="BJ274" s="294"/>
      <c r="BK274" s="296"/>
      <c r="BL274" s="295"/>
      <c r="BM274" s="293"/>
      <c r="BN274" s="293"/>
      <c r="BO274" s="293"/>
      <c r="BP274" s="296"/>
      <c r="BQ274" s="295"/>
      <c r="BR274" s="292"/>
      <c r="BS274" s="293"/>
      <c r="BT274" s="293"/>
      <c r="BU274" s="512"/>
      <c r="BV274" s="342">
        <f t="shared" si="48"/>
        <v>4</v>
      </c>
      <c r="BW274" s="429">
        <f t="shared" si="54"/>
        <v>0</v>
      </c>
      <c r="BX274" s="343">
        <f t="shared" si="49"/>
        <v>4</v>
      </c>
      <c r="BY274" s="344" t="str">
        <f t="shared" si="50"/>
        <v>-</v>
      </c>
      <c r="BZ274" s="344" t="str">
        <f t="shared" si="51"/>
        <v>-</v>
      </c>
      <c r="CA274" s="154" t="s">
        <v>124</v>
      </c>
      <c r="CB274" s="155" t="s">
        <v>685</v>
      </c>
      <c r="CC274" s="349">
        <f t="shared" si="55"/>
        <v>1</v>
      </c>
      <c r="CD274" s="349">
        <f t="shared" si="56"/>
        <v>1</v>
      </c>
      <c r="CE274" s="349">
        <f t="shared" si="57"/>
        <v>2</v>
      </c>
      <c r="CF274" s="349">
        <f t="shared" si="58"/>
        <v>0</v>
      </c>
      <c r="CG274" s="348">
        <v>0</v>
      </c>
      <c r="CH274" s="350" t="str">
        <f t="shared" si="52"/>
        <v>-</v>
      </c>
    </row>
    <row r="275" spans="1:86">
      <c r="A275" s="238" t="s">
        <v>122</v>
      </c>
      <c r="B275" s="239" t="s">
        <v>152</v>
      </c>
      <c r="C275" s="240" t="s">
        <v>368</v>
      </c>
      <c r="D275" s="240" t="s">
        <v>157</v>
      </c>
      <c r="E275" s="286" t="s">
        <v>154</v>
      </c>
      <c r="F275" s="241" t="s">
        <v>216</v>
      </c>
      <c r="G275" s="242" t="s">
        <v>217</v>
      </c>
      <c r="H275" s="242" t="s">
        <v>123</v>
      </c>
      <c r="I275" s="243" t="s">
        <v>48</v>
      </c>
      <c r="J275" s="249" t="s">
        <v>44</v>
      </c>
      <c r="K275" s="287">
        <v>4</v>
      </c>
      <c r="L275" s="288">
        <v>4</v>
      </c>
      <c r="M275" s="247" t="s">
        <v>621</v>
      </c>
      <c r="N275" s="242" t="s">
        <v>369</v>
      </c>
      <c r="O275" s="291"/>
      <c r="P275" s="292"/>
      <c r="Q275" s="293"/>
      <c r="R275" s="293"/>
      <c r="S275" s="294"/>
      <c r="T275" s="295">
        <v>1</v>
      </c>
      <c r="U275" s="293"/>
      <c r="V275" s="293"/>
      <c r="W275" s="294"/>
      <c r="X275" s="296"/>
      <c r="Y275" s="295"/>
      <c r="Z275" s="293"/>
      <c r="AA275" s="293"/>
      <c r="AB275" s="313"/>
      <c r="AC275" s="314"/>
      <c r="AD275" s="315"/>
      <c r="AE275" s="293">
        <v>1</v>
      </c>
      <c r="AF275" s="293"/>
      <c r="AG275" s="296"/>
      <c r="AH275" s="319"/>
      <c r="AI275" s="320"/>
      <c r="AJ275" s="321"/>
      <c r="AK275" s="321"/>
      <c r="AL275" s="326"/>
      <c r="AM275" s="319"/>
      <c r="AN275" s="320"/>
      <c r="AO275" s="321"/>
      <c r="AP275" s="321"/>
      <c r="AQ275" s="328"/>
      <c r="AR275" s="320"/>
      <c r="AS275" s="320"/>
      <c r="AT275" s="321"/>
      <c r="AU275" s="321">
        <v>1</v>
      </c>
      <c r="AV275" s="326"/>
      <c r="AW275" s="319"/>
      <c r="AX275" s="321"/>
      <c r="AY275" s="321"/>
      <c r="AZ275" s="321"/>
      <c r="BA275" s="326"/>
      <c r="BB275" s="319"/>
      <c r="BC275" s="320">
        <v>1</v>
      </c>
      <c r="BD275" s="321"/>
      <c r="BE275" s="321"/>
      <c r="BF275" s="328"/>
      <c r="BG275" s="292"/>
      <c r="BH275" s="293"/>
      <c r="BI275" s="293"/>
      <c r="BJ275" s="294"/>
      <c r="BK275" s="296"/>
      <c r="BL275" s="295"/>
      <c r="BM275" s="293"/>
      <c r="BN275" s="293"/>
      <c r="BO275" s="293"/>
      <c r="BP275" s="296"/>
      <c r="BQ275" s="295"/>
      <c r="BR275" s="292"/>
      <c r="BS275" s="293"/>
      <c r="BT275" s="293"/>
      <c r="BU275" s="512"/>
      <c r="BV275" s="342">
        <f t="shared" si="48"/>
        <v>4</v>
      </c>
      <c r="BW275" s="429">
        <f t="shared" si="54"/>
        <v>0</v>
      </c>
      <c r="BX275" s="343">
        <f t="shared" si="49"/>
        <v>4</v>
      </c>
      <c r="BY275" s="344" t="str">
        <f t="shared" si="50"/>
        <v>-</v>
      </c>
      <c r="BZ275" s="344" t="str">
        <f t="shared" si="51"/>
        <v>-</v>
      </c>
      <c r="CA275" s="154" t="s">
        <v>124</v>
      </c>
      <c r="CB275" s="155" t="s">
        <v>685</v>
      </c>
      <c r="CC275" s="349">
        <f t="shared" si="55"/>
        <v>1</v>
      </c>
      <c r="CD275" s="349">
        <f t="shared" si="56"/>
        <v>1</v>
      </c>
      <c r="CE275" s="349">
        <f t="shared" si="57"/>
        <v>2</v>
      </c>
      <c r="CF275" s="349">
        <f t="shared" si="58"/>
        <v>0</v>
      </c>
      <c r="CG275" s="348">
        <v>0</v>
      </c>
      <c r="CH275" s="350" t="str">
        <f t="shared" si="52"/>
        <v>-</v>
      </c>
    </row>
    <row r="276" spans="1:86">
      <c r="A276" s="238" t="s">
        <v>122</v>
      </c>
      <c r="B276" s="239" t="s">
        <v>152</v>
      </c>
      <c r="C276" s="240" t="s">
        <v>368</v>
      </c>
      <c r="D276" s="240" t="s">
        <v>157</v>
      </c>
      <c r="E276" s="286" t="s">
        <v>154</v>
      </c>
      <c r="F276" s="241" t="s">
        <v>216</v>
      </c>
      <c r="G276" s="242" t="s">
        <v>217</v>
      </c>
      <c r="H276" s="242" t="s">
        <v>123</v>
      </c>
      <c r="I276" s="243" t="s">
        <v>48</v>
      </c>
      <c r="J276" s="249" t="s">
        <v>734</v>
      </c>
      <c r="K276" s="287">
        <v>4</v>
      </c>
      <c r="L276" s="288">
        <v>4</v>
      </c>
      <c r="M276" s="310" t="s">
        <v>736</v>
      </c>
      <c r="N276" s="242" t="s">
        <v>369</v>
      </c>
      <c r="O276" s="291"/>
      <c r="P276" s="292"/>
      <c r="Q276" s="293"/>
      <c r="R276" s="293"/>
      <c r="S276" s="294"/>
      <c r="T276" s="295">
        <v>4</v>
      </c>
      <c r="U276" s="293"/>
      <c r="V276" s="293"/>
      <c r="W276" s="294"/>
      <c r="X276" s="296"/>
      <c r="Y276" s="295"/>
      <c r="Z276" s="293"/>
      <c r="AA276" s="293"/>
      <c r="AB276" s="313"/>
      <c r="AC276" s="314"/>
      <c r="AD276" s="315"/>
      <c r="AE276" s="293"/>
      <c r="AF276" s="293"/>
      <c r="AG276" s="296"/>
      <c r="AH276" s="319"/>
      <c r="AI276" s="320"/>
      <c r="AJ276" s="321"/>
      <c r="AK276" s="321"/>
      <c r="AL276" s="326"/>
      <c r="AM276" s="319"/>
      <c r="AN276" s="320"/>
      <c r="AO276" s="321"/>
      <c r="AP276" s="321"/>
      <c r="AQ276" s="328"/>
      <c r="AR276" s="320"/>
      <c r="AS276" s="320"/>
      <c r="AT276" s="321"/>
      <c r="AU276" s="321"/>
      <c r="AV276" s="326"/>
      <c r="AW276" s="319"/>
      <c r="AX276" s="321"/>
      <c r="AY276" s="321"/>
      <c r="AZ276" s="321"/>
      <c r="BA276" s="326"/>
      <c r="BB276" s="319"/>
      <c r="BC276" s="320"/>
      <c r="BD276" s="321"/>
      <c r="BE276" s="321"/>
      <c r="BF276" s="328"/>
      <c r="BG276" s="292"/>
      <c r="BH276" s="293"/>
      <c r="BI276" s="293"/>
      <c r="BJ276" s="294"/>
      <c r="BK276" s="296"/>
      <c r="BL276" s="295"/>
      <c r="BM276" s="293"/>
      <c r="BN276" s="293"/>
      <c r="BO276" s="293"/>
      <c r="BP276" s="296"/>
      <c r="BQ276" s="295"/>
      <c r="BR276" s="292"/>
      <c r="BS276" s="293"/>
      <c r="BT276" s="293"/>
      <c r="BU276" s="512"/>
      <c r="BV276" s="342">
        <f t="shared" si="48"/>
        <v>4</v>
      </c>
      <c r="BW276" s="429">
        <f t="shared" si="54"/>
        <v>0</v>
      </c>
      <c r="BX276" s="343" t="str">
        <f t="shared" si="49"/>
        <v>-</v>
      </c>
      <c r="BY276" s="344" t="str">
        <f t="shared" si="50"/>
        <v>-</v>
      </c>
      <c r="BZ276" s="344" t="str">
        <f t="shared" si="51"/>
        <v>-</v>
      </c>
      <c r="CA276" s="154" t="s">
        <v>124</v>
      </c>
      <c r="CB276" s="155" t="s">
        <v>685</v>
      </c>
      <c r="CC276" s="349">
        <f t="shared" si="55"/>
        <v>4</v>
      </c>
      <c r="CD276" s="349">
        <f t="shared" si="56"/>
        <v>0</v>
      </c>
      <c r="CE276" s="349">
        <f t="shared" si="57"/>
        <v>0</v>
      </c>
      <c r="CF276" s="349">
        <f t="shared" si="58"/>
        <v>0</v>
      </c>
      <c r="CG276" s="348">
        <v>0</v>
      </c>
      <c r="CH276" s="350" t="str">
        <f t="shared" si="52"/>
        <v>-</v>
      </c>
    </row>
    <row r="277" spans="1:86">
      <c r="A277" s="238" t="s">
        <v>122</v>
      </c>
      <c r="B277" s="239" t="s">
        <v>152</v>
      </c>
      <c r="C277" s="240" t="s">
        <v>368</v>
      </c>
      <c r="D277" s="240" t="s">
        <v>157</v>
      </c>
      <c r="E277" s="286" t="s">
        <v>154</v>
      </c>
      <c r="F277" s="241" t="s">
        <v>216</v>
      </c>
      <c r="G277" s="242" t="s">
        <v>217</v>
      </c>
      <c r="H277" s="242" t="s">
        <v>123</v>
      </c>
      <c r="I277" s="243" t="s">
        <v>48</v>
      </c>
      <c r="J277" s="249" t="s">
        <v>72</v>
      </c>
      <c r="K277" s="287">
        <v>4</v>
      </c>
      <c r="L277" s="288">
        <v>4</v>
      </c>
      <c r="M277" s="247" t="s">
        <v>633</v>
      </c>
      <c r="N277" s="242" t="s">
        <v>369</v>
      </c>
      <c r="O277" s="291"/>
      <c r="P277" s="292"/>
      <c r="Q277" s="293"/>
      <c r="R277" s="293"/>
      <c r="S277" s="294"/>
      <c r="T277" s="295">
        <v>1</v>
      </c>
      <c r="U277" s="293"/>
      <c r="V277" s="293"/>
      <c r="W277" s="294"/>
      <c r="X277" s="296"/>
      <c r="Y277" s="295"/>
      <c r="Z277" s="293"/>
      <c r="AA277" s="293"/>
      <c r="AB277" s="313"/>
      <c r="AC277" s="314"/>
      <c r="AD277" s="315"/>
      <c r="AE277" s="293">
        <v>1</v>
      </c>
      <c r="AF277" s="293"/>
      <c r="AG277" s="296"/>
      <c r="AH277" s="319"/>
      <c r="AI277" s="320"/>
      <c r="AJ277" s="321"/>
      <c r="AK277" s="321"/>
      <c r="AL277" s="326"/>
      <c r="AM277" s="319"/>
      <c r="AN277" s="320"/>
      <c r="AO277" s="321"/>
      <c r="AP277" s="321"/>
      <c r="AQ277" s="328"/>
      <c r="AR277" s="320"/>
      <c r="AS277" s="320"/>
      <c r="AT277" s="321"/>
      <c r="AU277" s="321">
        <v>1</v>
      </c>
      <c r="AV277" s="326"/>
      <c r="AW277" s="319"/>
      <c r="AX277" s="321"/>
      <c r="AY277" s="321"/>
      <c r="AZ277" s="321"/>
      <c r="BA277" s="326"/>
      <c r="BB277" s="319"/>
      <c r="BC277" s="320">
        <v>1</v>
      </c>
      <c r="BD277" s="321"/>
      <c r="BE277" s="321"/>
      <c r="BF277" s="328"/>
      <c r="BG277" s="292"/>
      <c r="BH277" s="293"/>
      <c r="BI277" s="293"/>
      <c r="BJ277" s="294"/>
      <c r="BK277" s="296"/>
      <c r="BL277" s="295"/>
      <c r="BM277" s="293"/>
      <c r="BN277" s="293"/>
      <c r="BO277" s="293"/>
      <c r="BP277" s="296"/>
      <c r="BQ277" s="295"/>
      <c r="BR277" s="292"/>
      <c r="BS277" s="293"/>
      <c r="BT277" s="293"/>
      <c r="BU277" s="512"/>
      <c r="BV277" s="342">
        <f t="shared" si="48"/>
        <v>4</v>
      </c>
      <c r="BW277" s="429">
        <f t="shared" si="54"/>
        <v>0</v>
      </c>
      <c r="BX277" s="343">
        <f t="shared" si="49"/>
        <v>4</v>
      </c>
      <c r="BY277" s="344" t="str">
        <f t="shared" si="50"/>
        <v>-</v>
      </c>
      <c r="BZ277" s="344" t="str">
        <f t="shared" si="51"/>
        <v>-</v>
      </c>
      <c r="CA277" s="154" t="s">
        <v>124</v>
      </c>
      <c r="CB277" s="155" t="s">
        <v>685</v>
      </c>
      <c r="CC277" s="349">
        <f t="shared" si="55"/>
        <v>1</v>
      </c>
      <c r="CD277" s="349">
        <f t="shared" si="56"/>
        <v>1</v>
      </c>
      <c r="CE277" s="349">
        <f t="shared" si="57"/>
        <v>2</v>
      </c>
      <c r="CF277" s="349">
        <f t="shared" si="58"/>
        <v>0</v>
      </c>
      <c r="CG277" s="348">
        <v>0</v>
      </c>
      <c r="CH277" s="350" t="str">
        <f t="shared" si="52"/>
        <v>-</v>
      </c>
    </row>
    <row r="278" spans="1:86">
      <c r="A278" s="238" t="s">
        <v>122</v>
      </c>
      <c r="B278" s="239" t="s">
        <v>152</v>
      </c>
      <c r="C278" s="240" t="s">
        <v>368</v>
      </c>
      <c r="D278" s="240" t="s">
        <v>157</v>
      </c>
      <c r="E278" s="286" t="s">
        <v>154</v>
      </c>
      <c r="F278" s="241" t="s">
        <v>216</v>
      </c>
      <c r="G278" s="242" t="s">
        <v>217</v>
      </c>
      <c r="H278" s="242" t="s">
        <v>123</v>
      </c>
      <c r="I278" s="243" t="s">
        <v>48</v>
      </c>
      <c r="J278" s="249" t="s">
        <v>47</v>
      </c>
      <c r="K278" s="287">
        <v>5</v>
      </c>
      <c r="L278" s="288">
        <v>5</v>
      </c>
      <c r="M278" s="247" t="s">
        <v>616</v>
      </c>
      <c r="N278" s="242" t="s">
        <v>369</v>
      </c>
      <c r="O278" s="291"/>
      <c r="P278" s="292"/>
      <c r="Q278" s="293"/>
      <c r="R278" s="293"/>
      <c r="S278" s="294"/>
      <c r="T278" s="295">
        <v>1</v>
      </c>
      <c r="U278" s="293"/>
      <c r="V278" s="293"/>
      <c r="W278" s="294"/>
      <c r="X278" s="296"/>
      <c r="Y278" s="295"/>
      <c r="Z278" s="293"/>
      <c r="AA278" s="293"/>
      <c r="AB278" s="313"/>
      <c r="AC278" s="314"/>
      <c r="AD278" s="315"/>
      <c r="AE278" s="293">
        <v>1</v>
      </c>
      <c r="AF278" s="293"/>
      <c r="AG278" s="296"/>
      <c r="AH278" s="319"/>
      <c r="AI278" s="320"/>
      <c r="AJ278" s="321"/>
      <c r="AK278" s="321"/>
      <c r="AL278" s="326"/>
      <c r="AM278" s="319"/>
      <c r="AN278" s="320"/>
      <c r="AO278" s="321"/>
      <c r="AP278" s="321"/>
      <c r="AQ278" s="328"/>
      <c r="AR278" s="320"/>
      <c r="AS278" s="320"/>
      <c r="AT278" s="321"/>
      <c r="AU278" s="321">
        <v>1</v>
      </c>
      <c r="AV278" s="326"/>
      <c r="AW278" s="319"/>
      <c r="AX278" s="321"/>
      <c r="AY278" s="321"/>
      <c r="AZ278" s="321"/>
      <c r="BA278" s="326"/>
      <c r="BB278" s="319"/>
      <c r="BC278" s="320">
        <v>1</v>
      </c>
      <c r="BD278" s="321"/>
      <c r="BE278" s="321"/>
      <c r="BF278" s="328"/>
      <c r="BG278" s="292"/>
      <c r="BH278" s="293"/>
      <c r="BI278" s="293"/>
      <c r="BJ278" s="294"/>
      <c r="BK278" s="296"/>
      <c r="BL278" s="295"/>
      <c r="BM278" s="293"/>
      <c r="BN278" s="293"/>
      <c r="BO278" s="293"/>
      <c r="BP278" s="296"/>
      <c r="BQ278" s="295"/>
      <c r="BR278" s="292">
        <v>1</v>
      </c>
      <c r="BS278" s="293"/>
      <c r="BT278" s="293"/>
      <c r="BU278" s="512"/>
      <c r="BV278" s="342">
        <f t="shared" si="48"/>
        <v>5</v>
      </c>
      <c r="BW278" s="429">
        <f t="shared" si="54"/>
        <v>0</v>
      </c>
      <c r="BX278" s="343">
        <f t="shared" si="49"/>
        <v>5</v>
      </c>
      <c r="BY278" s="344" t="str">
        <f t="shared" si="50"/>
        <v>-</v>
      </c>
      <c r="BZ278" s="344" t="str">
        <f t="shared" si="51"/>
        <v>-</v>
      </c>
      <c r="CA278" s="154" t="s">
        <v>124</v>
      </c>
      <c r="CB278" s="155" t="s">
        <v>685</v>
      </c>
      <c r="CC278" s="349">
        <f t="shared" si="55"/>
        <v>1</v>
      </c>
      <c r="CD278" s="349">
        <f t="shared" si="56"/>
        <v>1</v>
      </c>
      <c r="CE278" s="349">
        <f t="shared" si="57"/>
        <v>2</v>
      </c>
      <c r="CF278" s="349">
        <f t="shared" si="58"/>
        <v>1</v>
      </c>
      <c r="CG278" s="348">
        <v>0</v>
      </c>
      <c r="CH278" s="350" t="str">
        <f t="shared" si="52"/>
        <v>-</v>
      </c>
    </row>
    <row r="279" spans="1:86">
      <c r="A279" s="238" t="s">
        <v>122</v>
      </c>
      <c r="B279" s="239" t="s">
        <v>152</v>
      </c>
      <c r="C279" s="240" t="s">
        <v>368</v>
      </c>
      <c r="D279" s="240" t="s">
        <v>157</v>
      </c>
      <c r="E279" s="286" t="s">
        <v>154</v>
      </c>
      <c r="F279" s="241" t="s">
        <v>216</v>
      </c>
      <c r="G279" s="242" t="s">
        <v>217</v>
      </c>
      <c r="H279" s="242" t="s">
        <v>123</v>
      </c>
      <c r="I279" s="243" t="s">
        <v>48</v>
      </c>
      <c r="J279" s="249" t="s">
        <v>746</v>
      </c>
      <c r="K279" s="287">
        <v>5</v>
      </c>
      <c r="L279" s="288">
        <v>5</v>
      </c>
      <c r="M279" s="247" t="s">
        <v>629</v>
      </c>
      <c r="N279" s="242" t="s">
        <v>369</v>
      </c>
      <c r="O279" s="291"/>
      <c r="P279" s="292"/>
      <c r="Q279" s="293"/>
      <c r="R279" s="293"/>
      <c r="S279" s="294"/>
      <c r="T279" s="295">
        <v>1</v>
      </c>
      <c r="U279" s="293"/>
      <c r="V279" s="293"/>
      <c r="W279" s="294"/>
      <c r="X279" s="296"/>
      <c r="Y279" s="295"/>
      <c r="Z279" s="293"/>
      <c r="AA279" s="293"/>
      <c r="AB279" s="313"/>
      <c r="AC279" s="314"/>
      <c r="AD279" s="315"/>
      <c r="AE279" s="293">
        <v>1</v>
      </c>
      <c r="AF279" s="293"/>
      <c r="AG279" s="296"/>
      <c r="AH279" s="319"/>
      <c r="AI279" s="320"/>
      <c r="AJ279" s="321"/>
      <c r="AK279" s="321"/>
      <c r="AL279" s="326"/>
      <c r="AM279" s="319"/>
      <c r="AN279" s="320"/>
      <c r="AO279" s="321"/>
      <c r="AP279" s="321"/>
      <c r="AQ279" s="328"/>
      <c r="AR279" s="320"/>
      <c r="AS279" s="320"/>
      <c r="AT279" s="321"/>
      <c r="AU279" s="321">
        <v>1</v>
      </c>
      <c r="AV279" s="326"/>
      <c r="AW279" s="319"/>
      <c r="AX279" s="321"/>
      <c r="AY279" s="321"/>
      <c r="AZ279" s="321"/>
      <c r="BA279" s="326"/>
      <c r="BB279" s="319"/>
      <c r="BC279" s="320">
        <v>1</v>
      </c>
      <c r="BD279" s="321"/>
      <c r="BE279" s="321"/>
      <c r="BF279" s="328"/>
      <c r="BG279" s="292"/>
      <c r="BH279" s="293"/>
      <c r="BI279" s="293"/>
      <c r="BJ279" s="294"/>
      <c r="BK279" s="296"/>
      <c r="BL279" s="295"/>
      <c r="BM279" s="293"/>
      <c r="BN279" s="293"/>
      <c r="BO279" s="293"/>
      <c r="BP279" s="296"/>
      <c r="BQ279" s="295"/>
      <c r="BR279" s="292">
        <v>1</v>
      </c>
      <c r="BS279" s="293"/>
      <c r="BT279" s="293"/>
      <c r="BU279" s="512"/>
      <c r="BV279" s="342">
        <f t="shared" si="48"/>
        <v>5</v>
      </c>
      <c r="BW279" s="429">
        <f t="shared" si="54"/>
        <v>0</v>
      </c>
      <c r="BX279" s="343">
        <f t="shared" si="49"/>
        <v>5</v>
      </c>
      <c r="BY279" s="344" t="str">
        <f t="shared" si="50"/>
        <v>-</v>
      </c>
      <c r="BZ279" s="344" t="str">
        <f t="shared" si="51"/>
        <v>-</v>
      </c>
      <c r="CA279" s="154" t="s">
        <v>124</v>
      </c>
      <c r="CB279" s="155" t="s">
        <v>685</v>
      </c>
      <c r="CC279" s="349">
        <f t="shared" si="55"/>
        <v>1</v>
      </c>
      <c r="CD279" s="349">
        <f t="shared" si="56"/>
        <v>1</v>
      </c>
      <c r="CE279" s="349">
        <f t="shared" si="57"/>
        <v>2</v>
      </c>
      <c r="CF279" s="349">
        <f t="shared" si="58"/>
        <v>1</v>
      </c>
      <c r="CG279" s="348">
        <v>0</v>
      </c>
      <c r="CH279" s="350" t="str">
        <f t="shared" si="52"/>
        <v>-</v>
      </c>
    </row>
    <row r="280" spans="1:86">
      <c r="A280" s="238" t="s">
        <v>122</v>
      </c>
      <c r="B280" s="239" t="s">
        <v>152</v>
      </c>
      <c r="C280" s="240" t="s">
        <v>215</v>
      </c>
      <c r="D280" s="240" t="s">
        <v>151</v>
      </c>
      <c r="E280" s="286" t="s">
        <v>154</v>
      </c>
      <c r="F280" s="241" t="s">
        <v>216</v>
      </c>
      <c r="G280" s="242" t="s">
        <v>217</v>
      </c>
      <c r="H280" s="242" t="s">
        <v>123</v>
      </c>
      <c r="I280" s="243" t="s">
        <v>48</v>
      </c>
      <c r="J280" s="249" t="s">
        <v>38</v>
      </c>
      <c r="K280" s="287">
        <v>5</v>
      </c>
      <c r="L280" s="288">
        <v>5</v>
      </c>
      <c r="M280" s="247" t="s">
        <v>631</v>
      </c>
      <c r="N280" s="242" t="s">
        <v>218</v>
      </c>
      <c r="O280" s="291"/>
      <c r="P280" s="292"/>
      <c r="Q280" s="293"/>
      <c r="R280" s="293"/>
      <c r="S280" s="294"/>
      <c r="T280" s="295">
        <v>1</v>
      </c>
      <c r="U280" s="293"/>
      <c r="V280" s="293"/>
      <c r="W280" s="294"/>
      <c r="X280" s="296"/>
      <c r="Y280" s="295"/>
      <c r="Z280" s="293"/>
      <c r="AA280" s="293"/>
      <c r="AB280" s="313"/>
      <c r="AC280" s="314"/>
      <c r="AD280" s="315"/>
      <c r="AE280" s="293">
        <v>1</v>
      </c>
      <c r="AF280" s="293"/>
      <c r="AG280" s="296"/>
      <c r="AH280" s="319"/>
      <c r="AI280" s="320"/>
      <c r="AJ280" s="321"/>
      <c r="AK280" s="321"/>
      <c r="AL280" s="326"/>
      <c r="AM280" s="319"/>
      <c r="AN280" s="320"/>
      <c r="AO280" s="321"/>
      <c r="AP280" s="321"/>
      <c r="AQ280" s="328">
        <v>1</v>
      </c>
      <c r="AR280" s="320"/>
      <c r="AS280" s="320"/>
      <c r="AT280" s="321"/>
      <c r="AU280" s="321">
        <v>1</v>
      </c>
      <c r="AV280" s="326"/>
      <c r="AW280" s="319"/>
      <c r="AX280" s="321"/>
      <c r="AY280" s="321"/>
      <c r="AZ280" s="321"/>
      <c r="BA280" s="326"/>
      <c r="BB280" s="319"/>
      <c r="BC280" s="320">
        <v>1</v>
      </c>
      <c r="BD280" s="321"/>
      <c r="BE280" s="321"/>
      <c r="BF280" s="328"/>
      <c r="BG280" s="292"/>
      <c r="BH280" s="293"/>
      <c r="BI280" s="293"/>
      <c r="BJ280" s="294"/>
      <c r="BK280" s="296"/>
      <c r="BL280" s="295"/>
      <c r="BM280" s="293"/>
      <c r="BN280" s="293"/>
      <c r="BO280" s="293"/>
      <c r="BP280" s="296"/>
      <c r="BQ280" s="295"/>
      <c r="BR280" s="292"/>
      <c r="BS280" s="293"/>
      <c r="BT280" s="293"/>
      <c r="BU280" s="512"/>
      <c r="BV280" s="342">
        <f t="shared" si="48"/>
        <v>5</v>
      </c>
      <c r="BW280" s="429">
        <f t="shared" si="54"/>
        <v>0</v>
      </c>
      <c r="BX280" s="343">
        <f t="shared" si="49"/>
        <v>5</v>
      </c>
      <c r="BY280" s="344">
        <f t="shared" si="50"/>
        <v>2</v>
      </c>
      <c r="BZ280" s="344">
        <f t="shared" si="51"/>
        <v>3</v>
      </c>
      <c r="CA280" s="154" t="s">
        <v>124</v>
      </c>
      <c r="CB280" s="155" t="s">
        <v>685</v>
      </c>
      <c r="CC280" s="349">
        <f t="shared" si="55"/>
        <v>1</v>
      </c>
      <c r="CD280" s="349">
        <f t="shared" si="56"/>
        <v>2</v>
      </c>
      <c r="CE280" s="349">
        <f t="shared" si="57"/>
        <v>2</v>
      </c>
      <c r="CF280" s="349">
        <f t="shared" si="58"/>
        <v>0</v>
      </c>
      <c r="CG280" s="348">
        <v>0</v>
      </c>
      <c r="CH280" s="350" t="str">
        <f t="shared" si="52"/>
        <v>Done</v>
      </c>
    </row>
    <row r="281" spans="1:86">
      <c r="A281" s="238" t="s">
        <v>122</v>
      </c>
      <c r="B281" s="239" t="s">
        <v>152</v>
      </c>
      <c r="C281" s="240" t="s">
        <v>215</v>
      </c>
      <c r="D281" s="240" t="s">
        <v>151</v>
      </c>
      <c r="E281" s="286" t="s">
        <v>154</v>
      </c>
      <c r="F281" s="241" t="s">
        <v>216</v>
      </c>
      <c r="G281" s="242" t="s">
        <v>217</v>
      </c>
      <c r="H281" s="242" t="s">
        <v>123</v>
      </c>
      <c r="I281" s="243" t="s">
        <v>48</v>
      </c>
      <c r="J281" s="249" t="s">
        <v>734</v>
      </c>
      <c r="K281" s="287">
        <v>4</v>
      </c>
      <c r="L281" s="288">
        <v>4</v>
      </c>
      <c r="M281" s="310" t="s">
        <v>736</v>
      </c>
      <c r="N281" s="242" t="s">
        <v>218</v>
      </c>
      <c r="O281" s="291"/>
      <c r="P281" s="292"/>
      <c r="Q281" s="293"/>
      <c r="R281" s="293"/>
      <c r="S281" s="294"/>
      <c r="T281" s="295">
        <v>4</v>
      </c>
      <c r="U281" s="293"/>
      <c r="V281" s="293"/>
      <c r="W281" s="294"/>
      <c r="X281" s="296"/>
      <c r="Y281" s="295"/>
      <c r="Z281" s="293"/>
      <c r="AA281" s="293"/>
      <c r="AB281" s="313"/>
      <c r="AC281" s="314"/>
      <c r="AD281" s="315"/>
      <c r="AE281" s="293"/>
      <c r="AF281" s="293"/>
      <c r="AG281" s="296"/>
      <c r="AH281" s="319"/>
      <c r="AI281" s="320"/>
      <c r="AJ281" s="321"/>
      <c r="AK281" s="321"/>
      <c r="AL281" s="326"/>
      <c r="AM281" s="319"/>
      <c r="AN281" s="320"/>
      <c r="AO281" s="321"/>
      <c r="AP281" s="321"/>
      <c r="AQ281" s="328"/>
      <c r="AR281" s="320"/>
      <c r="AS281" s="320"/>
      <c r="AT281" s="321"/>
      <c r="AU281" s="321"/>
      <c r="AV281" s="326"/>
      <c r="AW281" s="319"/>
      <c r="AX281" s="321"/>
      <c r="AY281" s="321"/>
      <c r="AZ281" s="321"/>
      <c r="BA281" s="326"/>
      <c r="BB281" s="319"/>
      <c r="BC281" s="320"/>
      <c r="BD281" s="321"/>
      <c r="BE281" s="321"/>
      <c r="BF281" s="328"/>
      <c r="BG281" s="292"/>
      <c r="BH281" s="293"/>
      <c r="BI281" s="293"/>
      <c r="BJ281" s="294"/>
      <c r="BK281" s="296"/>
      <c r="BL281" s="295"/>
      <c r="BM281" s="293"/>
      <c r="BN281" s="293"/>
      <c r="BO281" s="293"/>
      <c r="BP281" s="296"/>
      <c r="BQ281" s="295"/>
      <c r="BR281" s="292"/>
      <c r="BS281" s="293"/>
      <c r="BT281" s="293"/>
      <c r="BU281" s="512"/>
      <c r="BV281" s="342">
        <f t="shared" si="48"/>
        <v>4</v>
      </c>
      <c r="BW281" s="429">
        <f t="shared" si="54"/>
        <v>0</v>
      </c>
      <c r="BX281" s="343" t="str">
        <f t="shared" si="49"/>
        <v>-</v>
      </c>
      <c r="BY281" s="344" t="str">
        <f t="shared" si="50"/>
        <v>-</v>
      </c>
      <c r="BZ281" s="344" t="str">
        <f t="shared" si="51"/>
        <v>-</v>
      </c>
      <c r="CA281" s="154" t="s">
        <v>124</v>
      </c>
      <c r="CB281" s="155" t="s">
        <v>685</v>
      </c>
      <c r="CC281" s="349">
        <f t="shared" si="55"/>
        <v>4</v>
      </c>
      <c r="CD281" s="349">
        <f t="shared" si="56"/>
        <v>0</v>
      </c>
      <c r="CE281" s="349">
        <f t="shared" si="57"/>
        <v>0</v>
      </c>
      <c r="CF281" s="349">
        <f t="shared" si="58"/>
        <v>0</v>
      </c>
      <c r="CG281" s="348">
        <v>0</v>
      </c>
      <c r="CH281" s="350" t="str">
        <f t="shared" si="52"/>
        <v>-</v>
      </c>
    </row>
    <row r="282" spans="1:86">
      <c r="A282" s="238" t="s">
        <v>122</v>
      </c>
      <c r="B282" s="239" t="s">
        <v>152</v>
      </c>
      <c r="C282" s="240" t="s">
        <v>215</v>
      </c>
      <c r="D282" s="240" t="s">
        <v>151</v>
      </c>
      <c r="E282" s="286" t="s">
        <v>154</v>
      </c>
      <c r="F282" s="241" t="s">
        <v>216</v>
      </c>
      <c r="G282" s="242" t="s">
        <v>217</v>
      </c>
      <c r="H282" s="242" t="s">
        <v>123</v>
      </c>
      <c r="I282" s="243" t="s">
        <v>48</v>
      </c>
      <c r="J282" s="249" t="s">
        <v>737</v>
      </c>
      <c r="K282" s="287">
        <v>0</v>
      </c>
      <c r="L282" s="288">
        <v>3</v>
      </c>
      <c r="M282" s="312" t="s">
        <v>738</v>
      </c>
      <c r="N282" s="242" t="s">
        <v>218</v>
      </c>
      <c r="O282" s="291"/>
      <c r="P282" s="292"/>
      <c r="Q282" s="293"/>
      <c r="R282" s="293"/>
      <c r="S282" s="294"/>
      <c r="T282" s="295"/>
      <c r="U282" s="293"/>
      <c r="V282" s="293"/>
      <c r="W282" s="294"/>
      <c r="X282" s="296"/>
      <c r="Y282" s="295"/>
      <c r="Z282" s="293"/>
      <c r="AA282" s="293"/>
      <c r="AB282" s="313"/>
      <c r="AC282" s="314"/>
      <c r="AD282" s="315"/>
      <c r="AE282" s="293"/>
      <c r="AF282" s="293"/>
      <c r="AG282" s="296"/>
      <c r="AH282" s="319"/>
      <c r="AI282" s="320"/>
      <c r="AJ282" s="321"/>
      <c r="AK282" s="321"/>
      <c r="AL282" s="326"/>
      <c r="AM282" s="319"/>
      <c r="AN282" s="320"/>
      <c r="AO282" s="321"/>
      <c r="AP282" s="321"/>
      <c r="AQ282" s="328">
        <v>1</v>
      </c>
      <c r="AR282" s="320"/>
      <c r="AS282" s="320"/>
      <c r="AT282" s="321"/>
      <c r="AU282" s="321">
        <v>1</v>
      </c>
      <c r="AV282" s="326"/>
      <c r="AW282" s="319"/>
      <c r="AX282" s="321"/>
      <c r="AY282" s="321"/>
      <c r="AZ282" s="321"/>
      <c r="BA282" s="326"/>
      <c r="BB282" s="319"/>
      <c r="BC282" s="320">
        <v>1</v>
      </c>
      <c r="BD282" s="321"/>
      <c r="BE282" s="321"/>
      <c r="BF282" s="328"/>
      <c r="BG282" s="292"/>
      <c r="BH282" s="293"/>
      <c r="BI282" s="293"/>
      <c r="BJ282" s="294"/>
      <c r="BK282" s="296"/>
      <c r="BL282" s="295"/>
      <c r="BM282" s="293"/>
      <c r="BN282" s="293"/>
      <c r="BO282" s="293"/>
      <c r="BP282" s="296"/>
      <c r="BQ282" s="295"/>
      <c r="BR282" s="292"/>
      <c r="BS282" s="293"/>
      <c r="BT282" s="293"/>
      <c r="BU282" s="512"/>
      <c r="BV282" s="342">
        <f t="shared" si="48"/>
        <v>3</v>
      </c>
      <c r="BW282" s="429">
        <f t="shared" si="54"/>
        <v>0</v>
      </c>
      <c r="BX282" s="343">
        <f t="shared" si="49"/>
        <v>3</v>
      </c>
      <c r="BY282" s="344" t="str">
        <f t="shared" si="50"/>
        <v>-</v>
      </c>
      <c r="BZ282" s="344" t="str">
        <f t="shared" si="51"/>
        <v>-</v>
      </c>
      <c r="CA282" s="154" t="s">
        <v>124</v>
      </c>
      <c r="CB282" s="155" t="s">
        <v>685</v>
      </c>
      <c r="CC282" s="349">
        <f t="shared" si="55"/>
        <v>0</v>
      </c>
      <c r="CD282" s="349">
        <f t="shared" si="56"/>
        <v>1</v>
      </c>
      <c r="CE282" s="349">
        <f t="shared" si="57"/>
        <v>2</v>
      </c>
      <c r="CF282" s="349">
        <f t="shared" si="58"/>
        <v>0</v>
      </c>
      <c r="CG282" s="348">
        <v>0</v>
      </c>
      <c r="CH282" s="350" t="str">
        <f t="shared" si="52"/>
        <v>-</v>
      </c>
    </row>
    <row r="283" spans="1:86">
      <c r="A283" s="238" t="s">
        <v>122</v>
      </c>
      <c r="B283" s="239" t="s">
        <v>152</v>
      </c>
      <c r="C283" s="240" t="s">
        <v>215</v>
      </c>
      <c r="D283" s="240" t="s">
        <v>151</v>
      </c>
      <c r="E283" s="286" t="s">
        <v>154</v>
      </c>
      <c r="F283" s="241" t="s">
        <v>216</v>
      </c>
      <c r="G283" s="242" t="s">
        <v>217</v>
      </c>
      <c r="H283" s="242" t="s">
        <v>123</v>
      </c>
      <c r="I283" s="243" t="s">
        <v>48</v>
      </c>
      <c r="J283" s="249" t="s">
        <v>47</v>
      </c>
      <c r="K283" s="287">
        <v>5</v>
      </c>
      <c r="L283" s="288">
        <v>5</v>
      </c>
      <c r="M283" s="247" t="s">
        <v>616</v>
      </c>
      <c r="N283" s="242" t="s">
        <v>218</v>
      </c>
      <c r="O283" s="291"/>
      <c r="P283" s="292"/>
      <c r="Q283" s="293"/>
      <c r="R283" s="293"/>
      <c r="S283" s="294"/>
      <c r="T283" s="295">
        <v>1</v>
      </c>
      <c r="U283" s="293"/>
      <c r="V283" s="293"/>
      <c r="W283" s="294"/>
      <c r="X283" s="296"/>
      <c r="Y283" s="295"/>
      <c r="Z283" s="293"/>
      <c r="AA283" s="293"/>
      <c r="AB283" s="313"/>
      <c r="AC283" s="314"/>
      <c r="AD283" s="315"/>
      <c r="AE283" s="293">
        <v>1</v>
      </c>
      <c r="AF283" s="293"/>
      <c r="AG283" s="296"/>
      <c r="AH283" s="319"/>
      <c r="AI283" s="320"/>
      <c r="AJ283" s="321"/>
      <c r="AK283" s="321"/>
      <c r="AL283" s="326"/>
      <c r="AM283" s="319"/>
      <c r="AN283" s="320"/>
      <c r="AO283" s="321"/>
      <c r="AP283" s="321"/>
      <c r="AQ283" s="328">
        <v>1</v>
      </c>
      <c r="AR283" s="320"/>
      <c r="AS283" s="320"/>
      <c r="AT283" s="321"/>
      <c r="AU283" s="321">
        <v>1</v>
      </c>
      <c r="AV283" s="326"/>
      <c r="AW283" s="319"/>
      <c r="AX283" s="321"/>
      <c r="AY283" s="321"/>
      <c r="AZ283" s="321"/>
      <c r="BA283" s="326"/>
      <c r="BB283" s="319"/>
      <c r="BC283" s="320">
        <v>1</v>
      </c>
      <c r="BD283" s="321"/>
      <c r="BE283" s="321"/>
      <c r="BF283" s="328"/>
      <c r="BG283" s="292"/>
      <c r="BH283" s="293"/>
      <c r="BI283" s="293"/>
      <c r="BJ283" s="294"/>
      <c r="BK283" s="296"/>
      <c r="BL283" s="295"/>
      <c r="BM283" s="293"/>
      <c r="BN283" s="293"/>
      <c r="BO283" s="293"/>
      <c r="BP283" s="296"/>
      <c r="BQ283" s="295"/>
      <c r="BR283" s="292"/>
      <c r="BS283" s="293"/>
      <c r="BT283" s="293"/>
      <c r="BU283" s="512"/>
      <c r="BV283" s="342">
        <f t="shared" si="48"/>
        <v>5</v>
      </c>
      <c r="BW283" s="429">
        <f t="shared" si="54"/>
        <v>0</v>
      </c>
      <c r="BX283" s="343">
        <f t="shared" si="49"/>
        <v>5</v>
      </c>
      <c r="BY283" s="344" t="str">
        <f t="shared" si="50"/>
        <v>-</v>
      </c>
      <c r="BZ283" s="344" t="str">
        <f t="shared" si="51"/>
        <v>-</v>
      </c>
      <c r="CA283" s="154" t="s">
        <v>124</v>
      </c>
      <c r="CB283" s="155" t="s">
        <v>685</v>
      </c>
      <c r="CC283" s="349">
        <f t="shared" si="55"/>
        <v>1</v>
      </c>
      <c r="CD283" s="349">
        <f t="shared" si="56"/>
        <v>2</v>
      </c>
      <c r="CE283" s="349">
        <f t="shared" si="57"/>
        <v>2</v>
      </c>
      <c r="CF283" s="349">
        <f t="shared" si="58"/>
        <v>0</v>
      </c>
      <c r="CG283" s="348">
        <v>0</v>
      </c>
      <c r="CH283" s="350" t="str">
        <f t="shared" si="52"/>
        <v>-</v>
      </c>
    </row>
    <row r="284" spans="1:86">
      <c r="A284" s="238" t="s">
        <v>122</v>
      </c>
      <c r="B284" s="239" t="s">
        <v>152</v>
      </c>
      <c r="C284" s="240" t="s">
        <v>215</v>
      </c>
      <c r="D284" s="240" t="s">
        <v>151</v>
      </c>
      <c r="E284" s="286" t="s">
        <v>154</v>
      </c>
      <c r="F284" s="241" t="s">
        <v>216</v>
      </c>
      <c r="G284" s="242" t="s">
        <v>217</v>
      </c>
      <c r="H284" s="242" t="s">
        <v>123</v>
      </c>
      <c r="I284" s="243" t="s">
        <v>48</v>
      </c>
      <c r="J284" s="249" t="s">
        <v>746</v>
      </c>
      <c r="K284" s="287">
        <v>5</v>
      </c>
      <c r="L284" s="288">
        <v>5</v>
      </c>
      <c r="M284" s="247" t="s">
        <v>629</v>
      </c>
      <c r="N284" s="242" t="s">
        <v>218</v>
      </c>
      <c r="O284" s="291"/>
      <c r="P284" s="292"/>
      <c r="Q284" s="293"/>
      <c r="R284" s="293"/>
      <c r="S284" s="294"/>
      <c r="T284" s="295">
        <v>1</v>
      </c>
      <c r="U284" s="293"/>
      <c r="V284" s="293"/>
      <c r="W284" s="294"/>
      <c r="X284" s="296"/>
      <c r="Y284" s="295"/>
      <c r="Z284" s="293"/>
      <c r="AA284" s="293"/>
      <c r="AB284" s="313"/>
      <c r="AC284" s="314"/>
      <c r="AD284" s="315"/>
      <c r="AE284" s="293">
        <v>1</v>
      </c>
      <c r="AF284" s="293"/>
      <c r="AG284" s="296"/>
      <c r="AH284" s="319"/>
      <c r="AI284" s="320"/>
      <c r="AJ284" s="321"/>
      <c r="AK284" s="321"/>
      <c r="AL284" s="326"/>
      <c r="AM284" s="319"/>
      <c r="AN284" s="320"/>
      <c r="AO284" s="321"/>
      <c r="AP284" s="321"/>
      <c r="AQ284" s="328">
        <v>1</v>
      </c>
      <c r="AR284" s="320"/>
      <c r="AS284" s="320"/>
      <c r="AT284" s="321"/>
      <c r="AU284" s="321">
        <v>1</v>
      </c>
      <c r="AV284" s="326"/>
      <c r="AW284" s="319"/>
      <c r="AX284" s="321"/>
      <c r="AY284" s="321"/>
      <c r="AZ284" s="321"/>
      <c r="BA284" s="326"/>
      <c r="BB284" s="319"/>
      <c r="BC284" s="320">
        <v>1</v>
      </c>
      <c r="BD284" s="321"/>
      <c r="BE284" s="321"/>
      <c r="BF284" s="328"/>
      <c r="BG284" s="292"/>
      <c r="BH284" s="293"/>
      <c r="BI284" s="293"/>
      <c r="BJ284" s="294"/>
      <c r="BK284" s="296"/>
      <c r="BL284" s="295"/>
      <c r="BM284" s="293"/>
      <c r="BN284" s="293"/>
      <c r="BO284" s="293"/>
      <c r="BP284" s="296"/>
      <c r="BQ284" s="295"/>
      <c r="BR284" s="292"/>
      <c r="BS284" s="293"/>
      <c r="BT284" s="293"/>
      <c r="BU284" s="512"/>
      <c r="BV284" s="342">
        <f t="shared" si="48"/>
        <v>5</v>
      </c>
      <c r="BW284" s="429">
        <f t="shared" si="54"/>
        <v>0</v>
      </c>
      <c r="BX284" s="343">
        <f t="shared" si="49"/>
        <v>5</v>
      </c>
      <c r="BY284" s="344" t="str">
        <f t="shared" si="50"/>
        <v>-</v>
      </c>
      <c r="BZ284" s="344" t="str">
        <f t="shared" si="51"/>
        <v>-</v>
      </c>
      <c r="CA284" s="154" t="s">
        <v>124</v>
      </c>
      <c r="CB284" s="155" t="s">
        <v>685</v>
      </c>
      <c r="CC284" s="349">
        <f t="shared" si="55"/>
        <v>1</v>
      </c>
      <c r="CD284" s="349">
        <f t="shared" si="56"/>
        <v>2</v>
      </c>
      <c r="CE284" s="349">
        <f t="shared" si="57"/>
        <v>2</v>
      </c>
      <c r="CF284" s="349">
        <f t="shared" si="58"/>
        <v>0</v>
      </c>
      <c r="CG284" s="348">
        <v>0</v>
      </c>
      <c r="CH284" s="350" t="str">
        <f t="shared" si="52"/>
        <v>-</v>
      </c>
    </row>
    <row r="285" spans="1:86">
      <c r="A285" s="238" t="s">
        <v>122</v>
      </c>
      <c r="B285" s="239" t="s">
        <v>152</v>
      </c>
      <c r="C285" s="240" t="s">
        <v>221</v>
      </c>
      <c r="D285" s="240" t="s">
        <v>151</v>
      </c>
      <c r="E285" s="286" t="s">
        <v>154</v>
      </c>
      <c r="F285" s="241" t="s">
        <v>219</v>
      </c>
      <c r="G285" s="242" t="s">
        <v>217</v>
      </c>
      <c r="H285" s="242" t="s">
        <v>123</v>
      </c>
      <c r="I285" s="243" t="s">
        <v>48</v>
      </c>
      <c r="J285" s="249" t="s">
        <v>49</v>
      </c>
      <c r="K285" s="287">
        <v>5</v>
      </c>
      <c r="L285" s="288">
        <v>5</v>
      </c>
      <c r="M285" s="247" t="s">
        <v>606</v>
      </c>
      <c r="N285" s="242" t="s">
        <v>222</v>
      </c>
      <c r="O285" s="291"/>
      <c r="P285" s="292"/>
      <c r="Q285" s="293"/>
      <c r="R285" s="293"/>
      <c r="S285" s="294"/>
      <c r="T285" s="295">
        <v>1</v>
      </c>
      <c r="U285" s="293"/>
      <c r="V285" s="293"/>
      <c r="W285" s="294"/>
      <c r="X285" s="296"/>
      <c r="Y285" s="295"/>
      <c r="Z285" s="293"/>
      <c r="AA285" s="293"/>
      <c r="AB285" s="313"/>
      <c r="AC285" s="314"/>
      <c r="AD285" s="315"/>
      <c r="AE285" s="293">
        <v>1</v>
      </c>
      <c r="AF285" s="293"/>
      <c r="AG285" s="296"/>
      <c r="AH285" s="319"/>
      <c r="AI285" s="320"/>
      <c r="AJ285" s="321"/>
      <c r="AK285" s="321"/>
      <c r="AL285" s="326"/>
      <c r="AM285" s="319"/>
      <c r="AN285" s="320"/>
      <c r="AO285" s="321"/>
      <c r="AP285" s="321"/>
      <c r="AQ285" s="328"/>
      <c r="AR285" s="320"/>
      <c r="AS285" s="320"/>
      <c r="AT285" s="321"/>
      <c r="AU285" s="321">
        <v>1</v>
      </c>
      <c r="AV285" s="326"/>
      <c r="AW285" s="319"/>
      <c r="AX285" s="321"/>
      <c r="AY285" s="321"/>
      <c r="AZ285" s="321"/>
      <c r="BA285" s="326"/>
      <c r="BB285" s="319"/>
      <c r="BC285" s="320">
        <v>1</v>
      </c>
      <c r="BD285" s="321"/>
      <c r="BE285" s="321"/>
      <c r="BF285" s="328"/>
      <c r="BG285" s="292"/>
      <c r="BH285" s="293"/>
      <c r="BI285" s="293"/>
      <c r="BJ285" s="294"/>
      <c r="BK285" s="296"/>
      <c r="BL285" s="295"/>
      <c r="BM285" s="293"/>
      <c r="BN285" s="293"/>
      <c r="BO285" s="293"/>
      <c r="BP285" s="296"/>
      <c r="BQ285" s="295"/>
      <c r="BR285" s="292"/>
      <c r="BS285" s="293"/>
      <c r="BT285" s="293"/>
      <c r="BU285" s="512"/>
      <c r="BV285" s="342">
        <f t="shared" si="48"/>
        <v>4</v>
      </c>
      <c r="BW285" s="429">
        <f t="shared" si="54"/>
        <v>1</v>
      </c>
      <c r="BX285" s="343">
        <f t="shared" si="49"/>
        <v>4</v>
      </c>
      <c r="BY285" s="344" t="str">
        <f t="shared" si="50"/>
        <v>-</v>
      </c>
      <c r="BZ285" s="344" t="str">
        <f t="shared" si="51"/>
        <v>-</v>
      </c>
      <c r="CA285" s="154" t="s">
        <v>124</v>
      </c>
      <c r="CB285" s="155" t="s">
        <v>685</v>
      </c>
      <c r="CC285" s="349">
        <f t="shared" si="55"/>
        <v>1</v>
      </c>
      <c r="CD285" s="349">
        <f t="shared" si="56"/>
        <v>1</v>
      </c>
      <c r="CE285" s="349">
        <f t="shared" si="57"/>
        <v>2</v>
      </c>
      <c r="CF285" s="349">
        <f t="shared" si="58"/>
        <v>0</v>
      </c>
      <c r="CG285" s="348">
        <v>0</v>
      </c>
      <c r="CH285" s="350" t="str">
        <f t="shared" si="52"/>
        <v>-</v>
      </c>
    </row>
    <row r="286" spans="1:86">
      <c r="A286" s="238" t="s">
        <v>122</v>
      </c>
      <c r="B286" s="239" t="s">
        <v>152</v>
      </c>
      <c r="C286" s="240" t="s">
        <v>221</v>
      </c>
      <c r="D286" s="240" t="s">
        <v>151</v>
      </c>
      <c r="E286" s="286" t="s">
        <v>154</v>
      </c>
      <c r="F286" s="241" t="s">
        <v>219</v>
      </c>
      <c r="G286" s="242" t="s">
        <v>217</v>
      </c>
      <c r="H286" s="242" t="s">
        <v>123</v>
      </c>
      <c r="I286" s="243" t="s">
        <v>48</v>
      </c>
      <c r="J286" s="249" t="s">
        <v>40</v>
      </c>
      <c r="K286" s="287">
        <v>5</v>
      </c>
      <c r="L286" s="288">
        <v>5</v>
      </c>
      <c r="M286" s="247" t="s">
        <v>606</v>
      </c>
      <c r="N286" s="242" t="s">
        <v>222</v>
      </c>
      <c r="O286" s="291"/>
      <c r="P286" s="292"/>
      <c r="Q286" s="293"/>
      <c r="R286" s="293"/>
      <c r="S286" s="294"/>
      <c r="T286" s="295">
        <v>1</v>
      </c>
      <c r="U286" s="293"/>
      <c r="V286" s="293"/>
      <c r="W286" s="294"/>
      <c r="X286" s="296"/>
      <c r="Y286" s="295"/>
      <c r="Z286" s="293"/>
      <c r="AA286" s="293"/>
      <c r="AB286" s="313"/>
      <c r="AC286" s="314"/>
      <c r="AD286" s="315"/>
      <c r="AE286" s="293">
        <v>1</v>
      </c>
      <c r="AF286" s="293"/>
      <c r="AG286" s="296"/>
      <c r="AH286" s="319"/>
      <c r="AI286" s="320"/>
      <c r="AJ286" s="321"/>
      <c r="AK286" s="321"/>
      <c r="AL286" s="326"/>
      <c r="AM286" s="319"/>
      <c r="AN286" s="320"/>
      <c r="AO286" s="321"/>
      <c r="AP286" s="321"/>
      <c r="AQ286" s="328"/>
      <c r="AR286" s="320"/>
      <c r="AS286" s="320"/>
      <c r="AT286" s="321"/>
      <c r="AU286" s="321">
        <v>1</v>
      </c>
      <c r="AV286" s="326"/>
      <c r="AW286" s="319"/>
      <c r="AX286" s="321"/>
      <c r="AY286" s="321"/>
      <c r="AZ286" s="321"/>
      <c r="BA286" s="326"/>
      <c r="BB286" s="319"/>
      <c r="BC286" s="320">
        <v>1</v>
      </c>
      <c r="BD286" s="321"/>
      <c r="BE286" s="321"/>
      <c r="BF286" s="328"/>
      <c r="BG286" s="292"/>
      <c r="BH286" s="293"/>
      <c r="BI286" s="293"/>
      <c r="BJ286" s="294"/>
      <c r="BK286" s="296"/>
      <c r="BL286" s="295"/>
      <c r="BM286" s="293"/>
      <c r="BN286" s="293"/>
      <c r="BO286" s="293"/>
      <c r="BP286" s="296"/>
      <c r="BQ286" s="295"/>
      <c r="BR286" s="292">
        <v>1</v>
      </c>
      <c r="BS286" s="293"/>
      <c r="BT286" s="293"/>
      <c r="BU286" s="512"/>
      <c r="BV286" s="342">
        <f t="shared" si="48"/>
        <v>5</v>
      </c>
      <c r="BW286" s="429">
        <f t="shared" si="54"/>
        <v>0</v>
      </c>
      <c r="BX286" s="343">
        <f t="shared" si="49"/>
        <v>5</v>
      </c>
      <c r="BY286" s="344" t="str">
        <f t="shared" si="50"/>
        <v>-</v>
      </c>
      <c r="BZ286" s="344" t="str">
        <f t="shared" si="51"/>
        <v>-</v>
      </c>
      <c r="CA286" s="154" t="s">
        <v>124</v>
      </c>
      <c r="CB286" s="155" t="s">
        <v>685</v>
      </c>
      <c r="CC286" s="349">
        <f t="shared" si="55"/>
        <v>1</v>
      </c>
      <c r="CD286" s="349">
        <f t="shared" si="56"/>
        <v>1</v>
      </c>
      <c r="CE286" s="349">
        <f t="shared" si="57"/>
        <v>2</v>
      </c>
      <c r="CF286" s="349">
        <f t="shared" si="58"/>
        <v>1</v>
      </c>
      <c r="CG286" s="348">
        <v>0</v>
      </c>
      <c r="CH286" s="350" t="str">
        <f t="shared" si="52"/>
        <v>-</v>
      </c>
    </row>
    <row r="287" spans="1:86">
      <c r="A287" s="238" t="s">
        <v>122</v>
      </c>
      <c r="B287" s="239" t="s">
        <v>152</v>
      </c>
      <c r="C287" s="240" t="s">
        <v>221</v>
      </c>
      <c r="D287" s="240" t="s">
        <v>151</v>
      </c>
      <c r="E287" s="286" t="s">
        <v>154</v>
      </c>
      <c r="F287" s="241" t="s">
        <v>219</v>
      </c>
      <c r="G287" s="242" t="s">
        <v>217</v>
      </c>
      <c r="H287" s="242" t="s">
        <v>123</v>
      </c>
      <c r="I287" s="243" t="s">
        <v>48</v>
      </c>
      <c r="J287" s="249" t="s">
        <v>38</v>
      </c>
      <c r="K287" s="287">
        <v>5</v>
      </c>
      <c r="L287" s="288">
        <v>5</v>
      </c>
      <c r="M287" s="247" t="s">
        <v>631</v>
      </c>
      <c r="N287" s="242" t="s">
        <v>222</v>
      </c>
      <c r="O287" s="291"/>
      <c r="P287" s="292"/>
      <c r="Q287" s="293"/>
      <c r="R287" s="293"/>
      <c r="S287" s="294"/>
      <c r="T287" s="295">
        <v>1</v>
      </c>
      <c r="U287" s="293"/>
      <c r="V287" s="293"/>
      <c r="W287" s="294"/>
      <c r="X287" s="296"/>
      <c r="Y287" s="295"/>
      <c r="Z287" s="293"/>
      <c r="AA287" s="293"/>
      <c r="AB287" s="313"/>
      <c r="AC287" s="314"/>
      <c r="AD287" s="315"/>
      <c r="AE287" s="293">
        <v>1</v>
      </c>
      <c r="AF287" s="293"/>
      <c r="AG287" s="296"/>
      <c r="AH287" s="319"/>
      <c r="AI287" s="320"/>
      <c r="AJ287" s="321"/>
      <c r="AK287" s="321"/>
      <c r="AL287" s="326"/>
      <c r="AM287" s="319"/>
      <c r="AN287" s="320"/>
      <c r="AO287" s="321"/>
      <c r="AP287" s="321"/>
      <c r="AQ287" s="328"/>
      <c r="AR287" s="320"/>
      <c r="AS287" s="320"/>
      <c r="AT287" s="321"/>
      <c r="AU287" s="321">
        <v>1</v>
      </c>
      <c r="AV287" s="326"/>
      <c r="AW287" s="319"/>
      <c r="AX287" s="321"/>
      <c r="AY287" s="321"/>
      <c r="AZ287" s="321"/>
      <c r="BA287" s="326"/>
      <c r="BB287" s="319"/>
      <c r="BC287" s="320">
        <v>1</v>
      </c>
      <c r="BD287" s="321"/>
      <c r="BE287" s="321"/>
      <c r="BF287" s="328"/>
      <c r="BG287" s="292"/>
      <c r="BH287" s="293"/>
      <c r="BI287" s="293"/>
      <c r="BJ287" s="294"/>
      <c r="BK287" s="296"/>
      <c r="BL287" s="295"/>
      <c r="BM287" s="293"/>
      <c r="BN287" s="293"/>
      <c r="BO287" s="293"/>
      <c r="BP287" s="296"/>
      <c r="BQ287" s="295"/>
      <c r="BR287" s="292">
        <v>1</v>
      </c>
      <c r="BS287" s="293"/>
      <c r="BT287" s="293"/>
      <c r="BU287" s="512"/>
      <c r="BV287" s="342">
        <f t="shared" si="48"/>
        <v>5</v>
      </c>
      <c r="BW287" s="429">
        <f t="shared" si="54"/>
        <v>0</v>
      </c>
      <c r="BX287" s="343">
        <f t="shared" si="49"/>
        <v>5</v>
      </c>
      <c r="BY287" s="344">
        <f t="shared" si="50"/>
        <v>3</v>
      </c>
      <c r="BZ287" s="344">
        <f t="shared" si="51"/>
        <v>2</v>
      </c>
      <c r="CA287" s="154" t="s">
        <v>124</v>
      </c>
      <c r="CB287" s="155" t="s">
        <v>685</v>
      </c>
      <c r="CC287" s="349">
        <f t="shared" si="55"/>
        <v>1</v>
      </c>
      <c r="CD287" s="349">
        <f t="shared" si="56"/>
        <v>1</v>
      </c>
      <c r="CE287" s="349">
        <f t="shared" si="57"/>
        <v>2</v>
      </c>
      <c r="CF287" s="349">
        <f t="shared" si="58"/>
        <v>1</v>
      </c>
      <c r="CG287" s="348">
        <v>0</v>
      </c>
      <c r="CH287" s="350" t="str">
        <f t="shared" si="52"/>
        <v>Done</v>
      </c>
    </row>
    <row r="288" spans="1:86">
      <c r="A288" s="238" t="s">
        <v>122</v>
      </c>
      <c r="B288" s="239" t="s">
        <v>152</v>
      </c>
      <c r="C288" s="240" t="s">
        <v>221</v>
      </c>
      <c r="D288" s="240" t="s">
        <v>151</v>
      </c>
      <c r="E288" s="286" t="s">
        <v>154</v>
      </c>
      <c r="F288" s="241" t="s">
        <v>219</v>
      </c>
      <c r="G288" s="242" t="s">
        <v>217</v>
      </c>
      <c r="H288" s="242" t="s">
        <v>123</v>
      </c>
      <c r="I288" s="243" t="s">
        <v>48</v>
      </c>
      <c r="J288" s="249" t="s">
        <v>734</v>
      </c>
      <c r="K288" s="287">
        <v>4</v>
      </c>
      <c r="L288" s="288">
        <v>4</v>
      </c>
      <c r="M288" s="310" t="s">
        <v>736</v>
      </c>
      <c r="N288" s="242" t="s">
        <v>222</v>
      </c>
      <c r="O288" s="291"/>
      <c r="P288" s="292"/>
      <c r="Q288" s="293"/>
      <c r="R288" s="293"/>
      <c r="S288" s="294"/>
      <c r="T288" s="295">
        <v>4</v>
      </c>
      <c r="U288" s="293"/>
      <c r="V288" s="293"/>
      <c r="W288" s="294"/>
      <c r="X288" s="296"/>
      <c r="Y288" s="295"/>
      <c r="Z288" s="293"/>
      <c r="AA288" s="293"/>
      <c r="AB288" s="313"/>
      <c r="AC288" s="314"/>
      <c r="AD288" s="315"/>
      <c r="AE288" s="293"/>
      <c r="AF288" s="293"/>
      <c r="AG288" s="296"/>
      <c r="AH288" s="319"/>
      <c r="AI288" s="320"/>
      <c r="AJ288" s="321"/>
      <c r="AK288" s="321"/>
      <c r="AL288" s="326"/>
      <c r="AM288" s="319"/>
      <c r="AN288" s="320"/>
      <c r="AO288" s="321"/>
      <c r="AP288" s="321"/>
      <c r="AQ288" s="328"/>
      <c r="AR288" s="320"/>
      <c r="AS288" s="320"/>
      <c r="AT288" s="321"/>
      <c r="AU288" s="321"/>
      <c r="AV288" s="326"/>
      <c r="AW288" s="319"/>
      <c r="AX288" s="321"/>
      <c r="AY288" s="321"/>
      <c r="AZ288" s="321"/>
      <c r="BA288" s="326"/>
      <c r="BB288" s="319"/>
      <c r="BC288" s="320"/>
      <c r="BD288" s="321"/>
      <c r="BE288" s="321"/>
      <c r="BF288" s="328"/>
      <c r="BG288" s="292"/>
      <c r="BH288" s="293"/>
      <c r="BI288" s="293"/>
      <c r="BJ288" s="294"/>
      <c r="BK288" s="296"/>
      <c r="BL288" s="295"/>
      <c r="BM288" s="293"/>
      <c r="BN288" s="293"/>
      <c r="BO288" s="293"/>
      <c r="BP288" s="296"/>
      <c r="BQ288" s="295"/>
      <c r="BR288" s="292"/>
      <c r="BS288" s="293"/>
      <c r="BT288" s="293"/>
      <c r="BU288" s="512"/>
      <c r="BV288" s="342">
        <f t="shared" si="48"/>
        <v>4</v>
      </c>
      <c r="BW288" s="429">
        <f t="shared" si="54"/>
        <v>0</v>
      </c>
      <c r="BX288" s="343" t="str">
        <f t="shared" si="49"/>
        <v>-</v>
      </c>
      <c r="BY288" s="344" t="str">
        <f t="shared" si="50"/>
        <v>-</v>
      </c>
      <c r="BZ288" s="344" t="str">
        <f t="shared" si="51"/>
        <v>-</v>
      </c>
      <c r="CA288" s="154" t="s">
        <v>124</v>
      </c>
      <c r="CB288" s="155" t="s">
        <v>685</v>
      </c>
      <c r="CC288" s="349">
        <f t="shared" si="55"/>
        <v>4</v>
      </c>
      <c r="CD288" s="349">
        <f t="shared" si="56"/>
        <v>0</v>
      </c>
      <c r="CE288" s="349">
        <f t="shared" si="57"/>
        <v>0</v>
      </c>
      <c r="CF288" s="349">
        <f t="shared" si="58"/>
        <v>0</v>
      </c>
      <c r="CG288" s="348">
        <v>0</v>
      </c>
      <c r="CH288" s="350" t="str">
        <f t="shared" si="52"/>
        <v>-</v>
      </c>
    </row>
    <row r="289" spans="1:86">
      <c r="A289" s="238" t="s">
        <v>122</v>
      </c>
      <c r="B289" s="239" t="s">
        <v>152</v>
      </c>
      <c r="C289" s="240" t="s">
        <v>808</v>
      </c>
      <c r="D289" s="240" t="s">
        <v>151</v>
      </c>
      <c r="E289" s="286" t="s">
        <v>154</v>
      </c>
      <c r="F289" s="241" t="s">
        <v>219</v>
      </c>
      <c r="G289" s="242" t="s">
        <v>217</v>
      </c>
      <c r="H289" s="242" t="s">
        <v>123</v>
      </c>
      <c r="I289" s="243" t="s">
        <v>48</v>
      </c>
      <c r="J289" s="249" t="s">
        <v>49</v>
      </c>
      <c r="K289" s="287">
        <v>5</v>
      </c>
      <c r="L289" s="288">
        <v>5</v>
      </c>
      <c r="M289" s="247" t="s">
        <v>606</v>
      </c>
      <c r="N289" s="242" t="s">
        <v>771</v>
      </c>
      <c r="O289" s="291"/>
      <c r="P289" s="292"/>
      <c r="Q289" s="293"/>
      <c r="R289" s="293"/>
      <c r="S289" s="294"/>
      <c r="T289" s="295">
        <v>1</v>
      </c>
      <c r="U289" s="293"/>
      <c r="V289" s="293"/>
      <c r="W289" s="294"/>
      <c r="X289" s="296"/>
      <c r="Y289" s="295"/>
      <c r="Z289" s="293"/>
      <c r="AA289" s="293"/>
      <c r="AB289" s="313"/>
      <c r="AC289" s="314"/>
      <c r="AD289" s="315"/>
      <c r="AE289" s="293">
        <v>1</v>
      </c>
      <c r="AF289" s="293"/>
      <c r="AG289" s="296"/>
      <c r="AH289" s="319"/>
      <c r="AI289" s="320"/>
      <c r="AJ289" s="321"/>
      <c r="AK289" s="321"/>
      <c r="AL289" s="326"/>
      <c r="AM289" s="319"/>
      <c r="AN289" s="320"/>
      <c r="AO289" s="321"/>
      <c r="AP289" s="321"/>
      <c r="AQ289" s="328"/>
      <c r="AR289" s="320"/>
      <c r="AS289" s="320"/>
      <c r="AT289" s="321"/>
      <c r="AU289" s="321">
        <v>1</v>
      </c>
      <c r="AV289" s="326"/>
      <c r="AW289" s="319"/>
      <c r="AX289" s="321"/>
      <c r="AY289" s="321"/>
      <c r="AZ289" s="321"/>
      <c r="BA289" s="326"/>
      <c r="BB289" s="319"/>
      <c r="BC289" s="320">
        <v>1</v>
      </c>
      <c r="BD289" s="321"/>
      <c r="BE289" s="321"/>
      <c r="BF289" s="328"/>
      <c r="BG289" s="292"/>
      <c r="BH289" s="293"/>
      <c r="BI289" s="293"/>
      <c r="BJ289" s="294"/>
      <c r="BK289" s="296"/>
      <c r="BL289" s="295"/>
      <c r="BM289" s="293"/>
      <c r="BN289" s="293"/>
      <c r="BO289" s="293"/>
      <c r="BP289" s="296"/>
      <c r="BQ289" s="295"/>
      <c r="BR289" s="292"/>
      <c r="BS289" s="293"/>
      <c r="BT289" s="293"/>
      <c r="BU289" s="512"/>
      <c r="BV289" s="342">
        <f t="shared" si="48"/>
        <v>4</v>
      </c>
      <c r="BW289" s="429">
        <f t="shared" si="54"/>
        <v>1</v>
      </c>
      <c r="BX289" s="343">
        <f t="shared" si="49"/>
        <v>4</v>
      </c>
      <c r="BY289" s="344" t="str">
        <f t="shared" si="50"/>
        <v>-</v>
      </c>
      <c r="BZ289" s="344" t="str">
        <f t="shared" si="51"/>
        <v>-</v>
      </c>
      <c r="CA289" s="154" t="s">
        <v>124</v>
      </c>
      <c r="CB289" s="155" t="s">
        <v>685</v>
      </c>
      <c r="CC289" s="349">
        <f t="shared" si="55"/>
        <v>1</v>
      </c>
      <c r="CD289" s="349">
        <f t="shared" si="56"/>
        <v>1</v>
      </c>
      <c r="CE289" s="349">
        <f t="shared" si="57"/>
        <v>2</v>
      </c>
      <c r="CF289" s="349">
        <f t="shared" si="58"/>
        <v>0</v>
      </c>
      <c r="CG289" s="348">
        <v>0</v>
      </c>
      <c r="CH289" s="350" t="str">
        <f t="shared" si="52"/>
        <v>-</v>
      </c>
    </row>
    <row r="290" spans="1:86">
      <c r="A290" s="238" t="s">
        <v>122</v>
      </c>
      <c r="B290" s="239" t="s">
        <v>152</v>
      </c>
      <c r="C290" s="240" t="s">
        <v>808</v>
      </c>
      <c r="D290" s="240" t="s">
        <v>151</v>
      </c>
      <c r="E290" s="286" t="s">
        <v>154</v>
      </c>
      <c r="F290" s="241" t="s">
        <v>219</v>
      </c>
      <c r="G290" s="242" t="s">
        <v>217</v>
      </c>
      <c r="H290" s="242" t="s">
        <v>123</v>
      </c>
      <c r="I290" s="243" t="s">
        <v>48</v>
      </c>
      <c r="J290" s="249" t="s">
        <v>40</v>
      </c>
      <c r="K290" s="287">
        <v>5</v>
      </c>
      <c r="L290" s="288">
        <v>5</v>
      </c>
      <c r="M290" s="247" t="s">
        <v>606</v>
      </c>
      <c r="N290" s="242" t="s">
        <v>771</v>
      </c>
      <c r="O290" s="291"/>
      <c r="P290" s="292"/>
      <c r="Q290" s="293"/>
      <c r="R290" s="293"/>
      <c r="S290" s="294"/>
      <c r="T290" s="295">
        <v>1</v>
      </c>
      <c r="U290" s="293"/>
      <c r="V290" s="293"/>
      <c r="W290" s="294"/>
      <c r="X290" s="296"/>
      <c r="Y290" s="295"/>
      <c r="Z290" s="293"/>
      <c r="AA290" s="293"/>
      <c r="AB290" s="313"/>
      <c r="AC290" s="314"/>
      <c r="AD290" s="315"/>
      <c r="AE290" s="293">
        <v>1</v>
      </c>
      <c r="AF290" s="293"/>
      <c r="AG290" s="296"/>
      <c r="AH290" s="319"/>
      <c r="AI290" s="320"/>
      <c r="AJ290" s="321"/>
      <c r="AK290" s="321"/>
      <c r="AL290" s="326"/>
      <c r="AM290" s="319"/>
      <c r="AN290" s="320"/>
      <c r="AO290" s="321"/>
      <c r="AP290" s="321"/>
      <c r="AQ290" s="328"/>
      <c r="AR290" s="320"/>
      <c r="AS290" s="320"/>
      <c r="AT290" s="321"/>
      <c r="AU290" s="321">
        <v>1</v>
      </c>
      <c r="AV290" s="326"/>
      <c r="AW290" s="319"/>
      <c r="AX290" s="321"/>
      <c r="AY290" s="321"/>
      <c r="AZ290" s="321"/>
      <c r="BA290" s="326"/>
      <c r="BB290" s="319"/>
      <c r="BC290" s="320">
        <v>1</v>
      </c>
      <c r="BD290" s="321"/>
      <c r="BE290" s="321"/>
      <c r="BF290" s="328"/>
      <c r="BG290" s="292"/>
      <c r="BH290" s="293"/>
      <c r="BI290" s="293"/>
      <c r="BJ290" s="294"/>
      <c r="BK290" s="296"/>
      <c r="BL290" s="295"/>
      <c r="BM290" s="293"/>
      <c r="BN290" s="293"/>
      <c r="BO290" s="293"/>
      <c r="BP290" s="296"/>
      <c r="BQ290" s="295"/>
      <c r="BR290" s="292">
        <v>1</v>
      </c>
      <c r="BS290" s="293"/>
      <c r="BT290" s="293"/>
      <c r="BU290" s="512"/>
      <c r="BV290" s="342">
        <f t="shared" si="48"/>
        <v>5</v>
      </c>
      <c r="BW290" s="429">
        <f t="shared" si="54"/>
        <v>0</v>
      </c>
      <c r="BX290" s="343">
        <f t="shared" si="49"/>
        <v>5</v>
      </c>
      <c r="BY290" s="344" t="str">
        <f t="shared" si="50"/>
        <v>-</v>
      </c>
      <c r="BZ290" s="344" t="str">
        <f t="shared" si="51"/>
        <v>-</v>
      </c>
      <c r="CA290" s="154" t="s">
        <v>124</v>
      </c>
      <c r="CB290" s="155" t="s">
        <v>685</v>
      </c>
      <c r="CC290" s="349">
        <f t="shared" si="55"/>
        <v>1</v>
      </c>
      <c r="CD290" s="349">
        <f t="shared" si="56"/>
        <v>1</v>
      </c>
      <c r="CE290" s="349">
        <f t="shared" si="57"/>
        <v>2</v>
      </c>
      <c r="CF290" s="349">
        <f t="shared" si="58"/>
        <v>1</v>
      </c>
      <c r="CG290" s="348">
        <v>0</v>
      </c>
      <c r="CH290" s="350" t="str">
        <f t="shared" si="52"/>
        <v>-</v>
      </c>
    </row>
    <row r="291" spans="1:86">
      <c r="A291" s="238" t="s">
        <v>122</v>
      </c>
      <c r="B291" s="239" t="s">
        <v>152</v>
      </c>
      <c r="C291" s="240" t="s">
        <v>808</v>
      </c>
      <c r="D291" s="240" t="s">
        <v>151</v>
      </c>
      <c r="E291" s="286" t="s">
        <v>154</v>
      </c>
      <c r="F291" s="241" t="s">
        <v>219</v>
      </c>
      <c r="G291" s="242" t="s">
        <v>217</v>
      </c>
      <c r="H291" s="242" t="s">
        <v>123</v>
      </c>
      <c r="I291" s="243" t="s">
        <v>48</v>
      </c>
      <c r="J291" s="249" t="s">
        <v>38</v>
      </c>
      <c r="K291" s="287">
        <v>5</v>
      </c>
      <c r="L291" s="288">
        <v>5</v>
      </c>
      <c r="M291" s="247" t="s">
        <v>631</v>
      </c>
      <c r="N291" s="242" t="s">
        <v>771</v>
      </c>
      <c r="O291" s="291"/>
      <c r="P291" s="292"/>
      <c r="Q291" s="293"/>
      <c r="R291" s="293"/>
      <c r="S291" s="294"/>
      <c r="T291" s="295">
        <v>1</v>
      </c>
      <c r="U291" s="293"/>
      <c r="V291" s="293"/>
      <c r="W291" s="294"/>
      <c r="X291" s="296"/>
      <c r="Y291" s="295"/>
      <c r="Z291" s="293"/>
      <c r="AA291" s="293"/>
      <c r="AB291" s="313"/>
      <c r="AC291" s="314"/>
      <c r="AD291" s="315"/>
      <c r="AE291" s="293">
        <v>1</v>
      </c>
      <c r="AF291" s="293"/>
      <c r="AG291" s="296"/>
      <c r="AH291" s="319"/>
      <c r="AI291" s="320"/>
      <c r="AJ291" s="321"/>
      <c r="AK291" s="321"/>
      <c r="AL291" s="326"/>
      <c r="AM291" s="319"/>
      <c r="AN291" s="320"/>
      <c r="AO291" s="321"/>
      <c r="AP291" s="321"/>
      <c r="AQ291" s="328"/>
      <c r="AR291" s="320"/>
      <c r="AS291" s="320"/>
      <c r="AT291" s="321"/>
      <c r="AU291" s="321">
        <v>1</v>
      </c>
      <c r="AV291" s="326"/>
      <c r="AW291" s="319"/>
      <c r="AX291" s="321"/>
      <c r="AY291" s="321"/>
      <c r="AZ291" s="321"/>
      <c r="BA291" s="326"/>
      <c r="BB291" s="319"/>
      <c r="BC291" s="320">
        <v>1</v>
      </c>
      <c r="BD291" s="321"/>
      <c r="BE291" s="321"/>
      <c r="BF291" s="328"/>
      <c r="BG291" s="292"/>
      <c r="BH291" s="293"/>
      <c r="BI291" s="293"/>
      <c r="BJ291" s="294"/>
      <c r="BK291" s="296"/>
      <c r="BL291" s="295"/>
      <c r="BM291" s="293"/>
      <c r="BN291" s="293"/>
      <c r="BO291" s="293"/>
      <c r="BP291" s="296"/>
      <c r="BQ291" s="295"/>
      <c r="BR291" s="292">
        <v>1</v>
      </c>
      <c r="BS291" s="293"/>
      <c r="BT291" s="293"/>
      <c r="BU291" s="512"/>
      <c r="BV291" s="342">
        <f t="shared" si="48"/>
        <v>5</v>
      </c>
      <c r="BW291" s="429">
        <f t="shared" si="54"/>
        <v>0</v>
      </c>
      <c r="BX291" s="343">
        <f t="shared" si="49"/>
        <v>5</v>
      </c>
      <c r="BY291" s="344">
        <f t="shared" si="50"/>
        <v>3</v>
      </c>
      <c r="BZ291" s="344">
        <f t="shared" si="51"/>
        <v>2</v>
      </c>
      <c r="CA291" s="154" t="s">
        <v>124</v>
      </c>
      <c r="CB291" s="155" t="s">
        <v>685</v>
      </c>
      <c r="CC291" s="349">
        <f t="shared" si="55"/>
        <v>1</v>
      </c>
      <c r="CD291" s="349">
        <f t="shared" si="56"/>
        <v>1</v>
      </c>
      <c r="CE291" s="349">
        <f t="shared" si="57"/>
        <v>2</v>
      </c>
      <c r="CF291" s="349">
        <f t="shared" si="58"/>
        <v>1</v>
      </c>
      <c r="CG291" s="348">
        <v>0</v>
      </c>
      <c r="CH291" s="350" t="str">
        <f t="shared" si="52"/>
        <v>Done</v>
      </c>
    </row>
    <row r="292" spans="1:86">
      <c r="A292" s="238" t="s">
        <v>122</v>
      </c>
      <c r="B292" s="239" t="s">
        <v>152</v>
      </c>
      <c r="C292" s="240" t="s">
        <v>808</v>
      </c>
      <c r="D292" s="240" t="s">
        <v>151</v>
      </c>
      <c r="E292" s="286" t="s">
        <v>154</v>
      </c>
      <c r="F292" s="241" t="s">
        <v>219</v>
      </c>
      <c r="G292" s="242" t="s">
        <v>217</v>
      </c>
      <c r="H292" s="242" t="s">
        <v>123</v>
      </c>
      <c r="I292" s="243" t="s">
        <v>48</v>
      </c>
      <c r="J292" s="249" t="s">
        <v>734</v>
      </c>
      <c r="K292" s="287">
        <v>4</v>
      </c>
      <c r="L292" s="288">
        <v>4</v>
      </c>
      <c r="M292" s="310" t="s">
        <v>736</v>
      </c>
      <c r="N292" s="242" t="s">
        <v>771</v>
      </c>
      <c r="O292" s="291"/>
      <c r="P292" s="292"/>
      <c r="Q292" s="293"/>
      <c r="R292" s="293"/>
      <c r="S292" s="294"/>
      <c r="T292" s="295"/>
      <c r="U292" s="293"/>
      <c r="V292" s="293"/>
      <c r="W292" s="294"/>
      <c r="X292" s="296"/>
      <c r="Y292" s="295"/>
      <c r="Z292" s="293"/>
      <c r="AA292" s="293"/>
      <c r="AB292" s="313"/>
      <c r="AC292" s="314"/>
      <c r="AD292" s="315"/>
      <c r="AE292" s="293"/>
      <c r="AF292" s="293"/>
      <c r="AG292" s="296"/>
      <c r="AH292" s="319"/>
      <c r="AI292" s="320"/>
      <c r="AJ292" s="321"/>
      <c r="AK292" s="321"/>
      <c r="AL292" s="326"/>
      <c r="AM292" s="319"/>
      <c r="AN292" s="320"/>
      <c r="AO292" s="321"/>
      <c r="AP292" s="321"/>
      <c r="AQ292" s="328"/>
      <c r="AR292" s="320"/>
      <c r="AS292" s="320"/>
      <c r="AT292" s="321"/>
      <c r="AU292" s="321"/>
      <c r="AV292" s="326"/>
      <c r="AW292" s="319"/>
      <c r="AX292" s="321"/>
      <c r="AY292" s="321"/>
      <c r="AZ292" s="321"/>
      <c r="BA292" s="326"/>
      <c r="BB292" s="319"/>
      <c r="BC292" s="320"/>
      <c r="BD292" s="321"/>
      <c r="BE292" s="321"/>
      <c r="BF292" s="328"/>
      <c r="BG292" s="292"/>
      <c r="BH292" s="293"/>
      <c r="BI292" s="293"/>
      <c r="BJ292" s="294"/>
      <c r="BK292" s="296"/>
      <c r="BL292" s="295"/>
      <c r="BM292" s="293"/>
      <c r="BN292" s="293"/>
      <c r="BO292" s="293"/>
      <c r="BP292" s="296"/>
      <c r="BQ292" s="295"/>
      <c r="BR292" s="292">
        <v>4</v>
      </c>
      <c r="BS292" s="293"/>
      <c r="BT292" s="293"/>
      <c r="BU292" s="512"/>
      <c r="BV292" s="342">
        <f t="shared" si="48"/>
        <v>4</v>
      </c>
      <c r="BW292" s="429">
        <f t="shared" si="54"/>
        <v>0</v>
      </c>
      <c r="BX292" s="343" t="str">
        <f t="shared" si="49"/>
        <v>-</v>
      </c>
      <c r="BY292" s="344" t="str">
        <f t="shared" si="50"/>
        <v>-</v>
      </c>
      <c r="BZ292" s="344" t="str">
        <f t="shared" si="51"/>
        <v>-</v>
      </c>
      <c r="CA292" s="154" t="s">
        <v>124</v>
      </c>
      <c r="CB292" s="155" t="s">
        <v>685</v>
      </c>
      <c r="CC292" s="349">
        <f t="shared" si="55"/>
        <v>0</v>
      </c>
      <c r="CD292" s="349">
        <f t="shared" si="56"/>
        <v>0</v>
      </c>
      <c r="CE292" s="349">
        <f t="shared" si="57"/>
        <v>0</v>
      </c>
      <c r="CF292" s="349">
        <f t="shared" si="58"/>
        <v>4</v>
      </c>
      <c r="CG292" s="348">
        <v>0</v>
      </c>
      <c r="CH292" s="350" t="str">
        <f t="shared" si="52"/>
        <v>-</v>
      </c>
    </row>
    <row r="293" spans="1:86">
      <c r="A293" s="238" t="s">
        <v>122</v>
      </c>
      <c r="B293" s="239" t="s">
        <v>152</v>
      </c>
      <c r="C293" s="240" t="s">
        <v>223</v>
      </c>
      <c r="D293" s="240" t="s">
        <v>151</v>
      </c>
      <c r="E293" s="286" t="s">
        <v>154</v>
      </c>
      <c r="F293" s="241" t="s">
        <v>219</v>
      </c>
      <c r="G293" s="242" t="s">
        <v>217</v>
      </c>
      <c r="H293" s="242" t="s">
        <v>123</v>
      </c>
      <c r="I293" s="243" t="s">
        <v>48</v>
      </c>
      <c r="J293" s="249" t="s">
        <v>71</v>
      </c>
      <c r="K293" s="287">
        <v>15</v>
      </c>
      <c r="L293" s="288">
        <v>53</v>
      </c>
      <c r="M293" s="312" t="s">
        <v>781</v>
      </c>
      <c r="N293" s="242" t="s">
        <v>224</v>
      </c>
      <c r="O293" s="291"/>
      <c r="P293" s="292"/>
      <c r="Q293" s="293"/>
      <c r="R293" s="293"/>
      <c r="S293" s="294"/>
      <c r="T293" s="295"/>
      <c r="U293" s="293"/>
      <c r="V293" s="293">
        <v>3</v>
      </c>
      <c r="W293" s="294">
        <v>3</v>
      </c>
      <c r="X293" s="296"/>
      <c r="Y293" s="295"/>
      <c r="Z293" s="293">
        <v>3</v>
      </c>
      <c r="AA293" s="293">
        <v>3</v>
      </c>
      <c r="AB293" s="313"/>
      <c r="AC293" s="314"/>
      <c r="AD293" s="315"/>
      <c r="AE293" s="293">
        <v>2</v>
      </c>
      <c r="AF293" s="293">
        <v>7</v>
      </c>
      <c r="AG293" s="296">
        <v>1</v>
      </c>
      <c r="AH293" s="319"/>
      <c r="AI293" s="320"/>
      <c r="AJ293" s="321"/>
      <c r="AK293" s="321"/>
      <c r="AL293" s="326"/>
      <c r="AM293" s="319"/>
      <c r="AN293" s="320"/>
      <c r="AO293" s="321"/>
      <c r="AP293" s="321"/>
      <c r="AQ293" s="328">
        <v>1</v>
      </c>
      <c r="AR293" s="320">
        <v>2</v>
      </c>
      <c r="AS293" s="320">
        <v>7</v>
      </c>
      <c r="AT293" s="321">
        <v>7</v>
      </c>
      <c r="AU293" s="321">
        <v>3</v>
      </c>
      <c r="AV293" s="326"/>
      <c r="AW293" s="319"/>
      <c r="AX293" s="321"/>
      <c r="AY293" s="321"/>
      <c r="AZ293" s="321"/>
      <c r="BA293" s="326"/>
      <c r="BB293" s="319"/>
      <c r="BC293" s="320"/>
      <c r="BD293" s="321"/>
      <c r="BE293" s="321"/>
      <c r="BF293" s="328"/>
      <c r="BG293" s="292"/>
      <c r="BH293" s="293">
        <v>1</v>
      </c>
      <c r="BI293" s="293">
        <v>7</v>
      </c>
      <c r="BJ293" s="294">
        <v>3</v>
      </c>
      <c r="BK293" s="296"/>
      <c r="BL293" s="295"/>
      <c r="BM293" s="293"/>
      <c r="BN293" s="293"/>
      <c r="BO293" s="293"/>
      <c r="BP293" s="296"/>
      <c r="BQ293" s="295"/>
      <c r="BR293" s="292"/>
      <c r="BS293" s="293"/>
      <c r="BT293" s="293"/>
      <c r="BU293" s="512"/>
      <c r="BV293" s="342">
        <f t="shared" si="48"/>
        <v>53</v>
      </c>
      <c r="BW293" s="429">
        <f t="shared" si="54"/>
        <v>0</v>
      </c>
      <c r="BX293" s="343" t="str">
        <f t="shared" si="49"/>
        <v>-</v>
      </c>
      <c r="BY293" s="344" t="str">
        <f t="shared" si="50"/>
        <v>-</v>
      </c>
      <c r="BZ293" s="344" t="str">
        <f t="shared" si="51"/>
        <v>-</v>
      </c>
      <c r="CA293" s="154" t="s">
        <v>124</v>
      </c>
      <c r="CB293" s="155" t="s">
        <v>683</v>
      </c>
      <c r="CC293" s="349">
        <f t="shared" si="55"/>
        <v>12</v>
      </c>
      <c r="CD293" s="349">
        <f t="shared" si="56"/>
        <v>11</v>
      </c>
      <c r="CE293" s="349">
        <f t="shared" si="57"/>
        <v>19</v>
      </c>
      <c r="CF293" s="349">
        <f t="shared" si="58"/>
        <v>11</v>
      </c>
      <c r="CG293" s="348">
        <v>0</v>
      </c>
      <c r="CH293" s="350" t="str">
        <f t="shared" si="52"/>
        <v>-</v>
      </c>
    </row>
    <row r="294" spans="1:86">
      <c r="A294" s="238" t="s">
        <v>122</v>
      </c>
      <c r="B294" s="239" t="s">
        <v>152</v>
      </c>
      <c r="C294" s="240" t="s">
        <v>223</v>
      </c>
      <c r="D294" s="240" t="s">
        <v>151</v>
      </c>
      <c r="E294" s="286" t="s">
        <v>154</v>
      </c>
      <c r="F294" s="241" t="s">
        <v>219</v>
      </c>
      <c r="G294" s="242" t="s">
        <v>217</v>
      </c>
      <c r="H294" s="242" t="s">
        <v>123</v>
      </c>
      <c r="I294" s="243" t="s">
        <v>48</v>
      </c>
      <c r="J294" s="249" t="s">
        <v>49</v>
      </c>
      <c r="K294" s="287">
        <v>8</v>
      </c>
      <c r="L294" s="288">
        <v>9</v>
      </c>
      <c r="M294" s="247" t="s">
        <v>844</v>
      </c>
      <c r="N294" s="242" t="s">
        <v>224</v>
      </c>
      <c r="O294" s="291"/>
      <c r="P294" s="292"/>
      <c r="Q294" s="293"/>
      <c r="R294" s="293"/>
      <c r="S294" s="294"/>
      <c r="T294" s="295"/>
      <c r="U294" s="293"/>
      <c r="V294" s="293">
        <v>1</v>
      </c>
      <c r="W294" s="294">
        <v>1</v>
      </c>
      <c r="X294" s="296"/>
      <c r="Y294" s="295"/>
      <c r="Z294" s="293">
        <v>1</v>
      </c>
      <c r="AA294" s="293" t="s">
        <v>853</v>
      </c>
      <c r="AB294" s="313"/>
      <c r="AC294" s="314"/>
      <c r="AD294" s="315"/>
      <c r="AE294" s="293">
        <v>1</v>
      </c>
      <c r="AF294" s="293"/>
      <c r="AG294" s="296">
        <v>1</v>
      </c>
      <c r="AH294" s="319"/>
      <c r="AI294" s="320"/>
      <c r="AJ294" s="321"/>
      <c r="AK294" s="321"/>
      <c r="AL294" s="326"/>
      <c r="AM294" s="319"/>
      <c r="AN294" s="320"/>
      <c r="AO294" s="321"/>
      <c r="AP294" s="321"/>
      <c r="AQ294" s="328">
        <v>1</v>
      </c>
      <c r="AR294" s="320"/>
      <c r="AS294" s="320"/>
      <c r="AT294" s="321"/>
      <c r="AU294" s="321">
        <v>1</v>
      </c>
      <c r="AV294" s="326"/>
      <c r="AW294" s="319"/>
      <c r="AX294" s="321"/>
      <c r="AY294" s="321"/>
      <c r="AZ294" s="321"/>
      <c r="BA294" s="326"/>
      <c r="BB294" s="319"/>
      <c r="BC294" s="320"/>
      <c r="BD294" s="321"/>
      <c r="BE294" s="321"/>
      <c r="BF294" s="328"/>
      <c r="BG294" s="292"/>
      <c r="BH294" s="293">
        <v>1</v>
      </c>
      <c r="BI294" s="293"/>
      <c r="BJ294" s="294">
        <v>1</v>
      </c>
      <c r="BK294" s="296"/>
      <c r="BL294" s="295"/>
      <c r="BM294" s="293"/>
      <c r="BN294" s="293"/>
      <c r="BO294" s="293"/>
      <c r="BP294" s="296"/>
      <c r="BQ294" s="295"/>
      <c r="BR294" s="292"/>
      <c r="BS294" s="293"/>
      <c r="BT294" s="293"/>
      <c r="BU294" s="512"/>
      <c r="BV294" s="342">
        <f t="shared" si="48"/>
        <v>9</v>
      </c>
      <c r="BW294" s="429">
        <f t="shared" si="54"/>
        <v>0</v>
      </c>
      <c r="BX294" s="343" t="str">
        <f t="shared" si="49"/>
        <v>-</v>
      </c>
      <c r="BY294" s="344" t="str">
        <f t="shared" si="50"/>
        <v>-</v>
      </c>
      <c r="BZ294" s="344" t="str">
        <f t="shared" si="51"/>
        <v>-</v>
      </c>
      <c r="CA294" s="154" t="s">
        <v>124</v>
      </c>
      <c r="CB294" s="155" t="s">
        <v>683</v>
      </c>
      <c r="CC294" s="349">
        <f t="shared" si="55"/>
        <v>3</v>
      </c>
      <c r="CD294" s="349">
        <f t="shared" si="56"/>
        <v>3</v>
      </c>
      <c r="CE294" s="349">
        <f t="shared" si="57"/>
        <v>1</v>
      </c>
      <c r="CF294" s="349">
        <f t="shared" si="58"/>
        <v>2</v>
      </c>
      <c r="CG294" s="348">
        <v>0</v>
      </c>
      <c r="CH294" s="350" t="str">
        <f t="shared" si="52"/>
        <v>-</v>
      </c>
    </row>
    <row r="295" spans="1:86">
      <c r="A295" s="238" t="s">
        <v>122</v>
      </c>
      <c r="B295" s="239" t="s">
        <v>152</v>
      </c>
      <c r="C295" s="240" t="s">
        <v>223</v>
      </c>
      <c r="D295" s="240" t="s">
        <v>151</v>
      </c>
      <c r="E295" s="286" t="s">
        <v>154</v>
      </c>
      <c r="F295" s="241" t="s">
        <v>219</v>
      </c>
      <c r="G295" s="242" t="s">
        <v>217</v>
      </c>
      <c r="H295" s="242" t="s">
        <v>123</v>
      </c>
      <c r="I295" s="243" t="s">
        <v>48</v>
      </c>
      <c r="J295" s="249" t="s">
        <v>40</v>
      </c>
      <c r="K295" s="287">
        <v>5</v>
      </c>
      <c r="L295" s="288">
        <v>5</v>
      </c>
      <c r="M295" s="247" t="s">
        <v>827</v>
      </c>
      <c r="N295" s="242" t="s">
        <v>224</v>
      </c>
      <c r="O295" s="291"/>
      <c r="P295" s="292"/>
      <c r="Q295" s="293"/>
      <c r="R295" s="293"/>
      <c r="S295" s="294"/>
      <c r="T295" s="295"/>
      <c r="U295" s="293"/>
      <c r="V295" s="293">
        <v>1</v>
      </c>
      <c r="W295" s="294"/>
      <c r="X295" s="296"/>
      <c r="Y295" s="295"/>
      <c r="Z295" s="293"/>
      <c r="AA295" s="293">
        <v>1</v>
      </c>
      <c r="AB295" s="313"/>
      <c r="AC295" s="314"/>
      <c r="AD295" s="315"/>
      <c r="AE295" s="293"/>
      <c r="AF295" s="293"/>
      <c r="AG295" s="296">
        <v>1</v>
      </c>
      <c r="AH295" s="319"/>
      <c r="AI295" s="320"/>
      <c r="AJ295" s="321"/>
      <c r="AK295" s="321"/>
      <c r="AL295" s="326"/>
      <c r="AM295" s="319"/>
      <c r="AN295" s="320"/>
      <c r="AO295" s="321"/>
      <c r="AP295" s="321"/>
      <c r="AQ295" s="328"/>
      <c r="AR295" s="320"/>
      <c r="AS295" s="320"/>
      <c r="AT295" s="321"/>
      <c r="AU295" s="321">
        <v>1</v>
      </c>
      <c r="AV295" s="326"/>
      <c r="AW295" s="319"/>
      <c r="AX295" s="321"/>
      <c r="AY295" s="321"/>
      <c r="AZ295" s="321"/>
      <c r="BA295" s="326"/>
      <c r="BB295" s="319"/>
      <c r="BC295" s="320"/>
      <c r="BD295" s="321"/>
      <c r="BE295" s="321"/>
      <c r="BF295" s="328"/>
      <c r="BG295" s="292"/>
      <c r="BH295" s="293"/>
      <c r="BI295" s="293"/>
      <c r="BJ295" s="294">
        <v>1</v>
      </c>
      <c r="BK295" s="296"/>
      <c r="BL295" s="295"/>
      <c r="BM295" s="293"/>
      <c r="BN295" s="293"/>
      <c r="BO295" s="293"/>
      <c r="BP295" s="296"/>
      <c r="BQ295" s="295"/>
      <c r="BR295" s="292"/>
      <c r="BS295" s="293"/>
      <c r="BT295" s="293"/>
      <c r="BU295" s="512"/>
      <c r="BV295" s="342">
        <f t="shared" si="48"/>
        <v>5</v>
      </c>
      <c r="BW295" s="429">
        <f t="shared" si="54"/>
        <v>0</v>
      </c>
      <c r="BX295" s="343">
        <f t="shared" si="49"/>
        <v>5</v>
      </c>
      <c r="BY295" s="344" t="str">
        <f t="shared" si="50"/>
        <v>-</v>
      </c>
      <c r="BZ295" s="344" t="str">
        <f t="shared" si="51"/>
        <v>-</v>
      </c>
      <c r="CA295" s="154" t="s">
        <v>124</v>
      </c>
      <c r="CB295" s="155" t="s">
        <v>683</v>
      </c>
      <c r="CC295" s="349">
        <f t="shared" si="55"/>
        <v>2</v>
      </c>
      <c r="CD295" s="349">
        <f t="shared" si="56"/>
        <v>1</v>
      </c>
      <c r="CE295" s="349">
        <f t="shared" si="57"/>
        <v>1</v>
      </c>
      <c r="CF295" s="349">
        <f t="shared" si="58"/>
        <v>1</v>
      </c>
      <c r="CG295" s="348">
        <v>0</v>
      </c>
      <c r="CH295" s="350" t="str">
        <f t="shared" si="52"/>
        <v>-</v>
      </c>
    </row>
    <row r="296" spans="1:86">
      <c r="A296" s="238" t="s">
        <v>122</v>
      </c>
      <c r="B296" s="239" t="s">
        <v>152</v>
      </c>
      <c r="C296" s="240" t="s">
        <v>223</v>
      </c>
      <c r="D296" s="240" t="s">
        <v>151</v>
      </c>
      <c r="E296" s="286" t="s">
        <v>154</v>
      </c>
      <c r="F296" s="241" t="s">
        <v>219</v>
      </c>
      <c r="G296" s="242" t="s">
        <v>217</v>
      </c>
      <c r="H296" s="242" t="s">
        <v>123</v>
      </c>
      <c r="I296" s="243" t="s">
        <v>48</v>
      </c>
      <c r="J296" s="249" t="s">
        <v>38</v>
      </c>
      <c r="K296" s="287">
        <v>5</v>
      </c>
      <c r="L296" s="288">
        <v>5</v>
      </c>
      <c r="M296" s="247" t="s">
        <v>826</v>
      </c>
      <c r="N296" s="242" t="s">
        <v>224</v>
      </c>
      <c r="O296" s="291"/>
      <c r="P296" s="292"/>
      <c r="Q296" s="293"/>
      <c r="R296" s="293"/>
      <c r="S296" s="294"/>
      <c r="T296" s="295"/>
      <c r="U296" s="293"/>
      <c r="V296" s="293">
        <v>1</v>
      </c>
      <c r="W296" s="294"/>
      <c r="X296" s="296"/>
      <c r="Y296" s="295"/>
      <c r="Z296" s="293"/>
      <c r="AA296" s="293">
        <v>1</v>
      </c>
      <c r="AB296" s="313"/>
      <c r="AC296" s="314"/>
      <c r="AD296" s="315"/>
      <c r="AE296" s="293"/>
      <c r="AF296" s="293"/>
      <c r="AG296" s="296">
        <v>1</v>
      </c>
      <c r="AH296" s="319"/>
      <c r="AI296" s="320"/>
      <c r="AJ296" s="321"/>
      <c r="AK296" s="321"/>
      <c r="AL296" s="326"/>
      <c r="AM296" s="319"/>
      <c r="AN296" s="320"/>
      <c r="AO296" s="321"/>
      <c r="AP296" s="321"/>
      <c r="AQ296" s="328"/>
      <c r="AR296" s="320"/>
      <c r="AS296" s="320"/>
      <c r="AT296" s="321"/>
      <c r="AU296" s="321">
        <v>1</v>
      </c>
      <c r="AV296" s="326"/>
      <c r="AW296" s="319"/>
      <c r="AX296" s="321"/>
      <c r="AY296" s="321"/>
      <c r="AZ296" s="321"/>
      <c r="BA296" s="326"/>
      <c r="BB296" s="319"/>
      <c r="BC296" s="320"/>
      <c r="BD296" s="321"/>
      <c r="BE296" s="321"/>
      <c r="BF296" s="328"/>
      <c r="BG296" s="292"/>
      <c r="BH296" s="293"/>
      <c r="BI296" s="293"/>
      <c r="BJ296" s="294">
        <v>1</v>
      </c>
      <c r="BK296" s="296"/>
      <c r="BL296" s="295"/>
      <c r="BM296" s="293"/>
      <c r="BN296" s="293"/>
      <c r="BO296" s="293"/>
      <c r="BP296" s="296"/>
      <c r="BQ296" s="295"/>
      <c r="BR296" s="292"/>
      <c r="BS296" s="293"/>
      <c r="BT296" s="293"/>
      <c r="BU296" s="512"/>
      <c r="BV296" s="342">
        <f t="shared" si="48"/>
        <v>5</v>
      </c>
      <c r="BW296" s="429">
        <f t="shared" si="54"/>
        <v>0</v>
      </c>
      <c r="BX296" s="343">
        <f t="shared" si="49"/>
        <v>5</v>
      </c>
      <c r="BY296" s="344">
        <f t="shared" si="50"/>
        <v>4</v>
      </c>
      <c r="BZ296" s="344">
        <f t="shared" si="51"/>
        <v>1</v>
      </c>
      <c r="CA296" s="154" t="s">
        <v>124</v>
      </c>
      <c r="CB296" s="155" t="s">
        <v>683</v>
      </c>
      <c r="CC296" s="349">
        <f t="shared" si="55"/>
        <v>2</v>
      </c>
      <c r="CD296" s="349">
        <f t="shared" si="56"/>
        <v>1</v>
      </c>
      <c r="CE296" s="349">
        <f t="shared" si="57"/>
        <v>1</v>
      </c>
      <c r="CF296" s="349">
        <f t="shared" si="58"/>
        <v>1</v>
      </c>
      <c r="CG296" s="348">
        <v>0</v>
      </c>
      <c r="CH296" s="350" t="str">
        <f t="shared" si="52"/>
        <v>Done</v>
      </c>
    </row>
    <row r="297" spans="1:86">
      <c r="A297" s="238" t="s">
        <v>122</v>
      </c>
      <c r="B297" s="239" t="s">
        <v>152</v>
      </c>
      <c r="C297" s="240" t="s">
        <v>223</v>
      </c>
      <c r="D297" s="240" t="s">
        <v>151</v>
      </c>
      <c r="E297" s="286" t="s">
        <v>154</v>
      </c>
      <c r="F297" s="241" t="s">
        <v>219</v>
      </c>
      <c r="G297" s="242" t="s">
        <v>217</v>
      </c>
      <c r="H297" s="242" t="s">
        <v>123</v>
      </c>
      <c r="I297" s="243" t="s">
        <v>48</v>
      </c>
      <c r="J297" s="249" t="s">
        <v>734</v>
      </c>
      <c r="K297" s="287">
        <v>4</v>
      </c>
      <c r="L297" s="288">
        <v>6</v>
      </c>
      <c r="M297" s="310" t="s">
        <v>736</v>
      </c>
      <c r="N297" s="242" t="s">
        <v>224</v>
      </c>
      <c r="O297" s="291"/>
      <c r="P297" s="292"/>
      <c r="Q297" s="293"/>
      <c r="R297" s="293"/>
      <c r="S297" s="294"/>
      <c r="T297" s="295"/>
      <c r="U297" s="293"/>
      <c r="V297" s="293">
        <v>6</v>
      </c>
      <c r="W297" s="294"/>
      <c r="X297" s="296"/>
      <c r="Y297" s="295"/>
      <c r="Z297" s="293"/>
      <c r="AA297" s="293"/>
      <c r="AB297" s="313"/>
      <c r="AC297" s="314"/>
      <c r="AD297" s="315"/>
      <c r="AE297" s="293"/>
      <c r="AF297" s="293"/>
      <c r="AG297" s="296"/>
      <c r="AH297" s="319"/>
      <c r="AI297" s="320"/>
      <c r="AJ297" s="321"/>
      <c r="AK297" s="321"/>
      <c r="AL297" s="326"/>
      <c r="AM297" s="319"/>
      <c r="AN297" s="320"/>
      <c r="AO297" s="321"/>
      <c r="AP297" s="321"/>
      <c r="AQ297" s="328"/>
      <c r="AR297" s="320"/>
      <c r="AS297" s="320"/>
      <c r="AT297" s="321"/>
      <c r="AU297" s="321"/>
      <c r="AV297" s="326"/>
      <c r="AW297" s="319"/>
      <c r="AX297" s="321"/>
      <c r="AY297" s="321"/>
      <c r="AZ297" s="321"/>
      <c r="BA297" s="326"/>
      <c r="BB297" s="319"/>
      <c r="BC297" s="320"/>
      <c r="BD297" s="321"/>
      <c r="BE297" s="321"/>
      <c r="BF297" s="328"/>
      <c r="BG297" s="292"/>
      <c r="BH297" s="293"/>
      <c r="BI297" s="293"/>
      <c r="BJ297" s="294"/>
      <c r="BK297" s="296"/>
      <c r="BL297" s="295"/>
      <c r="BM297" s="293"/>
      <c r="BN297" s="293"/>
      <c r="BO297" s="293"/>
      <c r="BP297" s="296"/>
      <c r="BQ297" s="295"/>
      <c r="BR297" s="292"/>
      <c r="BS297" s="293"/>
      <c r="BT297" s="293"/>
      <c r="BU297" s="512"/>
      <c r="BV297" s="342">
        <f t="shared" si="48"/>
        <v>6</v>
      </c>
      <c r="BW297" s="429">
        <f t="shared" si="54"/>
        <v>0</v>
      </c>
      <c r="BX297" s="343" t="str">
        <f t="shared" si="49"/>
        <v>-</v>
      </c>
      <c r="BY297" s="344" t="str">
        <f t="shared" si="50"/>
        <v>-</v>
      </c>
      <c r="BZ297" s="344" t="str">
        <f t="shared" si="51"/>
        <v>-</v>
      </c>
      <c r="CA297" s="154" t="s">
        <v>124</v>
      </c>
      <c r="CB297" s="155" t="s">
        <v>683</v>
      </c>
      <c r="CC297" s="349">
        <f t="shared" si="55"/>
        <v>6</v>
      </c>
      <c r="CD297" s="349">
        <f t="shared" si="56"/>
        <v>0</v>
      </c>
      <c r="CE297" s="349">
        <f t="shared" si="57"/>
        <v>0</v>
      </c>
      <c r="CF297" s="349">
        <f t="shared" si="58"/>
        <v>0</v>
      </c>
      <c r="CG297" s="348">
        <v>0</v>
      </c>
      <c r="CH297" s="350" t="str">
        <f t="shared" si="52"/>
        <v>-</v>
      </c>
    </row>
    <row r="298" spans="1:86">
      <c r="A298" s="238" t="s">
        <v>122</v>
      </c>
      <c r="B298" s="239" t="s">
        <v>152</v>
      </c>
      <c r="C298" s="240" t="s">
        <v>809</v>
      </c>
      <c r="D298" s="240" t="s">
        <v>166</v>
      </c>
      <c r="E298" s="286" t="s">
        <v>154</v>
      </c>
      <c r="F298" s="241" t="s">
        <v>167</v>
      </c>
      <c r="G298" s="242" t="s">
        <v>124</v>
      </c>
      <c r="H298" s="242" t="s">
        <v>129</v>
      </c>
      <c r="I298" s="243" t="s">
        <v>127</v>
      </c>
      <c r="J298" s="249" t="s">
        <v>75</v>
      </c>
      <c r="K298" s="287">
        <v>5</v>
      </c>
      <c r="L298" s="288">
        <v>4</v>
      </c>
      <c r="M298" s="247" t="s">
        <v>615</v>
      </c>
      <c r="N298" s="242" t="s">
        <v>750</v>
      </c>
      <c r="O298" s="291"/>
      <c r="P298" s="292">
        <v>1</v>
      </c>
      <c r="Q298" s="293"/>
      <c r="R298" s="293"/>
      <c r="S298" s="294"/>
      <c r="T298" s="295"/>
      <c r="U298" s="293"/>
      <c r="V298" s="293">
        <v>1</v>
      </c>
      <c r="W298" s="294"/>
      <c r="X298" s="296"/>
      <c r="Y298" s="295"/>
      <c r="Z298" s="293"/>
      <c r="AA298" s="293"/>
      <c r="AB298" s="313"/>
      <c r="AC298" s="314"/>
      <c r="AD298" s="315"/>
      <c r="AE298" s="293"/>
      <c r="AF298" s="293"/>
      <c r="AG298" s="296"/>
      <c r="AH298" s="319"/>
      <c r="AI298" s="320"/>
      <c r="AJ298" s="321"/>
      <c r="AK298" s="321"/>
      <c r="AL298" s="326"/>
      <c r="AM298" s="319"/>
      <c r="AN298" s="320">
        <v>1</v>
      </c>
      <c r="AO298" s="321"/>
      <c r="AP298" s="321"/>
      <c r="AQ298" s="328"/>
      <c r="AR298" s="320"/>
      <c r="AS298" s="320">
        <v>1</v>
      </c>
      <c r="AT298" s="321"/>
      <c r="AU298" s="321"/>
      <c r="AV298" s="326"/>
      <c r="AW298" s="319"/>
      <c r="AX298" s="321"/>
      <c r="AY298" s="321"/>
      <c r="AZ298" s="321"/>
      <c r="BA298" s="326"/>
      <c r="BB298" s="319"/>
      <c r="BC298" s="320"/>
      <c r="BD298" s="321"/>
      <c r="BE298" s="321"/>
      <c r="BF298" s="328"/>
      <c r="BG298" s="292"/>
      <c r="BH298" s="293"/>
      <c r="BI298" s="293"/>
      <c r="BJ298" s="294"/>
      <c r="BK298" s="296"/>
      <c r="BL298" s="295"/>
      <c r="BM298" s="293"/>
      <c r="BN298" s="293"/>
      <c r="BO298" s="293"/>
      <c r="BP298" s="296"/>
      <c r="BQ298" s="295"/>
      <c r="BR298" s="292"/>
      <c r="BS298" s="293"/>
      <c r="BT298" s="293"/>
      <c r="BU298" s="512"/>
      <c r="BV298" s="342">
        <f t="shared" si="48"/>
        <v>4</v>
      </c>
      <c r="BW298" s="429">
        <f>L298-BV298</f>
        <v>0</v>
      </c>
      <c r="BX298" s="343">
        <f t="shared" si="49"/>
        <v>4</v>
      </c>
      <c r="BY298" s="344" t="str">
        <f t="shared" si="50"/>
        <v>-</v>
      </c>
      <c r="BZ298" s="344" t="str">
        <f t="shared" si="51"/>
        <v>-</v>
      </c>
      <c r="CA298" s="154" t="s">
        <v>939</v>
      </c>
      <c r="CB298" s="155" t="s">
        <v>166</v>
      </c>
      <c r="CC298" s="349">
        <f t="shared" si="55"/>
        <v>2</v>
      </c>
      <c r="CD298" s="349">
        <f t="shared" si="56"/>
        <v>1</v>
      </c>
      <c r="CE298" s="349">
        <f t="shared" si="57"/>
        <v>1</v>
      </c>
      <c r="CF298" s="349">
        <f t="shared" si="58"/>
        <v>0</v>
      </c>
      <c r="CG298" s="348">
        <v>0</v>
      </c>
      <c r="CH298" s="350" t="str">
        <f t="shared" si="52"/>
        <v>-</v>
      </c>
    </row>
    <row r="299" spans="1:86">
      <c r="A299" s="238" t="s">
        <v>122</v>
      </c>
      <c r="B299" s="239" t="s">
        <v>152</v>
      </c>
      <c r="C299" s="240" t="s">
        <v>809</v>
      </c>
      <c r="D299" s="240" t="s">
        <v>166</v>
      </c>
      <c r="E299" s="286" t="s">
        <v>154</v>
      </c>
      <c r="F299" s="241" t="s">
        <v>167</v>
      </c>
      <c r="G299" s="242" t="s">
        <v>124</v>
      </c>
      <c r="H299" s="242" t="s">
        <v>129</v>
      </c>
      <c r="I299" s="243" t="s">
        <v>127</v>
      </c>
      <c r="J299" s="249" t="s">
        <v>734</v>
      </c>
      <c r="K299" s="287">
        <v>6</v>
      </c>
      <c r="L299" s="288">
        <v>6</v>
      </c>
      <c r="M299" s="310" t="s">
        <v>735</v>
      </c>
      <c r="N299" s="242" t="s">
        <v>750</v>
      </c>
      <c r="O299" s="291"/>
      <c r="P299" s="292">
        <v>6</v>
      </c>
      <c r="Q299" s="293"/>
      <c r="R299" s="293"/>
      <c r="S299" s="294"/>
      <c r="T299" s="295"/>
      <c r="U299" s="293"/>
      <c r="V299" s="293"/>
      <c r="W299" s="294"/>
      <c r="X299" s="296"/>
      <c r="Y299" s="295"/>
      <c r="Z299" s="293"/>
      <c r="AA299" s="293"/>
      <c r="AB299" s="313"/>
      <c r="AC299" s="314"/>
      <c r="AD299" s="315"/>
      <c r="AE299" s="293"/>
      <c r="AF299" s="293"/>
      <c r="AG299" s="296"/>
      <c r="AH299" s="319"/>
      <c r="AI299" s="320"/>
      <c r="AJ299" s="321"/>
      <c r="AK299" s="321"/>
      <c r="AL299" s="326"/>
      <c r="AM299" s="319"/>
      <c r="AN299" s="320"/>
      <c r="AO299" s="321"/>
      <c r="AP299" s="321"/>
      <c r="AQ299" s="328"/>
      <c r="AR299" s="320"/>
      <c r="AS299" s="320"/>
      <c r="AT299" s="321"/>
      <c r="AU299" s="321"/>
      <c r="AV299" s="326"/>
      <c r="AW299" s="319"/>
      <c r="AX299" s="321"/>
      <c r="AY299" s="321"/>
      <c r="AZ299" s="321"/>
      <c r="BA299" s="326"/>
      <c r="BB299" s="319"/>
      <c r="BC299" s="320"/>
      <c r="BD299" s="321"/>
      <c r="BE299" s="321"/>
      <c r="BF299" s="328"/>
      <c r="BG299" s="292"/>
      <c r="BH299" s="293"/>
      <c r="BI299" s="293"/>
      <c r="BJ299" s="294"/>
      <c r="BK299" s="296"/>
      <c r="BL299" s="295"/>
      <c r="BM299" s="293"/>
      <c r="BN299" s="293"/>
      <c r="BO299" s="293"/>
      <c r="BP299" s="296"/>
      <c r="BQ299" s="295"/>
      <c r="BR299" s="292"/>
      <c r="BS299" s="293"/>
      <c r="BT299" s="293"/>
      <c r="BU299" s="512"/>
      <c r="BV299" s="342">
        <f t="shared" si="48"/>
        <v>6</v>
      </c>
      <c r="BW299" s="429">
        <f t="shared" si="54"/>
        <v>0</v>
      </c>
      <c r="BX299" s="343" t="str">
        <f t="shared" si="49"/>
        <v>-</v>
      </c>
      <c r="BY299" s="344" t="str">
        <f t="shared" si="50"/>
        <v>-</v>
      </c>
      <c r="BZ299" s="344" t="str">
        <f t="shared" si="51"/>
        <v>-</v>
      </c>
      <c r="CA299" s="154" t="s">
        <v>124</v>
      </c>
      <c r="CB299" s="155" t="s">
        <v>166</v>
      </c>
      <c r="CC299" s="349">
        <f t="shared" si="55"/>
        <v>6</v>
      </c>
      <c r="CD299" s="349">
        <f t="shared" si="56"/>
        <v>0</v>
      </c>
      <c r="CE299" s="349">
        <f t="shared" si="57"/>
        <v>0</v>
      </c>
      <c r="CF299" s="349">
        <f t="shared" si="58"/>
        <v>0</v>
      </c>
      <c r="CG299" s="348">
        <v>0</v>
      </c>
      <c r="CH299" s="350" t="str">
        <f t="shared" si="52"/>
        <v>-</v>
      </c>
    </row>
    <row r="300" spans="1:86">
      <c r="A300" s="238" t="s">
        <v>122</v>
      </c>
      <c r="B300" s="239" t="s">
        <v>152</v>
      </c>
      <c r="C300" s="240" t="s">
        <v>165</v>
      </c>
      <c r="D300" s="240" t="s">
        <v>166</v>
      </c>
      <c r="E300" s="286" t="s">
        <v>154</v>
      </c>
      <c r="F300" s="241" t="s">
        <v>167</v>
      </c>
      <c r="G300" s="242" t="s">
        <v>124</v>
      </c>
      <c r="H300" s="242" t="s">
        <v>129</v>
      </c>
      <c r="I300" s="243" t="s">
        <v>127</v>
      </c>
      <c r="J300" s="249" t="s">
        <v>75</v>
      </c>
      <c r="K300" s="287">
        <v>5</v>
      </c>
      <c r="L300" s="288">
        <v>4</v>
      </c>
      <c r="M300" s="247" t="s">
        <v>615</v>
      </c>
      <c r="N300" s="242" t="s">
        <v>168</v>
      </c>
      <c r="O300" s="291"/>
      <c r="P300" s="292">
        <v>1</v>
      </c>
      <c r="Q300" s="293"/>
      <c r="R300" s="293"/>
      <c r="S300" s="294"/>
      <c r="T300" s="295"/>
      <c r="U300" s="293"/>
      <c r="V300" s="293">
        <v>1</v>
      </c>
      <c r="W300" s="294"/>
      <c r="X300" s="296"/>
      <c r="Y300" s="295"/>
      <c r="Z300" s="293"/>
      <c r="AA300" s="293"/>
      <c r="AB300" s="313"/>
      <c r="AC300" s="314"/>
      <c r="AD300" s="315"/>
      <c r="AE300" s="293"/>
      <c r="AF300" s="293"/>
      <c r="AG300" s="296"/>
      <c r="AH300" s="319"/>
      <c r="AI300" s="320"/>
      <c r="AJ300" s="321"/>
      <c r="AK300" s="321"/>
      <c r="AL300" s="326"/>
      <c r="AM300" s="319"/>
      <c r="AN300" s="320">
        <v>1</v>
      </c>
      <c r="AO300" s="321"/>
      <c r="AP300" s="321"/>
      <c r="AQ300" s="328"/>
      <c r="AR300" s="320"/>
      <c r="AS300" s="320">
        <v>1</v>
      </c>
      <c r="AT300" s="321"/>
      <c r="AU300" s="321"/>
      <c r="AV300" s="326"/>
      <c r="AW300" s="319"/>
      <c r="AX300" s="321"/>
      <c r="AY300" s="321"/>
      <c r="AZ300" s="321"/>
      <c r="BA300" s="326"/>
      <c r="BB300" s="319"/>
      <c r="BC300" s="320"/>
      <c r="BD300" s="321"/>
      <c r="BE300" s="321"/>
      <c r="BF300" s="328"/>
      <c r="BG300" s="292"/>
      <c r="BH300" s="293"/>
      <c r="BI300" s="293"/>
      <c r="BJ300" s="294"/>
      <c r="BK300" s="296"/>
      <c r="BL300" s="295"/>
      <c r="BM300" s="293"/>
      <c r="BN300" s="293"/>
      <c r="BO300" s="293"/>
      <c r="BP300" s="296"/>
      <c r="BQ300" s="295"/>
      <c r="BR300" s="292"/>
      <c r="BS300" s="293"/>
      <c r="BT300" s="293"/>
      <c r="BU300" s="512"/>
      <c r="BV300" s="342">
        <f t="shared" si="48"/>
        <v>4</v>
      </c>
      <c r="BW300" s="429">
        <f t="shared" si="54"/>
        <v>0</v>
      </c>
      <c r="BX300" s="343">
        <f t="shared" si="49"/>
        <v>4</v>
      </c>
      <c r="BY300" s="344" t="str">
        <f t="shared" si="50"/>
        <v>-</v>
      </c>
      <c r="BZ300" s="344" t="str">
        <f t="shared" si="51"/>
        <v>-</v>
      </c>
      <c r="CA300" s="154" t="s">
        <v>939</v>
      </c>
      <c r="CB300" s="155" t="s">
        <v>166</v>
      </c>
      <c r="CC300" s="349">
        <f t="shared" si="55"/>
        <v>2</v>
      </c>
      <c r="CD300" s="349">
        <f t="shared" si="56"/>
        <v>1</v>
      </c>
      <c r="CE300" s="349">
        <f t="shared" si="57"/>
        <v>1</v>
      </c>
      <c r="CF300" s="349">
        <f t="shared" si="58"/>
        <v>0</v>
      </c>
      <c r="CG300" s="348">
        <v>0</v>
      </c>
      <c r="CH300" s="350" t="str">
        <f t="shared" si="52"/>
        <v>-</v>
      </c>
    </row>
    <row r="301" spans="1:86">
      <c r="A301" s="238" t="s">
        <v>122</v>
      </c>
      <c r="B301" s="239" t="s">
        <v>152</v>
      </c>
      <c r="C301" s="240" t="s">
        <v>165</v>
      </c>
      <c r="D301" s="240" t="s">
        <v>166</v>
      </c>
      <c r="E301" s="286" t="s">
        <v>154</v>
      </c>
      <c r="F301" s="241" t="s">
        <v>167</v>
      </c>
      <c r="G301" s="242" t="s">
        <v>124</v>
      </c>
      <c r="H301" s="242" t="s">
        <v>129</v>
      </c>
      <c r="I301" s="243" t="s">
        <v>127</v>
      </c>
      <c r="J301" s="249" t="s">
        <v>38</v>
      </c>
      <c r="K301" s="287">
        <v>5</v>
      </c>
      <c r="L301" s="288">
        <v>4</v>
      </c>
      <c r="M301" s="247" t="s">
        <v>938</v>
      </c>
      <c r="N301" s="242" t="s">
        <v>168</v>
      </c>
      <c r="O301" s="291"/>
      <c r="P301" s="292">
        <v>1</v>
      </c>
      <c r="Q301" s="293"/>
      <c r="R301" s="293"/>
      <c r="S301" s="294"/>
      <c r="T301" s="295"/>
      <c r="U301" s="293"/>
      <c r="V301" s="293">
        <v>1</v>
      </c>
      <c r="W301" s="294"/>
      <c r="X301" s="296"/>
      <c r="Y301" s="295"/>
      <c r="Z301" s="293"/>
      <c r="AA301" s="293"/>
      <c r="AB301" s="313"/>
      <c r="AC301" s="314"/>
      <c r="AD301" s="315"/>
      <c r="AE301" s="293"/>
      <c r="AF301" s="293"/>
      <c r="AG301" s="296"/>
      <c r="AH301" s="319"/>
      <c r="AI301" s="320"/>
      <c r="AJ301" s="321"/>
      <c r="AK301" s="321"/>
      <c r="AL301" s="326"/>
      <c r="AM301" s="319"/>
      <c r="AN301" s="320">
        <v>1</v>
      </c>
      <c r="AO301" s="321"/>
      <c r="AP301" s="321"/>
      <c r="AQ301" s="328"/>
      <c r="AR301" s="320"/>
      <c r="AS301" s="320">
        <v>1</v>
      </c>
      <c r="AT301" s="321"/>
      <c r="AU301" s="321"/>
      <c r="AV301" s="326"/>
      <c r="AW301" s="319"/>
      <c r="AX301" s="321"/>
      <c r="AY301" s="321"/>
      <c r="AZ301" s="321"/>
      <c r="BA301" s="326"/>
      <c r="BB301" s="319"/>
      <c r="BC301" s="320"/>
      <c r="BD301" s="321"/>
      <c r="BE301" s="321"/>
      <c r="BF301" s="328"/>
      <c r="BG301" s="292"/>
      <c r="BH301" s="293"/>
      <c r="BI301" s="293"/>
      <c r="BJ301" s="294"/>
      <c r="BK301" s="296"/>
      <c r="BL301" s="295"/>
      <c r="BM301" s="293"/>
      <c r="BN301" s="293"/>
      <c r="BO301" s="293"/>
      <c r="BP301" s="296"/>
      <c r="BQ301" s="295"/>
      <c r="BR301" s="292"/>
      <c r="BS301" s="293"/>
      <c r="BT301" s="293"/>
      <c r="BU301" s="512"/>
      <c r="BV301" s="342">
        <f t="shared" si="48"/>
        <v>4</v>
      </c>
      <c r="BW301" s="429">
        <f t="shared" si="54"/>
        <v>0</v>
      </c>
      <c r="BX301" s="343">
        <f t="shared" si="49"/>
        <v>4</v>
      </c>
      <c r="BY301" s="344">
        <f t="shared" si="50"/>
        <v>2</v>
      </c>
      <c r="BZ301" s="344">
        <f t="shared" si="51"/>
        <v>2</v>
      </c>
      <c r="CA301" s="154" t="s">
        <v>939</v>
      </c>
      <c r="CB301" s="155" t="s">
        <v>166</v>
      </c>
      <c r="CC301" s="349">
        <f t="shared" si="55"/>
        <v>2</v>
      </c>
      <c r="CD301" s="349">
        <f t="shared" si="56"/>
        <v>1</v>
      </c>
      <c r="CE301" s="349">
        <f t="shared" si="57"/>
        <v>1</v>
      </c>
      <c r="CF301" s="349">
        <f t="shared" si="58"/>
        <v>0</v>
      </c>
      <c r="CG301" s="348">
        <v>0</v>
      </c>
      <c r="CH301" s="350" t="str">
        <f t="shared" si="52"/>
        <v>Done</v>
      </c>
    </row>
    <row r="302" spans="1:86">
      <c r="A302" s="238" t="s">
        <v>122</v>
      </c>
      <c r="B302" s="239" t="s">
        <v>152</v>
      </c>
      <c r="C302" s="240" t="s">
        <v>165</v>
      </c>
      <c r="D302" s="240" t="s">
        <v>166</v>
      </c>
      <c r="E302" s="286" t="s">
        <v>154</v>
      </c>
      <c r="F302" s="241" t="s">
        <v>167</v>
      </c>
      <c r="G302" s="242" t="s">
        <v>124</v>
      </c>
      <c r="H302" s="242" t="s">
        <v>129</v>
      </c>
      <c r="I302" s="243" t="s">
        <v>127</v>
      </c>
      <c r="J302" s="249" t="s">
        <v>734</v>
      </c>
      <c r="K302" s="287">
        <v>6</v>
      </c>
      <c r="L302" s="288">
        <v>6</v>
      </c>
      <c r="M302" s="310" t="s">
        <v>735</v>
      </c>
      <c r="N302" s="242" t="s">
        <v>168</v>
      </c>
      <c r="O302" s="291"/>
      <c r="P302" s="292"/>
      <c r="Q302" s="293"/>
      <c r="R302" s="293"/>
      <c r="S302" s="294"/>
      <c r="T302" s="295"/>
      <c r="U302" s="293"/>
      <c r="V302" s="293">
        <v>6</v>
      </c>
      <c r="W302" s="294"/>
      <c r="X302" s="296"/>
      <c r="Y302" s="295"/>
      <c r="Z302" s="293"/>
      <c r="AA302" s="293"/>
      <c r="AB302" s="313"/>
      <c r="AC302" s="314"/>
      <c r="AD302" s="315"/>
      <c r="AE302" s="293"/>
      <c r="AF302" s="293"/>
      <c r="AG302" s="296"/>
      <c r="AH302" s="319"/>
      <c r="AI302" s="320"/>
      <c r="AJ302" s="321"/>
      <c r="AK302" s="321"/>
      <c r="AL302" s="326"/>
      <c r="AM302" s="319"/>
      <c r="AN302" s="320"/>
      <c r="AO302" s="321"/>
      <c r="AP302" s="321"/>
      <c r="AQ302" s="328"/>
      <c r="AR302" s="320"/>
      <c r="AS302" s="320"/>
      <c r="AT302" s="321"/>
      <c r="AU302" s="321"/>
      <c r="AV302" s="326"/>
      <c r="AW302" s="319"/>
      <c r="AX302" s="321"/>
      <c r="AY302" s="321"/>
      <c r="AZ302" s="321"/>
      <c r="BA302" s="326"/>
      <c r="BB302" s="319"/>
      <c r="BC302" s="320"/>
      <c r="BD302" s="321"/>
      <c r="BE302" s="321"/>
      <c r="BF302" s="328"/>
      <c r="BG302" s="292"/>
      <c r="BH302" s="293"/>
      <c r="BI302" s="293"/>
      <c r="BJ302" s="294"/>
      <c r="BK302" s="296"/>
      <c r="BL302" s="295"/>
      <c r="BM302" s="293"/>
      <c r="BN302" s="293"/>
      <c r="BO302" s="293"/>
      <c r="BP302" s="296"/>
      <c r="BQ302" s="295"/>
      <c r="BR302" s="292"/>
      <c r="BS302" s="293"/>
      <c r="BT302" s="293"/>
      <c r="BU302" s="512"/>
      <c r="BV302" s="342">
        <f t="shared" si="48"/>
        <v>6</v>
      </c>
      <c r="BW302" s="429">
        <f t="shared" si="54"/>
        <v>0</v>
      </c>
      <c r="BX302" s="343" t="str">
        <f t="shared" si="49"/>
        <v>-</v>
      </c>
      <c r="BY302" s="344" t="str">
        <f t="shared" si="50"/>
        <v>-</v>
      </c>
      <c r="BZ302" s="344" t="str">
        <f t="shared" si="51"/>
        <v>-</v>
      </c>
      <c r="CA302" s="154" t="s">
        <v>124</v>
      </c>
      <c r="CB302" s="155" t="s">
        <v>166</v>
      </c>
      <c r="CC302" s="349">
        <f t="shared" si="55"/>
        <v>6</v>
      </c>
      <c r="CD302" s="349">
        <f t="shared" si="56"/>
        <v>0</v>
      </c>
      <c r="CE302" s="349">
        <f t="shared" si="57"/>
        <v>0</v>
      </c>
      <c r="CF302" s="349">
        <f t="shared" si="58"/>
        <v>0</v>
      </c>
      <c r="CG302" s="348">
        <v>0</v>
      </c>
      <c r="CH302" s="350" t="str">
        <f t="shared" si="52"/>
        <v>-</v>
      </c>
    </row>
    <row r="303" spans="1:86">
      <c r="A303" s="238" t="s">
        <v>145</v>
      </c>
      <c r="B303" s="239" t="s">
        <v>173</v>
      </c>
      <c r="C303" s="240" t="s">
        <v>363</v>
      </c>
      <c r="D303" s="240" t="s">
        <v>166</v>
      </c>
      <c r="E303" s="286" t="s">
        <v>154</v>
      </c>
      <c r="F303" s="241" t="s">
        <v>364</v>
      </c>
      <c r="G303" s="242" t="s">
        <v>124</v>
      </c>
      <c r="H303" s="242" t="s">
        <v>123</v>
      </c>
      <c r="I303" s="243" t="s">
        <v>48</v>
      </c>
      <c r="J303" s="249" t="s">
        <v>49</v>
      </c>
      <c r="K303" s="287">
        <v>4</v>
      </c>
      <c r="L303" s="288">
        <v>3</v>
      </c>
      <c r="M303" s="311" t="s">
        <v>647</v>
      </c>
      <c r="N303" s="242" t="s">
        <v>365</v>
      </c>
      <c r="O303" s="291"/>
      <c r="P303" s="292">
        <v>1</v>
      </c>
      <c r="Q303" s="293"/>
      <c r="R303" s="293"/>
      <c r="S303" s="294"/>
      <c r="T303" s="295"/>
      <c r="U303" s="293"/>
      <c r="V303" s="293">
        <v>1</v>
      </c>
      <c r="W303" s="294"/>
      <c r="X303" s="296"/>
      <c r="Y303" s="295"/>
      <c r="Z303" s="293"/>
      <c r="AA303" s="293"/>
      <c r="AB303" s="313"/>
      <c r="AC303" s="314"/>
      <c r="AD303" s="315"/>
      <c r="AE303" s="293"/>
      <c r="AF303" s="293"/>
      <c r="AG303" s="296"/>
      <c r="AH303" s="319"/>
      <c r="AI303" s="320"/>
      <c r="AJ303" s="321"/>
      <c r="AK303" s="321"/>
      <c r="AL303" s="326"/>
      <c r="AM303" s="319"/>
      <c r="AN303" s="320">
        <v>1</v>
      </c>
      <c r="AO303" s="321"/>
      <c r="AP303" s="321"/>
      <c r="AQ303" s="328"/>
      <c r="AR303" s="320"/>
      <c r="AS303" s="320"/>
      <c r="AT303" s="321"/>
      <c r="AU303" s="321"/>
      <c r="AV303" s="326"/>
      <c r="AW303" s="319"/>
      <c r="AX303" s="321"/>
      <c r="AY303" s="321"/>
      <c r="AZ303" s="321"/>
      <c r="BA303" s="326"/>
      <c r="BB303" s="319"/>
      <c r="BC303" s="320"/>
      <c r="BD303" s="321"/>
      <c r="BE303" s="321"/>
      <c r="BF303" s="328"/>
      <c r="BG303" s="292"/>
      <c r="BH303" s="293"/>
      <c r="BI303" s="293"/>
      <c r="BJ303" s="294"/>
      <c r="BK303" s="296"/>
      <c r="BL303" s="295"/>
      <c r="BM303" s="293"/>
      <c r="BN303" s="293"/>
      <c r="BO303" s="293"/>
      <c r="BP303" s="296"/>
      <c r="BQ303" s="295"/>
      <c r="BR303" s="292"/>
      <c r="BS303" s="293"/>
      <c r="BT303" s="293"/>
      <c r="BU303" s="512"/>
      <c r="BV303" s="342">
        <f t="shared" si="48"/>
        <v>3</v>
      </c>
      <c r="BW303" s="429">
        <f>L303-BV303</f>
        <v>0</v>
      </c>
      <c r="BX303" s="343">
        <f t="shared" si="49"/>
        <v>3</v>
      </c>
      <c r="BY303" s="344" t="str">
        <f t="shared" si="50"/>
        <v>-</v>
      </c>
      <c r="BZ303" s="344" t="str">
        <f t="shared" si="51"/>
        <v>-</v>
      </c>
      <c r="CA303" s="154" t="s">
        <v>860</v>
      </c>
      <c r="CB303" s="155" t="s">
        <v>166</v>
      </c>
      <c r="CC303" s="349">
        <f t="shared" si="55"/>
        <v>2</v>
      </c>
      <c r="CD303" s="349">
        <f t="shared" si="56"/>
        <v>1</v>
      </c>
      <c r="CE303" s="349">
        <f t="shared" si="57"/>
        <v>0</v>
      </c>
      <c r="CF303" s="349">
        <f t="shared" si="58"/>
        <v>0</v>
      </c>
      <c r="CG303" s="348">
        <v>0</v>
      </c>
      <c r="CH303" s="350" t="str">
        <f t="shared" si="52"/>
        <v>-</v>
      </c>
    </row>
    <row r="304" spans="1:86">
      <c r="A304" s="238" t="s">
        <v>145</v>
      </c>
      <c r="B304" s="239" t="s">
        <v>173</v>
      </c>
      <c r="C304" s="240" t="s">
        <v>363</v>
      </c>
      <c r="D304" s="240" t="s">
        <v>166</v>
      </c>
      <c r="E304" s="286" t="s">
        <v>154</v>
      </c>
      <c r="F304" s="241" t="s">
        <v>364</v>
      </c>
      <c r="G304" s="242" t="s">
        <v>124</v>
      </c>
      <c r="H304" s="242" t="s">
        <v>123</v>
      </c>
      <c r="I304" s="243" t="s">
        <v>48</v>
      </c>
      <c r="J304" s="249" t="s">
        <v>734</v>
      </c>
      <c r="K304" s="287">
        <v>4</v>
      </c>
      <c r="L304" s="288">
        <v>4</v>
      </c>
      <c r="M304" s="310" t="s">
        <v>736</v>
      </c>
      <c r="N304" s="242" t="s">
        <v>365</v>
      </c>
      <c r="O304" s="291"/>
      <c r="P304" s="292">
        <v>4</v>
      </c>
      <c r="Q304" s="293"/>
      <c r="R304" s="293"/>
      <c r="S304" s="294"/>
      <c r="T304" s="295"/>
      <c r="U304" s="293"/>
      <c r="V304" s="293"/>
      <c r="W304" s="294"/>
      <c r="X304" s="296"/>
      <c r="Y304" s="295"/>
      <c r="Z304" s="293"/>
      <c r="AA304" s="293"/>
      <c r="AB304" s="313"/>
      <c r="AC304" s="314"/>
      <c r="AD304" s="315"/>
      <c r="AE304" s="293"/>
      <c r="AF304" s="293"/>
      <c r="AG304" s="296"/>
      <c r="AH304" s="319"/>
      <c r="AI304" s="320"/>
      <c r="AJ304" s="321"/>
      <c r="AK304" s="321"/>
      <c r="AL304" s="326"/>
      <c r="AM304" s="319"/>
      <c r="AN304" s="320"/>
      <c r="AO304" s="321"/>
      <c r="AP304" s="321"/>
      <c r="AQ304" s="328"/>
      <c r="AR304" s="320"/>
      <c r="AS304" s="320"/>
      <c r="AT304" s="321"/>
      <c r="AU304" s="321"/>
      <c r="AV304" s="326"/>
      <c r="AW304" s="319"/>
      <c r="AX304" s="321"/>
      <c r="AY304" s="321"/>
      <c r="AZ304" s="321"/>
      <c r="BA304" s="326"/>
      <c r="BB304" s="319"/>
      <c r="BC304" s="320"/>
      <c r="BD304" s="321"/>
      <c r="BE304" s="321"/>
      <c r="BF304" s="328"/>
      <c r="BG304" s="292"/>
      <c r="BH304" s="293"/>
      <c r="BI304" s="293"/>
      <c r="BJ304" s="294"/>
      <c r="BK304" s="296"/>
      <c r="BL304" s="295"/>
      <c r="BM304" s="293"/>
      <c r="BN304" s="293"/>
      <c r="BO304" s="293"/>
      <c r="BP304" s="296"/>
      <c r="BQ304" s="295"/>
      <c r="BR304" s="292"/>
      <c r="BS304" s="293"/>
      <c r="BT304" s="293"/>
      <c r="BU304" s="512"/>
      <c r="BV304" s="342">
        <f t="shared" si="48"/>
        <v>4</v>
      </c>
      <c r="BW304" s="429">
        <f t="shared" si="54"/>
        <v>0</v>
      </c>
      <c r="BX304" s="343" t="str">
        <f t="shared" si="49"/>
        <v>-</v>
      </c>
      <c r="BY304" s="344" t="str">
        <f t="shared" si="50"/>
        <v>-</v>
      </c>
      <c r="BZ304" s="344" t="str">
        <f t="shared" si="51"/>
        <v>-</v>
      </c>
      <c r="CA304" s="154" t="s">
        <v>124</v>
      </c>
      <c r="CB304" s="155" t="s">
        <v>166</v>
      </c>
      <c r="CC304" s="349">
        <f t="shared" si="55"/>
        <v>4</v>
      </c>
      <c r="CD304" s="349">
        <f t="shared" si="56"/>
        <v>0</v>
      </c>
      <c r="CE304" s="349">
        <f t="shared" si="57"/>
        <v>0</v>
      </c>
      <c r="CF304" s="349">
        <f t="shared" si="58"/>
        <v>0</v>
      </c>
      <c r="CG304" s="348">
        <v>0</v>
      </c>
      <c r="CH304" s="350" t="str">
        <f t="shared" si="52"/>
        <v>-</v>
      </c>
    </row>
    <row r="305" spans="1:86">
      <c r="A305" s="238" t="s">
        <v>145</v>
      </c>
      <c r="B305" s="239" t="s">
        <v>173</v>
      </c>
      <c r="C305" s="240" t="s">
        <v>366</v>
      </c>
      <c r="D305" s="240" t="s">
        <v>166</v>
      </c>
      <c r="E305" s="286" t="s">
        <v>154</v>
      </c>
      <c r="F305" s="241" t="s">
        <v>364</v>
      </c>
      <c r="G305" s="242" t="s">
        <v>124</v>
      </c>
      <c r="H305" s="242" t="s">
        <v>123</v>
      </c>
      <c r="I305" s="243" t="s">
        <v>48</v>
      </c>
      <c r="J305" s="249" t="s">
        <v>49</v>
      </c>
      <c r="K305" s="287">
        <v>4</v>
      </c>
      <c r="L305" s="288">
        <v>3</v>
      </c>
      <c r="M305" s="311" t="s">
        <v>647</v>
      </c>
      <c r="N305" s="242" t="s">
        <v>367</v>
      </c>
      <c r="O305" s="291"/>
      <c r="P305" s="292">
        <v>1</v>
      </c>
      <c r="Q305" s="293"/>
      <c r="R305" s="293"/>
      <c r="S305" s="294"/>
      <c r="T305" s="295"/>
      <c r="U305" s="293"/>
      <c r="V305" s="293">
        <v>1</v>
      </c>
      <c r="W305" s="294"/>
      <c r="X305" s="296"/>
      <c r="Y305" s="295"/>
      <c r="Z305" s="293"/>
      <c r="AA305" s="293"/>
      <c r="AB305" s="313"/>
      <c r="AC305" s="314"/>
      <c r="AD305" s="315"/>
      <c r="AE305" s="293"/>
      <c r="AF305" s="293"/>
      <c r="AG305" s="296"/>
      <c r="AH305" s="319"/>
      <c r="AI305" s="320"/>
      <c r="AJ305" s="321"/>
      <c r="AK305" s="321"/>
      <c r="AL305" s="326"/>
      <c r="AM305" s="319"/>
      <c r="AN305" s="320">
        <v>1</v>
      </c>
      <c r="AO305" s="321"/>
      <c r="AP305" s="321"/>
      <c r="AQ305" s="328"/>
      <c r="AR305" s="320"/>
      <c r="AS305" s="320"/>
      <c r="AT305" s="321"/>
      <c r="AU305" s="321"/>
      <c r="AV305" s="326"/>
      <c r="AW305" s="319"/>
      <c r="AX305" s="321"/>
      <c r="AY305" s="321"/>
      <c r="AZ305" s="321"/>
      <c r="BA305" s="326"/>
      <c r="BB305" s="319"/>
      <c r="BC305" s="320"/>
      <c r="BD305" s="321"/>
      <c r="BE305" s="321"/>
      <c r="BF305" s="328"/>
      <c r="BG305" s="292"/>
      <c r="BH305" s="293"/>
      <c r="BI305" s="293"/>
      <c r="BJ305" s="294"/>
      <c r="BK305" s="296"/>
      <c r="BL305" s="295"/>
      <c r="BM305" s="293"/>
      <c r="BN305" s="293"/>
      <c r="BO305" s="293"/>
      <c r="BP305" s="296"/>
      <c r="BQ305" s="295"/>
      <c r="BR305" s="292"/>
      <c r="BS305" s="293"/>
      <c r="BT305" s="293"/>
      <c r="BU305" s="512"/>
      <c r="BV305" s="342">
        <f t="shared" si="48"/>
        <v>3</v>
      </c>
      <c r="BW305" s="429">
        <f t="shared" si="54"/>
        <v>0</v>
      </c>
      <c r="BX305" s="343">
        <f t="shared" si="49"/>
        <v>3</v>
      </c>
      <c r="BY305" s="344" t="str">
        <f t="shared" si="50"/>
        <v>-</v>
      </c>
      <c r="BZ305" s="344" t="str">
        <f t="shared" si="51"/>
        <v>-</v>
      </c>
      <c r="CA305" s="154" t="s">
        <v>860</v>
      </c>
      <c r="CB305" s="155" t="s">
        <v>166</v>
      </c>
      <c r="CC305" s="349">
        <f t="shared" si="55"/>
        <v>2</v>
      </c>
      <c r="CD305" s="349">
        <f t="shared" si="56"/>
        <v>1</v>
      </c>
      <c r="CE305" s="349">
        <f t="shared" si="57"/>
        <v>0</v>
      </c>
      <c r="CF305" s="349">
        <f t="shared" si="58"/>
        <v>0</v>
      </c>
      <c r="CG305" s="348">
        <v>0</v>
      </c>
      <c r="CH305" s="350" t="str">
        <f t="shared" si="52"/>
        <v>-</v>
      </c>
    </row>
    <row r="306" spans="1:86">
      <c r="A306" s="238" t="s">
        <v>145</v>
      </c>
      <c r="B306" s="239" t="s">
        <v>173</v>
      </c>
      <c r="C306" s="240" t="s">
        <v>366</v>
      </c>
      <c r="D306" s="240" t="s">
        <v>166</v>
      </c>
      <c r="E306" s="286" t="s">
        <v>154</v>
      </c>
      <c r="F306" s="241" t="s">
        <v>364</v>
      </c>
      <c r="G306" s="242" t="s">
        <v>124</v>
      </c>
      <c r="H306" s="242" t="s">
        <v>123</v>
      </c>
      <c r="I306" s="243" t="s">
        <v>48</v>
      </c>
      <c r="J306" s="249" t="s">
        <v>737</v>
      </c>
      <c r="K306" s="287">
        <v>0</v>
      </c>
      <c r="L306" s="288">
        <v>3</v>
      </c>
      <c r="M306" s="312" t="s">
        <v>738</v>
      </c>
      <c r="N306" s="242" t="s">
        <v>367</v>
      </c>
      <c r="O306" s="291"/>
      <c r="P306" s="292"/>
      <c r="Q306" s="293"/>
      <c r="R306" s="293"/>
      <c r="S306" s="294"/>
      <c r="T306" s="295"/>
      <c r="U306" s="293"/>
      <c r="V306" s="293">
        <v>1</v>
      </c>
      <c r="W306" s="294"/>
      <c r="X306" s="296"/>
      <c r="Y306" s="295"/>
      <c r="Z306" s="293"/>
      <c r="AA306" s="293"/>
      <c r="AB306" s="313"/>
      <c r="AC306" s="314"/>
      <c r="AD306" s="315"/>
      <c r="AE306" s="293"/>
      <c r="AF306" s="293"/>
      <c r="AG306" s="296"/>
      <c r="AH306" s="319"/>
      <c r="AI306" s="320"/>
      <c r="AJ306" s="321"/>
      <c r="AK306" s="321"/>
      <c r="AL306" s="326"/>
      <c r="AM306" s="319"/>
      <c r="AN306" s="320">
        <v>1</v>
      </c>
      <c r="AO306" s="321"/>
      <c r="AP306" s="321"/>
      <c r="AQ306" s="328"/>
      <c r="AR306" s="320"/>
      <c r="AS306" s="320">
        <v>1</v>
      </c>
      <c r="AT306" s="321"/>
      <c r="AU306" s="321"/>
      <c r="AV306" s="326"/>
      <c r="AW306" s="319"/>
      <c r="AX306" s="321"/>
      <c r="AY306" s="321"/>
      <c r="AZ306" s="321"/>
      <c r="BA306" s="326"/>
      <c r="BB306" s="319"/>
      <c r="BC306" s="320"/>
      <c r="BD306" s="321"/>
      <c r="BE306" s="321"/>
      <c r="BF306" s="328"/>
      <c r="BG306" s="292"/>
      <c r="BH306" s="293"/>
      <c r="BI306" s="293"/>
      <c r="BJ306" s="294"/>
      <c r="BK306" s="296"/>
      <c r="BL306" s="295"/>
      <c r="BM306" s="293"/>
      <c r="BN306" s="293"/>
      <c r="BO306" s="293"/>
      <c r="BP306" s="296"/>
      <c r="BQ306" s="295"/>
      <c r="BR306" s="292"/>
      <c r="BS306" s="293"/>
      <c r="BT306" s="293"/>
      <c r="BU306" s="512"/>
      <c r="BV306" s="342">
        <f t="shared" si="48"/>
        <v>3</v>
      </c>
      <c r="BW306" s="429">
        <f t="shared" si="54"/>
        <v>0</v>
      </c>
      <c r="BX306" s="343">
        <f t="shared" si="49"/>
        <v>3</v>
      </c>
      <c r="BY306" s="344" t="str">
        <f t="shared" si="50"/>
        <v>-</v>
      </c>
      <c r="BZ306" s="344" t="str">
        <f t="shared" si="51"/>
        <v>-</v>
      </c>
      <c r="CA306" s="154" t="s">
        <v>124</v>
      </c>
      <c r="CB306" s="155" t="s">
        <v>166</v>
      </c>
      <c r="CC306" s="349">
        <f t="shared" si="55"/>
        <v>1</v>
      </c>
      <c r="CD306" s="349">
        <f t="shared" si="56"/>
        <v>1</v>
      </c>
      <c r="CE306" s="349">
        <f t="shared" si="57"/>
        <v>1</v>
      </c>
      <c r="CF306" s="349">
        <f t="shared" si="58"/>
        <v>0</v>
      </c>
      <c r="CG306" s="348">
        <v>0</v>
      </c>
      <c r="CH306" s="350" t="str">
        <f t="shared" si="52"/>
        <v>-</v>
      </c>
    </row>
    <row r="307" spans="1:86">
      <c r="A307" s="238" t="s">
        <v>145</v>
      </c>
      <c r="B307" s="239" t="s">
        <v>173</v>
      </c>
      <c r="C307" s="240" t="s">
        <v>366</v>
      </c>
      <c r="D307" s="240" t="s">
        <v>166</v>
      </c>
      <c r="E307" s="286" t="s">
        <v>154</v>
      </c>
      <c r="F307" s="241" t="s">
        <v>364</v>
      </c>
      <c r="G307" s="242" t="s">
        <v>124</v>
      </c>
      <c r="H307" s="242" t="s">
        <v>123</v>
      </c>
      <c r="I307" s="243" t="s">
        <v>48</v>
      </c>
      <c r="J307" s="249" t="s">
        <v>734</v>
      </c>
      <c r="K307" s="287">
        <v>4</v>
      </c>
      <c r="L307" s="288">
        <v>4</v>
      </c>
      <c r="M307" s="310" t="s">
        <v>736</v>
      </c>
      <c r="N307" s="242" t="s">
        <v>367</v>
      </c>
      <c r="O307" s="291"/>
      <c r="P307" s="292">
        <v>4</v>
      </c>
      <c r="Q307" s="293"/>
      <c r="R307" s="293"/>
      <c r="S307" s="294"/>
      <c r="T307" s="295"/>
      <c r="U307" s="293"/>
      <c r="V307" s="293"/>
      <c r="W307" s="294"/>
      <c r="X307" s="296"/>
      <c r="Y307" s="295"/>
      <c r="Z307" s="293"/>
      <c r="AA307" s="293"/>
      <c r="AB307" s="313"/>
      <c r="AC307" s="314"/>
      <c r="AD307" s="315"/>
      <c r="AE307" s="293"/>
      <c r="AF307" s="293"/>
      <c r="AG307" s="296"/>
      <c r="AH307" s="319"/>
      <c r="AI307" s="320"/>
      <c r="AJ307" s="321"/>
      <c r="AK307" s="321"/>
      <c r="AL307" s="326"/>
      <c r="AM307" s="319"/>
      <c r="AN307" s="320"/>
      <c r="AO307" s="321"/>
      <c r="AP307" s="321"/>
      <c r="AQ307" s="328"/>
      <c r="AR307" s="320"/>
      <c r="AS307" s="320"/>
      <c r="AT307" s="321"/>
      <c r="AU307" s="321"/>
      <c r="AV307" s="326"/>
      <c r="AW307" s="319"/>
      <c r="AX307" s="321"/>
      <c r="AY307" s="321"/>
      <c r="AZ307" s="321"/>
      <c r="BA307" s="326"/>
      <c r="BB307" s="319"/>
      <c r="BC307" s="320"/>
      <c r="BD307" s="321"/>
      <c r="BE307" s="321"/>
      <c r="BF307" s="328"/>
      <c r="BG307" s="292"/>
      <c r="BH307" s="293"/>
      <c r="BI307" s="293"/>
      <c r="BJ307" s="294"/>
      <c r="BK307" s="296"/>
      <c r="BL307" s="295"/>
      <c r="BM307" s="293"/>
      <c r="BN307" s="293"/>
      <c r="BO307" s="293"/>
      <c r="BP307" s="296"/>
      <c r="BQ307" s="295"/>
      <c r="BR307" s="292"/>
      <c r="BS307" s="293"/>
      <c r="BT307" s="293"/>
      <c r="BU307" s="512"/>
      <c r="BV307" s="342">
        <f t="shared" si="48"/>
        <v>4</v>
      </c>
      <c r="BW307" s="429">
        <f t="shared" si="54"/>
        <v>0</v>
      </c>
      <c r="BX307" s="343" t="str">
        <f t="shared" si="49"/>
        <v>-</v>
      </c>
      <c r="BY307" s="344" t="str">
        <f t="shared" si="50"/>
        <v>-</v>
      </c>
      <c r="BZ307" s="344" t="str">
        <f t="shared" si="51"/>
        <v>-</v>
      </c>
      <c r="CA307" s="154" t="s">
        <v>124</v>
      </c>
      <c r="CB307" s="155" t="s">
        <v>166</v>
      </c>
      <c r="CC307" s="349">
        <f t="shared" si="55"/>
        <v>4</v>
      </c>
      <c r="CD307" s="349">
        <f t="shared" si="56"/>
        <v>0</v>
      </c>
      <c r="CE307" s="349">
        <f t="shared" si="57"/>
        <v>0</v>
      </c>
      <c r="CF307" s="349">
        <f t="shared" si="58"/>
        <v>0</v>
      </c>
      <c r="CG307" s="348">
        <v>0</v>
      </c>
      <c r="CH307" s="350" t="str">
        <f t="shared" si="52"/>
        <v>-</v>
      </c>
    </row>
    <row r="308" spans="1:86">
      <c r="A308" s="238" t="s">
        <v>145</v>
      </c>
      <c r="B308" s="239" t="s">
        <v>173</v>
      </c>
      <c r="C308" s="240" t="s">
        <v>810</v>
      </c>
      <c r="D308" s="240" t="s">
        <v>166</v>
      </c>
      <c r="E308" s="286" t="s">
        <v>154</v>
      </c>
      <c r="F308" s="241" t="s">
        <v>246</v>
      </c>
      <c r="G308" s="242" t="s">
        <v>124</v>
      </c>
      <c r="H308" s="242" t="s">
        <v>129</v>
      </c>
      <c r="I308" s="243" t="s">
        <v>127</v>
      </c>
      <c r="J308" s="249" t="s">
        <v>75</v>
      </c>
      <c r="K308" s="287">
        <v>5</v>
      </c>
      <c r="L308" s="288">
        <v>5</v>
      </c>
      <c r="M308" s="247" t="s">
        <v>623</v>
      </c>
      <c r="N308" s="242" t="s">
        <v>752</v>
      </c>
      <c r="O308" s="291"/>
      <c r="P308" s="292">
        <v>1</v>
      </c>
      <c r="Q308" s="293"/>
      <c r="R308" s="293"/>
      <c r="S308" s="294"/>
      <c r="T308" s="295"/>
      <c r="U308" s="293"/>
      <c r="V308" s="293">
        <v>1</v>
      </c>
      <c r="W308" s="294"/>
      <c r="X308" s="296"/>
      <c r="Y308" s="295"/>
      <c r="Z308" s="293"/>
      <c r="AA308" s="293"/>
      <c r="AB308" s="313"/>
      <c r="AC308" s="314"/>
      <c r="AD308" s="315"/>
      <c r="AE308" s="293"/>
      <c r="AF308" s="293"/>
      <c r="AG308" s="296"/>
      <c r="AH308" s="319"/>
      <c r="AI308" s="320"/>
      <c r="AJ308" s="321"/>
      <c r="AK308" s="321"/>
      <c r="AL308" s="326"/>
      <c r="AM308" s="319"/>
      <c r="AN308" s="320">
        <v>1</v>
      </c>
      <c r="AO308" s="321"/>
      <c r="AP308" s="321"/>
      <c r="AQ308" s="328"/>
      <c r="AR308" s="320"/>
      <c r="AS308" s="320">
        <v>1</v>
      </c>
      <c r="AT308" s="321"/>
      <c r="AU308" s="321"/>
      <c r="AV308" s="326"/>
      <c r="AW308" s="319"/>
      <c r="AX308" s="321"/>
      <c r="AY308" s="321"/>
      <c r="AZ308" s="321"/>
      <c r="BA308" s="326"/>
      <c r="BB308" s="319"/>
      <c r="BC308" s="320"/>
      <c r="BD308" s="321"/>
      <c r="BE308" s="321"/>
      <c r="BF308" s="328"/>
      <c r="BG308" s="292"/>
      <c r="BH308" s="293"/>
      <c r="BI308" s="293"/>
      <c r="BJ308" s="294">
        <v>1</v>
      </c>
      <c r="BK308" s="296"/>
      <c r="BL308" s="295"/>
      <c r="BM308" s="293"/>
      <c r="BN308" s="293"/>
      <c r="BO308" s="293"/>
      <c r="BP308" s="296"/>
      <c r="BQ308" s="295"/>
      <c r="BR308" s="292"/>
      <c r="BS308" s="293"/>
      <c r="BT308" s="293"/>
      <c r="BU308" s="512"/>
      <c r="BV308" s="342">
        <f t="shared" si="48"/>
        <v>5</v>
      </c>
      <c r="BW308" s="429">
        <f t="shared" si="54"/>
        <v>0</v>
      </c>
      <c r="BX308" s="343">
        <f t="shared" si="49"/>
        <v>5</v>
      </c>
      <c r="BY308" s="344" t="str">
        <f t="shared" si="50"/>
        <v>-</v>
      </c>
      <c r="BZ308" s="344" t="str">
        <f t="shared" si="51"/>
        <v>-</v>
      </c>
      <c r="CA308" s="154" t="s">
        <v>124</v>
      </c>
      <c r="CB308" s="155" t="s">
        <v>166</v>
      </c>
      <c r="CC308" s="349">
        <f t="shared" si="55"/>
        <v>2</v>
      </c>
      <c r="CD308" s="349">
        <f t="shared" si="56"/>
        <v>1</v>
      </c>
      <c r="CE308" s="349">
        <f t="shared" si="57"/>
        <v>1</v>
      </c>
      <c r="CF308" s="349">
        <f t="shared" si="58"/>
        <v>1</v>
      </c>
      <c r="CG308" s="348">
        <v>0</v>
      </c>
      <c r="CH308" s="350" t="str">
        <f t="shared" si="52"/>
        <v>-</v>
      </c>
    </row>
    <row r="309" spans="1:86">
      <c r="A309" s="238" t="s">
        <v>145</v>
      </c>
      <c r="B309" s="239" t="s">
        <v>173</v>
      </c>
      <c r="C309" s="240" t="s">
        <v>810</v>
      </c>
      <c r="D309" s="240" t="s">
        <v>166</v>
      </c>
      <c r="E309" s="286" t="s">
        <v>154</v>
      </c>
      <c r="F309" s="241" t="s">
        <v>246</v>
      </c>
      <c r="G309" s="242" t="s">
        <v>124</v>
      </c>
      <c r="H309" s="242" t="s">
        <v>129</v>
      </c>
      <c r="I309" s="243" t="s">
        <v>127</v>
      </c>
      <c r="J309" s="249" t="s">
        <v>80</v>
      </c>
      <c r="K309" s="287">
        <v>1</v>
      </c>
      <c r="L309" s="288">
        <v>1</v>
      </c>
      <c r="M309" s="247" t="s">
        <v>609</v>
      </c>
      <c r="N309" s="242" t="s">
        <v>752</v>
      </c>
      <c r="O309" s="291"/>
      <c r="P309" s="292"/>
      <c r="Q309" s="293"/>
      <c r="R309" s="293"/>
      <c r="S309" s="294"/>
      <c r="T309" s="295"/>
      <c r="U309" s="293"/>
      <c r="V309" s="293"/>
      <c r="W309" s="294"/>
      <c r="X309" s="296"/>
      <c r="Y309" s="295"/>
      <c r="Z309" s="293"/>
      <c r="AA309" s="293"/>
      <c r="AB309" s="313"/>
      <c r="AC309" s="314"/>
      <c r="AD309" s="315"/>
      <c r="AE309" s="293"/>
      <c r="AF309" s="293"/>
      <c r="AG309" s="296"/>
      <c r="AH309" s="319"/>
      <c r="AI309" s="320"/>
      <c r="AJ309" s="321"/>
      <c r="AK309" s="321"/>
      <c r="AL309" s="326"/>
      <c r="AM309" s="319"/>
      <c r="AN309" s="320"/>
      <c r="AO309" s="321"/>
      <c r="AP309" s="321"/>
      <c r="AQ309" s="328"/>
      <c r="AR309" s="320"/>
      <c r="AS309" s="320"/>
      <c r="AT309" s="321"/>
      <c r="AU309" s="321"/>
      <c r="AV309" s="326"/>
      <c r="AW309" s="319"/>
      <c r="AX309" s="321"/>
      <c r="AY309" s="321"/>
      <c r="AZ309" s="321"/>
      <c r="BA309" s="326"/>
      <c r="BB309" s="319"/>
      <c r="BC309" s="320"/>
      <c r="BD309" s="321"/>
      <c r="BE309" s="321"/>
      <c r="BF309" s="328"/>
      <c r="BG309" s="292"/>
      <c r="BH309" s="293"/>
      <c r="BI309" s="293"/>
      <c r="BJ309" s="294">
        <v>1</v>
      </c>
      <c r="BK309" s="296"/>
      <c r="BL309" s="295"/>
      <c r="BM309" s="293"/>
      <c r="BN309" s="293"/>
      <c r="BO309" s="293"/>
      <c r="BP309" s="296"/>
      <c r="BQ309" s="295"/>
      <c r="BR309" s="292"/>
      <c r="BS309" s="293"/>
      <c r="BT309" s="293"/>
      <c r="BU309" s="512"/>
      <c r="BV309" s="342">
        <f t="shared" si="48"/>
        <v>1</v>
      </c>
      <c r="BW309" s="429">
        <f t="shared" si="54"/>
        <v>0</v>
      </c>
      <c r="BX309" s="343" t="str">
        <f t="shared" si="49"/>
        <v>-</v>
      </c>
      <c r="BY309" s="344" t="str">
        <f t="shared" si="50"/>
        <v>-</v>
      </c>
      <c r="BZ309" s="344" t="str">
        <f t="shared" si="51"/>
        <v>-</v>
      </c>
      <c r="CA309" s="154" t="s">
        <v>124</v>
      </c>
      <c r="CB309" s="155" t="s">
        <v>166</v>
      </c>
      <c r="CC309" s="349">
        <f t="shared" si="55"/>
        <v>0</v>
      </c>
      <c r="CD309" s="349">
        <f t="shared" si="56"/>
        <v>0</v>
      </c>
      <c r="CE309" s="349">
        <f t="shared" si="57"/>
        <v>0</v>
      </c>
      <c r="CF309" s="349">
        <f t="shared" si="58"/>
        <v>1</v>
      </c>
      <c r="CG309" s="348">
        <v>0</v>
      </c>
      <c r="CH309" s="350" t="str">
        <f t="shared" si="52"/>
        <v>-</v>
      </c>
    </row>
    <row r="310" spans="1:86">
      <c r="A310" s="238" t="s">
        <v>145</v>
      </c>
      <c r="B310" s="239" t="s">
        <v>173</v>
      </c>
      <c r="C310" s="240" t="s">
        <v>810</v>
      </c>
      <c r="D310" s="240" t="s">
        <v>166</v>
      </c>
      <c r="E310" s="286" t="s">
        <v>154</v>
      </c>
      <c r="F310" s="241" t="s">
        <v>246</v>
      </c>
      <c r="G310" s="242" t="s">
        <v>124</v>
      </c>
      <c r="H310" s="242" t="s">
        <v>129</v>
      </c>
      <c r="I310" s="243" t="s">
        <v>127</v>
      </c>
      <c r="J310" s="249" t="s">
        <v>82</v>
      </c>
      <c r="K310" s="287">
        <v>1</v>
      </c>
      <c r="L310" s="288">
        <v>1</v>
      </c>
      <c r="M310" s="312" t="s">
        <v>645</v>
      </c>
      <c r="N310" s="242" t="s">
        <v>752</v>
      </c>
      <c r="O310" s="291"/>
      <c r="P310" s="292"/>
      <c r="Q310" s="293"/>
      <c r="R310" s="293"/>
      <c r="S310" s="294"/>
      <c r="T310" s="295"/>
      <c r="U310" s="293"/>
      <c r="V310" s="293"/>
      <c r="W310" s="294"/>
      <c r="X310" s="296"/>
      <c r="Y310" s="295"/>
      <c r="Z310" s="293"/>
      <c r="AA310" s="293"/>
      <c r="AB310" s="313"/>
      <c r="AC310" s="314"/>
      <c r="AD310" s="315"/>
      <c r="AE310" s="293"/>
      <c r="AF310" s="293"/>
      <c r="AG310" s="296"/>
      <c r="AH310" s="319"/>
      <c r="AI310" s="320"/>
      <c r="AJ310" s="321"/>
      <c r="AK310" s="321"/>
      <c r="AL310" s="326"/>
      <c r="AM310" s="319"/>
      <c r="AN310" s="320"/>
      <c r="AO310" s="321"/>
      <c r="AP310" s="321"/>
      <c r="AQ310" s="328"/>
      <c r="AR310" s="320"/>
      <c r="AS310" s="320"/>
      <c r="AT310" s="321"/>
      <c r="AU310" s="321"/>
      <c r="AV310" s="326"/>
      <c r="AW310" s="319"/>
      <c r="AX310" s="321"/>
      <c r="AY310" s="321"/>
      <c r="AZ310" s="321"/>
      <c r="BA310" s="326"/>
      <c r="BB310" s="319"/>
      <c r="BC310" s="320"/>
      <c r="BD310" s="321"/>
      <c r="BE310" s="321"/>
      <c r="BF310" s="328"/>
      <c r="BG310" s="292"/>
      <c r="BH310" s="293"/>
      <c r="BI310" s="293"/>
      <c r="BJ310" s="294">
        <v>1</v>
      </c>
      <c r="BK310" s="296"/>
      <c r="BL310" s="295"/>
      <c r="BM310" s="293"/>
      <c r="BN310" s="293"/>
      <c r="BO310" s="293"/>
      <c r="BP310" s="296"/>
      <c r="BQ310" s="295"/>
      <c r="BR310" s="292"/>
      <c r="BS310" s="293"/>
      <c r="BT310" s="293"/>
      <c r="BU310" s="512"/>
      <c r="BV310" s="342">
        <f t="shared" si="48"/>
        <v>1</v>
      </c>
      <c r="BW310" s="429">
        <f t="shared" si="54"/>
        <v>0</v>
      </c>
      <c r="BX310" s="343" t="str">
        <f t="shared" si="49"/>
        <v>-</v>
      </c>
      <c r="BY310" s="344">
        <f t="shared" si="50"/>
        <v>1</v>
      </c>
      <c r="BZ310" s="344" t="str">
        <f t="shared" si="51"/>
        <v>-</v>
      </c>
      <c r="CA310" s="154" t="s">
        <v>124</v>
      </c>
      <c r="CB310" s="155" t="s">
        <v>166</v>
      </c>
      <c r="CC310" s="349">
        <f t="shared" si="55"/>
        <v>0</v>
      </c>
      <c r="CD310" s="349">
        <f t="shared" si="56"/>
        <v>0</v>
      </c>
      <c r="CE310" s="349">
        <f t="shared" si="57"/>
        <v>0</v>
      </c>
      <c r="CF310" s="349">
        <f t="shared" si="58"/>
        <v>1</v>
      </c>
      <c r="CG310" s="348">
        <v>0</v>
      </c>
      <c r="CH310" s="350" t="str">
        <f t="shared" si="52"/>
        <v>Done</v>
      </c>
    </row>
    <row r="311" spans="1:86">
      <c r="A311" s="238" t="s">
        <v>145</v>
      </c>
      <c r="B311" s="239" t="s">
        <v>173</v>
      </c>
      <c r="C311" s="240" t="s">
        <v>810</v>
      </c>
      <c r="D311" s="240" t="s">
        <v>166</v>
      </c>
      <c r="E311" s="286" t="s">
        <v>154</v>
      </c>
      <c r="F311" s="241" t="s">
        <v>246</v>
      </c>
      <c r="G311" s="242" t="s">
        <v>124</v>
      </c>
      <c r="H311" s="242" t="s">
        <v>129</v>
      </c>
      <c r="I311" s="243" t="s">
        <v>127</v>
      </c>
      <c r="J311" s="249" t="s">
        <v>40</v>
      </c>
      <c r="K311" s="287">
        <v>1</v>
      </c>
      <c r="L311" s="288">
        <v>1</v>
      </c>
      <c r="M311" s="247" t="s">
        <v>609</v>
      </c>
      <c r="N311" s="242" t="s">
        <v>752</v>
      </c>
      <c r="O311" s="291"/>
      <c r="P311" s="292"/>
      <c r="Q311" s="293"/>
      <c r="R311" s="293"/>
      <c r="S311" s="294"/>
      <c r="T311" s="295"/>
      <c r="U311" s="293"/>
      <c r="V311" s="293"/>
      <c r="W311" s="294"/>
      <c r="X311" s="296"/>
      <c r="Y311" s="295"/>
      <c r="Z311" s="293"/>
      <c r="AA311" s="293"/>
      <c r="AB311" s="313"/>
      <c r="AC311" s="314"/>
      <c r="AD311" s="315"/>
      <c r="AE311" s="293"/>
      <c r="AF311" s="293"/>
      <c r="AG311" s="296"/>
      <c r="AH311" s="319"/>
      <c r="AI311" s="320"/>
      <c r="AJ311" s="321"/>
      <c r="AK311" s="321"/>
      <c r="AL311" s="326"/>
      <c r="AM311" s="319"/>
      <c r="AN311" s="320"/>
      <c r="AO311" s="321"/>
      <c r="AP311" s="321"/>
      <c r="AQ311" s="328"/>
      <c r="AR311" s="320"/>
      <c r="AS311" s="320"/>
      <c r="AT311" s="321"/>
      <c r="AU311" s="321"/>
      <c r="AV311" s="326"/>
      <c r="AW311" s="319"/>
      <c r="AX311" s="321"/>
      <c r="AY311" s="321"/>
      <c r="AZ311" s="321"/>
      <c r="BA311" s="326"/>
      <c r="BB311" s="319"/>
      <c r="BC311" s="320"/>
      <c r="BD311" s="321"/>
      <c r="BE311" s="321"/>
      <c r="BF311" s="328"/>
      <c r="BG311" s="292"/>
      <c r="BH311" s="293"/>
      <c r="BI311" s="293"/>
      <c r="BJ311" s="294">
        <v>1</v>
      </c>
      <c r="BK311" s="296"/>
      <c r="BL311" s="295"/>
      <c r="BM311" s="293"/>
      <c r="BN311" s="293"/>
      <c r="BO311" s="293"/>
      <c r="BP311" s="296"/>
      <c r="BQ311" s="295"/>
      <c r="BR311" s="292"/>
      <c r="BS311" s="293"/>
      <c r="BT311" s="293"/>
      <c r="BU311" s="512"/>
      <c r="BV311" s="342">
        <f t="shared" si="48"/>
        <v>1</v>
      </c>
      <c r="BW311" s="429">
        <f t="shared" si="54"/>
        <v>0</v>
      </c>
      <c r="BX311" s="343" t="str">
        <f t="shared" si="49"/>
        <v>-</v>
      </c>
      <c r="BY311" s="344" t="str">
        <f t="shared" si="50"/>
        <v>-</v>
      </c>
      <c r="BZ311" s="344" t="str">
        <f t="shared" si="51"/>
        <v>-</v>
      </c>
      <c r="CA311" s="154" t="s">
        <v>124</v>
      </c>
      <c r="CB311" s="155" t="s">
        <v>166</v>
      </c>
      <c r="CC311" s="349">
        <f t="shared" si="55"/>
        <v>0</v>
      </c>
      <c r="CD311" s="349">
        <f t="shared" si="56"/>
        <v>0</v>
      </c>
      <c r="CE311" s="349">
        <f t="shared" si="57"/>
        <v>0</v>
      </c>
      <c r="CF311" s="349">
        <f t="shared" si="58"/>
        <v>1</v>
      </c>
      <c r="CG311" s="348">
        <v>0</v>
      </c>
      <c r="CH311" s="350" t="str">
        <f t="shared" si="52"/>
        <v>-</v>
      </c>
    </row>
    <row r="312" spans="1:86">
      <c r="A312" s="238" t="s">
        <v>145</v>
      </c>
      <c r="B312" s="239" t="s">
        <v>173</v>
      </c>
      <c r="C312" s="240" t="s">
        <v>810</v>
      </c>
      <c r="D312" s="240" t="s">
        <v>166</v>
      </c>
      <c r="E312" s="286" t="s">
        <v>154</v>
      </c>
      <c r="F312" s="241" t="s">
        <v>246</v>
      </c>
      <c r="G312" s="242" t="s">
        <v>124</v>
      </c>
      <c r="H312" s="242" t="s">
        <v>129</v>
      </c>
      <c r="I312" s="243" t="s">
        <v>127</v>
      </c>
      <c r="J312" s="249" t="s">
        <v>38</v>
      </c>
      <c r="K312" s="287">
        <v>5</v>
      </c>
      <c r="L312" s="288">
        <v>5</v>
      </c>
      <c r="M312" s="247" t="s">
        <v>631</v>
      </c>
      <c r="N312" s="242" t="s">
        <v>752</v>
      </c>
      <c r="O312" s="291"/>
      <c r="P312" s="292">
        <v>1</v>
      </c>
      <c r="Q312" s="293"/>
      <c r="R312" s="293"/>
      <c r="S312" s="294"/>
      <c r="T312" s="295"/>
      <c r="U312" s="293"/>
      <c r="V312" s="293">
        <v>1</v>
      </c>
      <c r="W312" s="294"/>
      <c r="X312" s="296"/>
      <c r="Y312" s="295"/>
      <c r="Z312" s="293"/>
      <c r="AA312" s="293"/>
      <c r="AB312" s="313"/>
      <c r="AC312" s="314"/>
      <c r="AD312" s="315"/>
      <c r="AE312" s="293"/>
      <c r="AF312" s="293"/>
      <c r="AG312" s="296"/>
      <c r="AH312" s="319"/>
      <c r="AI312" s="320"/>
      <c r="AJ312" s="321"/>
      <c r="AK312" s="321"/>
      <c r="AL312" s="326"/>
      <c r="AM312" s="319"/>
      <c r="AN312" s="320">
        <v>1</v>
      </c>
      <c r="AO312" s="321"/>
      <c r="AP312" s="321"/>
      <c r="AQ312" s="328"/>
      <c r="AR312" s="320"/>
      <c r="AS312" s="320">
        <v>1</v>
      </c>
      <c r="AT312" s="321"/>
      <c r="AU312" s="321"/>
      <c r="AV312" s="326"/>
      <c r="AW312" s="319"/>
      <c r="AX312" s="321"/>
      <c r="AY312" s="321"/>
      <c r="AZ312" s="321"/>
      <c r="BA312" s="326"/>
      <c r="BB312" s="319"/>
      <c r="BC312" s="320"/>
      <c r="BD312" s="321"/>
      <c r="BE312" s="321"/>
      <c r="BF312" s="328"/>
      <c r="BG312" s="292"/>
      <c r="BH312" s="293"/>
      <c r="BI312" s="293"/>
      <c r="BJ312" s="294">
        <v>1</v>
      </c>
      <c r="BK312" s="296"/>
      <c r="BL312" s="295"/>
      <c r="BM312" s="293"/>
      <c r="BN312" s="293"/>
      <c r="BO312" s="293"/>
      <c r="BP312" s="296"/>
      <c r="BQ312" s="295"/>
      <c r="BR312" s="292"/>
      <c r="BS312" s="293"/>
      <c r="BT312" s="293"/>
      <c r="BU312" s="512"/>
      <c r="BV312" s="342">
        <f t="shared" si="48"/>
        <v>5</v>
      </c>
      <c r="BW312" s="429">
        <f t="shared" si="54"/>
        <v>0</v>
      </c>
      <c r="BX312" s="343">
        <f t="shared" si="49"/>
        <v>5</v>
      </c>
      <c r="BY312" s="344">
        <f t="shared" si="50"/>
        <v>3</v>
      </c>
      <c r="BZ312" s="344">
        <f t="shared" si="51"/>
        <v>2</v>
      </c>
      <c r="CA312" s="154" t="s">
        <v>124</v>
      </c>
      <c r="CB312" s="155" t="s">
        <v>166</v>
      </c>
      <c r="CC312" s="349">
        <f t="shared" si="55"/>
        <v>2</v>
      </c>
      <c r="CD312" s="349">
        <f t="shared" si="56"/>
        <v>1</v>
      </c>
      <c r="CE312" s="349">
        <f t="shared" si="57"/>
        <v>1</v>
      </c>
      <c r="CF312" s="349">
        <f t="shared" si="58"/>
        <v>1</v>
      </c>
      <c r="CG312" s="348">
        <v>0</v>
      </c>
      <c r="CH312" s="350" t="str">
        <f t="shared" si="52"/>
        <v>Done</v>
      </c>
    </row>
    <row r="313" spans="1:86">
      <c r="A313" s="238" t="s">
        <v>145</v>
      </c>
      <c r="B313" s="239" t="s">
        <v>173</v>
      </c>
      <c r="C313" s="240" t="s">
        <v>810</v>
      </c>
      <c r="D313" s="240" t="s">
        <v>166</v>
      </c>
      <c r="E313" s="286" t="s">
        <v>154</v>
      </c>
      <c r="F313" s="241" t="s">
        <v>246</v>
      </c>
      <c r="G313" s="242" t="s">
        <v>124</v>
      </c>
      <c r="H313" s="242" t="s">
        <v>129</v>
      </c>
      <c r="I313" s="243" t="s">
        <v>127</v>
      </c>
      <c r="J313" s="249" t="s">
        <v>45</v>
      </c>
      <c r="K313" s="287">
        <v>5</v>
      </c>
      <c r="L313" s="288">
        <v>5</v>
      </c>
      <c r="M313" s="247" t="s">
        <v>626</v>
      </c>
      <c r="N313" s="242" t="s">
        <v>752</v>
      </c>
      <c r="O313" s="291"/>
      <c r="P313" s="292">
        <v>1</v>
      </c>
      <c r="Q313" s="293"/>
      <c r="R313" s="293"/>
      <c r="S313" s="294"/>
      <c r="T313" s="295"/>
      <c r="U313" s="293"/>
      <c r="V313" s="293">
        <v>1</v>
      </c>
      <c r="W313" s="294"/>
      <c r="X313" s="296"/>
      <c r="Y313" s="295"/>
      <c r="Z313" s="293"/>
      <c r="AA313" s="293"/>
      <c r="AB313" s="313"/>
      <c r="AC313" s="314"/>
      <c r="AD313" s="315"/>
      <c r="AE313" s="293"/>
      <c r="AF313" s="293"/>
      <c r="AG313" s="296"/>
      <c r="AH313" s="319"/>
      <c r="AI313" s="320"/>
      <c r="AJ313" s="321"/>
      <c r="AK313" s="321"/>
      <c r="AL313" s="326"/>
      <c r="AM313" s="319"/>
      <c r="AN313" s="320">
        <v>1</v>
      </c>
      <c r="AO313" s="321"/>
      <c r="AP313" s="321"/>
      <c r="AQ313" s="328"/>
      <c r="AR313" s="320"/>
      <c r="AS313" s="320">
        <v>1</v>
      </c>
      <c r="AT313" s="321"/>
      <c r="AU313" s="321"/>
      <c r="AV313" s="326"/>
      <c r="AW313" s="319"/>
      <c r="AX313" s="321"/>
      <c r="AY313" s="321"/>
      <c r="AZ313" s="321"/>
      <c r="BA313" s="326"/>
      <c r="BB313" s="319"/>
      <c r="BC313" s="320"/>
      <c r="BD313" s="321"/>
      <c r="BE313" s="321"/>
      <c r="BF313" s="328"/>
      <c r="BG313" s="292"/>
      <c r="BH313" s="293"/>
      <c r="BI313" s="293"/>
      <c r="BJ313" s="294">
        <v>1</v>
      </c>
      <c r="BK313" s="296"/>
      <c r="BL313" s="295"/>
      <c r="BM313" s="293"/>
      <c r="BN313" s="293"/>
      <c r="BO313" s="293"/>
      <c r="BP313" s="296"/>
      <c r="BQ313" s="295"/>
      <c r="BR313" s="292"/>
      <c r="BS313" s="293"/>
      <c r="BT313" s="293"/>
      <c r="BU313" s="512"/>
      <c r="BV313" s="342">
        <f t="shared" si="48"/>
        <v>5</v>
      </c>
      <c r="BW313" s="429">
        <f t="shared" si="54"/>
        <v>0</v>
      </c>
      <c r="BX313" s="343">
        <f t="shared" si="49"/>
        <v>5</v>
      </c>
      <c r="BY313" s="344" t="str">
        <f t="shared" si="50"/>
        <v>-</v>
      </c>
      <c r="BZ313" s="344" t="str">
        <f t="shared" si="51"/>
        <v>-</v>
      </c>
      <c r="CA313" s="154" t="s">
        <v>124</v>
      </c>
      <c r="CB313" s="155" t="s">
        <v>166</v>
      </c>
      <c r="CC313" s="349">
        <f t="shared" si="55"/>
        <v>2</v>
      </c>
      <c r="CD313" s="349">
        <f t="shared" si="56"/>
        <v>1</v>
      </c>
      <c r="CE313" s="349">
        <f t="shared" si="57"/>
        <v>1</v>
      </c>
      <c r="CF313" s="349">
        <f t="shared" si="58"/>
        <v>1</v>
      </c>
      <c r="CG313" s="348">
        <v>0</v>
      </c>
      <c r="CH313" s="350" t="str">
        <f t="shared" si="52"/>
        <v>-</v>
      </c>
    </row>
    <row r="314" spans="1:86">
      <c r="A314" s="238" t="s">
        <v>145</v>
      </c>
      <c r="B314" s="239" t="s">
        <v>173</v>
      </c>
      <c r="C314" s="240" t="s">
        <v>810</v>
      </c>
      <c r="D314" s="240" t="s">
        <v>166</v>
      </c>
      <c r="E314" s="286" t="s">
        <v>154</v>
      </c>
      <c r="F314" s="241" t="s">
        <v>246</v>
      </c>
      <c r="G314" s="242" t="s">
        <v>124</v>
      </c>
      <c r="H314" s="242" t="s">
        <v>129</v>
      </c>
      <c r="I314" s="243" t="s">
        <v>127</v>
      </c>
      <c r="J314" s="249" t="s">
        <v>130</v>
      </c>
      <c r="K314" s="287">
        <v>1</v>
      </c>
      <c r="L314" s="288">
        <v>1</v>
      </c>
      <c r="M314" s="247" t="s">
        <v>609</v>
      </c>
      <c r="N314" s="242" t="s">
        <v>752</v>
      </c>
      <c r="O314" s="291"/>
      <c r="P314" s="292"/>
      <c r="Q314" s="293"/>
      <c r="R314" s="293"/>
      <c r="S314" s="294"/>
      <c r="T314" s="295"/>
      <c r="U314" s="293"/>
      <c r="V314" s="293"/>
      <c r="W314" s="294"/>
      <c r="X314" s="296"/>
      <c r="Y314" s="295"/>
      <c r="Z314" s="293"/>
      <c r="AA314" s="293"/>
      <c r="AB314" s="313"/>
      <c r="AC314" s="314"/>
      <c r="AD314" s="315"/>
      <c r="AE314" s="293"/>
      <c r="AF314" s="293"/>
      <c r="AG314" s="296"/>
      <c r="AH314" s="319"/>
      <c r="AI314" s="320"/>
      <c r="AJ314" s="321"/>
      <c r="AK314" s="321"/>
      <c r="AL314" s="326"/>
      <c r="AM314" s="319"/>
      <c r="AN314" s="320"/>
      <c r="AO314" s="321"/>
      <c r="AP314" s="321"/>
      <c r="AQ314" s="328"/>
      <c r="AR314" s="320"/>
      <c r="AS314" s="320"/>
      <c r="AT314" s="321"/>
      <c r="AU314" s="321"/>
      <c r="AV314" s="326"/>
      <c r="AW314" s="319"/>
      <c r="AX314" s="321"/>
      <c r="AY314" s="321"/>
      <c r="AZ314" s="321"/>
      <c r="BA314" s="326"/>
      <c r="BB314" s="319"/>
      <c r="BC314" s="320"/>
      <c r="BD314" s="321"/>
      <c r="BE314" s="321"/>
      <c r="BF314" s="328"/>
      <c r="BG314" s="292"/>
      <c r="BH314" s="293"/>
      <c r="BI314" s="293"/>
      <c r="BJ314" s="294">
        <v>1</v>
      </c>
      <c r="BK314" s="296"/>
      <c r="BL314" s="295"/>
      <c r="BM314" s="293"/>
      <c r="BN314" s="293"/>
      <c r="BO314" s="293"/>
      <c r="BP314" s="296"/>
      <c r="BQ314" s="295"/>
      <c r="BR314" s="292"/>
      <c r="BS314" s="293"/>
      <c r="BT314" s="293"/>
      <c r="BU314" s="512"/>
      <c r="BV314" s="342">
        <f t="shared" si="48"/>
        <v>1</v>
      </c>
      <c r="BW314" s="429">
        <f t="shared" si="54"/>
        <v>0</v>
      </c>
      <c r="BX314" s="343" t="str">
        <f t="shared" si="49"/>
        <v>-</v>
      </c>
      <c r="BY314" s="344" t="str">
        <f t="shared" si="50"/>
        <v>-</v>
      </c>
      <c r="BZ314" s="344" t="str">
        <f t="shared" si="51"/>
        <v>-</v>
      </c>
      <c r="CA314" s="154" t="s">
        <v>124</v>
      </c>
      <c r="CB314" s="155" t="s">
        <v>166</v>
      </c>
      <c r="CC314" s="349">
        <f t="shared" si="55"/>
        <v>0</v>
      </c>
      <c r="CD314" s="349">
        <f t="shared" si="56"/>
        <v>0</v>
      </c>
      <c r="CE314" s="349">
        <f t="shared" si="57"/>
        <v>0</v>
      </c>
      <c r="CF314" s="349">
        <f t="shared" si="58"/>
        <v>1</v>
      </c>
      <c r="CG314" s="348">
        <v>0</v>
      </c>
      <c r="CH314" s="350" t="str">
        <f t="shared" si="52"/>
        <v>-</v>
      </c>
    </row>
    <row r="315" spans="1:86">
      <c r="A315" s="238" t="s">
        <v>145</v>
      </c>
      <c r="B315" s="239" t="s">
        <v>173</v>
      </c>
      <c r="C315" s="240" t="s">
        <v>810</v>
      </c>
      <c r="D315" s="240" t="s">
        <v>166</v>
      </c>
      <c r="E315" s="286" t="s">
        <v>154</v>
      </c>
      <c r="F315" s="241" t="s">
        <v>246</v>
      </c>
      <c r="G315" s="242" t="s">
        <v>124</v>
      </c>
      <c r="H315" s="242" t="s">
        <v>129</v>
      </c>
      <c r="I315" s="243" t="s">
        <v>127</v>
      </c>
      <c r="J315" s="249" t="s">
        <v>734</v>
      </c>
      <c r="K315" s="287">
        <v>6</v>
      </c>
      <c r="L315" s="288">
        <v>6</v>
      </c>
      <c r="M315" s="310" t="s">
        <v>735</v>
      </c>
      <c r="N315" s="242" t="s">
        <v>752</v>
      </c>
      <c r="O315" s="291"/>
      <c r="P315" s="292">
        <v>6</v>
      </c>
      <c r="Q315" s="293"/>
      <c r="R315" s="293"/>
      <c r="S315" s="294"/>
      <c r="T315" s="295"/>
      <c r="U315" s="293"/>
      <c r="V315" s="293"/>
      <c r="W315" s="294"/>
      <c r="X315" s="296"/>
      <c r="Y315" s="295"/>
      <c r="Z315" s="293"/>
      <c r="AA315" s="293"/>
      <c r="AB315" s="313"/>
      <c r="AC315" s="314"/>
      <c r="AD315" s="315"/>
      <c r="AE315" s="293"/>
      <c r="AF315" s="293"/>
      <c r="AG315" s="296"/>
      <c r="AH315" s="319"/>
      <c r="AI315" s="320"/>
      <c r="AJ315" s="321"/>
      <c r="AK315" s="321"/>
      <c r="AL315" s="326"/>
      <c r="AM315" s="319"/>
      <c r="AN315" s="320"/>
      <c r="AO315" s="321"/>
      <c r="AP315" s="321"/>
      <c r="AQ315" s="328"/>
      <c r="AR315" s="320"/>
      <c r="AS315" s="320"/>
      <c r="AT315" s="321"/>
      <c r="AU315" s="321"/>
      <c r="AV315" s="326"/>
      <c r="AW315" s="319"/>
      <c r="AX315" s="321"/>
      <c r="AY315" s="321"/>
      <c r="AZ315" s="321"/>
      <c r="BA315" s="326"/>
      <c r="BB315" s="319"/>
      <c r="BC315" s="320"/>
      <c r="BD315" s="321"/>
      <c r="BE315" s="321"/>
      <c r="BF315" s="328"/>
      <c r="BG315" s="292"/>
      <c r="BH315" s="293"/>
      <c r="BI315" s="293"/>
      <c r="BJ315" s="294"/>
      <c r="BK315" s="296"/>
      <c r="BL315" s="295"/>
      <c r="BM315" s="293"/>
      <c r="BN315" s="293"/>
      <c r="BO315" s="293"/>
      <c r="BP315" s="296"/>
      <c r="BQ315" s="295"/>
      <c r="BR315" s="292"/>
      <c r="BS315" s="293"/>
      <c r="BT315" s="293"/>
      <c r="BU315" s="512"/>
      <c r="BV315" s="342">
        <f t="shared" si="48"/>
        <v>6</v>
      </c>
      <c r="BW315" s="429">
        <f t="shared" si="54"/>
        <v>0</v>
      </c>
      <c r="BX315" s="343" t="str">
        <f t="shared" si="49"/>
        <v>-</v>
      </c>
      <c r="BY315" s="344" t="str">
        <f t="shared" si="50"/>
        <v>-</v>
      </c>
      <c r="BZ315" s="344" t="str">
        <f t="shared" si="51"/>
        <v>-</v>
      </c>
      <c r="CA315" s="154" t="s">
        <v>124</v>
      </c>
      <c r="CB315" s="155" t="s">
        <v>166</v>
      </c>
      <c r="CC315" s="349">
        <f t="shared" si="55"/>
        <v>6</v>
      </c>
      <c r="CD315" s="349">
        <f t="shared" si="56"/>
        <v>0</v>
      </c>
      <c r="CE315" s="349">
        <f t="shared" si="57"/>
        <v>0</v>
      </c>
      <c r="CF315" s="349">
        <f t="shared" si="58"/>
        <v>0</v>
      </c>
      <c r="CG315" s="348">
        <v>0</v>
      </c>
      <c r="CH315" s="350" t="str">
        <f t="shared" si="52"/>
        <v>-</v>
      </c>
    </row>
    <row r="316" spans="1:86">
      <c r="A316" s="238" t="s">
        <v>145</v>
      </c>
      <c r="B316" s="239" t="s">
        <v>173</v>
      </c>
      <c r="C316" s="240" t="s">
        <v>810</v>
      </c>
      <c r="D316" s="240" t="s">
        <v>166</v>
      </c>
      <c r="E316" s="286" t="s">
        <v>154</v>
      </c>
      <c r="F316" s="241" t="s">
        <v>246</v>
      </c>
      <c r="G316" s="242" t="s">
        <v>124</v>
      </c>
      <c r="H316" s="242" t="s">
        <v>129</v>
      </c>
      <c r="I316" s="243" t="s">
        <v>127</v>
      </c>
      <c r="J316" s="249" t="s">
        <v>81</v>
      </c>
      <c r="K316" s="287">
        <v>1</v>
      </c>
      <c r="L316" s="288">
        <v>1</v>
      </c>
      <c r="M316" s="312" t="s">
        <v>645</v>
      </c>
      <c r="N316" s="242" t="s">
        <v>752</v>
      </c>
      <c r="O316" s="291"/>
      <c r="P316" s="292"/>
      <c r="Q316" s="293"/>
      <c r="R316" s="293"/>
      <c r="S316" s="294"/>
      <c r="T316" s="295"/>
      <c r="U316" s="293"/>
      <c r="V316" s="293"/>
      <c r="W316" s="294"/>
      <c r="X316" s="296"/>
      <c r="Y316" s="295"/>
      <c r="Z316" s="293"/>
      <c r="AA316" s="293"/>
      <c r="AB316" s="313"/>
      <c r="AC316" s="314"/>
      <c r="AD316" s="315"/>
      <c r="AE316" s="293"/>
      <c r="AF316" s="293"/>
      <c r="AG316" s="296"/>
      <c r="AH316" s="319"/>
      <c r="AI316" s="320"/>
      <c r="AJ316" s="321"/>
      <c r="AK316" s="321"/>
      <c r="AL316" s="326"/>
      <c r="AM316" s="319"/>
      <c r="AN316" s="320"/>
      <c r="AO316" s="321"/>
      <c r="AP316" s="321"/>
      <c r="AQ316" s="328"/>
      <c r="AR316" s="320"/>
      <c r="AS316" s="320"/>
      <c r="AT316" s="321"/>
      <c r="AU316" s="321"/>
      <c r="AV316" s="326"/>
      <c r="AW316" s="319"/>
      <c r="AX316" s="321"/>
      <c r="AY316" s="321"/>
      <c r="AZ316" s="321"/>
      <c r="BA316" s="326"/>
      <c r="BB316" s="319"/>
      <c r="BC316" s="320"/>
      <c r="BD316" s="321"/>
      <c r="BE316" s="321"/>
      <c r="BF316" s="328"/>
      <c r="BG316" s="292"/>
      <c r="BH316" s="293"/>
      <c r="BI316" s="293"/>
      <c r="BJ316" s="294">
        <v>1</v>
      </c>
      <c r="BK316" s="296"/>
      <c r="BL316" s="295"/>
      <c r="BM316" s="293"/>
      <c r="BN316" s="293"/>
      <c r="BO316" s="293"/>
      <c r="BP316" s="296"/>
      <c r="BQ316" s="295"/>
      <c r="BR316" s="292"/>
      <c r="BS316" s="293"/>
      <c r="BT316" s="293"/>
      <c r="BU316" s="512"/>
      <c r="BV316" s="342">
        <f t="shared" si="48"/>
        <v>1</v>
      </c>
      <c r="BW316" s="429">
        <f t="shared" si="54"/>
        <v>0</v>
      </c>
      <c r="BX316" s="343" t="str">
        <f t="shared" si="49"/>
        <v>-</v>
      </c>
      <c r="BY316" s="344">
        <f t="shared" si="50"/>
        <v>1</v>
      </c>
      <c r="BZ316" s="344" t="str">
        <f t="shared" si="51"/>
        <v>-</v>
      </c>
      <c r="CA316" s="154" t="s">
        <v>124</v>
      </c>
      <c r="CB316" s="155" t="s">
        <v>166</v>
      </c>
      <c r="CC316" s="349">
        <f t="shared" si="55"/>
        <v>0</v>
      </c>
      <c r="CD316" s="349">
        <f t="shared" si="56"/>
        <v>0</v>
      </c>
      <c r="CE316" s="349">
        <f t="shared" si="57"/>
        <v>0</v>
      </c>
      <c r="CF316" s="349">
        <f t="shared" si="58"/>
        <v>1</v>
      </c>
      <c r="CG316" s="348">
        <v>0</v>
      </c>
      <c r="CH316" s="350" t="str">
        <f t="shared" si="52"/>
        <v>Done</v>
      </c>
    </row>
    <row r="317" spans="1:86">
      <c r="A317" s="238" t="s">
        <v>145</v>
      </c>
      <c r="B317" s="239" t="s">
        <v>173</v>
      </c>
      <c r="C317" s="240" t="s">
        <v>810</v>
      </c>
      <c r="D317" s="240" t="s">
        <v>166</v>
      </c>
      <c r="E317" s="286" t="s">
        <v>154</v>
      </c>
      <c r="F317" s="241" t="s">
        <v>246</v>
      </c>
      <c r="G317" s="242" t="s">
        <v>124</v>
      </c>
      <c r="H317" s="242" t="s">
        <v>129</v>
      </c>
      <c r="I317" s="243" t="s">
        <v>127</v>
      </c>
      <c r="J317" s="249" t="s">
        <v>58</v>
      </c>
      <c r="K317" s="287">
        <v>1</v>
      </c>
      <c r="L317" s="288">
        <v>1</v>
      </c>
      <c r="M317" s="247" t="s">
        <v>608</v>
      </c>
      <c r="N317" s="242" t="s">
        <v>752</v>
      </c>
      <c r="O317" s="291"/>
      <c r="P317" s="292"/>
      <c r="Q317" s="293"/>
      <c r="R317" s="293"/>
      <c r="S317" s="294"/>
      <c r="T317" s="295"/>
      <c r="U317" s="293"/>
      <c r="V317" s="293"/>
      <c r="W317" s="294"/>
      <c r="X317" s="296"/>
      <c r="Y317" s="295"/>
      <c r="Z317" s="293"/>
      <c r="AA317" s="293"/>
      <c r="AB317" s="313"/>
      <c r="AC317" s="314"/>
      <c r="AD317" s="315"/>
      <c r="AE317" s="293"/>
      <c r="AF317" s="293"/>
      <c r="AG317" s="296"/>
      <c r="AH317" s="319"/>
      <c r="AI317" s="320"/>
      <c r="AJ317" s="321"/>
      <c r="AK317" s="321"/>
      <c r="AL317" s="326"/>
      <c r="AM317" s="319"/>
      <c r="AN317" s="320"/>
      <c r="AO317" s="321"/>
      <c r="AP317" s="321"/>
      <c r="AQ317" s="328"/>
      <c r="AR317" s="320"/>
      <c r="AS317" s="320"/>
      <c r="AT317" s="321"/>
      <c r="AU317" s="321"/>
      <c r="AV317" s="326"/>
      <c r="AW317" s="319"/>
      <c r="AX317" s="321"/>
      <c r="AY317" s="321"/>
      <c r="AZ317" s="321"/>
      <c r="BA317" s="326"/>
      <c r="BB317" s="319"/>
      <c r="BC317" s="320"/>
      <c r="BD317" s="321"/>
      <c r="BE317" s="321"/>
      <c r="BF317" s="328"/>
      <c r="BG317" s="292"/>
      <c r="BH317" s="293"/>
      <c r="BI317" s="293"/>
      <c r="BJ317" s="294"/>
      <c r="BK317" s="296"/>
      <c r="BL317" s="295"/>
      <c r="BM317" s="293"/>
      <c r="BN317" s="293"/>
      <c r="BO317" s="293"/>
      <c r="BP317" s="296"/>
      <c r="BQ317" s="295"/>
      <c r="BR317" s="292"/>
      <c r="BS317" s="293"/>
      <c r="BT317" s="293"/>
      <c r="BU317" s="512"/>
      <c r="BV317" s="342">
        <f t="shared" si="48"/>
        <v>0</v>
      </c>
      <c r="BW317" s="429">
        <f t="shared" si="54"/>
        <v>1</v>
      </c>
      <c r="BX317" s="343" t="str">
        <f t="shared" si="49"/>
        <v>-</v>
      </c>
      <c r="BY317" s="344" t="str">
        <f t="shared" si="50"/>
        <v>-</v>
      </c>
      <c r="BZ317" s="344" t="str">
        <f t="shared" si="51"/>
        <v>-</v>
      </c>
      <c r="CA317" s="154" t="s">
        <v>967</v>
      </c>
      <c r="CB317" s="155" t="s">
        <v>166</v>
      </c>
      <c r="CC317" s="349">
        <f t="shared" si="55"/>
        <v>0</v>
      </c>
      <c r="CD317" s="349">
        <f t="shared" si="56"/>
        <v>0</v>
      </c>
      <c r="CE317" s="349">
        <f t="shared" si="57"/>
        <v>0</v>
      </c>
      <c r="CF317" s="349">
        <f t="shared" si="58"/>
        <v>0</v>
      </c>
      <c r="CG317" s="348">
        <v>0</v>
      </c>
      <c r="CH317" s="350" t="str">
        <f t="shared" si="52"/>
        <v>-</v>
      </c>
    </row>
    <row r="318" spans="1:86">
      <c r="A318" s="238" t="s">
        <v>145</v>
      </c>
      <c r="B318" s="239" t="s">
        <v>173</v>
      </c>
      <c r="C318" s="240" t="s">
        <v>984</v>
      </c>
      <c r="D318" s="240" t="s">
        <v>166</v>
      </c>
      <c r="E318" s="286" t="s">
        <v>154</v>
      </c>
      <c r="F318" s="241" t="s">
        <v>246</v>
      </c>
      <c r="G318" s="242" t="s">
        <v>124</v>
      </c>
      <c r="H318" s="242" t="s">
        <v>129</v>
      </c>
      <c r="I318" s="243" t="s">
        <v>127</v>
      </c>
      <c r="J318" s="249" t="s">
        <v>75</v>
      </c>
      <c r="K318" s="287">
        <v>1</v>
      </c>
      <c r="L318" s="288">
        <v>1</v>
      </c>
      <c r="M318" s="247" t="s">
        <v>641</v>
      </c>
      <c r="N318" s="242" t="s">
        <v>985</v>
      </c>
      <c r="O318" s="291"/>
      <c r="P318" s="292"/>
      <c r="Q318" s="293"/>
      <c r="R318" s="293"/>
      <c r="S318" s="294"/>
      <c r="T318" s="295"/>
      <c r="U318" s="293"/>
      <c r="V318" s="293"/>
      <c r="W318" s="294"/>
      <c r="X318" s="296"/>
      <c r="Y318" s="295"/>
      <c r="Z318" s="293"/>
      <c r="AA318" s="293"/>
      <c r="AB318" s="313"/>
      <c r="AC318" s="314"/>
      <c r="AD318" s="315"/>
      <c r="AE318" s="293"/>
      <c r="AF318" s="293"/>
      <c r="AG318" s="296"/>
      <c r="AH318" s="319"/>
      <c r="AI318" s="320"/>
      <c r="AJ318" s="321"/>
      <c r="AK318" s="321"/>
      <c r="AL318" s="326"/>
      <c r="AM318" s="319"/>
      <c r="AN318" s="320"/>
      <c r="AO318" s="321"/>
      <c r="AP318" s="321"/>
      <c r="AQ318" s="328"/>
      <c r="AR318" s="320"/>
      <c r="AS318" s="320"/>
      <c r="AT318" s="321"/>
      <c r="AU318" s="321"/>
      <c r="AV318" s="326"/>
      <c r="AW318" s="319"/>
      <c r="AX318" s="321"/>
      <c r="AY318" s="321"/>
      <c r="AZ318" s="321"/>
      <c r="BA318" s="326"/>
      <c r="BB318" s="319"/>
      <c r="BC318" s="320"/>
      <c r="BD318" s="321"/>
      <c r="BE318" s="321"/>
      <c r="BF318" s="328"/>
      <c r="BG318" s="292"/>
      <c r="BH318" s="293"/>
      <c r="BI318" s="293"/>
      <c r="BJ318" s="294">
        <v>1</v>
      </c>
      <c r="BK318" s="296"/>
      <c r="BL318" s="295"/>
      <c r="BM318" s="293"/>
      <c r="BN318" s="293"/>
      <c r="BO318" s="293"/>
      <c r="BP318" s="296"/>
      <c r="BQ318" s="295"/>
      <c r="BR318" s="292"/>
      <c r="BS318" s="293"/>
      <c r="BT318" s="293"/>
      <c r="BU318" s="512"/>
      <c r="BV318" s="342">
        <f t="shared" si="48"/>
        <v>1</v>
      </c>
      <c r="BW318" s="429">
        <f t="shared" si="54"/>
        <v>0</v>
      </c>
      <c r="BX318" s="343">
        <f t="shared" si="49"/>
        <v>1</v>
      </c>
      <c r="BY318" s="344" t="str">
        <f t="shared" si="50"/>
        <v>-</v>
      </c>
      <c r="BZ318" s="344" t="str">
        <f t="shared" si="51"/>
        <v>-</v>
      </c>
      <c r="CA318" s="154" t="s">
        <v>945</v>
      </c>
      <c r="CB318" s="155" t="s">
        <v>695</v>
      </c>
      <c r="CC318" s="349">
        <f t="shared" si="55"/>
        <v>0</v>
      </c>
      <c r="CD318" s="349">
        <f t="shared" si="56"/>
        <v>0</v>
      </c>
      <c r="CE318" s="349">
        <f t="shared" si="57"/>
        <v>0</v>
      </c>
      <c r="CF318" s="349">
        <f t="shared" si="58"/>
        <v>1</v>
      </c>
      <c r="CG318" s="348">
        <v>0</v>
      </c>
      <c r="CH318" s="350" t="str">
        <f t="shared" si="52"/>
        <v>-</v>
      </c>
    </row>
    <row r="319" spans="1:86">
      <c r="A319" s="238" t="s">
        <v>145</v>
      </c>
      <c r="B319" s="239" t="s">
        <v>173</v>
      </c>
      <c r="C319" s="240" t="s">
        <v>984</v>
      </c>
      <c r="D319" s="240" t="s">
        <v>166</v>
      </c>
      <c r="E319" s="286" t="s">
        <v>154</v>
      </c>
      <c r="F319" s="241" t="s">
        <v>246</v>
      </c>
      <c r="G319" s="242" t="s">
        <v>124</v>
      </c>
      <c r="H319" s="242" t="s">
        <v>129</v>
      </c>
      <c r="I319" s="243" t="s">
        <v>127</v>
      </c>
      <c r="J319" s="249" t="s">
        <v>80</v>
      </c>
      <c r="K319" s="287">
        <v>1</v>
      </c>
      <c r="L319" s="288">
        <v>1</v>
      </c>
      <c r="M319" s="247" t="s">
        <v>609</v>
      </c>
      <c r="N319" s="242" t="s">
        <v>985</v>
      </c>
      <c r="O319" s="291"/>
      <c r="P319" s="292"/>
      <c r="Q319" s="293"/>
      <c r="R319" s="293"/>
      <c r="S319" s="294"/>
      <c r="T319" s="295"/>
      <c r="U319" s="293"/>
      <c r="V319" s="293"/>
      <c r="W319" s="294"/>
      <c r="X319" s="296"/>
      <c r="Y319" s="295"/>
      <c r="Z319" s="293"/>
      <c r="AA319" s="293"/>
      <c r="AB319" s="313"/>
      <c r="AC319" s="314"/>
      <c r="AD319" s="315"/>
      <c r="AE319" s="293"/>
      <c r="AF319" s="293"/>
      <c r="AG319" s="296"/>
      <c r="AH319" s="319"/>
      <c r="AI319" s="320"/>
      <c r="AJ319" s="321"/>
      <c r="AK319" s="321"/>
      <c r="AL319" s="326"/>
      <c r="AM319" s="319"/>
      <c r="AN319" s="320"/>
      <c r="AO319" s="321"/>
      <c r="AP319" s="321"/>
      <c r="AQ319" s="328"/>
      <c r="AR319" s="320"/>
      <c r="AS319" s="320"/>
      <c r="AT319" s="321"/>
      <c r="AU319" s="321"/>
      <c r="AV319" s="326"/>
      <c r="AW319" s="319"/>
      <c r="AX319" s="321"/>
      <c r="AY319" s="321"/>
      <c r="AZ319" s="321"/>
      <c r="BA319" s="326"/>
      <c r="BB319" s="319"/>
      <c r="BC319" s="320"/>
      <c r="BD319" s="321"/>
      <c r="BE319" s="321"/>
      <c r="BF319" s="328"/>
      <c r="BG319" s="292"/>
      <c r="BH319" s="293"/>
      <c r="BI319" s="293"/>
      <c r="BJ319" s="294">
        <v>1</v>
      </c>
      <c r="BK319" s="296"/>
      <c r="BL319" s="295"/>
      <c r="BM319" s="293"/>
      <c r="BN319" s="293"/>
      <c r="BO319" s="293"/>
      <c r="BP319" s="296"/>
      <c r="BQ319" s="295"/>
      <c r="BR319" s="292"/>
      <c r="BS319" s="293"/>
      <c r="BT319" s="293"/>
      <c r="BU319" s="512"/>
      <c r="BV319" s="342">
        <f t="shared" si="48"/>
        <v>1</v>
      </c>
      <c r="BW319" s="429">
        <f t="shared" si="54"/>
        <v>0</v>
      </c>
      <c r="BX319" s="343" t="str">
        <f t="shared" si="49"/>
        <v>-</v>
      </c>
      <c r="BY319" s="344" t="str">
        <f t="shared" si="50"/>
        <v>-</v>
      </c>
      <c r="BZ319" s="344" t="str">
        <f t="shared" si="51"/>
        <v>-</v>
      </c>
      <c r="CA319" s="154" t="s">
        <v>945</v>
      </c>
      <c r="CB319" s="155" t="s">
        <v>695</v>
      </c>
      <c r="CC319" s="349">
        <f t="shared" si="55"/>
        <v>0</v>
      </c>
      <c r="CD319" s="349">
        <f t="shared" si="56"/>
        <v>0</v>
      </c>
      <c r="CE319" s="349">
        <f t="shared" si="57"/>
        <v>0</v>
      </c>
      <c r="CF319" s="349">
        <f t="shared" si="58"/>
        <v>1</v>
      </c>
      <c r="CG319" s="348">
        <v>0</v>
      </c>
      <c r="CH319" s="350" t="str">
        <f t="shared" si="52"/>
        <v>-</v>
      </c>
    </row>
    <row r="320" spans="1:86">
      <c r="A320" s="238" t="s">
        <v>145</v>
      </c>
      <c r="B320" s="239" t="s">
        <v>173</v>
      </c>
      <c r="C320" s="240" t="s">
        <v>984</v>
      </c>
      <c r="D320" s="240" t="s">
        <v>166</v>
      </c>
      <c r="E320" s="286" t="s">
        <v>154</v>
      </c>
      <c r="F320" s="241" t="s">
        <v>246</v>
      </c>
      <c r="G320" s="242" t="s">
        <v>124</v>
      </c>
      <c r="H320" s="242" t="s">
        <v>129</v>
      </c>
      <c r="I320" s="243" t="s">
        <v>127</v>
      </c>
      <c r="J320" s="249" t="s">
        <v>82</v>
      </c>
      <c r="K320" s="287">
        <v>1</v>
      </c>
      <c r="L320" s="288">
        <v>1</v>
      </c>
      <c r="M320" s="312" t="s">
        <v>658</v>
      </c>
      <c r="N320" s="242" t="s">
        <v>985</v>
      </c>
      <c r="O320" s="291"/>
      <c r="P320" s="292"/>
      <c r="Q320" s="293"/>
      <c r="R320" s="293"/>
      <c r="S320" s="294"/>
      <c r="T320" s="295"/>
      <c r="U320" s="293"/>
      <c r="V320" s="293"/>
      <c r="W320" s="294"/>
      <c r="X320" s="296"/>
      <c r="Y320" s="295"/>
      <c r="Z320" s="293"/>
      <c r="AA320" s="293"/>
      <c r="AB320" s="313"/>
      <c r="AC320" s="314"/>
      <c r="AD320" s="315"/>
      <c r="AE320" s="293"/>
      <c r="AF320" s="293"/>
      <c r="AG320" s="296"/>
      <c r="AH320" s="319"/>
      <c r="AI320" s="320"/>
      <c r="AJ320" s="321"/>
      <c r="AK320" s="321"/>
      <c r="AL320" s="326"/>
      <c r="AM320" s="319"/>
      <c r="AN320" s="320"/>
      <c r="AO320" s="321"/>
      <c r="AP320" s="321"/>
      <c r="AQ320" s="328"/>
      <c r="AR320" s="320"/>
      <c r="AS320" s="320"/>
      <c r="AT320" s="321"/>
      <c r="AU320" s="321"/>
      <c r="AV320" s="326"/>
      <c r="AW320" s="319"/>
      <c r="AX320" s="321"/>
      <c r="AY320" s="321"/>
      <c r="AZ320" s="321"/>
      <c r="BA320" s="326"/>
      <c r="BB320" s="319"/>
      <c r="BC320" s="320"/>
      <c r="BD320" s="321"/>
      <c r="BE320" s="321"/>
      <c r="BF320" s="328"/>
      <c r="BG320" s="292"/>
      <c r="BH320" s="293"/>
      <c r="BI320" s="293"/>
      <c r="BJ320" s="294">
        <v>1</v>
      </c>
      <c r="BK320" s="296"/>
      <c r="BL320" s="295"/>
      <c r="BM320" s="293"/>
      <c r="BN320" s="293"/>
      <c r="BO320" s="293"/>
      <c r="BP320" s="296"/>
      <c r="BQ320" s="295"/>
      <c r="BR320" s="292"/>
      <c r="BS320" s="293"/>
      <c r="BT320" s="293"/>
      <c r="BU320" s="512"/>
      <c r="BV320" s="342">
        <f t="shared" si="48"/>
        <v>1</v>
      </c>
      <c r="BW320" s="429">
        <f t="shared" si="54"/>
        <v>0</v>
      </c>
      <c r="BX320" s="343" t="str">
        <f t="shared" si="49"/>
        <v>-</v>
      </c>
      <c r="BY320" s="344">
        <f t="shared" si="50"/>
        <v>1</v>
      </c>
      <c r="BZ320" s="344" t="str">
        <f t="shared" si="51"/>
        <v>-</v>
      </c>
      <c r="CA320" s="154" t="s">
        <v>945</v>
      </c>
      <c r="CB320" s="155" t="s">
        <v>695</v>
      </c>
      <c r="CC320" s="349">
        <f t="shared" si="55"/>
        <v>0</v>
      </c>
      <c r="CD320" s="349">
        <f t="shared" si="56"/>
        <v>0</v>
      </c>
      <c r="CE320" s="349">
        <f t="shared" si="57"/>
        <v>0</v>
      </c>
      <c r="CF320" s="349">
        <f t="shared" si="58"/>
        <v>1</v>
      </c>
      <c r="CG320" s="348">
        <v>0</v>
      </c>
      <c r="CH320" s="350" t="str">
        <f t="shared" si="52"/>
        <v>Done</v>
      </c>
    </row>
    <row r="321" spans="1:86">
      <c r="A321" s="238" t="s">
        <v>145</v>
      </c>
      <c r="B321" s="239" t="s">
        <v>173</v>
      </c>
      <c r="C321" s="240" t="s">
        <v>984</v>
      </c>
      <c r="D321" s="240" t="s">
        <v>166</v>
      </c>
      <c r="E321" s="286" t="s">
        <v>154</v>
      </c>
      <c r="F321" s="241" t="s">
        <v>246</v>
      </c>
      <c r="G321" s="242" t="s">
        <v>124</v>
      </c>
      <c r="H321" s="242" t="s">
        <v>129</v>
      </c>
      <c r="I321" s="243" t="s">
        <v>127</v>
      </c>
      <c r="J321" s="249" t="s">
        <v>38</v>
      </c>
      <c r="K321" s="287">
        <v>1</v>
      </c>
      <c r="L321" s="288">
        <v>1</v>
      </c>
      <c r="M321" s="247" t="s">
        <v>609</v>
      </c>
      <c r="N321" s="242" t="s">
        <v>985</v>
      </c>
      <c r="O321" s="291"/>
      <c r="P321" s="292"/>
      <c r="Q321" s="293"/>
      <c r="R321" s="293"/>
      <c r="S321" s="294"/>
      <c r="T321" s="295"/>
      <c r="U321" s="293"/>
      <c r="V321" s="293"/>
      <c r="W321" s="294"/>
      <c r="X321" s="296"/>
      <c r="Y321" s="295"/>
      <c r="Z321" s="293"/>
      <c r="AA321" s="293"/>
      <c r="AB321" s="313"/>
      <c r="AC321" s="314"/>
      <c r="AD321" s="315"/>
      <c r="AE321" s="293"/>
      <c r="AF321" s="293"/>
      <c r="AG321" s="296"/>
      <c r="AH321" s="319"/>
      <c r="AI321" s="320"/>
      <c r="AJ321" s="321"/>
      <c r="AK321" s="321"/>
      <c r="AL321" s="326"/>
      <c r="AM321" s="319"/>
      <c r="AN321" s="320"/>
      <c r="AO321" s="321"/>
      <c r="AP321" s="321"/>
      <c r="AQ321" s="328"/>
      <c r="AR321" s="320"/>
      <c r="AS321" s="320"/>
      <c r="AT321" s="321"/>
      <c r="AU321" s="321"/>
      <c r="AV321" s="326"/>
      <c r="AW321" s="319"/>
      <c r="AX321" s="321"/>
      <c r="AY321" s="321"/>
      <c r="AZ321" s="321"/>
      <c r="BA321" s="326"/>
      <c r="BB321" s="319"/>
      <c r="BC321" s="320"/>
      <c r="BD321" s="321"/>
      <c r="BE321" s="321"/>
      <c r="BF321" s="328"/>
      <c r="BG321" s="292"/>
      <c r="BH321" s="293"/>
      <c r="BI321" s="293"/>
      <c r="BJ321" s="294">
        <v>1</v>
      </c>
      <c r="BK321" s="296"/>
      <c r="BL321" s="295"/>
      <c r="BM321" s="293"/>
      <c r="BN321" s="293"/>
      <c r="BO321" s="293"/>
      <c r="BP321" s="296"/>
      <c r="BQ321" s="295"/>
      <c r="BR321" s="292"/>
      <c r="BS321" s="293"/>
      <c r="BT321" s="293"/>
      <c r="BU321" s="512"/>
      <c r="BV321" s="342">
        <f t="shared" si="48"/>
        <v>1</v>
      </c>
      <c r="BW321" s="429">
        <f t="shared" si="54"/>
        <v>0</v>
      </c>
      <c r="BX321" s="343" t="str">
        <f t="shared" si="49"/>
        <v>-</v>
      </c>
      <c r="BY321" s="344" t="str">
        <f t="shared" si="50"/>
        <v>-</v>
      </c>
      <c r="BZ321" s="344" t="str">
        <f t="shared" si="51"/>
        <v>-</v>
      </c>
      <c r="CA321" s="154" t="s">
        <v>945</v>
      </c>
      <c r="CB321" s="155" t="s">
        <v>695</v>
      </c>
      <c r="CC321" s="349">
        <f t="shared" si="55"/>
        <v>0</v>
      </c>
      <c r="CD321" s="349">
        <f t="shared" si="56"/>
        <v>0</v>
      </c>
      <c r="CE321" s="349">
        <f t="shared" si="57"/>
        <v>0</v>
      </c>
      <c r="CF321" s="349">
        <f t="shared" si="58"/>
        <v>1</v>
      </c>
      <c r="CG321" s="348">
        <v>0</v>
      </c>
      <c r="CH321" s="350" t="str">
        <f t="shared" si="52"/>
        <v>-</v>
      </c>
    </row>
    <row r="322" spans="1:86">
      <c r="A322" s="238" t="s">
        <v>145</v>
      </c>
      <c r="B322" s="239" t="s">
        <v>173</v>
      </c>
      <c r="C322" s="240" t="s">
        <v>984</v>
      </c>
      <c r="D322" s="240" t="s">
        <v>166</v>
      </c>
      <c r="E322" s="286" t="s">
        <v>154</v>
      </c>
      <c r="F322" s="241" t="s">
        <v>246</v>
      </c>
      <c r="G322" s="242" t="s">
        <v>124</v>
      </c>
      <c r="H322" s="242" t="s">
        <v>129</v>
      </c>
      <c r="I322" s="243" t="s">
        <v>127</v>
      </c>
      <c r="J322" s="249" t="s">
        <v>130</v>
      </c>
      <c r="K322" s="287">
        <v>1</v>
      </c>
      <c r="L322" s="288">
        <v>1</v>
      </c>
      <c r="M322" s="247" t="s">
        <v>609</v>
      </c>
      <c r="N322" s="242" t="s">
        <v>985</v>
      </c>
      <c r="O322" s="291"/>
      <c r="P322" s="292"/>
      <c r="Q322" s="293"/>
      <c r="R322" s="293"/>
      <c r="S322" s="294"/>
      <c r="T322" s="295"/>
      <c r="U322" s="293"/>
      <c r="V322" s="293"/>
      <c r="W322" s="294"/>
      <c r="X322" s="296"/>
      <c r="Y322" s="295"/>
      <c r="Z322" s="293"/>
      <c r="AA322" s="293"/>
      <c r="AB322" s="313"/>
      <c r="AC322" s="314"/>
      <c r="AD322" s="315"/>
      <c r="AE322" s="293"/>
      <c r="AF322" s="293"/>
      <c r="AG322" s="296"/>
      <c r="AH322" s="319"/>
      <c r="AI322" s="320"/>
      <c r="AJ322" s="321"/>
      <c r="AK322" s="321"/>
      <c r="AL322" s="326"/>
      <c r="AM322" s="319"/>
      <c r="AN322" s="320"/>
      <c r="AO322" s="321"/>
      <c r="AP322" s="321"/>
      <c r="AQ322" s="328"/>
      <c r="AR322" s="320"/>
      <c r="AS322" s="320"/>
      <c r="AT322" s="321"/>
      <c r="AU322" s="321"/>
      <c r="AV322" s="326"/>
      <c r="AW322" s="319"/>
      <c r="AX322" s="321"/>
      <c r="AY322" s="321"/>
      <c r="AZ322" s="321"/>
      <c r="BA322" s="326"/>
      <c r="BB322" s="319"/>
      <c r="BC322" s="320"/>
      <c r="BD322" s="321"/>
      <c r="BE322" s="321"/>
      <c r="BF322" s="328"/>
      <c r="BG322" s="292"/>
      <c r="BH322" s="293"/>
      <c r="BI322" s="293"/>
      <c r="BJ322" s="294">
        <v>1</v>
      </c>
      <c r="BK322" s="296"/>
      <c r="BL322" s="295"/>
      <c r="BM322" s="293"/>
      <c r="BN322" s="293"/>
      <c r="BO322" s="293"/>
      <c r="BP322" s="296"/>
      <c r="BQ322" s="295"/>
      <c r="BR322" s="292"/>
      <c r="BS322" s="293"/>
      <c r="BT322" s="293"/>
      <c r="BU322" s="512"/>
      <c r="BV322" s="342">
        <f t="shared" si="48"/>
        <v>1</v>
      </c>
      <c r="BW322" s="429">
        <f t="shared" si="54"/>
        <v>0</v>
      </c>
      <c r="BX322" s="343" t="str">
        <f t="shared" si="49"/>
        <v>-</v>
      </c>
      <c r="BY322" s="344" t="str">
        <f t="shared" si="50"/>
        <v>-</v>
      </c>
      <c r="BZ322" s="344" t="str">
        <f t="shared" si="51"/>
        <v>-</v>
      </c>
      <c r="CA322" s="154" t="s">
        <v>945</v>
      </c>
      <c r="CB322" s="155" t="s">
        <v>695</v>
      </c>
      <c r="CC322" s="349">
        <f t="shared" si="55"/>
        <v>0</v>
      </c>
      <c r="CD322" s="349">
        <f t="shared" si="56"/>
        <v>0</v>
      </c>
      <c r="CE322" s="349">
        <f t="shared" si="57"/>
        <v>0</v>
      </c>
      <c r="CF322" s="349">
        <f t="shared" si="58"/>
        <v>1</v>
      </c>
      <c r="CG322" s="348">
        <v>0</v>
      </c>
      <c r="CH322" s="350" t="str">
        <f t="shared" si="52"/>
        <v>-</v>
      </c>
    </row>
    <row r="323" spans="1:86">
      <c r="A323" s="238" t="s">
        <v>145</v>
      </c>
      <c r="B323" s="239" t="s">
        <v>173</v>
      </c>
      <c r="C323" s="240" t="s">
        <v>984</v>
      </c>
      <c r="D323" s="240" t="s">
        <v>166</v>
      </c>
      <c r="E323" s="286" t="s">
        <v>154</v>
      </c>
      <c r="F323" s="241" t="s">
        <v>246</v>
      </c>
      <c r="G323" s="242" t="s">
        <v>124</v>
      </c>
      <c r="H323" s="242" t="s">
        <v>129</v>
      </c>
      <c r="I323" s="243" t="s">
        <v>127</v>
      </c>
      <c r="J323" s="249" t="s">
        <v>734</v>
      </c>
      <c r="K323" s="287">
        <v>6</v>
      </c>
      <c r="L323" s="288">
        <v>6</v>
      </c>
      <c r="M323" s="310" t="s">
        <v>735</v>
      </c>
      <c r="N323" s="242" t="s">
        <v>985</v>
      </c>
      <c r="O323" s="291"/>
      <c r="P323" s="292"/>
      <c r="Q323" s="293"/>
      <c r="R323" s="293"/>
      <c r="S323" s="294"/>
      <c r="T323" s="295"/>
      <c r="U323" s="293"/>
      <c r="V323" s="293"/>
      <c r="W323" s="294"/>
      <c r="X323" s="296"/>
      <c r="Y323" s="295"/>
      <c r="Z323" s="293"/>
      <c r="AA323" s="293"/>
      <c r="AB323" s="313"/>
      <c r="AC323" s="314"/>
      <c r="AD323" s="315"/>
      <c r="AE323" s="293"/>
      <c r="AF323" s="293"/>
      <c r="AG323" s="296"/>
      <c r="AH323" s="319"/>
      <c r="AI323" s="320"/>
      <c r="AJ323" s="321"/>
      <c r="AK323" s="321"/>
      <c r="AL323" s="326"/>
      <c r="AM323" s="319"/>
      <c r="AN323" s="320"/>
      <c r="AO323" s="321"/>
      <c r="AP323" s="321"/>
      <c r="AQ323" s="328"/>
      <c r="AR323" s="320"/>
      <c r="AS323" s="320"/>
      <c r="AT323" s="321"/>
      <c r="AU323" s="321"/>
      <c r="AV323" s="326"/>
      <c r="AW323" s="319"/>
      <c r="AX323" s="321"/>
      <c r="AY323" s="321"/>
      <c r="AZ323" s="321"/>
      <c r="BA323" s="326"/>
      <c r="BB323" s="319"/>
      <c r="BC323" s="320"/>
      <c r="BD323" s="321"/>
      <c r="BE323" s="321"/>
      <c r="BF323" s="328"/>
      <c r="BG323" s="292"/>
      <c r="BH323" s="293"/>
      <c r="BI323" s="293"/>
      <c r="BJ323" s="294">
        <v>6</v>
      </c>
      <c r="BK323" s="296"/>
      <c r="BL323" s="295"/>
      <c r="BM323" s="293"/>
      <c r="BN323" s="293"/>
      <c r="BO323" s="293"/>
      <c r="BP323" s="296"/>
      <c r="BQ323" s="295"/>
      <c r="BR323" s="292"/>
      <c r="BS323" s="293"/>
      <c r="BT323" s="293"/>
      <c r="BU323" s="512"/>
      <c r="BV323" s="342">
        <f t="shared" si="48"/>
        <v>6</v>
      </c>
      <c r="BW323" s="429">
        <f t="shared" si="54"/>
        <v>0</v>
      </c>
      <c r="BX323" s="343" t="str">
        <f t="shared" si="49"/>
        <v>-</v>
      </c>
      <c r="BY323" s="344" t="str">
        <f t="shared" si="50"/>
        <v>-</v>
      </c>
      <c r="BZ323" s="344" t="str">
        <f t="shared" si="51"/>
        <v>-</v>
      </c>
      <c r="CA323" s="154" t="s">
        <v>945</v>
      </c>
      <c r="CB323" s="155" t="s">
        <v>695</v>
      </c>
      <c r="CC323" s="349">
        <f t="shared" si="55"/>
        <v>0</v>
      </c>
      <c r="CD323" s="349">
        <f t="shared" si="56"/>
        <v>0</v>
      </c>
      <c r="CE323" s="349">
        <f t="shared" si="57"/>
        <v>0</v>
      </c>
      <c r="CF323" s="349">
        <f t="shared" si="58"/>
        <v>6</v>
      </c>
      <c r="CG323" s="348">
        <v>0</v>
      </c>
      <c r="CH323" s="350" t="str">
        <f t="shared" si="52"/>
        <v>-</v>
      </c>
    </row>
    <row r="324" spans="1:86">
      <c r="A324" s="238" t="s">
        <v>145</v>
      </c>
      <c r="B324" s="239" t="s">
        <v>173</v>
      </c>
      <c r="C324" s="240" t="s">
        <v>984</v>
      </c>
      <c r="D324" s="240" t="s">
        <v>166</v>
      </c>
      <c r="E324" s="286" t="s">
        <v>154</v>
      </c>
      <c r="F324" s="241" t="s">
        <v>246</v>
      </c>
      <c r="G324" s="242" t="s">
        <v>124</v>
      </c>
      <c r="H324" s="242" t="s">
        <v>129</v>
      </c>
      <c r="I324" s="243" t="s">
        <v>127</v>
      </c>
      <c r="J324" s="249" t="s">
        <v>81</v>
      </c>
      <c r="K324" s="287">
        <v>1</v>
      </c>
      <c r="L324" s="288">
        <v>1</v>
      </c>
      <c r="M324" s="312" t="s">
        <v>658</v>
      </c>
      <c r="N324" s="242" t="s">
        <v>985</v>
      </c>
      <c r="O324" s="291"/>
      <c r="P324" s="292"/>
      <c r="Q324" s="293"/>
      <c r="R324" s="293"/>
      <c r="S324" s="294"/>
      <c r="T324" s="295"/>
      <c r="U324" s="293"/>
      <c r="V324" s="293"/>
      <c r="W324" s="294"/>
      <c r="X324" s="296"/>
      <c r="Y324" s="295"/>
      <c r="Z324" s="293"/>
      <c r="AA324" s="293"/>
      <c r="AB324" s="313"/>
      <c r="AC324" s="314"/>
      <c r="AD324" s="315"/>
      <c r="AE324" s="293"/>
      <c r="AF324" s="293"/>
      <c r="AG324" s="296"/>
      <c r="AH324" s="319"/>
      <c r="AI324" s="320"/>
      <c r="AJ324" s="321"/>
      <c r="AK324" s="321"/>
      <c r="AL324" s="326"/>
      <c r="AM324" s="319"/>
      <c r="AN324" s="320"/>
      <c r="AO324" s="321"/>
      <c r="AP324" s="321"/>
      <c r="AQ324" s="328"/>
      <c r="AR324" s="320"/>
      <c r="AS324" s="320"/>
      <c r="AT324" s="321"/>
      <c r="AU324" s="321"/>
      <c r="AV324" s="326"/>
      <c r="AW324" s="319"/>
      <c r="AX324" s="321"/>
      <c r="AY324" s="321"/>
      <c r="AZ324" s="321"/>
      <c r="BA324" s="326"/>
      <c r="BB324" s="319"/>
      <c r="BC324" s="320"/>
      <c r="BD324" s="321"/>
      <c r="BE324" s="321"/>
      <c r="BF324" s="328"/>
      <c r="BG324" s="292"/>
      <c r="BH324" s="293"/>
      <c r="BI324" s="293"/>
      <c r="BJ324" s="294">
        <v>1</v>
      </c>
      <c r="BK324" s="296"/>
      <c r="BL324" s="295"/>
      <c r="BM324" s="293"/>
      <c r="BN324" s="293"/>
      <c r="BO324" s="293"/>
      <c r="BP324" s="296"/>
      <c r="BQ324" s="295"/>
      <c r="BR324" s="292"/>
      <c r="BS324" s="293"/>
      <c r="BT324" s="293"/>
      <c r="BU324" s="512"/>
      <c r="BV324" s="342">
        <f t="shared" ref="BV324:BV387" si="59">SUM(O324:BU324)</f>
        <v>1</v>
      </c>
      <c r="BW324" s="429">
        <f t="shared" si="54"/>
        <v>0</v>
      </c>
      <c r="BX324" s="343" t="str">
        <f t="shared" ref="BX324:BX387" si="60">IFERROR(IF(SEARCH("Week",M324)&gt;0,(COUNT(O324:BU324))-(COUNTIFS(O324:BU324,0)),"-"),"-")</f>
        <v>-</v>
      </c>
      <c r="BY324" s="344">
        <f t="shared" ref="BY324:BY387" si="61">IFERROR(IF(SEARCH("NNC Season 1",M324)&gt;0,COUNT(O324:AG324,BG324:BU324),"-"),"-")</f>
        <v>1</v>
      </c>
      <c r="BZ324" s="344" t="str">
        <f t="shared" ref="BZ324:BZ387" si="62">IFERROR(IF(SEARCH("NNC Season 2",M324)&gt;0,COUNT(AH324:BF324),"-"),"-")</f>
        <v>-</v>
      </c>
      <c r="CA324" s="154" t="s">
        <v>945</v>
      </c>
      <c r="CB324" s="155" t="s">
        <v>695</v>
      </c>
      <c r="CC324" s="349">
        <f t="shared" si="55"/>
        <v>0</v>
      </c>
      <c r="CD324" s="349">
        <f t="shared" si="56"/>
        <v>0</v>
      </c>
      <c r="CE324" s="349">
        <f t="shared" si="57"/>
        <v>0</v>
      </c>
      <c r="CF324" s="349">
        <f t="shared" si="58"/>
        <v>1</v>
      </c>
      <c r="CG324" s="348">
        <v>0</v>
      </c>
      <c r="CH324" s="350" t="str">
        <f t="shared" ref="CH324:CH387" si="63">IFERROR(IF(L324&lt;=0,"-",IF(AND((SEARCH("NNC Season 1",M324)&gt;0),(OR(J324="RPS",J324="LVS")),(BY324&gt;0)),"Done",IF(AND((SEARCH("NNC Season 1",M324)&gt;0),(OR(J324="RPS",J324="LVS")),(BY324&lt;=0)),"Incomplete",IF(AND((AND(SEARCH("NNC Season 1",M324)&gt;0,BY324&gt;0)),(AND(SEARCH("NNC Season 2",M324)&gt;0,BZ324&gt;0)),(OR(J324="Nutrients",J324="CHLSUITE-W")),L324&lt;4,L324&gt;1,BX324&gt;1,((BV324-CG324)&gt;1)),"Done",IF(AND((AND(SEARCH("NNC Season 1",M324)&gt;0,BY324&gt;0)),(AND(SEARCH("NNC Season 2",M324)&gt;0,BZ324&gt;0)),(OR(J324="Nutrients",J324="CHLSUITE-W")),L324&gt;3,BX324&gt;3,((BV324-CG324)&gt;3)),"Done","Incomplete"))))),"-")</f>
        <v>Done</v>
      </c>
    </row>
    <row r="325" spans="1:86">
      <c r="A325" s="238" t="s">
        <v>145</v>
      </c>
      <c r="B325" s="239" t="s">
        <v>173</v>
      </c>
      <c r="C325" s="240" t="s">
        <v>984</v>
      </c>
      <c r="D325" s="240" t="s">
        <v>166</v>
      </c>
      <c r="E325" s="286" t="s">
        <v>154</v>
      </c>
      <c r="F325" s="241" t="s">
        <v>246</v>
      </c>
      <c r="G325" s="242" t="s">
        <v>124</v>
      </c>
      <c r="H325" s="242" t="s">
        <v>129</v>
      </c>
      <c r="I325" s="243" t="s">
        <v>127</v>
      </c>
      <c r="J325" s="249" t="s">
        <v>40</v>
      </c>
      <c r="K325" s="287">
        <v>1</v>
      </c>
      <c r="L325" s="288">
        <v>1</v>
      </c>
      <c r="M325" s="247" t="s">
        <v>609</v>
      </c>
      <c r="N325" s="242" t="s">
        <v>985</v>
      </c>
      <c r="O325" s="291"/>
      <c r="P325" s="292"/>
      <c r="Q325" s="293"/>
      <c r="R325" s="293"/>
      <c r="S325" s="294"/>
      <c r="T325" s="295"/>
      <c r="U325" s="293"/>
      <c r="V325" s="293"/>
      <c r="W325" s="294"/>
      <c r="X325" s="296"/>
      <c r="Y325" s="295"/>
      <c r="Z325" s="293"/>
      <c r="AA325" s="293"/>
      <c r="AB325" s="313"/>
      <c r="AC325" s="314"/>
      <c r="AD325" s="315"/>
      <c r="AE325" s="293"/>
      <c r="AF325" s="293"/>
      <c r="AG325" s="296"/>
      <c r="AH325" s="319"/>
      <c r="AI325" s="320"/>
      <c r="AJ325" s="321"/>
      <c r="AK325" s="321"/>
      <c r="AL325" s="326"/>
      <c r="AM325" s="319"/>
      <c r="AN325" s="320"/>
      <c r="AO325" s="321"/>
      <c r="AP325" s="321"/>
      <c r="AQ325" s="328"/>
      <c r="AR325" s="320"/>
      <c r="AS325" s="320"/>
      <c r="AT325" s="321"/>
      <c r="AU325" s="321"/>
      <c r="AV325" s="326"/>
      <c r="AW325" s="319"/>
      <c r="AX325" s="321"/>
      <c r="AY325" s="321"/>
      <c r="AZ325" s="321"/>
      <c r="BA325" s="326"/>
      <c r="BB325" s="319"/>
      <c r="BC325" s="320"/>
      <c r="BD325" s="321"/>
      <c r="BE325" s="321"/>
      <c r="BF325" s="328"/>
      <c r="BG325" s="292"/>
      <c r="BH325" s="293"/>
      <c r="BI325" s="293"/>
      <c r="BJ325" s="294">
        <v>1</v>
      </c>
      <c r="BK325" s="296"/>
      <c r="BL325" s="295"/>
      <c r="BM325" s="293"/>
      <c r="BN325" s="293"/>
      <c r="BO325" s="293"/>
      <c r="BP325" s="296"/>
      <c r="BQ325" s="295"/>
      <c r="BR325" s="292"/>
      <c r="BS325" s="293"/>
      <c r="BT325" s="293"/>
      <c r="BU325" s="512"/>
      <c r="BV325" s="342">
        <f t="shared" si="59"/>
        <v>1</v>
      </c>
      <c r="BW325" s="429">
        <f t="shared" ref="BW325:BW331" si="64">L325-BV325</f>
        <v>0</v>
      </c>
      <c r="BX325" s="343" t="str">
        <f t="shared" si="60"/>
        <v>-</v>
      </c>
      <c r="BY325" s="344" t="str">
        <f t="shared" si="61"/>
        <v>-</v>
      </c>
      <c r="BZ325" s="344" t="str">
        <f t="shared" si="62"/>
        <v>-</v>
      </c>
      <c r="CA325" s="154" t="s">
        <v>945</v>
      </c>
      <c r="CB325" s="155" t="s">
        <v>695</v>
      </c>
      <c r="CC325" s="349">
        <f t="shared" ref="CC325" si="65">SUM(O325:AC325)</f>
        <v>0</v>
      </c>
      <c r="CD325" s="349">
        <f t="shared" ref="CD325" si="66">SUM(AD325:AQ325)</f>
        <v>0</v>
      </c>
      <c r="CE325" s="349">
        <f t="shared" ref="CE325" si="67">SUM(AR325:BF325)</f>
        <v>0</v>
      </c>
      <c r="CF325" s="349">
        <f t="shared" ref="CF325" si="68">SUM(BG325:BU325)</f>
        <v>1</v>
      </c>
      <c r="CG325" s="348">
        <v>0</v>
      </c>
      <c r="CH325" s="350" t="str">
        <f t="shared" si="63"/>
        <v>-</v>
      </c>
    </row>
    <row r="326" spans="1:86">
      <c r="A326" s="238" t="s">
        <v>145</v>
      </c>
      <c r="B326" s="239" t="s">
        <v>173</v>
      </c>
      <c r="C326" s="240" t="s">
        <v>984</v>
      </c>
      <c r="D326" s="240" t="s">
        <v>166</v>
      </c>
      <c r="E326" s="286" t="s">
        <v>154</v>
      </c>
      <c r="F326" s="241" t="s">
        <v>246</v>
      </c>
      <c r="G326" s="242" t="s">
        <v>124</v>
      </c>
      <c r="H326" s="242" t="s">
        <v>129</v>
      </c>
      <c r="I326" s="243" t="s">
        <v>127</v>
      </c>
      <c r="J326" s="249" t="s">
        <v>72</v>
      </c>
      <c r="K326" s="287">
        <v>1</v>
      </c>
      <c r="L326" s="288">
        <v>1</v>
      </c>
      <c r="M326" s="247" t="s">
        <v>609</v>
      </c>
      <c r="N326" s="242" t="s">
        <v>985</v>
      </c>
      <c r="O326" s="291"/>
      <c r="P326" s="292"/>
      <c r="Q326" s="293"/>
      <c r="R326" s="293"/>
      <c r="S326" s="294"/>
      <c r="T326" s="295"/>
      <c r="U326" s="293"/>
      <c r="V326" s="293"/>
      <c r="W326" s="294"/>
      <c r="X326" s="296"/>
      <c r="Y326" s="295"/>
      <c r="Z326" s="293"/>
      <c r="AA326" s="293"/>
      <c r="AB326" s="313"/>
      <c r="AC326" s="314"/>
      <c r="AD326" s="315"/>
      <c r="AE326" s="293"/>
      <c r="AF326" s="293"/>
      <c r="AG326" s="296"/>
      <c r="AH326" s="319"/>
      <c r="AI326" s="320"/>
      <c r="AJ326" s="321"/>
      <c r="AK326" s="321"/>
      <c r="AL326" s="326"/>
      <c r="AM326" s="319"/>
      <c r="AN326" s="320"/>
      <c r="AO326" s="321"/>
      <c r="AP326" s="321"/>
      <c r="AQ326" s="328"/>
      <c r="AR326" s="320"/>
      <c r="AS326" s="320"/>
      <c r="AT326" s="321"/>
      <c r="AU326" s="321"/>
      <c r="AV326" s="326"/>
      <c r="AW326" s="319"/>
      <c r="AX326" s="321"/>
      <c r="AY326" s="321"/>
      <c r="AZ326" s="321"/>
      <c r="BA326" s="326"/>
      <c r="BB326" s="319"/>
      <c r="BC326" s="320"/>
      <c r="BD326" s="321"/>
      <c r="BE326" s="321"/>
      <c r="BF326" s="328"/>
      <c r="BG326" s="292"/>
      <c r="BH326" s="293"/>
      <c r="BI326" s="293"/>
      <c r="BJ326" s="294">
        <v>1</v>
      </c>
      <c r="BK326" s="296"/>
      <c r="BL326" s="295"/>
      <c r="BM326" s="293"/>
      <c r="BN326" s="293"/>
      <c r="BO326" s="293"/>
      <c r="BP326" s="296"/>
      <c r="BQ326" s="295"/>
      <c r="BR326" s="292"/>
      <c r="BS326" s="293"/>
      <c r="BT326" s="293"/>
      <c r="BU326" s="512"/>
      <c r="BV326" s="342">
        <f t="shared" si="59"/>
        <v>1</v>
      </c>
      <c r="BW326" s="429">
        <f t="shared" si="64"/>
        <v>0</v>
      </c>
      <c r="BX326" s="343" t="str">
        <f t="shared" si="60"/>
        <v>-</v>
      </c>
      <c r="BY326" s="344" t="str">
        <f t="shared" si="61"/>
        <v>-</v>
      </c>
      <c r="BZ326" s="344" t="str">
        <f t="shared" si="62"/>
        <v>-</v>
      </c>
      <c r="CA326" s="154" t="s">
        <v>945</v>
      </c>
      <c r="CB326" s="155" t="s">
        <v>695</v>
      </c>
      <c r="CC326" s="349">
        <f t="shared" si="55"/>
        <v>0</v>
      </c>
      <c r="CD326" s="349">
        <f t="shared" si="56"/>
        <v>0</v>
      </c>
      <c r="CE326" s="349">
        <f t="shared" si="57"/>
        <v>0</v>
      </c>
      <c r="CF326" s="349">
        <f t="shared" si="58"/>
        <v>1</v>
      </c>
      <c r="CG326" s="348">
        <v>0</v>
      </c>
      <c r="CH326" s="350" t="str">
        <f t="shared" si="63"/>
        <v>-</v>
      </c>
    </row>
    <row r="327" spans="1:86">
      <c r="A327" s="238" t="s">
        <v>145</v>
      </c>
      <c r="B327" s="239" t="s">
        <v>173</v>
      </c>
      <c r="C327" s="240" t="s">
        <v>984</v>
      </c>
      <c r="D327" s="240" t="s">
        <v>166</v>
      </c>
      <c r="E327" s="286" t="s">
        <v>154</v>
      </c>
      <c r="F327" s="241" t="s">
        <v>246</v>
      </c>
      <c r="G327" s="242" t="s">
        <v>124</v>
      </c>
      <c r="H327" s="242" t="s">
        <v>129</v>
      </c>
      <c r="I327" s="243" t="s">
        <v>127</v>
      </c>
      <c r="J327" s="249" t="s">
        <v>737</v>
      </c>
      <c r="K327" s="287">
        <v>1</v>
      </c>
      <c r="L327" s="288">
        <v>1</v>
      </c>
      <c r="M327" s="247" t="s">
        <v>609</v>
      </c>
      <c r="N327" s="242" t="s">
        <v>985</v>
      </c>
      <c r="O327" s="291"/>
      <c r="P327" s="292"/>
      <c r="Q327" s="293"/>
      <c r="R327" s="293"/>
      <c r="S327" s="294"/>
      <c r="T327" s="295"/>
      <c r="U327" s="293"/>
      <c r="V327" s="293"/>
      <c r="W327" s="294"/>
      <c r="X327" s="296"/>
      <c r="Y327" s="295"/>
      <c r="Z327" s="293"/>
      <c r="AA327" s="293"/>
      <c r="AB327" s="313"/>
      <c r="AC327" s="314"/>
      <c r="AD327" s="315"/>
      <c r="AE327" s="293"/>
      <c r="AF327" s="293"/>
      <c r="AG327" s="296"/>
      <c r="AH327" s="319"/>
      <c r="AI327" s="320"/>
      <c r="AJ327" s="321"/>
      <c r="AK327" s="321"/>
      <c r="AL327" s="326"/>
      <c r="AM327" s="319"/>
      <c r="AN327" s="320"/>
      <c r="AO327" s="321"/>
      <c r="AP327" s="321"/>
      <c r="AQ327" s="328"/>
      <c r="AR327" s="320"/>
      <c r="AS327" s="320"/>
      <c r="AT327" s="321"/>
      <c r="AU327" s="321"/>
      <c r="AV327" s="326"/>
      <c r="AW327" s="319"/>
      <c r="AX327" s="321"/>
      <c r="AY327" s="321"/>
      <c r="AZ327" s="321"/>
      <c r="BA327" s="326"/>
      <c r="BB327" s="319"/>
      <c r="BC327" s="320"/>
      <c r="BD327" s="321"/>
      <c r="BE327" s="321"/>
      <c r="BF327" s="328"/>
      <c r="BG327" s="292"/>
      <c r="BH327" s="293"/>
      <c r="BI327" s="293"/>
      <c r="BJ327" s="294">
        <v>1</v>
      </c>
      <c r="BK327" s="296"/>
      <c r="BL327" s="295"/>
      <c r="BM327" s="293"/>
      <c r="BN327" s="293"/>
      <c r="BO327" s="293"/>
      <c r="BP327" s="296"/>
      <c r="BQ327" s="295"/>
      <c r="BR327" s="292"/>
      <c r="BS327" s="293"/>
      <c r="BT327" s="293"/>
      <c r="BU327" s="512"/>
      <c r="BV327" s="342">
        <f t="shared" si="59"/>
        <v>1</v>
      </c>
      <c r="BW327" s="429">
        <f t="shared" si="64"/>
        <v>0</v>
      </c>
      <c r="BX327" s="343" t="str">
        <f t="shared" si="60"/>
        <v>-</v>
      </c>
      <c r="BY327" s="344" t="str">
        <f t="shared" si="61"/>
        <v>-</v>
      </c>
      <c r="BZ327" s="344" t="str">
        <f t="shared" si="62"/>
        <v>-</v>
      </c>
      <c r="CA327" s="154" t="s">
        <v>945</v>
      </c>
      <c r="CB327" s="155" t="s">
        <v>695</v>
      </c>
      <c r="CC327" s="349">
        <f t="shared" si="55"/>
        <v>0</v>
      </c>
      <c r="CD327" s="349">
        <f t="shared" si="56"/>
        <v>0</v>
      </c>
      <c r="CE327" s="349">
        <f t="shared" si="57"/>
        <v>0</v>
      </c>
      <c r="CF327" s="349">
        <f t="shared" si="58"/>
        <v>1</v>
      </c>
      <c r="CG327" s="348">
        <v>0</v>
      </c>
      <c r="CH327" s="350" t="str">
        <f t="shared" si="63"/>
        <v>-</v>
      </c>
    </row>
    <row r="328" spans="1:86">
      <c r="A328" s="238" t="s">
        <v>145</v>
      </c>
      <c r="B328" s="239" t="s">
        <v>173</v>
      </c>
      <c r="C328" s="240" t="s">
        <v>178</v>
      </c>
      <c r="D328" s="240" t="s">
        <v>175</v>
      </c>
      <c r="E328" s="286" t="s">
        <v>154</v>
      </c>
      <c r="F328" s="241" t="s">
        <v>176</v>
      </c>
      <c r="G328" s="242" t="s">
        <v>124</v>
      </c>
      <c r="H328" s="242" t="s">
        <v>123</v>
      </c>
      <c r="I328" s="243" t="s">
        <v>48</v>
      </c>
      <c r="J328" s="249" t="s">
        <v>71</v>
      </c>
      <c r="K328" s="287">
        <v>20</v>
      </c>
      <c r="L328" s="288">
        <v>55</v>
      </c>
      <c r="M328" s="312" t="s">
        <v>857</v>
      </c>
      <c r="N328" s="242" t="s">
        <v>179</v>
      </c>
      <c r="O328" s="291"/>
      <c r="P328" s="292"/>
      <c r="Q328" s="293"/>
      <c r="R328" s="293"/>
      <c r="S328" s="294"/>
      <c r="T328" s="295"/>
      <c r="U328" s="293"/>
      <c r="V328" s="293"/>
      <c r="W328" s="294"/>
      <c r="X328" s="296"/>
      <c r="Y328" s="295"/>
      <c r="Z328" s="293"/>
      <c r="AA328" s="293"/>
      <c r="AB328" s="313"/>
      <c r="AC328" s="314">
        <v>6</v>
      </c>
      <c r="AD328" s="315"/>
      <c r="AE328" s="293"/>
      <c r="AF328" s="293"/>
      <c r="AG328" s="296"/>
      <c r="AH328" s="319">
        <v>5</v>
      </c>
      <c r="AI328" s="320">
        <v>4</v>
      </c>
      <c r="AJ328" s="321"/>
      <c r="AK328" s="321"/>
      <c r="AL328" s="326"/>
      <c r="AM328" s="319"/>
      <c r="AN328" s="320"/>
      <c r="AO328" s="321"/>
      <c r="AP328" s="321"/>
      <c r="AQ328" s="328"/>
      <c r="AR328" s="320"/>
      <c r="AS328" s="320"/>
      <c r="AT328" s="321"/>
      <c r="AU328" s="321"/>
      <c r="AV328" s="326"/>
      <c r="AW328" s="319"/>
      <c r="AX328" s="321"/>
      <c r="AY328" s="321"/>
      <c r="AZ328" s="321"/>
      <c r="BA328" s="326"/>
      <c r="BB328" s="319"/>
      <c r="BC328" s="320"/>
      <c r="BD328" s="321">
        <v>3</v>
      </c>
      <c r="BE328" s="321">
        <v>7</v>
      </c>
      <c r="BF328" s="328">
        <v>2</v>
      </c>
      <c r="BG328" s="292"/>
      <c r="BH328" s="293"/>
      <c r="BI328" s="293"/>
      <c r="BJ328" s="294"/>
      <c r="BK328" s="296"/>
      <c r="BL328" s="295"/>
      <c r="BM328" s="293"/>
      <c r="BN328" s="293"/>
      <c r="BO328" s="293"/>
      <c r="BP328" s="296">
        <v>2</v>
      </c>
      <c r="BQ328" s="295">
        <v>3</v>
      </c>
      <c r="BR328" s="292">
        <v>7</v>
      </c>
      <c r="BS328" s="293">
        <v>3</v>
      </c>
      <c r="BT328" s="293"/>
      <c r="BU328" s="512"/>
      <c r="BV328" s="342">
        <f t="shared" si="59"/>
        <v>42</v>
      </c>
      <c r="BW328" s="429">
        <f t="shared" si="64"/>
        <v>13</v>
      </c>
      <c r="BX328" s="343" t="str">
        <f t="shared" si="60"/>
        <v>-</v>
      </c>
      <c r="BY328" s="344" t="str">
        <f t="shared" si="61"/>
        <v>-</v>
      </c>
      <c r="BZ328" s="344" t="str">
        <f t="shared" si="62"/>
        <v>-</v>
      </c>
      <c r="CA328" s="154" t="s">
        <v>124</v>
      </c>
      <c r="CB328" s="155" t="s">
        <v>673</v>
      </c>
      <c r="CC328" s="349">
        <f t="shared" ref="CC328:CC391" si="69">SUM(O328:AC328)</f>
        <v>6</v>
      </c>
      <c r="CD328" s="349">
        <f t="shared" ref="CD328:CD391" si="70">SUM(AD328:AQ328)</f>
        <v>9</v>
      </c>
      <c r="CE328" s="349">
        <f t="shared" ref="CE328:CE391" si="71">SUM(AR328:BF328)</f>
        <v>12</v>
      </c>
      <c r="CF328" s="349">
        <f t="shared" ref="CF328:CF391" si="72">SUM(BG328:BU328)</f>
        <v>15</v>
      </c>
      <c r="CG328" s="348">
        <v>0</v>
      </c>
      <c r="CH328" s="350" t="str">
        <f t="shared" si="63"/>
        <v>-</v>
      </c>
    </row>
    <row r="329" spans="1:86">
      <c r="A329" s="238" t="s">
        <v>145</v>
      </c>
      <c r="B329" s="239" t="s">
        <v>173</v>
      </c>
      <c r="C329" s="240" t="s">
        <v>178</v>
      </c>
      <c r="D329" s="240" t="s">
        <v>175</v>
      </c>
      <c r="E329" s="286" t="s">
        <v>154</v>
      </c>
      <c r="F329" s="241" t="s">
        <v>176</v>
      </c>
      <c r="G329" s="242" t="s">
        <v>124</v>
      </c>
      <c r="H329" s="242" t="s">
        <v>123</v>
      </c>
      <c r="I329" s="243" t="s">
        <v>48</v>
      </c>
      <c r="J329" s="249" t="s">
        <v>49</v>
      </c>
      <c r="K329" s="287">
        <v>5</v>
      </c>
      <c r="L329" s="288">
        <v>13</v>
      </c>
      <c r="M329" s="247" t="s">
        <v>828</v>
      </c>
      <c r="N329" s="242" t="s">
        <v>179</v>
      </c>
      <c r="O329" s="291"/>
      <c r="P329" s="292"/>
      <c r="Q329" s="293"/>
      <c r="R329" s="293">
        <v>1</v>
      </c>
      <c r="S329" s="294"/>
      <c r="T329" s="295"/>
      <c r="U329" s="293"/>
      <c r="V329" s="293"/>
      <c r="W329" s="294"/>
      <c r="X329" s="296">
        <v>1</v>
      </c>
      <c r="Y329" s="295"/>
      <c r="Z329" s="293"/>
      <c r="AA329" s="293"/>
      <c r="AB329" s="313">
        <v>1</v>
      </c>
      <c r="AC329" s="314">
        <v>1</v>
      </c>
      <c r="AD329" s="315"/>
      <c r="AE329" s="293"/>
      <c r="AF329" s="293"/>
      <c r="AG329" s="296"/>
      <c r="AH329" s="319">
        <v>1</v>
      </c>
      <c r="AI329" s="320">
        <v>1</v>
      </c>
      <c r="AJ329" s="321"/>
      <c r="AK329" s="321"/>
      <c r="AL329" s="326"/>
      <c r="AM329" s="319"/>
      <c r="AN329" s="320"/>
      <c r="AO329" s="321"/>
      <c r="AP329" s="321"/>
      <c r="AQ329" s="328"/>
      <c r="AR329" s="320"/>
      <c r="AS329" s="320"/>
      <c r="AT329" s="321"/>
      <c r="AU329" s="321"/>
      <c r="AV329" s="326"/>
      <c r="AW329" s="319"/>
      <c r="AX329" s="321"/>
      <c r="AY329" s="321"/>
      <c r="AZ329" s="321"/>
      <c r="BA329" s="326"/>
      <c r="BB329" s="319"/>
      <c r="BC329" s="320"/>
      <c r="BD329" s="321">
        <v>1</v>
      </c>
      <c r="BE329" s="321"/>
      <c r="BF329" s="328"/>
      <c r="BG329" s="292">
        <v>1</v>
      </c>
      <c r="BH329" s="293"/>
      <c r="BI329" s="293"/>
      <c r="BJ329" s="294"/>
      <c r="BK329" s="296"/>
      <c r="BL329" s="295">
        <v>1</v>
      </c>
      <c r="BM329" s="293"/>
      <c r="BN329" s="293">
        <v>1</v>
      </c>
      <c r="BO329" s="293"/>
      <c r="BP329" s="296">
        <v>1</v>
      </c>
      <c r="BQ329" s="295"/>
      <c r="BR329" s="292"/>
      <c r="BS329" s="293">
        <v>1</v>
      </c>
      <c r="BT329" s="293">
        <v>1</v>
      </c>
      <c r="BU329" s="512"/>
      <c r="BV329" s="342">
        <f t="shared" si="59"/>
        <v>13</v>
      </c>
      <c r="BW329" s="429">
        <f t="shared" si="64"/>
        <v>0</v>
      </c>
      <c r="BX329" s="343">
        <f t="shared" si="60"/>
        <v>13</v>
      </c>
      <c r="BY329" s="344" t="str">
        <f t="shared" si="61"/>
        <v>-</v>
      </c>
      <c r="BZ329" s="344" t="str">
        <f t="shared" si="62"/>
        <v>-</v>
      </c>
      <c r="CA329" s="154" t="s">
        <v>124</v>
      </c>
      <c r="CB329" s="155" t="s">
        <v>673</v>
      </c>
      <c r="CC329" s="349">
        <f t="shared" si="69"/>
        <v>4</v>
      </c>
      <c r="CD329" s="349">
        <f t="shared" si="70"/>
        <v>2</v>
      </c>
      <c r="CE329" s="349">
        <f t="shared" si="71"/>
        <v>1</v>
      </c>
      <c r="CF329" s="349">
        <f t="shared" si="72"/>
        <v>6</v>
      </c>
      <c r="CG329" s="348">
        <v>0</v>
      </c>
      <c r="CH329" s="350" t="str">
        <f t="shared" si="63"/>
        <v>-</v>
      </c>
    </row>
    <row r="330" spans="1:86">
      <c r="A330" s="238" t="s">
        <v>145</v>
      </c>
      <c r="B330" s="239" t="s">
        <v>173</v>
      </c>
      <c r="C330" s="240" t="s">
        <v>178</v>
      </c>
      <c r="D330" s="240" t="s">
        <v>175</v>
      </c>
      <c r="E330" s="286" t="s">
        <v>154</v>
      </c>
      <c r="F330" s="241" t="s">
        <v>176</v>
      </c>
      <c r="G330" s="242" t="s">
        <v>124</v>
      </c>
      <c r="H330" s="242" t="s">
        <v>123</v>
      </c>
      <c r="I330" s="243" t="s">
        <v>48</v>
      </c>
      <c r="J330" s="249" t="s">
        <v>38</v>
      </c>
      <c r="K330" s="287">
        <v>5</v>
      </c>
      <c r="L330" s="288">
        <v>8</v>
      </c>
      <c r="M330" s="247" t="s">
        <v>832</v>
      </c>
      <c r="N330" s="242" t="s">
        <v>179</v>
      </c>
      <c r="O330" s="291"/>
      <c r="P330" s="292"/>
      <c r="Q330" s="293"/>
      <c r="R330" s="293">
        <v>1</v>
      </c>
      <c r="S330" s="294"/>
      <c r="T330" s="295"/>
      <c r="U330" s="293"/>
      <c r="V330" s="293"/>
      <c r="W330" s="294">
        <v>1</v>
      </c>
      <c r="X330" s="296">
        <v>1</v>
      </c>
      <c r="Y330" s="295"/>
      <c r="Z330" s="293"/>
      <c r="AA330" s="293"/>
      <c r="AB330" s="313"/>
      <c r="AC330" s="314">
        <v>1</v>
      </c>
      <c r="AD330" s="315"/>
      <c r="AE330" s="293"/>
      <c r="AF330" s="293"/>
      <c r="AG330" s="296"/>
      <c r="AH330" s="319"/>
      <c r="AI330" s="320">
        <v>1</v>
      </c>
      <c r="AJ330" s="321"/>
      <c r="AK330" s="321"/>
      <c r="AL330" s="326"/>
      <c r="AM330" s="319"/>
      <c r="AN330" s="320"/>
      <c r="AO330" s="321"/>
      <c r="AP330" s="321"/>
      <c r="AQ330" s="328"/>
      <c r="AR330" s="320"/>
      <c r="AS330" s="320"/>
      <c r="AT330" s="321"/>
      <c r="AU330" s="321"/>
      <c r="AV330" s="326"/>
      <c r="AW330" s="319"/>
      <c r="AX330" s="321"/>
      <c r="AY330" s="321"/>
      <c r="AZ330" s="321"/>
      <c r="BA330" s="326"/>
      <c r="BB330" s="319"/>
      <c r="BC330" s="320"/>
      <c r="BD330" s="321"/>
      <c r="BE330" s="321"/>
      <c r="BF330" s="328"/>
      <c r="BG330" s="292">
        <v>1</v>
      </c>
      <c r="BH330" s="293"/>
      <c r="BI330" s="293"/>
      <c r="BJ330" s="294"/>
      <c r="BK330" s="296"/>
      <c r="BL330" s="295"/>
      <c r="BM330" s="293"/>
      <c r="BN330" s="293">
        <v>1</v>
      </c>
      <c r="BO330" s="293"/>
      <c r="BP330" s="296"/>
      <c r="BQ330" s="295"/>
      <c r="BR330" s="292"/>
      <c r="BS330" s="293">
        <v>1</v>
      </c>
      <c r="BT330" s="293"/>
      <c r="BU330" s="512"/>
      <c r="BV330" s="342">
        <f t="shared" si="59"/>
        <v>8</v>
      </c>
      <c r="BW330" s="429">
        <f t="shared" si="64"/>
        <v>0</v>
      </c>
      <c r="BX330" s="343">
        <f t="shared" si="60"/>
        <v>8</v>
      </c>
      <c r="BY330" s="344">
        <f t="shared" si="61"/>
        <v>7</v>
      </c>
      <c r="BZ330" s="344">
        <f t="shared" si="62"/>
        <v>1</v>
      </c>
      <c r="CA330" s="154" t="s">
        <v>824</v>
      </c>
      <c r="CB330" s="155" t="s">
        <v>673</v>
      </c>
      <c r="CC330" s="349">
        <f t="shared" si="69"/>
        <v>4</v>
      </c>
      <c r="CD330" s="349">
        <f t="shared" si="70"/>
        <v>1</v>
      </c>
      <c r="CE330" s="349">
        <f t="shared" si="71"/>
        <v>0</v>
      </c>
      <c r="CF330" s="349">
        <f t="shared" si="72"/>
        <v>3</v>
      </c>
      <c r="CG330" s="428">
        <v>1</v>
      </c>
      <c r="CH330" s="350" t="str">
        <f t="shared" si="63"/>
        <v>Done</v>
      </c>
    </row>
    <row r="331" spans="1:86">
      <c r="A331" s="238" t="s">
        <v>145</v>
      </c>
      <c r="B331" s="239" t="s">
        <v>173</v>
      </c>
      <c r="C331" s="240" t="s">
        <v>178</v>
      </c>
      <c r="D331" s="240" t="s">
        <v>175</v>
      </c>
      <c r="E331" s="286" t="s">
        <v>154</v>
      </c>
      <c r="F331" s="241" t="s">
        <v>176</v>
      </c>
      <c r="G331" s="242" t="s">
        <v>124</v>
      </c>
      <c r="H331" s="242" t="s">
        <v>123</v>
      </c>
      <c r="I331" s="243" t="s">
        <v>48</v>
      </c>
      <c r="J331" s="249" t="s">
        <v>40</v>
      </c>
      <c r="K331" s="287">
        <v>0</v>
      </c>
      <c r="L331" s="288">
        <v>2</v>
      </c>
      <c r="M331" s="247" t="s">
        <v>791</v>
      </c>
      <c r="N331" s="242" t="s">
        <v>179</v>
      </c>
      <c r="O331" s="291"/>
      <c r="P331" s="292"/>
      <c r="Q331" s="293"/>
      <c r="R331" s="293">
        <v>1</v>
      </c>
      <c r="S331" s="294"/>
      <c r="T331" s="295"/>
      <c r="U331" s="293"/>
      <c r="V331" s="293"/>
      <c r="W331" s="294">
        <v>1</v>
      </c>
      <c r="X331" s="296"/>
      <c r="Y331" s="295"/>
      <c r="Z331" s="293"/>
      <c r="AA331" s="293"/>
      <c r="AB331" s="313"/>
      <c r="AC331" s="314"/>
      <c r="AD331" s="315"/>
      <c r="AE331" s="293"/>
      <c r="AF331" s="293"/>
      <c r="AG331" s="296"/>
      <c r="AH331" s="319"/>
      <c r="AI331" s="320"/>
      <c r="AJ331" s="321"/>
      <c r="AK331" s="321"/>
      <c r="AL331" s="326"/>
      <c r="AM331" s="319"/>
      <c r="AN331" s="320"/>
      <c r="AO331" s="321"/>
      <c r="AP331" s="321"/>
      <c r="AQ331" s="328"/>
      <c r="AR331" s="320"/>
      <c r="AS331" s="320"/>
      <c r="AT331" s="321"/>
      <c r="AU331" s="321"/>
      <c r="AV331" s="326"/>
      <c r="AW331" s="319"/>
      <c r="AX331" s="321"/>
      <c r="AY331" s="321"/>
      <c r="AZ331" s="321"/>
      <c r="BA331" s="326"/>
      <c r="BB331" s="319"/>
      <c r="BC331" s="320"/>
      <c r="BD331" s="321"/>
      <c r="BE331" s="321"/>
      <c r="BF331" s="328"/>
      <c r="BG331" s="292"/>
      <c r="BH331" s="293"/>
      <c r="BI331" s="293"/>
      <c r="BJ331" s="294"/>
      <c r="BK331" s="296"/>
      <c r="BL331" s="295"/>
      <c r="BM331" s="293"/>
      <c r="BN331" s="293"/>
      <c r="BO331" s="293"/>
      <c r="BP331" s="296"/>
      <c r="BQ331" s="295"/>
      <c r="BR331" s="292"/>
      <c r="BS331" s="293"/>
      <c r="BT331" s="293"/>
      <c r="BU331" s="512"/>
      <c r="BV331" s="342">
        <f t="shared" si="59"/>
        <v>2</v>
      </c>
      <c r="BW331" s="429">
        <f t="shared" si="64"/>
        <v>0</v>
      </c>
      <c r="BX331" s="343" t="str">
        <f t="shared" si="60"/>
        <v>-</v>
      </c>
      <c r="BY331" s="344" t="str">
        <f t="shared" si="61"/>
        <v>-</v>
      </c>
      <c r="BZ331" s="344" t="str">
        <f t="shared" si="62"/>
        <v>-</v>
      </c>
      <c r="CA331" s="154" t="s">
        <v>124</v>
      </c>
      <c r="CB331" s="155" t="s">
        <v>673</v>
      </c>
      <c r="CC331" s="349">
        <f t="shared" si="69"/>
        <v>2</v>
      </c>
      <c r="CD331" s="349">
        <f t="shared" si="70"/>
        <v>0</v>
      </c>
      <c r="CE331" s="349">
        <f t="shared" si="71"/>
        <v>0</v>
      </c>
      <c r="CF331" s="349">
        <f t="shared" si="72"/>
        <v>0</v>
      </c>
      <c r="CG331" s="348">
        <v>0</v>
      </c>
      <c r="CH331" s="350" t="str">
        <f t="shared" si="63"/>
        <v>-</v>
      </c>
    </row>
    <row r="332" spans="1:86">
      <c r="A332" s="238" t="s">
        <v>145</v>
      </c>
      <c r="B332" s="239" t="s">
        <v>173</v>
      </c>
      <c r="C332" s="240" t="s">
        <v>178</v>
      </c>
      <c r="D332" s="240" t="s">
        <v>175</v>
      </c>
      <c r="E332" s="286" t="s">
        <v>154</v>
      </c>
      <c r="F332" s="241" t="s">
        <v>176</v>
      </c>
      <c r="G332" s="242" t="s">
        <v>124</v>
      </c>
      <c r="H332" s="242" t="s">
        <v>123</v>
      </c>
      <c r="I332" s="243" t="s">
        <v>48</v>
      </c>
      <c r="J332" s="249" t="s">
        <v>734</v>
      </c>
      <c r="K332" s="287">
        <v>4</v>
      </c>
      <c r="L332" s="288">
        <v>4</v>
      </c>
      <c r="M332" s="310" t="s">
        <v>736</v>
      </c>
      <c r="N332" s="242" t="s">
        <v>179</v>
      </c>
      <c r="O332" s="291"/>
      <c r="P332" s="292"/>
      <c r="Q332" s="293"/>
      <c r="R332" s="293"/>
      <c r="S332" s="294"/>
      <c r="T332" s="295"/>
      <c r="U332" s="293"/>
      <c r="V332" s="293"/>
      <c r="W332" s="294">
        <v>4</v>
      </c>
      <c r="X332" s="296"/>
      <c r="Y332" s="295"/>
      <c r="Z332" s="293"/>
      <c r="AA332" s="293"/>
      <c r="AB332" s="313"/>
      <c r="AC332" s="314"/>
      <c r="AD332" s="315"/>
      <c r="AE332" s="293"/>
      <c r="AF332" s="293"/>
      <c r="AG332" s="296"/>
      <c r="AH332" s="319"/>
      <c r="AI332" s="320"/>
      <c r="AJ332" s="321"/>
      <c r="AK332" s="321"/>
      <c r="AL332" s="326"/>
      <c r="AM332" s="319"/>
      <c r="AN332" s="320"/>
      <c r="AO332" s="321"/>
      <c r="AP332" s="321"/>
      <c r="AQ332" s="328"/>
      <c r="AR332" s="320"/>
      <c r="AS332" s="320"/>
      <c r="AT332" s="321"/>
      <c r="AU332" s="321"/>
      <c r="AV332" s="326"/>
      <c r="AW332" s="319"/>
      <c r="AX332" s="321"/>
      <c r="AY332" s="321"/>
      <c r="AZ332" s="321"/>
      <c r="BA332" s="326"/>
      <c r="BB332" s="319"/>
      <c r="BC332" s="320"/>
      <c r="BD332" s="321"/>
      <c r="BE332" s="321"/>
      <c r="BF332" s="328"/>
      <c r="BG332" s="292"/>
      <c r="BH332" s="293"/>
      <c r="BI332" s="293"/>
      <c r="BJ332" s="294"/>
      <c r="BK332" s="296"/>
      <c r="BL332" s="295"/>
      <c r="BM332" s="293"/>
      <c r="BN332" s="293"/>
      <c r="BO332" s="293"/>
      <c r="BP332" s="296"/>
      <c r="BQ332" s="295"/>
      <c r="BR332" s="292"/>
      <c r="BS332" s="293"/>
      <c r="BT332" s="293"/>
      <c r="BU332" s="512"/>
      <c r="BV332" s="342">
        <f t="shared" si="59"/>
        <v>4</v>
      </c>
      <c r="BW332" s="429">
        <f t="shared" ref="BW332:BW388" si="73">L332-BV332</f>
        <v>0</v>
      </c>
      <c r="BX332" s="343" t="str">
        <f t="shared" si="60"/>
        <v>-</v>
      </c>
      <c r="BY332" s="344" t="str">
        <f t="shared" si="61"/>
        <v>-</v>
      </c>
      <c r="BZ332" s="344" t="str">
        <f t="shared" si="62"/>
        <v>-</v>
      </c>
      <c r="CA332" s="154" t="s">
        <v>124</v>
      </c>
      <c r="CB332" s="155" t="s">
        <v>673</v>
      </c>
      <c r="CC332" s="349">
        <f t="shared" si="69"/>
        <v>4</v>
      </c>
      <c r="CD332" s="349">
        <f t="shared" si="70"/>
        <v>0</v>
      </c>
      <c r="CE332" s="349">
        <f t="shared" si="71"/>
        <v>0</v>
      </c>
      <c r="CF332" s="349">
        <f t="shared" si="72"/>
        <v>0</v>
      </c>
      <c r="CG332" s="348">
        <v>0</v>
      </c>
      <c r="CH332" s="350" t="str">
        <f t="shared" si="63"/>
        <v>-</v>
      </c>
    </row>
    <row r="333" spans="1:86">
      <c r="A333" s="238" t="s">
        <v>145</v>
      </c>
      <c r="B333" s="239" t="s">
        <v>173</v>
      </c>
      <c r="C333" s="240" t="s">
        <v>180</v>
      </c>
      <c r="D333" s="240" t="s">
        <v>175</v>
      </c>
      <c r="E333" s="286" t="s">
        <v>154</v>
      </c>
      <c r="F333" s="241" t="s">
        <v>181</v>
      </c>
      <c r="G333" s="242" t="s">
        <v>124</v>
      </c>
      <c r="H333" s="242" t="s">
        <v>129</v>
      </c>
      <c r="I333" s="243" t="s">
        <v>127</v>
      </c>
      <c r="J333" s="249" t="s">
        <v>75</v>
      </c>
      <c r="K333" s="287">
        <v>5</v>
      </c>
      <c r="L333" s="288">
        <v>5</v>
      </c>
      <c r="M333" s="247" t="s">
        <v>639</v>
      </c>
      <c r="N333" s="242" t="s">
        <v>182</v>
      </c>
      <c r="O333" s="291"/>
      <c r="P333" s="292"/>
      <c r="Q333" s="293"/>
      <c r="R333" s="293">
        <v>1</v>
      </c>
      <c r="S333" s="294"/>
      <c r="T333" s="295"/>
      <c r="U333" s="293"/>
      <c r="V333" s="293"/>
      <c r="W333" s="294"/>
      <c r="X333" s="296"/>
      <c r="Y333" s="295"/>
      <c r="Z333" s="293"/>
      <c r="AA333" s="293"/>
      <c r="AB333" s="313">
        <v>1</v>
      </c>
      <c r="AC333" s="314"/>
      <c r="AD333" s="315">
        <v>1</v>
      </c>
      <c r="AE333" s="293"/>
      <c r="AF333" s="293"/>
      <c r="AG333" s="296"/>
      <c r="AH333" s="319"/>
      <c r="AI333" s="320"/>
      <c r="AJ333" s="321"/>
      <c r="AK333" s="321"/>
      <c r="AL333" s="326"/>
      <c r="AM333" s="319"/>
      <c r="AN333" s="320"/>
      <c r="AO333" s="321"/>
      <c r="AP333" s="321">
        <v>1</v>
      </c>
      <c r="AQ333" s="328"/>
      <c r="AR333" s="320"/>
      <c r="AS333" s="320"/>
      <c r="AT333" s="321"/>
      <c r="AU333" s="321"/>
      <c r="AV333" s="326"/>
      <c r="AW333" s="319"/>
      <c r="AX333" s="321"/>
      <c r="AY333" s="321"/>
      <c r="AZ333" s="321"/>
      <c r="BA333" s="326"/>
      <c r="BB333" s="319"/>
      <c r="BC333" s="320"/>
      <c r="BD333" s="321">
        <v>1</v>
      </c>
      <c r="BE333" s="321"/>
      <c r="BF333" s="328"/>
      <c r="BG333" s="292"/>
      <c r="BH333" s="293"/>
      <c r="BI333" s="293"/>
      <c r="BJ333" s="294"/>
      <c r="BK333" s="296"/>
      <c r="BL333" s="295"/>
      <c r="BM333" s="293"/>
      <c r="BN333" s="293"/>
      <c r="BO333" s="293"/>
      <c r="BP333" s="296"/>
      <c r="BQ333" s="295"/>
      <c r="BR333" s="292"/>
      <c r="BS333" s="293"/>
      <c r="BT333" s="293"/>
      <c r="BU333" s="512"/>
      <c r="BV333" s="342">
        <f t="shared" si="59"/>
        <v>5</v>
      </c>
      <c r="BW333" s="429">
        <f t="shared" si="73"/>
        <v>0</v>
      </c>
      <c r="BX333" s="343">
        <f t="shared" si="60"/>
        <v>5</v>
      </c>
      <c r="BY333" s="344" t="str">
        <f t="shared" si="61"/>
        <v>-</v>
      </c>
      <c r="BZ333" s="344" t="str">
        <f t="shared" si="62"/>
        <v>-</v>
      </c>
      <c r="CA333" s="154" t="s">
        <v>124</v>
      </c>
      <c r="CB333" s="155" t="s">
        <v>673</v>
      </c>
      <c r="CC333" s="349">
        <f t="shared" si="69"/>
        <v>2</v>
      </c>
      <c r="CD333" s="349">
        <f t="shared" si="70"/>
        <v>2</v>
      </c>
      <c r="CE333" s="349">
        <f t="shared" si="71"/>
        <v>1</v>
      </c>
      <c r="CF333" s="349">
        <f t="shared" si="72"/>
        <v>0</v>
      </c>
      <c r="CG333" s="348">
        <v>0</v>
      </c>
      <c r="CH333" s="350" t="str">
        <f t="shared" si="63"/>
        <v>-</v>
      </c>
    </row>
    <row r="334" spans="1:86">
      <c r="A334" s="238" t="s">
        <v>145</v>
      </c>
      <c r="B334" s="239" t="s">
        <v>173</v>
      </c>
      <c r="C334" s="240" t="s">
        <v>180</v>
      </c>
      <c r="D334" s="240" t="s">
        <v>175</v>
      </c>
      <c r="E334" s="286" t="s">
        <v>154</v>
      </c>
      <c r="F334" s="241" t="s">
        <v>181</v>
      </c>
      <c r="G334" s="242" t="s">
        <v>124</v>
      </c>
      <c r="H334" s="242" t="s">
        <v>129</v>
      </c>
      <c r="I334" s="243" t="s">
        <v>127</v>
      </c>
      <c r="J334" s="249" t="s">
        <v>38</v>
      </c>
      <c r="K334" s="287">
        <v>5</v>
      </c>
      <c r="L334" s="288">
        <v>6</v>
      </c>
      <c r="M334" s="247" t="s">
        <v>831</v>
      </c>
      <c r="N334" s="242" t="s">
        <v>182</v>
      </c>
      <c r="O334" s="291"/>
      <c r="P334" s="292"/>
      <c r="Q334" s="293"/>
      <c r="R334" s="293">
        <v>1</v>
      </c>
      <c r="S334" s="294"/>
      <c r="T334" s="295"/>
      <c r="U334" s="293"/>
      <c r="V334" s="293"/>
      <c r="W334" s="294">
        <v>1</v>
      </c>
      <c r="X334" s="296"/>
      <c r="Y334" s="295"/>
      <c r="Z334" s="293"/>
      <c r="AA334" s="293"/>
      <c r="AB334" s="313">
        <v>1</v>
      </c>
      <c r="AC334" s="314"/>
      <c r="AD334" s="315">
        <v>1</v>
      </c>
      <c r="AE334" s="293"/>
      <c r="AF334" s="293"/>
      <c r="AG334" s="296"/>
      <c r="AH334" s="319"/>
      <c r="AI334" s="320"/>
      <c r="AJ334" s="321"/>
      <c r="AK334" s="321"/>
      <c r="AL334" s="326"/>
      <c r="AM334" s="319"/>
      <c r="AN334" s="320"/>
      <c r="AO334" s="321"/>
      <c r="AP334" s="321">
        <v>1</v>
      </c>
      <c r="AQ334" s="328"/>
      <c r="AR334" s="320"/>
      <c r="AS334" s="320"/>
      <c r="AT334" s="321"/>
      <c r="AU334" s="321"/>
      <c r="AV334" s="326"/>
      <c r="AW334" s="319"/>
      <c r="AX334" s="321"/>
      <c r="AY334" s="321"/>
      <c r="AZ334" s="321"/>
      <c r="BA334" s="326"/>
      <c r="BB334" s="319"/>
      <c r="BC334" s="320"/>
      <c r="BD334" s="321">
        <v>1</v>
      </c>
      <c r="BE334" s="321"/>
      <c r="BF334" s="328"/>
      <c r="BG334" s="292"/>
      <c r="BH334" s="293"/>
      <c r="BI334" s="293"/>
      <c r="BJ334" s="294"/>
      <c r="BK334" s="296"/>
      <c r="BL334" s="295"/>
      <c r="BM334" s="293"/>
      <c r="BN334" s="293"/>
      <c r="BO334" s="293"/>
      <c r="BP334" s="296"/>
      <c r="BQ334" s="295"/>
      <c r="BR334" s="292"/>
      <c r="BS334" s="293"/>
      <c r="BT334" s="293"/>
      <c r="BU334" s="512"/>
      <c r="BV334" s="342">
        <f t="shared" si="59"/>
        <v>6</v>
      </c>
      <c r="BW334" s="429">
        <f t="shared" si="73"/>
        <v>0</v>
      </c>
      <c r="BX334" s="343">
        <f t="shared" si="60"/>
        <v>6</v>
      </c>
      <c r="BY334" s="344">
        <f t="shared" si="61"/>
        <v>4</v>
      </c>
      <c r="BZ334" s="344">
        <f t="shared" si="62"/>
        <v>2</v>
      </c>
      <c r="CA334" s="154" t="s">
        <v>824</v>
      </c>
      <c r="CB334" s="155" t="s">
        <v>673</v>
      </c>
      <c r="CC334" s="349">
        <f t="shared" si="69"/>
        <v>3</v>
      </c>
      <c r="CD334" s="349">
        <f t="shared" si="70"/>
        <v>2</v>
      </c>
      <c r="CE334" s="349">
        <f t="shared" si="71"/>
        <v>1</v>
      </c>
      <c r="CF334" s="349">
        <f t="shared" si="72"/>
        <v>0</v>
      </c>
      <c r="CG334" s="428">
        <v>1</v>
      </c>
      <c r="CH334" s="350" t="str">
        <f t="shared" si="63"/>
        <v>Done</v>
      </c>
    </row>
    <row r="335" spans="1:86">
      <c r="A335" s="238" t="s">
        <v>145</v>
      </c>
      <c r="B335" s="239" t="s">
        <v>173</v>
      </c>
      <c r="C335" s="240" t="s">
        <v>180</v>
      </c>
      <c r="D335" s="240" t="s">
        <v>175</v>
      </c>
      <c r="E335" s="286" t="s">
        <v>154</v>
      </c>
      <c r="F335" s="241" t="s">
        <v>181</v>
      </c>
      <c r="G335" s="242" t="s">
        <v>124</v>
      </c>
      <c r="H335" s="242" t="s">
        <v>129</v>
      </c>
      <c r="I335" s="243" t="s">
        <v>127</v>
      </c>
      <c r="J335" s="249" t="s">
        <v>734</v>
      </c>
      <c r="K335" s="287">
        <v>6</v>
      </c>
      <c r="L335" s="288">
        <v>6</v>
      </c>
      <c r="M335" s="310" t="s">
        <v>735</v>
      </c>
      <c r="N335" s="242" t="s">
        <v>182</v>
      </c>
      <c r="O335" s="291"/>
      <c r="P335" s="292"/>
      <c r="Q335" s="293"/>
      <c r="R335" s="293"/>
      <c r="S335" s="294"/>
      <c r="T335" s="295"/>
      <c r="U335" s="293"/>
      <c r="V335" s="293"/>
      <c r="W335" s="294">
        <v>6</v>
      </c>
      <c r="X335" s="296"/>
      <c r="Y335" s="295"/>
      <c r="Z335" s="293"/>
      <c r="AA335" s="293"/>
      <c r="AB335" s="313"/>
      <c r="AC335" s="314"/>
      <c r="AD335" s="315"/>
      <c r="AE335" s="293"/>
      <c r="AF335" s="293"/>
      <c r="AG335" s="296"/>
      <c r="AH335" s="319"/>
      <c r="AI335" s="320"/>
      <c r="AJ335" s="321"/>
      <c r="AK335" s="321"/>
      <c r="AL335" s="326"/>
      <c r="AM335" s="319"/>
      <c r="AN335" s="320"/>
      <c r="AO335" s="321"/>
      <c r="AP335" s="321"/>
      <c r="AQ335" s="328"/>
      <c r="AR335" s="320"/>
      <c r="AS335" s="320"/>
      <c r="AT335" s="321"/>
      <c r="AU335" s="321"/>
      <c r="AV335" s="326"/>
      <c r="AW335" s="319"/>
      <c r="AX335" s="321"/>
      <c r="AY335" s="321"/>
      <c r="AZ335" s="321"/>
      <c r="BA335" s="326"/>
      <c r="BB335" s="319"/>
      <c r="BC335" s="320"/>
      <c r="BD335" s="321"/>
      <c r="BE335" s="321"/>
      <c r="BF335" s="328"/>
      <c r="BG335" s="292"/>
      <c r="BH335" s="293"/>
      <c r="BI335" s="293"/>
      <c r="BJ335" s="294"/>
      <c r="BK335" s="296"/>
      <c r="BL335" s="295"/>
      <c r="BM335" s="293"/>
      <c r="BN335" s="293"/>
      <c r="BO335" s="293"/>
      <c r="BP335" s="296"/>
      <c r="BQ335" s="295"/>
      <c r="BR335" s="292"/>
      <c r="BS335" s="293"/>
      <c r="BT335" s="293"/>
      <c r="BU335" s="512"/>
      <c r="BV335" s="342">
        <f t="shared" si="59"/>
        <v>6</v>
      </c>
      <c r="BW335" s="429">
        <f t="shared" si="73"/>
        <v>0</v>
      </c>
      <c r="BX335" s="343" t="str">
        <f t="shared" si="60"/>
        <v>-</v>
      </c>
      <c r="BY335" s="344" t="str">
        <f t="shared" si="61"/>
        <v>-</v>
      </c>
      <c r="BZ335" s="344" t="str">
        <f t="shared" si="62"/>
        <v>-</v>
      </c>
      <c r="CA335" s="154" t="s">
        <v>124</v>
      </c>
      <c r="CB335" s="155" t="s">
        <v>673</v>
      </c>
      <c r="CC335" s="349">
        <f t="shared" si="69"/>
        <v>6</v>
      </c>
      <c r="CD335" s="349">
        <f t="shared" si="70"/>
        <v>0</v>
      </c>
      <c r="CE335" s="349">
        <f t="shared" si="71"/>
        <v>0</v>
      </c>
      <c r="CF335" s="349">
        <f t="shared" si="72"/>
        <v>0</v>
      </c>
      <c r="CG335" s="348">
        <v>0</v>
      </c>
      <c r="CH335" s="350" t="str">
        <f t="shared" si="63"/>
        <v>-</v>
      </c>
    </row>
    <row r="336" spans="1:86">
      <c r="A336" s="238" t="s">
        <v>145</v>
      </c>
      <c r="B336" s="239" t="s">
        <v>173</v>
      </c>
      <c r="C336" s="240" t="s">
        <v>180</v>
      </c>
      <c r="D336" s="240" t="s">
        <v>175</v>
      </c>
      <c r="E336" s="286" t="s">
        <v>154</v>
      </c>
      <c r="F336" s="241" t="s">
        <v>181</v>
      </c>
      <c r="G336" s="242" t="s">
        <v>124</v>
      </c>
      <c r="H336" s="242" t="s">
        <v>129</v>
      </c>
      <c r="I336" s="243" t="s">
        <v>127</v>
      </c>
      <c r="J336" s="249" t="s">
        <v>72</v>
      </c>
      <c r="K336" s="287">
        <v>5</v>
      </c>
      <c r="L336" s="288">
        <v>6</v>
      </c>
      <c r="M336" s="247" t="s">
        <v>830</v>
      </c>
      <c r="N336" s="242" t="s">
        <v>182</v>
      </c>
      <c r="O336" s="291"/>
      <c r="P336" s="292"/>
      <c r="Q336" s="293"/>
      <c r="R336" s="293">
        <v>1</v>
      </c>
      <c r="S336" s="294"/>
      <c r="T336" s="295"/>
      <c r="U336" s="293"/>
      <c r="V336" s="293"/>
      <c r="W336" s="294">
        <v>1</v>
      </c>
      <c r="X336" s="296"/>
      <c r="Y336" s="295"/>
      <c r="Z336" s="293"/>
      <c r="AA336" s="293"/>
      <c r="AB336" s="313">
        <v>1</v>
      </c>
      <c r="AC336" s="314"/>
      <c r="AD336" s="315">
        <v>1</v>
      </c>
      <c r="AE336" s="293"/>
      <c r="AF336" s="293"/>
      <c r="AG336" s="296"/>
      <c r="AH336" s="319"/>
      <c r="AI336" s="320"/>
      <c r="AJ336" s="321"/>
      <c r="AK336" s="321"/>
      <c r="AL336" s="326"/>
      <c r="AM336" s="319"/>
      <c r="AN336" s="320"/>
      <c r="AO336" s="321"/>
      <c r="AP336" s="321">
        <v>1</v>
      </c>
      <c r="AQ336" s="328"/>
      <c r="AR336" s="320"/>
      <c r="AS336" s="320"/>
      <c r="AT336" s="321"/>
      <c r="AU336" s="321"/>
      <c r="AV336" s="326"/>
      <c r="AW336" s="319"/>
      <c r="AX336" s="321"/>
      <c r="AY336" s="321"/>
      <c r="AZ336" s="321"/>
      <c r="BA336" s="326"/>
      <c r="BB336" s="319"/>
      <c r="BC336" s="320"/>
      <c r="BD336" s="321">
        <v>1</v>
      </c>
      <c r="BE336" s="321"/>
      <c r="BF336" s="328"/>
      <c r="BG336" s="292"/>
      <c r="BH336" s="293"/>
      <c r="BI336" s="293"/>
      <c r="BJ336" s="294"/>
      <c r="BK336" s="296"/>
      <c r="BL336" s="295"/>
      <c r="BM336" s="293"/>
      <c r="BN336" s="293"/>
      <c r="BO336" s="293"/>
      <c r="BP336" s="296"/>
      <c r="BQ336" s="295"/>
      <c r="BR336" s="292"/>
      <c r="BS336" s="293"/>
      <c r="BT336" s="293"/>
      <c r="BU336" s="512"/>
      <c r="BV336" s="342">
        <f t="shared" si="59"/>
        <v>6</v>
      </c>
      <c r="BW336" s="429">
        <f t="shared" si="73"/>
        <v>0</v>
      </c>
      <c r="BX336" s="343">
        <f t="shared" si="60"/>
        <v>6</v>
      </c>
      <c r="BY336" s="344" t="str">
        <f t="shared" si="61"/>
        <v>-</v>
      </c>
      <c r="BZ336" s="344" t="str">
        <f t="shared" si="62"/>
        <v>-</v>
      </c>
      <c r="CA336" s="154" t="s">
        <v>124</v>
      </c>
      <c r="CB336" s="155" t="s">
        <v>673</v>
      </c>
      <c r="CC336" s="349">
        <f t="shared" si="69"/>
        <v>3</v>
      </c>
      <c r="CD336" s="349">
        <f t="shared" si="70"/>
        <v>2</v>
      </c>
      <c r="CE336" s="349">
        <f t="shared" si="71"/>
        <v>1</v>
      </c>
      <c r="CF336" s="349">
        <f t="shared" si="72"/>
        <v>0</v>
      </c>
      <c r="CG336" s="348">
        <v>0</v>
      </c>
      <c r="CH336" s="350" t="str">
        <f t="shared" si="63"/>
        <v>-</v>
      </c>
    </row>
    <row r="337" spans="1:86">
      <c r="A337" s="238" t="s">
        <v>145</v>
      </c>
      <c r="B337" s="239" t="s">
        <v>173</v>
      </c>
      <c r="C337" s="240" t="s">
        <v>336</v>
      </c>
      <c r="D337" s="240" t="s">
        <v>175</v>
      </c>
      <c r="E337" s="286" t="s">
        <v>154</v>
      </c>
      <c r="F337" s="241" t="s">
        <v>181</v>
      </c>
      <c r="G337" s="242" t="s">
        <v>124</v>
      </c>
      <c r="H337" s="242" t="s">
        <v>129</v>
      </c>
      <c r="I337" s="243" t="s">
        <v>127</v>
      </c>
      <c r="J337" s="249" t="s">
        <v>75</v>
      </c>
      <c r="K337" s="287">
        <v>5</v>
      </c>
      <c r="L337" s="288">
        <v>4</v>
      </c>
      <c r="M337" s="247" t="s">
        <v>606</v>
      </c>
      <c r="N337" s="242" t="s">
        <v>337</v>
      </c>
      <c r="O337" s="291"/>
      <c r="P337" s="292"/>
      <c r="Q337" s="293"/>
      <c r="R337" s="293">
        <v>1</v>
      </c>
      <c r="S337" s="294"/>
      <c r="T337" s="295"/>
      <c r="U337" s="293"/>
      <c r="V337" s="293"/>
      <c r="W337" s="294"/>
      <c r="X337" s="296"/>
      <c r="Y337" s="295"/>
      <c r="Z337" s="293"/>
      <c r="AA337" s="293"/>
      <c r="AB337" s="313">
        <v>1</v>
      </c>
      <c r="AC337" s="314"/>
      <c r="AD337" s="315"/>
      <c r="AE337" s="293"/>
      <c r="AF337" s="293"/>
      <c r="AG337" s="296"/>
      <c r="AH337" s="319"/>
      <c r="AI337" s="320"/>
      <c r="AJ337" s="321"/>
      <c r="AK337" s="321"/>
      <c r="AL337" s="326"/>
      <c r="AM337" s="319"/>
      <c r="AN337" s="320"/>
      <c r="AO337" s="321"/>
      <c r="AP337" s="321"/>
      <c r="AQ337" s="328"/>
      <c r="AR337" s="320"/>
      <c r="AS337" s="320"/>
      <c r="AT337" s="321"/>
      <c r="AU337" s="321"/>
      <c r="AV337" s="326"/>
      <c r="AW337" s="319"/>
      <c r="AX337" s="321"/>
      <c r="AY337" s="321"/>
      <c r="AZ337" s="321"/>
      <c r="BA337" s="326"/>
      <c r="BB337" s="319"/>
      <c r="BC337" s="320"/>
      <c r="BD337" s="321">
        <v>1</v>
      </c>
      <c r="BE337" s="321"/>
      <c r="BF337" s="328"/>
      <c r="BG337" s="292"/>
      <c r="BH337" s="293"/>
      <c r="BI337" s="293"/>
      <c r="BJ337" s="294"/>
      <c r="BK337" s="296"/>
      <c r="BL337" s="295"/>
      <c r="BM337" s="293"/>
      <c r="BN337" s="293">
        <v>1</v>
      </c>
      <c r="BO337" s="293"/>
      <c r="BP337" s="296"/>
      <c r="BQ337" s="295"/>
      <c r="BR337" s="292"/>
      <c r="BS337" s="293"/>
      <c r="BT337" s="293"/>
      <c r="BU337" s="512"/>
      <c r="BV337" s="342">
        <f t="shared" si="59"/>
        <v>4</v>
      </c>
      <c r="BW337" s="429">
        <f t="shared" si="73"/>
        <v>0</v>
      </c>
      <c r="BX337" s="343">
        <f t="shared" si="60"/>
        <v>4</v>
      </c>
      <c r="BY337" s="344" t="str">
        <f t="shared" si="61"/>
        <v>-</v>
      </c>
      <c r="BZ337" s="344" t="str">
        <f t="shared" si="62"/>
        <v>-</v>
      </c>
      <c r="CA337" s="154" t="s">
        <v>819</v>
      </c>
      <c r="CB337" s="155" t="s">
        <v>673</v>
      </c>
      <c r="CC337" s="349">
        <f t="shared" si="69"/>
        <v>2</v>
      </c>
      <c r="CD337" s="349">
        <f t="shared" si="70"/>
        <v>0</v>
      </c>
      <c r="CE337" s="349">
        <f t="shared" si="71"/>
        <v>1</v>
      </c>
      <c r="CF337" s="349">
        <f t="shared" si="72"/>
        <v>1</v>
      </c>
      <c r="CG337" s="348">
        <v>0</v>
      </c>
      <c r="CH337" s="350" t="str">
        <f t="shared" si="63"/>
        <v>-</v>
      </c>
    </row>
    <row r="338" spans="1:86">
      <c r="A338" s="238" t="s">
        <v>145</v>
      </c>
      <c r="B338" s="239" t="s">
        <v>173</v>
      </c>
      <c r="C338" s="240" t="s">
        <v>336</v>
      </c>
      <c r="D338" s="240" t="s">
        <v>175</v>
      </c>
      <c r="E338" s="286" t="s">
        <v>154</v>
      </c>
      <c r="F338" s="241" t="s">
        <v>181</v>
      </c>
      <c r="G338" s="242" t="s">
        <v>124</v>
      </c>
      <c r="H338" s="242" t="s">
        <v>129</v>
      </c>
      <c r="I338" s="243" t="s">
        <v>127</v>
      </c>
      <c r="J338" s="249" t="s">
        <v>734</v>
      </c>
      <c r="K338" s="287">
        <v>6</v>
      </c>
      <c r="L338" s="288">
        <v>6</v>
      </c>
      <c r="M338" s="310" t="s">
        <v>735</v>
      </c>
      <c r="N338" s="242" t="s">
        <v>337</v>
      </c>
      <c r="O338" s="291"/>
      <c r="P338" s="292"/>
      <c r="Q338" s="293"/>
      <c r="R338" s="293">
        <v>6</v>
      </c>
      <c r="S338" s="294"/>
      <c r="T338" s="295"/>
      <c r="U338" s="293"/>
      <c r="V338" s="293"/>
      <c r="W338" s="294"/>
      <c r="X338" s="296"/>
      <c r="Y338" s="295"/>
      <c r="Z338" s="293"/>
      <c r="AA338" s="293"/>
      <c r="AB338" s="313"/>
      <c r="AC338" s="314"/>
      <c r="AD338" s="315"/>
      <c r="AE338" s="293"/>
      <c r="AF338" s="293"/>
      <c r="AG338" s="296"/>
      <c r="AH338" s="319"/>
      <c r="AI338" s="320"/>
      <c r="AJ338" s="321"/>
      <c r="AK338" s="321"/>
      <c r="AL338" s="326"/>
      <c r="AM338" s="319"/>
      <c r="AN338" s="320"/>
      <c r="AO338" s="321"/>
      <c r="AP338" s="321"/>
      <c r="AQ338" s="328"/>
      <c r="AR338" s="320"/>
      <c r="AS338" s="320"/>
      <c r="AT338" s="321"/>
      <c r="AU338" s="321"/>
      <c r="AV338" s="326"/>
      <c r="AW338" s="319"/>
      <c r="AX338" s="321"/>
      <c r="AY338" s="321"/>
      <c r="AZ338" s="321"/>
      <c r="BA338" s="326"/>
      <c r="BB338" s="319"/>
      <c r="BC338" s="320"/>
      <c r="BD338" s="321"/>
      <c r="BE338" s="321"/>
      <c r="BF338" s="328"/>
      <c r="BG338" s="292"/>
      <c r="BH338" s="293"/>
      <c r="BI338" s="293"/>
      <c r="BJ338" s="294"/>
      <c r="BK338" s="296"/>
      <c r="BL338" s="295"/>
      <c r="BM338" s="293"/>
      <c r="BN338" s="293"/>
      <c r="BO338" s="293"/>
      <c r="BP338" s="296"/>
      <c r="BQ338" s="295"/>
      <c r="BR338" s="292"/>
      <c r="BS338" s="293"/>
      <c r="BT338" s="293"/>
      <c r="BU338" s="512"/>
      <c r="BV338" s="342">
        <f t="shared" si="59"/>
        <v>6</v>
      </c>
      <c r="BW338" s="429">
        <f t="shared" si="73"/>
        <v>0</v>
      </c>
      <c r="BX338" s="343" t="str">
        <f t="shared" si="60"/>
        <v>-</v>
      </c>
      <c r="BY338" s="344" t="str">
        <f t="shared" si="61"/>
        <v>-</v>
      </c>
      <c r="BZ338" s="344" t="str">
        <f t="shared" si="62"/>
        <v>-</v>
      </c>
      <c r="CA338" s="154" t="s">
        <v>124</v>
      </c>
      <c r="CB338" s="155" t="s">
        <v>673</v>
      </c>
      <c r="CC338" s="349">
        <f t="shared" si="69"/>
        <v>6</v>
      </c>
      <c r="CD338" s="349">
        <f t="shared" si="70"/>
        <v>0</v>
      </c>
      <c r="CE338" s="349">
        <f t="shared" si="71"/>
        <v>0</v>
      </c>
      <c r="CF338" s="349">
        <f t="shared" si="72"/>
        <v>0</v>
      </c>
      <c r="CG338" s="348">
        <v>0</v>
      </c>
      <c r="CH338" s="350" t="str">
        <f t="shared" si="63"/>
        <v>-</v>
      </c>
    </row>
    <row r="339" spans="1:86">
      <c r="A339" s="238" t="s">
        <v>145</v>
      </c>
      <c r="B339" s="239" t="s">
        <v>173</v>
      </c>
      <c r="C339" s="240" t="s">
        <v>338</v>
      </c>
      <c r="D339" s="240" t="s">
        <v>175</v>
      </c>
      <c r="E339" s="286" t="s">
        <v>154</v>
      </c>
      <c r="F339" s="241" t="s">
        <v>181</v>
      </c>
      <c r="G339" s="242" t="s">
        <v>124</v>
      </c>
      <c r="H339" s="242" t="s">
        <v>129</v>
      </c>
      <c r="I339" s="243" t="s">
        <v>127</v>
      </c>
      <c r="J339" s="249" t="s">
        <v>75</v>
      </c>
      <c r="K339" s="287">
        <v>5</v>
      </c>
      <c r="L339" s="288">
        <v>5</v>
      </c>
      <c r="M339" s="247" t="s">
        <v>606</v>
      </c>
      <c r="N339" s="242" t="s">
        <v>339</v>
      </c>
      <c r="O339" s="291"/>
      <c r="P339" s="292"/>
      <c r="Q339" s="293"/>
      <c r="R339" s="293">
        <v>1</v>
      </c>
      <c r="S339" s="294"/>
      <c r="T339" s="295"/>
      <c r="U339" s="293"/>
      <c r="V339" s="293"/>
      <c r="W339" s="294"/>
      <c r="X339" s="296"/>
      <c r="Y339" s="295"/>
      <c r="Z339" s="293"/>
      <c r="AA339" s="293"/>
      <c r="AB339" s="313">
        <v>1</v>
      </c>
      <c r="AC339" s="314"/>
      <c r="AD339" s="315">
        <v>1</v>
      </c>
      <c r="AE339" s="293"/>
      <c r="AF339" s="293"/>
      <c r="AG339" s="296"/>
      <c r="AH339" s="319"/>
      <c r="AI339" s="320"/>
      <c r="AJ339" s="321"/>
      <c r="AK339" s="321"/>
      <c r="AL339" s="326">
        <v>1</v>
      </c>
      <c r="AM339" s="319"/>
      <c r="AN339" s="320"/>
      <c r="AO339" s="321"/>
      <c r="AP339" s="321"/>
      <c r="AQ339" s="328"/>
      <c r="AR339" s="320"/>
      <c r="AS339" s="320"/>
      <c r="AT339" s="321"/>
      <c r="AU339" s="321"/>
      <c r="AV339" s="326"/>
      <c r="AW339" s="319"/>
      <c r="AX339" s="321"/>
      <c r="AY339" s="321"/>
      <c r="AZ339" s="321"/>
      <c r="BA339" s="326"/>
      <c r="BB339" s="319"/>
      <c r="BC339" s="320"/>
      <c r="BD339" s="321">
        <v>1</v>
      </c>
      <c r="BE339" s="321"/>
      <c r="BF339" s="328"/>
      <c r="BG339" s="292"/>
      <c r="BH339" s="293"/>
      <c r="BI339" s="293"/>
      <c r="BJ339" s="294"/>
      <c r="BK339" s="296"/>
      <c r="BL339" s="295"/>
      <c r="BM339" s="293"/>
      <c r="BN339" s="293"/>
      <c r="BO339" s="293"/>
      <c r="BP339" s="296"/>
      <c r="BQ339" s="295"/>
      <c r="BR339" s="292"/>
      <c r="BS339" s="293"/>
      <c r="BT339" s="293"/>
      <c r="BU339" s="512"/>
      <c r="BV339" s="342">
        <f t="shared" si="59"/>
        <v>5</v>
      </c>
      <c r="BW339" s="429">
        <f>L339-BV339</f>
        <v>0</v>
      </c>
      <c r="BX339" s="343">
        <f t="shared" si="60"/>
        <v>5</v>
      </c>
      <c r="BY339" s="344" t="str">
        <f t="shared" si="61"/>
        <v>-</v>
      </c>
      <c r="BZ339" s="344" t="str">
        <f t="shared" si="62"/>
        <v>-</v>
      </c>
      <c r="CA339" s="154" t="s">
        <v>124</v>
      </c>
      <c r="CB339" s="155" t="s">
        <v>673</v>
      </c>
      <c r="CC339" s="349">
        <f t="shared" si="69"/>
        <v>2</v>
      </c>
      <c r="CD339" s="349">
        <f t="shared" si="70"/>
        <v>2</v>
      </c>
      <c r="CE339" s="349">
        <f t="shared" si="71"/>
        <v>1</v>
      </c>
      <c r="CF339" s="349">
        <f t="shared" si="72"/>
        <v>0</v>
      </c>
      <c r="CG339" s="348">
        <v>0</v>
      </c>
      <c r="CH339" s="350" t="str">
        <f t="shared" si="63"/>
        <v>-</v>
      </c>
    </row>
    <row r="340" spans="1:86">
      <c r="A340" s="238" t="s">
        <v>145</v>
      </c>
      <c r="B340" s="239" t="s">
        <v>173</v>
      </c>
      <c r="C340" s="240" t="s">
        <v>338</v>
      </c>
      <c r="D340" s="240" t="s">
        <v>175</v>
      </c>
      <c r="E340" s="286" t="s">
        <v>154</v>
      </c>
      <c r="F340" s="241" t="s">
        <v>181</v>
      </c>
      <c r="G340" s="242" t="s">
        <v>124</v>
      </c>
      <c r="H340" s="242" t="s">
        <v>129</v>
      </c>
      <c r="I340" s="243" t="s">
        <v>127</v>
      </c>
      <c r="J340" s="249" t="s">
        <v>734</v>
      </c>
      <c r="K340" s="287">
        <v>6</v>
      </c>
      <c r="L340" s="288">
        <v>6</v>
      </c>
      <c r="M340" s="310" t="s">
        <v>735</v>
      </c>
      <c r="N340" s="242" t="s">
        <v>339</v>
      </c>
      <c r="O340" s="291"/>
      <c r="P340" s="292"/>
      <c r="Q340" s="293"/>
      <c r="R340" s="293"/>
      <c r="S340" s="294"/>
      <c r="T340" s="295"/>
      <c r="U340" s="293"/>
      <c r="V340" s="293"/>
      <c r="W340" s="294">
        <v>6</v>
      </c>
      <c r="X340" s="296"/>
      <c r="Y340" s="295"/>
      <c r="Z340" s="293"/>
      <c r="AA340" s="293"/>
      <c r="AB340" s="313"/>
      <c r="AC340" s="314"/>
      <c r="AD340" s="315"/>
      <c r="AE340" s="293"/>
      <c r="AF340" s="293"/>
      <c r="AG340" s="296"/>
      <c r="AH340" s="319"/>
      <c r="AI340" s="320"/>
      <c r="AJ340" s="321"/>
      <c r="AK340" s="321"/>
      <c r="AL340" s="326"/>
      <c r="AM340" s="319"/>
      <c r="AN340" s="320"/>
      <c r="AO340" s="321"/>
      <c r="AP340" s="321"/>
      <c r="AQ340" s="328"/>
      <c r="AR340" s="320"/>
      <c r="AS340" s="320"/>
      <c r="AT340" s="321"/>
      <c r="AU340" s="321"/>
      <c r="AV340" s="326"/>
      <c r="AW340" s="319"/>
      <c r="AX340" s="321"/>
      <c r="AY340" s="321"/>
      <c r="AZ340" s="321"/>
      <c r="BA340" s="326"/>
      <c r="BB340" s="319"/>
      <c r="BC340" s="320"/>
      <c r="BD340" s="321"/>
      <c r="BE340" s="321"/>
      <c r="BF340" s="328"/>
      <c r="BG340" s="292"/>
      <c r="BH340" s="293"/>
      <c r="BI340" s="293"/>
      <c r="BJ340" s="294"/>
      <c r="BK340" s="296"/>
      <c r="BL340" s="295"/>
      <c r="BM340" s="293"/>
      <c r="BN340" s="293"/>
      <c r="BO340" s="293"/>
      <c r="BP340" s="296"/>
      <c r="BQ340" s="295"/>
      <c r="BR340" s="292"/>
      <c r="BS340" s="293"/>
      <c r="BT340" s="293"/>
      <c r="BU340" s="512"/>
      <c r="BV340" s="342">
        <f t="shared" si="59"/>
        <v>6</v>
      </c>
      <c r="BW340" s="429">
        <f t="shared" si="73"/>
        <v>0</v>
      </c>
      <c r="BX340" s="343" t="str">
        <f t="shared" si="60"/>
        <v>-</v>
      </c>
      <c r="BY340" s="344" t="str">
        <f t="shared" si="61"/>
        <v>-</v>
      </c>
      <c r="BZ340" s="344" t="str">
        <f t="shared" si="62"/>
        <v>-</v>
      </c>
      <c r="CA340" s="154" t="s">
        <v>124</v>
      </c>
      <c r="CB340" s="155" t="s">
        <v>673</v>
      </c>
      <c r="CC340" s="349">
        <f t="shared" si="69"/>
        <v>6</v>
      </c>
      <c r="CD340" s="349">
        <f t="shared" si="70"/>
        <v>0</v>
      </c>
      <c r="CE340" s="349">
        <f t="shared" si="71"/>
        <v>0</v>
      </c>
      <c r="CF340" s="349">
        <f t="shared" si="72"/>
        <v>0</v>
      </c>
      <c r="CG340" s="348">
        <v>0</v>
      </c>
      <c r="CH340" s="350" t="str">
        <f t="shared" si="63"/>
        <v>-</v>
      </c>
    </row>
    <row r="341" spans="1:86">
      <c r="A341" s="238" t="s">
        <v>145</v>
      </c>
      <c r="B341" s="239" t="s">
        <v>173</v>
      </c>
      <c r="C341" s="240" t="s">
        <v>248</v>
      </c>
      <c r="D341" s="240" t="s">
        <v>175</v>
      </c>
      <c r="E341" s="286" t="s">
        <v>154</v>
      </c>
      <c r="F341" s="241" t="s">
        <v>249</v>
      </c>
      <c r="G341" s="242" t="s">
        <v>124</v>
      </c>
      <c r="H341" s="242" t="s">
        <v>129</v>
      </c>
      <c r="I341" s="243" t="s">
        <v>127</v>
      </c>
      <c r="J341" s="249" t="s">
        <v>75</v>
      </c>
      <c r="K341" s="287">
        <v>4</v>
      </c>
      <c r="L341" s="288">
        <v>2</v>
      </c>
      <c r="M341" s="247" t="s">
        <v>644</v>
      </c>
      <c r="N341" s="242" t="s">
        <v>250</v>
      </c>
      <c r="O341" s="291"/>
      <c r="P341" s="292"/>
      <c r="Q341" s="293"/>
      <c r="R341" s="293">
        <v>1</v>
      </c>
      <c r="S341" s="294"/>
      <c r="T341" s="295"/>
      <c r="U341" s="293"/>
      <c r="V341" s="293"/>
      <c r="W341" s="294">
        <v>1</v>
      </c>
      <c r="X341" s="296"/>
      <c r="Y341" s="295"/>
      <c r="Z341" s="293"/>
      <c r="AA341" s="293"/>
      <c r="AB341" s="313"/>
      <c r="AC341" s="314"/>
      <c r="AD341" s="315"/>
      <c r="AE341" s="293"/>
      <c r="AF341" s="293"/>
      <c r="AG341" s="296"/>
      <c r="AH341" s="319"/>
      <c r="AI341" s="320"/>
      <c r="AJ341" s="321"/>
      <c r="AK341" s="321"/>
      <c r="AL341" s="326"/>
      <c r="AM341" s="319"/>
      <c r="AN341" s="320"/>
      <c r="AO341" s="321"/>
      <c r="AP341" s="321"/>
      <c r="AQ341" s="328"/>
      <c r="AR341" s="320"/>
      <c r="AS341" s="320"/>
      <c r="AT341" s="321"/>
      <c r="AU341" s="321"/>
      <c r="AV341" s="326"/>
      <c r="AW341" s="319"/>
      <c r="AX341" s="321"/>
      <c r="AY341" s="321"/>
      <c r="AZ341" s="321"/>
      <c r="BA341" s="326"/>
      <c r="BB341" s="319"/>
      <c r="BC341" s="320"/>
      <c r="BD341" s="321"/>
      <c r="BE341" s="321"/>
      <c r="BF341" s="328"/>
      <c r="BG341" s="292"/>
      <c r="BH341" s="293"/>
      <c r="BI341" s="293"/>
      <c r="BJ341" s="294"/>
      <c r="BK341" s="296"/>
      <c r="BL341" s="295"/>
      <c r="BM341" s="293"/>
      <c r="BN341" s="293"/>
      <c r="BO341" s="293"/>
      <c r="BP341" s="296"/>
      <c r="BQ341" s="295"/>
      <c r="BR341" s="292"/>
      <c r="BS341" s="293"/>
      <c r="BT341" s="293"/>
      <c r="BU341" s="512"/>
      <c r="BV341" s="342">
        <f t="shared" si="59"/>
        <v>2</v>
      </c>
      <c r="BW341" s="429">
        <f t="shared" si="73"/>
        <v>0</v>
      </c>
      <c r="BX341" s="343">
        <f t="shared" si="60"/>
        <v>2</v>
      </c>
      <c r="BY341" s="344" t="str">
        <f t="shared" si="61"/>
        <v>-</v>
      </c>
      <c r="BZ341" s="344" t="str">
        <f t="shared" si="62"/>
        <v>-</v>
      </c>
      <c r="CA341" s="154" t="s">
        <v>777</v>
      </c>
      <c r="CB341" s="155" t="s">
        <v>673</v>
      </c>
      <c r="CC341" s="349">
        <f t="shared" si="69"/>
        <v>2</v>
      </c>
      <c r="CD341" s="349">
        <f t="shared" si="70"/>
        <v>0</v>
      </c>
      <c r="CE341" s="349">
        <f t="shared" si="71"/>
        <v>0</v>
      </c>
      <c r="CF341" s="349">
        <f t="shared" si="72"/>
        <v>0</v>
      </c>
      <c r="CG341" s="348">
        <v>0</v>
      </c>
      <c r="CH341" s="350" t="str">
        <f t="shared" si="63"/>
        <v>-</v>
      </c>
    </row>
    <row r="342" spans="1:86">
      <c r="A342" s="238" t="s">
        <v>145</v>
      </c>
      <c r="B342" s="239" t="s">
        <v>173</v>
      </c>
      <c r="C342" s="240" t="s">
        <v>248</v>
      </c>
      <c r="D342" s="240" t="s">
        <v>175</v>
      </c>
      <c r="E342" s="286" t="s">
        <v>154</v>
      </c>
      <c r="F342" s="241" t="s">
        <v>249</v>
      </c>
      <c r="G342" s="242" t="s">
        <v>124</v>
      </c>
      <c r="H342" s="242" t="s">
        <v>129</v>
      </c>
      <c r="I342" s="243" t="s">
        <v>127</v>
      </c>
      <c r="J342" s="249" t="s">
        <v>80</v>
      </c>
      <c r="K342" s="287">
        <v>1</v>
      </c>
      <c r="L342" s="288">
        <v>0</v>
      </c>
      <c r="M342" s="247" t="s">
        <v>609</v>
      </c>
      <c r="N342" s="242" t="s">
        <v>250</v>
      </c>
      <c r="O342" s="291"/>
      <c r="P342" s="292"/>
      <c r="Q342" s="293"/>
      <c r="R342" s="293"/>
      <c r="S342" s="294"/>
      <c r="T342" s="295"/>
      <c r="U342" s="293"/>
      <c r="V342" s="293"/>
      <c r="W342" s="294"/>
      <c r="X342" s="296"/>
      <c r="Y342" s="295"/>
      <c r="Z342" s="293"/>
      <c r="AA342" s="293"/>
      <c r="AB342" s="313"/>
      <c r="AC342" s="314"/>
      <c r="AD342" s="315"/>
      <c r="AE342" s="293"/>
      <c r="AF342" s="293"/>
      <c r="AG342" s="296"/>
      <c r="AH342" s="319"/>
      <c r="AI342" s="320"/>
      <c r="AJ342" s="321"/>
      <c r="AK342" s="321"/>
      <c r="AL342" s="326"/>
      <c r="AM342" s="319"/>
      <c r="AN342" s="320"/>
      <c r="AO342" s="321"/>
      <c r="AP342" s="321"/>
      <c r="AQ342" s="328"/>
      <c r="AR342" s="320"/>
      <c r="AS342" s="320"/>
      <c r="AT342" s="321"/>
      <c r="AU342" s="321"/>
      <c r="AV342" s="326"/>
      <c r="AW342" s="319"/>
      <c r="AX342" s="321"/>
      <c r="AY342" s="321"/>
      <c r="AZ342" s="321"/>
      <c r="BA342" s="326"/>
      <c r="BB342" s="319"/>
      <c r="BC342" s="320"/>
      <c r="BD342" s="321"/>
      <c r="BE342" s="321"/>
      <c r="BF342" s="328"/>
      <c r="BG342" s="292"/>
      <c r="BH342" s="293"/>
      <c r="BI342" s="293"/>
      <c r="BJ342" s="294"/>
      <c r="BK342" s="296"/>
      <c r="BL342" s="295"/>
      <c r="BM342" s="293"/>
      <c r="BN342" s="293"/>
      <c r="BO342" s="293"/>
      <c r="BP342" s="296"/>
      <c r="BQ342" s="295"/>
      <c r="BR342" s="292"/>
      <c r="BS342" s="293"/>
      <c r="BT342" s="293"/>
      <c r="BU342" s="512"/>
      <c r="BV342" s="342">
        <f t="shared" si="59"/>
        <v>0</v>
      </c>
      <c r="BW342" s="429">
        <f t="shared" si="73"/>
        <v>0</v>
      </c>
      <c r="BX342" s="343" t="str">
        <f t="shared" si="60"/>
        <v>-</v>
      </c>
      <c r="BY342" s="344" t="str">
        <f t="shared" si="61"/>
        <v>-</v>
      </c>
      <c r="BZ342" s="344" t="str">
        <f t="shared" si="62"/>
        <v>-</v>
      </c>
      <c r="CA342" s="154" t="s">
        <v>777</v>
      </c>
      <c r="CB342" s="155" t="s">
        <v>673</v>
      </c>
      <c r="CC342" s="349">
        <f t="shared" si="69"/>
        <v>0</v>
      </c>
      <c r="CD342" s="349">
        <f t="shared" si="70"/>
        <v>0</v>
      </c>
      <c r="CE342" s="349">
        <f t="shared" si="71"/>
        <v>0</v>
      </c>
      <c r="CF342" s="349">
        <f t="shared" si="72"/>
        <v>0</v>
      </c>
      <c r="CG342" s="348">
        <v>0</v>
      </c>
      <c r="CH342" s="350" t="str">
        <f t="shared" si="63"/>
        <v>-</v>
      </c>
    </row>
    <row r="343" spans="1:86">
      <c r="A343" s="238" t="s">
        <v>145</v>
      </c>
      <c r="B343" s="239" t="s">
        <v>173</v>
      </c>
      <c r="C343" s="240" t="s">
        <v>248</v>
      </c>
      <c r="D343" s="240" t="s">
        <v>175</v>
      </c>
      <c r="E343" s="286" t="s">
        <v>154</v>
      </c>
      <c r="F343" s="241" t="s">
        <v>249</v>
      </c>
      <c r="G343" s="242" t="s">
        <v>124</v>
      </c>
      <c r="H343" s="242" t="s">
        <v>129</v>
      </c>
      <c r="I343" s="243" t="s">
        <v>127</v>
      </c>
      <c r="J343" s="249" t="s">
        <v>82</v>
      </c>
      <c r="K343" s="287">
        <v>1</v>
      </c>
      <c r="L343" s="288">
        <v>0</v>
      </c>
      <c r="M343" s="312" t="s">
        <v>658</v>
      </c>
      <c r="N343" s="242" t="s">
        <v>250</v>
      </c>
      <c r="O343" s="291"/>
      <c r="P343" s="292"/>
      <c r="Q343" s="293"/>
      <c r="R343" s="293"/>
      <c r="S343" s="294"/>
      <c r="T343" s="295"/>
      <c r="U343" s="293"/>
      <c r="V343" s="293"/>
      <c r="W343" s="294"/>
      <c r="X343" s="296"/>
      <c r="Y343" s="295"/>
      <c r="Z343" s="293"/>
      <c r="AA343" s="293"/>
      <c r="AB343" s="313"/>
      <c r="AC343" s="314"/>
      <c r="AD343" s="315"/>
      <c r="AE343" s="293"/>
      <c r="AF343" s="293"/>
      <c r="AG343" s="296"/>
      <c r="AH343" s="319"/>
      <c r="AI343" s="320"/>
      <c r="AJ343" s="321"/>
      <c r="AK343" s="321"/>
      <c r="AL343" s="326"/>
      <c r="AM343" s="319"/>
      <c r="AN343" s="320"/>
      <c r="AO343" s="321"/>
      <c r="AP343" s="321"/>
      <c r="AQ343" s="328"/>
      <c r="AR343" s="320"/>
      <c r="AS343" s="320"/>
      <c r="AT343" s="321"/>
      <c r="AU343" s="321"/>
      <c r="AV343" s="326"/>
      <c r="AW343" s="319"/>
      <c r="AX343" s="321"/>
      <c r="AY343" s="321"/>
      <c r="AZ343" s="321"/>
      <c r="BA343" s="326"/>
      <c r="BB343" s="319"/>
      <c r="BC343" s="320"/>
      <c r="BD343" s="321"/>
      <c r="BE343" s="321"/>
      <c r="BF343" s="328"/>
      <c r="BG343" s="292"/>
      <c r="BH343" s="293"/>
      <c r="BI343" s="293"/>
      <c r="BJ343" s="294"/>
      <c r="BK343" s="296"/>
      <c r="BL343" s="295"/>
      <c r="BM343" s="293"/>
      <c r="BN343" s="293"/>
      <c r="BO343" s="293"/>
      <c r="BP343" s="296"/>
      <c r="BQ343" s="295"/>
      <c r="BR343" s="292"/>
      <c r="BS343" s="293"/>
      <c r="BT343" s="293"/>
      <c r="BU343" s="512"/>
      <c r="BV343" s="342">
        <f t="shared" si="59"/>
        <v>0</v>
      </c>
      <c r="BW343" s="429">
        <f t="shared" si="73"/>
        <v>0</v>
      </c>
      <c r="BX343" s="343" t="str">
        <f t="shared" si="60"/>
        <v>-</v>
      </c>
      <c r="BY343" s="344">
        <f t="shared" si="61"/>
        <v>0</v>
      </c>
      <c r="BZ343" s="344" t="str">
        <f t="shared" si="62"/>
        <v>-</v>
      </c>
      <c r="CA343" s="154" t="s">
        <v>777</v>
      </c>
      <c r="CB343" s="155" t="s">
        <v>673</v>
      </c>
      <c r="CC343" s="349">
        <f t="shared" si="69"/>
        <v>0</v>
      </c>
      <c r="CD343" s="349">
        <f t="shared" si="70"/>
        <v>0</v>
      </c>
      <c r="CE343" s="349">
        <f t="shared" si="71"/>
        <v>0</v>
      </c>
      <c r="CF343" s="349">
        <f t="shared" si="72"/>
        <v>0</v>
      </c>
      <c r="CG343" s="348">
        <v>0</v>
      </c>
      <c r="CH343" s="350" t="str">
        <f t="shared" si="63"/>
        <v>-</v>
      </c>
    </row>
    <row r="344" spans="1:86">
      <c r="A344" s="238" t="s">
        <v>145</v>
      </c>
      <c r="B344" s="239" t="s">
        <v>173</v>
      </c>
      <c r="C344" s="240" t="s">
        <v>248</v>
      </c>
      <c r="D344" s="240" t="s">
        <v>175</v>
      </c>
      <c r="E344" s="286" t="s">
        <v>154</v>
      </c>
      <c r="F344" s="241" t="s">
        <v>249</v>
      </c>
      <c r="G344" s="242" t="s">
        <v>124</v>
      </c>
      <c r="H344" s="242" t="s">
        <v>129</v>
      </c>
      <c r="I344" s="243" t="s">
        <v>127</v>
      </c>
      <c r="J344" s="249" t="s">
        <v>38</v>
      </c>
      <c r="K344" s="287">
        <v>1</v>
      </c>
      <c r="L344" s="288">
        <v>0</v>
      </c>
      <c r="M344" s="247" t="s">
        <v>609</v>
      </c>
      <c r="N344" s="242" t="s">
        <v>250</v>
      </c>
      <c r="O344" s="291"/>
      <c r="P344" s="292"/>
      <c r="Q344" s="293"/>
      <c r="R344" s="293"/>
      <c r="S344" s="294"/>
      <c r="T344" s="295"/>
      <c r="U344" s="293"/>
      <c r="V344" s="293"/>
      <c r="W344" s="294"/>
      <c r="X344" s="296"/>
      <c r="Y344" s="295"/>
      <c r="Z344" s="293"/>
      <c r="AA344" s="293"/>
      <c r="AB344" s="313"/>
      <c r="AC344" s="314"/>
      <c r="AD344" s="315"/>
      <c r="AE344" s="293"/>
      <c r="AF344" s="293"/>
      <c r="AG344" s="296"/>
      <c r="AH344" s="319"/>
      <c r="AI344" s="320"/>
      <c r="AJ344" s="321"/>
      <c r="AK344" s="321"/>
      <c r="AL344" s="326"/>
      <c r="AM344" s="319"/>
      <c r="AN344" s="320"/>
      <c r="AO344" s="321"/>
      <c r="AP344" s="321"/>
      <c r="AQ344" s="328"/>
      <c r="AR344" s="320"/>
      <c r="AS344" s="320"/>
      <c r="AT344" s="321"/>
      <c r="AU344" s="321"/>
      <c r="AV344" s="326"/>
      <c r="AW344" s="319"/>
      <c r="AX344" s="321"/>
      <c r="AY344" s="321"/>
      <c r="AZ344" s="321"/>
      <c r="BA344" s="326"/>
      <c r="BB344" s="319"/>
      <c r="BC344" s="320"/>
      <c r="BD344" s="321"/>
      <c r="BE344" s="321"/>
      <c r="BF344" s="328"/>
      <c r="BG344" s="292"/>
      <c r="BH344" s="293"/>
      <c r="BI344" s="293"/>
      <c r="BJ344" s="294"/>
      <c r="BK344" s="296"/>
      <c r="BL344" s="295"/>
      <c r="BM344" s="293"/>
      <c r="BN344" s="293"/>
      <c r="BO344" s="293"/>
      <c r="BP344" s="296"/>
      <c r="BQ344" s="295"/>
      <c r="BR344" s="292"/>
      <c r="BS344" s="293"/>
      <c r="BT344" s="293"/>
      <c r="BU344" s="512"/>
      <c r="BV344" s="342">
        <f t="shared" si="59"/>
        <v>0</v>
      </c>
      <c r="BW344" s="429">
        <f t="shared" si="73"/>
        <v>0</v>
      </c>
      <c r="BX344" s="343" t="str">
        <f t="shared" si="60"/>
        <v>-</v>
      </c>
      <c r="BY344" s="344" t="str">
        <f t="shared" si="61"/>
        <v>-</v>
      </c>
      <c r="BZ344" s="344" t="str">
        <f t="shared" si="62"/>
        <v>-</v>
      </c>
      <c r="CA344" s="154" t="s">
        <v>777</v>
      </c>
      <c r="CB344" s="155" t="s">
        <v>673</v>
      </c>
      <c r="CC344" s="349">
        <f t="shared" si="69"/>
        <v>0</v>
      </c>
      <c r="CD344" s="349">
        <f t="shared" si="70"/>
        <v>0</v>
      </c>
      <c r="CE344" s="349">
        <f t="shared" si="71"/>
        <v>0</v>
      </c>
      <c r="CF344" s="349">
        <f t="shared" si="72"/>
        <v>0</v>
      </c>
      <c r="CG344" s="348">
        <v>0</v>
      </c>
      <c r="CH344" s="350" t="str">
        <f t="shared" si="63"/>
        <v>-</v>
      </c>
    </row>
    <row r="345" spans="1:86">
      <c r="A345" s="238" t="s">
        <v>145</v>
      </c>
      <c r="B345" s="239" t="s">
        <v>173</v>
      </c>
      <c r="C345" s="240" t="s">
        <v>248</v>
      </c>
      <c r="D345" s="240" t="s">
        <v>175</v>
      </c>
      <c r="E345" s="286" t="s">
        <v>154</v>
      </c>
      <c r="F345" s="241" t="s">
        <v>249</v>
      </c>
      <c r="G345" s="242" t="s">
        <v>124</v>
      </c>
      <c r="H345" s="242" t="s">
        <v>129</v>
      </c>
      <c r="I345" s="243" t="s">
        <v>127</v>
      </c>
      <c r="J345" s="249" t="s">
        <v>77</v>
      </c>
      <c r="K345" s="287">
        <v>1</v>
      </c>
      <c r="L345" s="288">
        <v>0</v>
      </c>
      <c r="M345" s="247" t="s">
        <v>619</v>
      </c>
      <c r="N345" s="242" t="s">
        <v>250</v>
      </c>
      <c r="O345" s="291"/>
      <c r="P345" s="292"/>
      <c r="Q345" s="293"/>
      <c r="R345" s="293"/>
      <c r="S345" s="294"/>
      <c r="T345" s="295"/>
      <c r="U345" s="293"/>
      <c r="V345" s="293"/>
      <c r="W345" s="294"/>
      <c r="X345" s="296"/>
      <c r="Y345" s="295"/>
      <c r="Z345" s="293"/>
      <c r="AA345" s="293"/>
      <c r="AB345" s="313"/>
      <c r="AC345" s="314"/>
      <c r="AD345" s="315"/>
      <c r="AE345" s="293"/>
      <c r="AF345" s="293"/>
      <c r="AG345" s="296"/>
      <c r="AH345" s="319"/>
      <c r="AI345" s="320"/>
      <c r="AJ345" s="321"/>
      <c r="AK345" s="321"/>
      <c r="AL345" s="326"/>
      <c r="AM345" s="319"/>
      <c r="AN345" s="320"/>
      <c r="AO345" s="321"/>
      <c r="AP345" s="321"/>
      <c r="AQ345" s="328"/>
      <c r="AR345" s="320"/>
      <c r="AS345" s="320"/>
      <c r="AT345" s="321"/>
      <c r="AU345" s="321"/>
      <c r="AV345" s="326"/>
      <c r="AW345" s="319"/>
      <c r="AX345" s="321"/>
      <c r="AY345" s="321"/>
      <c r="AZ345" s="321"/>
      <c r="BA345" s="326"/>
      <c r="BB345" s="319"/>
      <c r="BC345" s="320"/>
      <c r="BD345" s="321"/>
      <c r="BE345" s="321"/>
      <c r="BF345" s="328"/>
      <c r="BG345" s="292"/>
      <c r="BH345" s="293"/>
      <c r="BI345" s="293"/>
      <c r="BJ345" s="294"/>
      <c r="BK345" s="296"/>
      <c r="BL345" s="295"/>
      <c r="BM345" s="293"/>
      <c r="BN345" s="293"/>
      <c r="BO345" s="293"/>
      <c r="BP345" s="296"/>
      <c r="BQ345" s="295"/>
      <c r="BR345" s="292"/>
      <c r="BS345" s="293"/>
      <c r="BT345" s="293"/>
      <c r="BU345" s="512"/>
      <c r="BV345" s="342">
        <f t="shared" si="59"/>
        <v>0</v>
      </c>
      <c r="BW345" s="429">
        <f t="shared" si="73"/>
        <v>0</v>
      </c>
      <c r="BX345" s="343" t="str">
        <f t="shared" si="60"/>
        <v>-</v>
      </c>
      <c r="BY345" s="344" t="str">
        <f t="shared" si="61"/>
        <v>-</v>
      </c>
      <c r="BZ345" s="344" t="str">
        <f t="shared" si="62"/>
        <v>-</v>
      </c>
      <c r="CA345" s="154" t="s">
        <v>777</v>
      </c>
      <c r="CB345" s="155" t="s">
        <v>673</v>
      </c>
      <c r="CC345" s="349">
        <f t="shared" si="69"/>
        <v>0</v>
      </c>
      <c r="CD345" s="349">
        <f t="shared" si="70"/>
        <v>0</v>
      </c>
      <c r="CE345" s="349">
        <f t="shared" si="71"/>
        <v>0</v>
      </c>
      <c r="CF345" s="349">
        <f t="shared" si="72"/>
        <v>0</v>
      </c>
      <c r="CG345" s="348">
        <v>0</v>
      </c>
      <c r="CH345" s="350" t="str">
        <f t="shared" si="63"/>
        <v>-</v>
      </c>
    </row>
    <row r="346" spans="1:86">
      <c r="A346" s="238" t="s">
        <v>145</v>
      </c>
      <c r="B346" s="239" t="s">
        <v>173</v>
      </c>
      <c r="C346" s="240" t="s">
        <v>248</v>
      </c>
      <c r="D346" s="240" t="s">
        <v>175</v>
      </c>
      <c r="E346" s="286" t="s">
        <v>154</v>
      </c>
      <c r="F346" s="241" t="s">
        <v>249</v>
      </c>
      <c r="G346" s="242" t="s">
        <v>124</v>
      </c>
      <c r="H346" s="242" t="s">
        <v>129</v>
      </c>
      <c r="I346" s="243" t="s">
        <v>127</v>
      </c>
      <c r="J346" s="249" t="s">
        <v>41</v>
      </c>
      <c r="K346" s="287">
        <v>1</v>
      </c>
      <c r="L346" s="288">
        <v>0</v>
      </c>
      <c r="M346" s="247" t="s">
        <v>619</v>
      </c>
      <c r="N346" s="242" t="s">
        <v>250</v>
      </c>
      <c r="O346" s="291"/>
      <c r="P346" s="292"/>
      <c r="Q346" s="293"/>
      <c r="R346" s="293"/>
      <c r="S346" s="294"/>
      <c r="T346" s="295"/>
      <c r="U346" s="293"/>
      <c r="V346" s="293"/>
      <c r="W346" s="294"/>
      <c r="X346" s="296"/>
      <c r="Y346" s="295"/>
      <c r="Z346" s="293"/>
      <c r="AA346" s="293"/>
      <c r="AB346" s="313"/>
      <c r="AC346" s="314"/>
      <c r="AD346" s="315"/>
      <c r="AE346" s="293"/>
      <c r="AF346" s="293"/>
      <c r="AG346" s="296"/>
      <c r="AH346" s="319"/>
      <c r="AI346" s="320"/>
      <c r="AJ346" s="321"/>
      <c r="AK346" s="321"/>
      <c r="AL346" s="326"/>
      <c r="AM346" s="319"/>
      <c r="AN346" s="320"/>
      <c r="AO346" s="321"/>
      <c r="AP346" s="321"/>
      <c r="AQ346" s="328"/>
      <c r="AR346" s="320"/>
      <c r="AS346" s="320"/>
      <c r="AT346" s="321"/>
      <c r="AU346" s="321"/>
      <c r="AV346" s="326"/>
      <c r="AW346" s="319"/>
      <c r="AX346" s="321"/>
      <c r="AY346" s="321"/>
      <c r="AZ346" s="321"/>
      <c r="BA346" s="326"/>
      <c r="BB346" s="319"/>
      <c r="BC346" s="320"/>
      <c r="BD346" s="321"/>
      <c r="BE346" s="321"/>
      <c r="BF346" s="328"/>
      <c r="BG346" s="292"/>
      <c r="BH346" s="293"/>
      <c r="BI346" s="293"/>
      <c r="BJ346" s="294"/>
      <c r="BK346" s="296"/>
      <c r="BL346" s="295"/>
      <c r="BM346" s="293"/>
      <c r="BN346" s="293"/>
      <c r="BO346" s="293"/>
      <c r="BP346" s="296"/>
      <c r="BQ346" s="295"/>
      <c r="BR346" s="292"/>
      <c r="BS346" s="293"/>
      <c r="BT346" s="293"/>
      <c r="BU346" s="512"/>
      <c r="BV346" s="342">
        <f t="shared" si="59"/>
        <v>0</v>
      </c>
      <c r="BW346" s="429">
        <f t="shared" si="73"/>
        <v>0</v>
      </c>
      <c r="BX346" s="343" t="str">
        <f t="shared" si="60"/>
        <v>-</v>
      </c>
      <c r="BY346" s="344" t="str">
        <f t="shared" si="61"/>
        <v>-</v>
      </c>
      <c r="BZ346" s="344" t="str">
        <f t="shared" si="62"/>
        <v>-</v>
      </c>
      <c r="CA346" s="154" t="s">
        <v>777</v>
      </c>
      <c r="CB346" s="155" t="s">
        <v>673</v>
      </c>
      <c r="CC346" s="349">
        <f t="shared" si="69"/>
        <v>0</v>
      </c>
      <c r="CD346" s="349">
        <f t="shared" si="70"/>
        <v>0</v>
      </c>
      <c r="CE346" s="349">
        <f t="shared" si="71"/>
        <v>0</v>
      </c>
      <c r="CF346" s="349">
        <f t="shared" si="72"/>
        <v>0</v>
      </c>
      <c r="CG346" s="348">
        <v>0</v>
      </c>
      <c r="CH346" s="350" t="str">
        <f t="shared" si="63"/>
        <v>-</v>
      </c>
    </row>
    <row r="347" spans="1:86">
      <c r="A347" s="238" t="s">
        <v>145</v>
      </c>
      <c r="B347" s="239" t="s">
        <v>173</v>
      </c>
      <c r="C347" s="240" t="s">
        <v>248</v>
      </c>
      <c r="D347" s="240" t="s">
        <v>175</v>
      </c>
      <c r="E347" s="286" t="s">
        <v>154</v>
      </c>
      <c r="F347" s="241" t="s">
        <v>249</v>
      </c>
      <c r="G347" s="242" t="s">
        <v>124</v>
      </c>
      <c r="H347" s="242" t="s">
        <v>129</v>
      </c>
      <c r="I347" s="243" t="s">
        <v>127</v>
      </c>
      <c r="J347" s="249" t="s">
        <v>44</v>
      </c>
      <c r="K347" s="287">
        <v>1</v>
      </c>
      <c r="L347" s="288">
        <v>0</v>
      </c>
      <c r="M347" s="247" t="s">
        <v>619</v>
      </c>
      <c r="N347" s="242" t="s">
        <v>250</v>
      </c>
      <c r="O347" s="291"/>
      <c r="P347" s="292"/>
      <c r="Q347" s="293"/>
      <c r="R347" s="293"/>
      <c r="S347" s="294"/>
      <c r="T347" s="295"/>
      <c r="U347" s="293"/>
      <c r="V347" s="293"/>
      <c r="W347" s="294"/>
      <c r="X347" s="296"/>
      <c r="Y347" s="295"/>
      <c r="Z347" s="293"/>
      <c r="AA347" s="293"/>
      <c r="AB347" s="313"/>
      <c r="AC347" s="314"/>
      <c r="AD347" s="315"/>
      <c r="AE347" s="293"/>
      <c r="AF347" s="293"/>
      <c r="AG347" s="296"/>
      <c r="AH347" s="319"/>
      <c r="AI347" s="320"/>
      <c r="AJ347" s="321"/>
      <c r="AK347" s="321"/>
      <c r="AL347" s="326"/>
      <c r="AM347" s="319"/>
      <c r="AN347" s="320"/>
      <c r="AO347" s="321"/>
      <c r="AP347" s="321"/>
      <c r="AQ347" s="328"/>
      <c r="AR347" s="320"/>
      <c r="AS347" s="320"/>
      <c r="AT347" s="321"/>
      <c r="AU347" s="321"/>
      <c r="AV347" s="326"/>
      <c r="AW347" s="319"/>
      <c r="AX347" s="321"/>
      <c r="AY347" s="321"/>
      <c r="AZ347" s="321"/>
      <c r="BA347" s="326"/>
      <c r="BB347" s="319"/>
      <c r="BC347" s="320"/>
      <c r="BD347" s="321"/>
      <c r="BE347" s="321"/>
      <c r="BF347" s="328"/>
      <c r="BG347" s="292"/>
      <c r="BH347" s="293"/>
      <c r="BI347" s="293"/>
      <c r="BJ347" s="294"/>
      <c r="BK347" s="296"/>
      <c r="BL347" s="295"/>
      <c r="BM347" s="293"/>
      <c r="BN347" s="293"/>
      <c r="BO347" s="293"/>
      <c r="BP347" s="296"/>
      <c r="BQ347" s="295"/>
      <c r="BR347" s="292"/>
      <c r="BS347" s="293"/>
      <c r="BT347" s="293"/>
      <c r="BU347" s="512"/>
      <c r="BV347" s="342">
        <f t="shared" si="59"/>
        <v>0</v>
      </c>
      <c r="BW347" s="429">
        <f t="shared" si="73"/>
        <v>0</v>
      </c>
      <c r="BX347" s="343" t="str">
        <f t="shared" si="60"/>
        <v>-</v>
      </c>
      <c r="BY347" s="344" t="str">
        <f t="shared" si="61"/>
        <v>-</v>
      </c>
      <c r="BZ347" s="344" t="str">
        <f t="shared" si="62"/>
        <v>-</v>
      </c>
      <c r="CA347" s="154" t="s">
        <v>777</v>
      </c>
      <c r="CB347" s="155" t="s">
        <v>673</v>
      </c>
      <c r="CC347" s="349">
        <f t="shared" si="69"/>
        <v>0</v>
      </c>
      <c r="CD347" s="349">
        <f t="shared" si="70"/>
        <v>0</v>
      </c>
      <c r="CE347" s="349">
        <f t="shared" si="71"/>
        <v>0</v>
      </c>
      <c r="CF347" s="349">
        <f t="shared" si="72"/>
        <v>0</v>
      </c>
      <c r="CG347" s="348">
        <v>0</v>
      </c>
      <c r="CH347" s="350" t="str">
        <f t="shared" si="63"/>
        <v>-</v>
      </c>
    </row>
    <row r="348" spans="1:86">
      <c r="A348" s="238" t="s">
        <v>145</v>
      </c>
      <c r="B348" s="239" t="s">
        <v>173</v>
      </c>
      <c r="C348" s="240" t="s">
        <v>248</v>
      </c>
      <c r="D348" s="240" t="s">
        <v>175</v>
      </c>
      <c r="E348" s="286" t="s">
        <v>154</v>
      </c>
      <c r="F348" s="241" t="s">
        <v>249</v>
      </c>
      <c r="G348" s="242" t="s">
        <v>124</v>
      </c>
      <c r="H348" s="242" t="s">
        <v>129</v>
      </c>
      <c r="I348" s="243" t="s">
        <v>127</v>
      </c>
      <c r="J348" s="249" t="s">
        <v>130</v>
      </c>
      <c r="K348" s="287">
        <v>1</v>
      </c>
      <c r="L348" s="288">
        <v>0</v>
      </c>
      <c r="M348" s="247" t="s">
        <v>609</v>
      </c>
      <c r="N348" s="242" t="s">
        <v>250</v>
      </c>
      <c r="O348" s="291"/>
      <c r="P348" s="292"/>
      <c r="Q348" s="293"/>
      <c r="R348" s="293"/>
      <c r="S348" s="294"/>
      <c r="T348" s="295"/>
      <c r="U348" s="293"/>
      <c r="V348" s="293"/>
      <c r="W348" s="294"/>
      <c r="X348" s="296"/>
      <c r="Y348" s="295"/>
      <c r="Z348" s="293"/>
      <c r="AA348" s="293"/>
      <c r="AB348" s="313"/>
      <c r="AC348" s="314"/>
      <c r="AD348" s="315"/>
      <c r="AE348" s="293"/>
      <c r="AF348" s="293"/>
      <c r="AG348" s="296"/>
      <c r="AH348" s="319"/>
      <c r="AI348" s="320"/>
      <c r="AJ348" s="321"/>
      <c r="AK348" s="321"/>
      <c r="AL348" s="326"/>
      <c r="AM348" s="319"/>
      <c r="AN348" s="320"/>
      <c r="AO348" s="321"/>
      <c r="AP348" s="321"/>
      <c r="AQ348" s="328"/>
      <c r="AR348" s="320"/>
      <c r="AS348" s="320"/>
      <c r="AT348" s="321"/>
      <c r="AU348" s="321"/>
      <c r="AV348" s="326"/>
      <c r="AW348" s="319"/>
      <c r="AX348" s="321"/>
      <c r="AY348" s="321"/>
      <c r="AZ348" s="321"/>
      <c r="BA348" s="326"/>
      <c r="BB348" s="319"/>
      <c r="BC348" s="320"/>
      <c r="BD348" s="321"/>
      <c r="BE348" s="321"/>
      <c r="BF348" s="328"/>
      <c r="BG348" s="292"/>
      <c r="BH348" s="293"/>
      <c r="BI348" s="293"/>
      <c r="BJ348" s="294"/>
      <c r="BK348" s="296"/>
      <c r="BL348" s="295"/>
      <c r="BM348" s="293"/>
      <c r="BN348" s="293"/>
      <c r="BO348" s="293"/>
      <c r="BP348" s="296"/>
      <c r="BQ348" s="295"/>
      <c r="BR348" s="292"/>
      <c r="BS348" s="293"/>
      <c r="BT348" s="293"/>
      <c r="BU348" s="512"/>
      <c r="BV348" s="342">
        <f t="shared" si="59"/>
        <v>0</v>
      </c>
      <c r="BW348" s="429">
        <f t="shared" si="73"/>
        <v>0</v>
      </c>
      <c r="BX348" s="343" t="str">
        <f t="shared" si="60"/>
        <v>-</v>
      </c>
      <c r="BY348" s="344" t="str">
        <f t="shared" si="61"/>
        <v>-</v>
      </c>
      <c r="BZ348" s="344" t="str">
        <f t="shared" si="62"/>
        <v>-</v>
      </c>
      <c r="CA348" s="154" t="s">
        <v>777</v>
      </c>
      <c r="CB348" s="155" t="s">
        <v>673</v>
      </c>
      <c r="CC348" s="349">
        <f t="shared" si="69"/>
        <v>0</v>
      </c>
      <c r="CD348" s="349">
        <f t="shared" si="70"/>
        <v>0</v>
      </c>
      <c r="CE348" s="349">
        <f t="shared" si="71"/>
        <v>0</v>
      </c>
      <c r="CF348" s="349">
        <f t="shared" si="72"/>
        <v>0</v>
      </c>
      <c r="CG348" s="348">
        <v>0</v>
      </c>
      <c r="CH348" s="350" t="str">
        <f t="shared" si="63"/>
        <v>-</v>
      </c>
    </row>
    <row r="349" spans="1:86">
      <c r="A349" s="238" t="s">
        <v>145</v>
      </c>
      <c r="B349" s="239" t="s">
        <v>173</v>
      </c>
      <c r="C349" s="240" t="s">
        <v>248</v>
      </c>
      <c r="D349" s="240" t="s">
        <v>175</v>
      </c>
      <c r="E349" s="286" t="s">
        <v>154</v>
      </c>
      <c r="F349" s="241" t="s">
        <v>249</v>
      </c>
      <c r="G349" s="242" t="s">
        <v>124</v>
      </c>
      <c r="H349" s="242" t="s">
        <v>129</v>
      </c>
      <c r="I349" s="243" t="s">
        <v>127</v>
      </c>
      <c r="J349" s="249" t="s">
        <v>734</v>
      </c>
      <c r="K349" s="287">
        <v>6</v>
      </c>
      <c r="L349" s="288">
        <v>6</v>
      </c>
      <c r="M349" s="310" t="s">
        <v>735</v>
      </c>
      <c r="N349" s="242" t="s">
        <v>250</v>
      </c>
      <c r="O349" s="291"/>
      <c r="P349" s="292"/>
      <c r="Q349" s="293"/>
      <c r="R349" s="293"/>
      <c r="S349" s="294"/>
      <c r="T349" s="295"/>
      <c r="U349" s="293"/>
      <c r="V349" s="293"/>
      <c r="W349" s="294">
        <v>6</v>
      </c>
      <c r="X349" s="296"/>
      <c r="Y349" s="295"/>
      <c r="Z349" s="293"/>
      <c r="AA349" s="293"/>
      <c r="AB349" s="313"/>
      <c r="AC349" s="314"/>
      <c r="AD349" s="315"/>
      <c r="AE349" s="293"/>
      <c r="AF349" s="293"/>
      <c r="AG349" s="296"/>
      <c r="AH349" s="319"/>
      <c r="AI349" s="320"/>
      <c r="AJ349" s="321"/>
      <c r="AK349" s="321"/>
      <c r="AL349" s="326"/>
      <c r="AM349" s="319"/>
      <c r="AN349" s="320"/>
      <c r="AO349" s="321"/>
      <c r="AP349" s="321"/>
      <c r="AQ349" s="328"/>
      <c r="AR349" s="320"/>
      <c r="AS349" s="320"/>
      <c r="AT349" s="321"/>
      <c r="AU349" s="321"/>
      <c r="AV349" s="326"/>
      <c r="AW349" s="319"/>
      <c r="AX349" s="321"/>
      <c r="AY349" s="321"/>
      <c r="AZ349" s="321"/>
      <c r="BA349" s="326"/>
      <c r="BB349" s="319"/>
      <c r="BC349" s="320"/>
      <c r="BD349" s="321"/>
      <c r="BE349" s="321"/>
      <c r="BF349" s="328"/>
      <c r="BG349" s="292"/>
      <c r="BH349" s="293"/>
      <c r="BI349" s="293"/>
      <c r="BJ349" s="294"/>
      <c r="BK349" s="296"/>
      <c r="BL349" s="295"/>
      <c r="BM349" s="293"/>
      <c r="BN349" s="293"/>
      <c r="BO349" s="293"/>
      <c r="BP349" s="296"/>
      <c r="BQ349" s="295"/>
      <c r="BR349" s="292"/>
      <c r="BS349" s="293"/>
      <c r="BT349" s="293"/>
      <c r="BU349" s="512"/>
      <c r="BV349" s="342">
        <f t="shared" si="59"/>
        <v>6</v>
      </c>
      <c r="BW349" s="429">
        <f t="shared" si="73"/>
        <v>0</v>
      </c>
      <c r="BX349" s="343" t="str">
        <f t="shared" si="60"/>
        <v>-</v>
      </c>
      <c r="BY349" s="344" t="str">
        <f t="shared" si="61"/>
        <v>-</v>
      </c>
      <c r="BZ349" s="344" t="str">
        <f t="shared" si="62"/>
        <v>-</v>
      </c>
      <c r="CA349" s="154" t="s">
        <v>777</v>
      </c>
      <c r="CB349" s="155" t="s">
        <v>673</v>
      </c>
      <c r="CC349" s="349">
        <f t="shared" si="69"/>
        <v>6</v>
      </c>
      <c r="CD349" s="349">
        <f t="shared" si="70"/>
        <v>0</v>
      </c>
      <c r="CE349" s="349">
        <f t="shared" si="71"/>
        <v>0</v>
      </c>
      <c r="CF349" s="349">
        <f t="shared" si="72"/>
        <v>0</v>
      </c>
      <c r="CG349" s="348">
        <v>0</v>
      </c>
      <c r="CH349" s="350" t="str">
        <f t="shared" si="63"/>
        <v>-</v>
      </c>
    </row>
    <row r="350" spans="1:86">
      <c r="A350" s="238" t="s">
        <v>145</v>
      </c>
      <c r="B350" s="239" t="s">
        <v>173</v>
      </c>
      <c r="C350" s="240" t="s">
        <v>248</v>
      </c>
      <c r="D350" s="240" t="s">
        <v>175</v>
      </c>
      <c r="E350" s="286" t="s">
        <v>154</v>
      </c>
      <c r="F350" s="241" t="s">
        <v>249</v>
      </c>
      <c r="G350" s="242" t="s">
        <v>124</v>
      </c>
      <c r="H350" s="242" t="s">
        <v>129</v>
      </c>
      <c r="I350" s="243" t="s">
        <v>127</v>
      </c>
      <c r="J350" s="249" t="s">
        <v>81</v>
      </c>
      <c r="K350" s="287">
        <v>1</v>
      </c>
      <c r="L350" s="288">
        <v>0</v>
      </c>
      <c r="M350" s="312" t="s">
        <v>658</v>
      </c>
      <c r="N350" s="242" t="s">
        <v>250</v>
      </c>
      <c r="O350" s="291"/>
      <c r="P350" s="292"/>
      <c r="Q350" s="293"/>
      <c r="R350" s="293"/>
      <c r="S350" s="294"/>
      <c r="T350" s="295"/>
      <c r="U350" s="293"/>
      <c r="V350" s="293"/>
      <c r="W350" s="294"/>
      <c r="X350" s="296"/>
      <c r="Y350" s="295"/>
      <c r="Z350" s="293"/>
      <c r="AA350" s="293"/>
      <c r="AB350" s="313"/>
      <c r="AC350" s="314"/>
      <c r="AD350" s="315"/>
      <c r="AE350" s="293"/>
      <c r="AF350" s="293"/>
      <c r="AG350" s="296"/>
      <c r="AH350" s="319"/>
      <c r="AI350" s="320"/>
      <c r="AJ350" s="321"/>
      <c r="AK350" s="321"/>
      <c r="AL350" s="326"/>
      <c r="AM350" s="319"/>
      <c r="AN350" s="320"/>
      <c r="AO350" s="321"/>
      <c r="AP350" s="321"/>
      <c r="AQ350" s="328"/>
      <c r="AR350" s="320"/>
      <c r="AS350" s="320"/>
      <c r="AT350" s="321"/>
      <c r="AU350" s="321"/>
      <c r="AV350" s="326"/>
      <c r="AW350" s="319"/>
      <c r="AX350" s="321"/>
      <c r="AY350" s="321"/>
      <c r="AZ350" s="321"/>
      <c r="BA350" s="326"/>
      <c r="BB350" s="319"/>
      <c r="BC350" s="320"/>
      <c r="BD350" s="321"/>
      <c r="BE350" s="321"/>
      <c r="BF350" s="328"/>
      <c r="BG350" s="292"/>
      <c r="BH350" s="293"/>
      <c r="BI350" s="293"/>
      <c r="BJ350" s="294"/>
      <c r="BK350" s="296"/>
      <c r="BL350" s="295"/>
      <c r="BM350" s="293"/>
      <c r="BN350" s="293"/>
      <c r="BO350" s="293"/>
      <c r="BP350" s="296"/>
      <c r="BQ350" s="295"/>
      <c r="BR350" s="292"/>
      <c r="BS350" s="293"/>
      <c r="BT350" s="293"/>
      <c r="BU350" s="512"/>
      <c r="BV350" s="342">
        <f t="shared" si="59"/>
        <v>0</v>
      </c>
      <c r="BW350" s="429">
        <f t="shared" si="73"/>
        <v>0</v>
      </c>
      <c r="BX350" s="343" t="str">
        <f t="shared" si="60"/>
        <v>-</v>
      </c>
      <c r="BY350" s="344">
        <f t="shared" si="61"/>
        <v>0</v>
      </c>
      <c r="BZ350" s="344" t="str">
        <f t="shared" si="62"/>
        <v>-</v>
      </c>
      <c r="CA350" s="154" t="s">
        <v>777</v>
      </c>
      <c r="CB350" s="155" t="s">
        <v>673</v>
      </c>
      <c r="CC350" s="349">
        <f t="shared" si="69"/>
        <v>0</v>
      </c>
      <c r="CD350" s="349">
        <f t="shared" si="70"/>
        <v>0</v>
      </c>
      <c r="CE350" s="349">
        <f t="shared" si="71"/>
        <v>0</v>
      </c>
      <c r="CF350" s="349">
        <f t="shared" si="72"/>
        <v>0</v>
      </c>
      <c r="CG350" s="348">
        <v>0</v>
      </c>
      <c r="CH350" s="350" t="str">
        <f t="shared" si="63"/>
        <v>-</v>
      </c>
    </row>
    <row r="351" spans="1:86">
      <c r="A351" s="238" t="s">
        <v>145</v>
      </c>
      <c r="B351" s="239" t="s">
        <v>173</v>
      </c>
      <c r="C351" s="240" t="s">
        <v>248</v>
      </c>
      <c r="D351" s="240" t="s">
        <v>175</v>
      </c>
      <c r="E351" s="286" t="s">
        <v>154</v>
      </c>
      <c r="F351" s="241" t="s">
        <v>249</v>
      </c>
      <c r="G351" s="242" t="s">
        <v>124</v>
      </c>
      <c r="H351" s="242" t="s">
        <v>129</v>
      </c>
      <c r="I351" s="243" t="s">
        <v>127</v>
      </c>
      <c r="J351" s="249" t="s">
        <v>72</v>
      </c>
      <c r="K351" s="287">
        <v>1</v>
      </c>
      <c r="L351" s="288">
        <v>0</v>
      </c>
      <c r="M351" s="247" t="s">
        <v>659</v>
      </c>
      <c r="N351" s="242" t="s">
        <v>250</v>
      </c>
      <c r="O351" s="291"/>
      <c r="P351" s="292"/>
      <c r="Q351" s="293"/>
      <c r="R351" s="293"/>
      <c r="S351" s="294"/>
      <c r="T351" s="295"/>
      <c r="U351" s="293"/>
      <c r="V351" s="293"/>
      <c r="W351" s="294"/>
      <c r="X351" s="296"/>
      <c r="Y351" s="295"/>
      <c r="Z351" s="293"/>
      <c r="AA351" s="293"/>
      <c r="AB351" s="313"/>
      <c r="AC351" s="314"/>
      <c r="AD351" s="315"/>
      <c r="AE351" s="293"/>
      <c r="AF351" s="293"/>
      <c r="AG351" s="296"/>
      <c r="AH351" s="319"/>
      <c r="AI351" s="320"/>
      <c r="AJ351" s="321"/>
      <c r="AK351" s="321"/>
      <c r="AL351" s="326"/>
      <c r="AM351" s="319"/>
      <c r="AN351" s="320"/>
      <c r="AO351" s="321"/>
      <c r="AP351" s="321"/>
      <c r="AQ351" s="328"/>
      <c r="AR351" s="320"/>
      <c r="AS351" s="320"/>
      <c r="AT351" s="321"/>
      <c r="AU351" s="321"/>
      <c r="AV351" s="326"/>
      <c r="AW351" s="319"/>
      <c r="AX351" s="321"/>
      <c r="AY351" s="321"/>
      <c r="AZ351" s="321"/>
      <c r="BA351" s="326"/>
      <c r="BB351" s="319"/>
      <c r="BC351" s="320"/>
      <c r="BD351" s="321"/>
      <c r="BE351" s="321"/>
      <c r="BF351" s="328"/>
      <c r="BG351" s="292"/>
      <c r="BH351" s="293"/>
      <c r="BI351" s="293"/>
      <c r="BJ351" s="294"/>
      <c r="BK351" s="296"/>
      <c r="BL351" s="295"/>
      <c r="BM351" s="293"/>
      <c r="BN351" s="293"/>
      <c r="BO351" s="293"/>
      <c r="BP351" s="296"/>
      <c r="BQ351" s="295"/>
      <c r="BR351" s="292"/>
      <c r="BS351" s="293"/>
      <c r="BT351" s="293"/>
      <c r="BU351" s="512"/>
      <c r="BV351" s="342">
        <f t="shared" si="59"/>
        <v>0</v>
      </c>
      <c r="BW351" s="429">
        <f t="shared" si="73"/>
        <v>0</v>
      </c>
      <c r="BX351" s="343" t="str">
        <f t="shared" si="60"/>
        <v>-</v>
      </c>
      <c r="BY351" s="344" t="str">
        <f t="shared" si="61"/>
        <v>-</v>
      </c>
      <c r="BZ351" s="344" t="str">
        <f t="shared" si="62"/>
        <v>-</v>
      </c>
      <c r="CA351" s="154" t="s">
        <v>777</v>
      </c>
      <c r="CB351" s="155" t="s">
        <v>673</v>
      </c>
      <c r="CC351" s="349">
        <f t="shared" si="69"/>
        <v>0</v>
      </c>
      <c r="CD351" s="349">
        <f t="shared" si="70"/>
        <v>0</v>
      </c>
      <c r="CE351" s="349">
        <f t="shared" si="71"/>
        <v>0</v>
      </c>
      <c r="CF351" s="349">
        <f t="shared" si="72"/>
        <v>0</v>
      </c>
      <c r="CG351" s="348">
        <v>0</v>
      </c>
      <c r="CH351" s="350" t="str">
        <f t="shared" si="63"/>
        <v>-</v>
      </c>
    </row>
    <row r="352" spans="1:86">
      <c r="A352" s="238" t="s">
        <v>145</v>
      </c>
      <c r="B352" s="239" t="s">
        <v>173</v>
      </c>
      <c r="C352" s="240" t="s">
        <v>265</v>
      </c>
      <c r="D352" s="240" t="s">
        <v>175</v>
      </c>
      <c r="E352" s="286" t="s">
        <v>154</v>
      </c>
      <c r="F352" s="241" t="s">
        <v>263</v>
      </c>
      <c r="G352" s="242" t="s">
        <v>124</v>
      </c>
      <c r="H352" s="242" t="s">
        <v>123</v>
      </c>
      <c r="I352" s="243" t="s">
        <v>48</v>
      </c>
      <c r="J352" s="249" t="s">
        <v>49</v>
      </c>
      <c r="K352" s="287">
        <v>4</v>
      </c>
      <c r="L352" s="288">
        <v>5</v>
      </c>
      <c r="M352" s="311" t="s">
        <v>946</v>
      </c>
      <c r="N352" s="242" t="s">
        <v>266</v>
      </c>
      <c r="O352" s="291"/>
      <c r="P352" s="292"/>
      <c r="Q352" s="293"/>
      <c r="R352" s="293">
        <v>1</v>
      </c>
      <c r="S352" s="294"/>
      <c r="T352" s="295"/>
      <c r="U352" s="293"/>
      <c r="V352" s="293"/>
      <c r="W352" s="294"/>
      <c r="X352" s="296"/>
      <c r="Y352" s="295"/>
      <c r="Z352" s="293"/>
      <c r="AA352" s="293"/>
      <c r="AB352" s="313">
        <v>1</v>
      </c>
      <c r="AC352" s="314"/>
      <c r="AD352" s="315"/>
      <c r="AE352" s="293"/>
      <c r="AF352" s="293"/>
      <c r="AG352" s="296"/>
      <c r="AH352" s="319"/>
      <c r="AI352" s="320"/>
      <c r="AJ352" s="321"/>
      <c r="AK352" s="321"/>
      <c r="AL352" s="326"/>
      <c r="AM352" s="319"/>
      <c r="AN352" s="320"/>
      <c r="AO352" s="321"/>
      <c r="AP352" s="321">
        <v>1</v>
      </c>
      <c r="AQ352" s="328"/>
      <c r="AR352" s="320"/>
      <c r="AS352" s="320"/>
      <c r="AT352" s="321"/>
      <c r="AU352" s="321"/>
      <c r="AV352" s="326"/>
      <c r="AW352" s="319"/>
      <c r="AX352" s="321"/>
      <c r="AY352" s="321"/>
      <c r="AZ352" s="321"/>
      <c r="BA352" s="326"/>
      <c r="BB352" s="319"/>
      <c r="BC352" s="320"/>
      <c r="BD352" s="321">
        <v>1</v>
      </c>
      <c r="BE352" s="321"/>
      <c r="BF352" s="328"/>
      <c r="BG352" s="292"/>
      <c r="BH352" s="293"/>
      <c r="BI352" s="293"/>
      <c r="BJ352" s="294"/>
      <c r="BK352" s="296"/>
      <c r="BL352" s="295"/>
      <c r="BM352" s="293"/>
      <c r="BN352" s="293">
        <v>1</v>
      </c>
      <c r="BO352" s="293"/>
      <c r="BP352" s="296"/>
      <c r="BQ352" s="295"/>
      <c r="BR352" s="292"/>
      <c r="BS352" s="293"/>
      <c r="BT352" s="293"/>
      <c r="BU352" s="512"/>
      <c r="BV352" s="342">
        <f t="shared" si="59"/>
        <v>5</v>
      </c>
      <c r="BW352" s="429">
        <f t="shared" si="73"/>
        <v>0</v>
      </c>
      <c r="BX352" s="343">
        <f t="shared" si="60"/>
        <v>5</v>
      </c>
      <c r="BY352" s="344" t="str">
        <f t="shared" si="61"/>
        <v>-</v>
      </c>
      <c r="BZ352" s="344" t="str">
        <f t="shared" si="62"/>
        <v>-</v>
      </c>
      <c r="CA352" s="154" t="s">
        <v>124</v>
      </c>
      <c r="CB352" s="155" t="s">
        <v>673</v>
      </c>
      <c r="CC352" s="349">
        <f t="shared" si="69"/>
        <v>2</v>
      </c>
      <c r="CD352" s="349">
        <f t="shared" si="70"/>
        <v>1</v>
      </c>
      <c r="CE352" s="349">
        <f t="shared" si="71"/>
        <v>1</v>
      </c>
      <c r="CF352" s="349">
        <f t="shared" si="72"/>
        <v>1</v>
      </c>
      <c r="CG352" s="348">
        <v>0</v>
      </c>
      <c r="CH352" s="350" t="str">
        <f t="shared" si="63"/>
        <v>-</v>
      </c>
    </row>
    <row r="353" spans="1:86">
      <c r="A353" s="238" t="s">
        <v>145</v>
      </c>
      <c r="B353" s="239" t="s">
        <v>173</v>
      </c>
      <c r="C353" s="240" t="s">
        <v>265</v>
      </c>
      <c r="D353" s="240" t="s">
        <v>175</v>
      </c>
      <c r="E353" s="286" t="s">
        <v>154</v>
      </c>
      <c r="F353" s="241" t="s">
        <v>263</v>
      </c>
      <c r="G353" s="242" t="s">
        <v>124</v>
      </c>
      <c r="H353" s="242" t="s">
        <v>123</v>
      </c>
      <c r="I353" s="243" t="s">
        <v>48</v>
      </c>
      <c r="J353" s="249" t="s">
        <v>40</v>
      </c>
      <c r="K353" s="287">
        <v>4</v>
      </c>
      <c r="L353" s="288">
        <v>6</v>
      </c>
      <c r="M353" s="247" t="s">
        <v>830</v>
      </c>
      <c r="N353" s="242" t="s">
        <v>266</v>
      </c>
      <c r="O353" s="291"/>
      <c r="P353" s="292"/>
      <c r="Q353" s="293"/>
      <c r="R353" s="293">
        <v>1</v>
      </c>
      <c r="S353" s="294"/>
      <c r="T353" s="295"/>
      <c r="U353" s="293"/>
      <c r="V353" s="293"/>
      <c r="W353" s="294">
        <v>1</v>
      </c>
      <c r="X353" s="296"/>
      <c r="Y353" s="295"/>
      <c r="Z353" s="293"/>
      <c r="AA353" s="293"/>
      <c r="AB353" s="313">
        <v>1</v>
      </c>
      <c r="AC353" s="314"/>
      <c r="AD353" s="315"/>
      <c r="AE353" s="293"/>
      <c r="AF353" s="293"/>
      <c r="AG353" s="296"/>
      <c r="AH353" s="319"/>
      <c r="AI353" s="320"/>
      <c r="AJ353" s="321"/>
      <c r="AK353" s="321"/>
      <c r="AL353" s="326"/>
      <c r="AM353" s="319"/>
      <c r="AN353" s="320"/>
      <c r="AO353" s="321"/>
      <c r="AP353" s="321">
        <v>1</v>
      </c>
      <c r="AQ353" s="328"/>
      <c r="AR353" s="320"/>
      <c r="AS353" s="320"/>
      <c r="AT353" s="321"/>
      <c r="AU353" s="321"/>
      <c r="AV353" s="326"/>
      <c r="AW353" s="319"/>
      <c r="AX353" s="321"/>
      <c r="AY353" s="321"/>
      <c r="AZ353" s="321"/>
      <c r="BA353" s="326"/>
      <c r="BB353" s="319"/>
      <c r="BC353" s="320"/>
      <c r="BD353" s="321">
        <v>1</v>
      </c>
      <c r="BE353" s="321"/>
      <c r="BF353" s="328"/>
      <c r="BG353" s="292"/>
      <c r="BH353" s="293"/>
      <c r="BI353" s="293"/>
      <c r="BJ353" s="294"/>
      <c r="BK353" s="296"/>
      <c r="BL353" s="295"/>
      <c r="BM353" s="293"/>
      <c r="BN353" s="293">
        <v>1</v>
      </c>
      <c r="BO353" s="293"/>
      <c r="BP353" s="296"/>
      <c r="BQ353" s="295"/>
      <c r="BR353" s="292"/>
      <c r="BS353" s="293"/>
      <c r="BT353" s="293"/>
      <c r="BU353" s="512"/>
      <c r="BV353" s="342">
        <f t="shared" si="59"/>
        <v>6</v>
      </c>
      <c r="BW353" s="429">
        <f t="shared" si="73"/>
        <v>0</v>
      </c>
      <c r="BX353" s="343">
        <f t="shared" si="60"/>
        <v>6</v>
      </c>
      <c r="BY353" s="344" t="str">
        <f t="shared" si="61"/>
        <v>-</v>
      </c>
      <c r="BZ353" s="344" t="str">
        <f t="shared" si="62"/>
        <v>-</v>
      </c>
      <c r="CA353" s="154" t="s">
        <v>124</v>
      </c>
      <c r="CB353" s="155" t="s">
        <v>673</v>
      </c>
      <c r="CC353" s="349">
        <f t="shared" si="69"/>
        <v>3</v>
      </c>
      <c r="CD353" s="349">
        <f t="shared" si="70"/>
        <v>1</v>
      </c>
      <c r="CE353" s="349">
        <f t="shared" si="71"/>
        <v>1</v>
      </c>
      <c r="CF353" s="349">
        <f t="shared" si="72"/>
        <v>1</v>
      </c>
      <c r="CG353" s="348">
        <v>0</v>
      </c>
      <c r="CH353" s="350" t="str">
        <f t="shared" si="63"/>
        <v>-</v>
      </c>
    </row>
    <row r="354" spans="1:86">
      <c r="A354" s="238" t="s">
        <v>145</v>
      </c>
      <c r="B354" s="239" t="s">
        <v>173</v>
      </c>
      <c r="C354" s="240" t="s">
        <v>265</v>
      </c>
      <c r="D354" s="240" t="s">
        <v>175</v>
      </c>
      <c r="E354" s="286" t="s">
        <v>154</v>
      </c>
      <c r="F354" s="241" t="s">
        <v>263</v>
      </c>
      <c r="G354" s="242" t="s">
        <v>124</v>
      </c>
      <c r="H354" s="242" t="s">
        <v>123</v>
      </c>
      <c r="I354" s="243" t="s">
        <v>48</v>
      </c>
      <c r="J354" s="249" t="s">
        <v>38</v>
      </c>
      <c r="K354" s="287">
        <v>4</v>
      </c>
      <c r="L354" s="288">
        <v>6</v>
      </c>
      <c r="M354" s="247" t="s">
        <v>831</v>
      </c>
      <c r="N354" s="242" t="s">
        <v>266</v>
      </c>
      <c r="O354" s="291"/>
      <c r="P354" s="292"/>
      <c r="Q354" s="293"/>
      <c r="R354" s="293">
        <v>1</v>
      </c>
      <c r="S354" s="294"/>
      <c r="T354" s="295"/>
      <c r="U354" s="293"/>
      <c r="V354" s="293"/>
      <c r="W354" s="294">
        <v>1</v>
      </c>
      <c r="X354" s="296"/>
      <c r="Y354" s="295"/>
      <c r="Z354" s="293"/>
      <c r="AA354" s="293"/>
      <c r="AB354" s="313">
        <v>1</v>
      </c>
      <c r="AC354" s="314"/>
      <c r="AD354" s="315"/>
      <c r="AE354" s="293"/>
      <c r="AF354" s="293"/>
      <c r="AG354" s="296"/>
      <c r="AH354" s="319"/>
      <c r="AI354" s="320"/>
      <c r="AJ354" s="321"/>
      <c r="AK354" s="321"/>
      <c r="AL354" s="326"/>
      <c r="AM354" s="319"/>
      <c r="AN354" s="320"/>
      <c r="AO354" s="321"/>
      <c r="AP354" s="321">
        <v>1</v>
      </c>
      <c r="AQ354" s="328"/>
      <c r="AR354" s="320"/>
      <c r="AS354" s="320"/>
      <c r="AT354" s="321"/>
      <c r="AU354" s="321"/>
      <c r="AV354" s="326"/>
      <c r="AW354" s="319"/>
      <c r="AX354" s="321"/>
      <c r="AY354" s="321"/>
      <c r="AZ354" s="321"/>
      <c r="BA354" s="326"/>
      <c r="BB354" s="319"/>
      <c r="BC354" s="320"/>
      <c r="BD354" s="321">
        <v>1</v>
      </c>
      <c r="BE354" s="321"/>
      <c r="BF354" s="328"/>
      <c r="BG354" s="292"/>
      <c r="BH354" s="293"/>
      <c r="BI354" s="293"/>
      <c r="BJ354" s="294"/>
      <c r="BK354" s="296"/>
      <c r="BL354" s="295"/>
      <c r="BM354" s="293"/>
      <c r="BN354" s="293">
        <v>1</v>
      </c>
      <c r="BO354" s="293"/>
      <c r="BP354" s="296"/>
      <c r="BQ354" s="295"/>
      <c r="BR354" s="292"/>
      <c r="BS354" s="293"/>
      <c r="BT354" s="293"/>
      <c r="BU354" s="512"/>
      <c r="BV354" s="342">
        <f t="shared" si="59"/>
        <v>6</v>
      </c>
      <c r="BW354" s="429">
        <f t="shared" si="73"/>
        <v>0</v>
      </c>
      <c r="BX354" s="343">
        <f t="shared" si="60"/>
        <v>6</v>
      </c>
      <c r="BY354" s="344">
        <f t="shared" si="61"/>
        <v>4</v>
      </c>
      <c r="BZ354" s="344">
        <f t="shared" si="62"/>
        <v>2</v>
      </c>
      <c r="CA354" s="154" t="s">
        <v>824</v>
      </c>
      <c r="CB354" s="155" t="s">
        <v>673</v>
      </c>
      <c r="CC354" s="349">
        <f t="shared" si="69"/>
        <v>3</v>
      </c>
      <c r="CD354" s="349">
        <f t="shared" si="70"/>
        <v>1</v>
      </c>
      <c r="CE354" s="349">
        <f t="shared" si="71"/>
        <v>1</v>
      </c>
      <c r="CF354" s="349">
        <f t="shared" si="72"/>
        <v>1</v>
      </c>
      <c r="CG354" s="428">
        <v>1</v>
      </c>
      <c r="CH354" s="350" t="str">
        <f t="shared" si="63"/>
        <v>Done</v>
      </c>
    </row>
    <row r="355" spans="1:86">
      <c r="A355" s="238" t="s">
        <v>145</v>
      </c>
      <c r="B355" s="239" t="s">
        <v>173</v>
      </c>
      <c r="C355" s="240" t="s">
        <v>265</v>
      </c>
      <c r="D355" s="240" t="s">
        <v>175</v>
      </c>
      <c r="E355" s="286" t="s">
        <v>154</v>
      </c>
      <c r="F355" s="241" t="s">
        <v>263</v>
      </c>
      <c r="G355" s="242" t="s">
        <v>124</v>
      </c>
      <c r="H355" s="242" t="s">
        <v>123</v>
      </c>
      <c r="I355" s="243" t="s">
        <v>48</v>
      </c>
      <c r="J355" s="249" t="s">
        <v>45</v>
      </c>
      <c r="K355" s="287">
        <v>4</v>
      </c>
      <c r="L355" s="288">
        <v>6</v>
      </c>
      <c r="M355" s="247" t="s">
        <v>830</v>
      </c>
      <c r="N355" s="242" t="s">
        <v>266</v>
      </c>
      <c r="O355" s="291"/>
      <c r="P355" s="292"/>
      <c r="Q355" s="293"/>
      <c r="R355" s="293">
        <v>1</v>
      </c>
      <c r="S355" s="294"/>
      <c r="T355" s="295"/>
      <c r="U355" s="293"/>
      <c r="V355" s="293"/>
      <c r="W355" s="294">
        <v>1</v>
      </c>
      <c r="X355" s="296"/>
      <c r="Y355" s="295"/>
      <c r="Z355" s="293"/>
      <c r="AA355" s="293"/>
      <c r="AB355" s="313">
        <v>1</v>
      </c>
      <c r="AC355" s="314"/>
      <c r="AD355" s="315"/>
      <c r="AE355" s="293"/>
      <c r="AF355" s="293"/>
      <c r="AG355" s="296"/>
      <c r="AH355" s="319"/>
      <c r="AI355" s="320"/>
      <c r="AJ355" s="321"/>
      <c r="AK355" s="321"/>
      <c r="AL355" s="326"/>
      <c r="AM355" s="319"/>
      <c r="AN355" s="320"/>
      <c r="AO355" s="321"/>
      <c r="AP355" s="321">
        <v>1</v>
      </c>
      <c r="AQ355" s="328"/>
      <c r="AR355" s="320"/>
      <c r="AS355" s="320"/>
      <c r="AT355" s="321"/>
      <c r="AU355" s="321"/>
      <c r="AV355" s="326"/>
      <c r="AW355" s="319"/>
      <c r="AX355" s="321"/>
      <c r="AY355" s="321"/>
      <c r="AZ355" s="321"/>
      <c r="BA355" s="326"/>
      <c r="BB355" s="319"/>
      <c r="BC355" s="320"/>
      <c r="BD355" s="321">
        <v>1</v>
      </c>
      <c r="BE355" s="321"/>
      <c r="BF355" s="328"/>
      <c r="BG355" s="292"/>
      <c r="BH355" s="293"/>
      <c r="BI355" s="293"/>
      <c r="BJ355" s="294"/>
      <c r="BK355" s="296"/>
      <c r="BL355" s="295"/>
      <c r="BM355" s="293"/>
      <c r="BN355" s="293">
        <v>1</v>
      </c>
      <c r="BO355" s="293"/>
      <c r="BP355" s="296"/>
      <c r="BQ355" s="295"/>
      <c r="BR355" s="292"/>
      <c r="BS355" s="293"/>
      <c r="BT355" s="293"/>
      <c r="BU355" s="512"/>
      <c r="BV355" s="342">
        <f t="shared" si="59"/>
        <v>6</v>
      </c>
      <c r="BW355" s="429">
        <f t="shared" si="73"/>
        <v>0</v>
      </c>
      <c r="BX355" s="343">
        <f t="shared" si="60"/>
        <v>6</v>
      </c>
      <c r="BY355" s="344" t="str">
        <f t="shared" si="61"/>
        <v>-</v>
      </c>
      <c r="BZ355" s="344" t="str">
        <f t="shared" si="62"/>
        <v>-</v>
      </c>
      <c r="CA355" s="154" t="s">
        <v>124</v>
      </c>
      <c r="CB355" s="155" t="s">
        <v>673</v>
      </c>
      <c r="CC355" s="349">
        <f t="shared" si="69"/>
        <v>3</v>
      </c>
      <c r="CD355" s="349">
        <f t="shared" si="70"/>
        <v>1</v>
      </c>
      <c r="CE355" s="349">
        <f t="shared" si="71"/>
        <v>1</v>
      </c>
      <c r="CF355" s="349">
        <f t="shared" si="72"/>
        <v>1</v>
      </c>
      <c r="CG355" s="348">
        <v>0</v>
      </c>
      <c r="CH355" s="350" t="str">
        <f t="shared" si="63"/>
        <v>-</v>
      </c>
    </row>
    <row r="356" spans="1:86">
      <c r="A356" s="238" t="s">
        <v>145</v>
      </c>
      <c r="B356" s="239" t="s">
        <v>173</v>
      </c>
      <c r="C356" s="240" t="s">
        <v>265</v>
      </c>
      <c r="D356" s="240" t="s">
        <v>175</v>
      </c>
      <c r="E356" s="286" t="s">
        <v>154</v>
      </c>
      <c r="F356" s="241" t="s">
        <v>263</v>
      </c>
      <c r="G356" s="242" t="s">
        <v>124</v>
      </c>
      <c r="H356" s="242" t="s">
        <v>123</v>
      </c>
      <c r="I356" s="243" t="s">
        <v>48</v>
      </c>
      <c r="J356" s="249" t="s">
        <v>734</v>
      </c>
      <c r="K356" s="287">
        <v>4</v>
      </c>
      <c r="L356" s="288">
        <v>4</v>
      </c>
      <c r="M356" s="310" t="s">
        <v>736</v>
      </c>
      <c r="N356" s="242" t="s">
        <v>266</v>
      </c>
      <c r="O356" s="291"/>
      <c r="P356" s="292"/>
      <c r="Q356" s="293"/>
      <c r="R356" s="293"/>
      <c r="S356" s="294"/>
      <c r="T356" s="295"/>
      <c r="U356" s="293"/>
      <c r="V356" s="293"/>
      <c r="W356" s="294">
        <v>4</v>
      </c>
      <c r="X356" s="296"/>
      <c r="Y356" s="295"/>
      <c r="Z356" s="293"/>
      <c r="AA356" s="293"/>
      <c r="AB356" s="313"/>
      <c r="AC356" s="314"/>
      <c r="AD356" s="315"/>
      <c r="AE356" s="293"/>
      <c r="AF356" s="293"/>
      <c r="AG356" s="296"/>
      <c r="AH356" s="319"/>
      <c r="AI356" s="320"/>
      <c r="AJ356" s="321"/>
      <c r="AK356" s="321"/>
      <c r="AL356" s="326"/>
      <c r="AM356" s="319"/>
      <c r="AN356" s="320"/>
      <c r="AO356" s="321"/>
      <c r="AP356" s="321"/>
      <c r="AQ356" s="328"/>
      <c r="AR356" s="320"/>
      <c r="AS356" s="320"/>
      <c r="AT356" s="321"/>
      <c r="AU356" s="321"/>
      <c r="AV356" s="326"/>
      <c r="AW356" s="319"/>
      <c r="AX356" s="321"/>
      <c r="AY356" s="321"/>
      <c r="AZ356" s="321"/>
      <c r="BA356" s="326"/>
      <c r="BB356" s="319"/>
      <c r="BC356" s="320"/>
      <c r="BD356" s="321"/>
      <c r="BE356" s="321"/>
      <c r="BF356" s="328"/>
      <c r="BG356" s="292"/>
      <c r="BH356" s="293"/>
      <c r="BI356" s="293"/>
      <c r="BJ356" s="294"/>
      <c r="BK356" s="296"/>
      <c r="BL356" s="295"/>
      <c r="BM356" s="293"/>
      <c r="BN356" s="293"/>
      <c r="BO356" s="293"/>
      <c r="BP356" s="296"/>
      <c r="BQ356" s="295"/>
      <c r="BR356" s="292"/>
      <c r="BS356" s="293"/>
      <c r="BT356" s="293"/>
      <c r="BU356" s="512"/>
      <c r="BV356" s="342">
        <f t="shared" si="59"/>
        <v>4</v>
      </c>
      <c r="BW356" s="429">
        <f t="shared" si="73"/>
        <v>0</v>
      </c>
      <c r="BX356" s="343" t="str">
        <f t="shared" si="60"/>
        <v>-</v>
      </c>
      <c r="BY356" s="344" t="str">
        <f t="shared" si="61"/>
        <v>-</v>
      </c>
      <c r="BZ356" s="344" t="str">
        <f t="shared" si="62"/>
        <v>-</v>
      </c>
      <c r="CA356" s="154" t="s">
        <v>124</v>
      </c>
      <c r="CB356" s="155" t="s">
        <v>673</v>
      </c>
      <c r="CC356" s="349">
        <f t="shared" si="69"/>
        <v>4</v>
      </c>
      <c r="CD356" s="349">
        <f t="shared" si="70"/>
        <v>0</v>
      </c>
      <c r="CE356" s="349">
        <f t="shared" si="71"/>
        <v>0</v>
      </c>
      <c r="CF356" s="349">
        <f t="shared" si="72"/>
        <v>0</v>
      </c>
      <c r="CG356" s="348">
        <v>0</v>
      </c>
      <c r="CH356" s="350" t="str">
        <f t="shared" si="63"/>
        <v>-</v>
      </c>
    </row>
    <row r="357" spans="1:86">
      <c r="A357" s="238" t="s">
        <v>145</v>
      </c>
      <c r="B357" s="239" t="s">
        <v>173</v>
      </c>
      <c r="C357" s="240" t="s">
        <v>917</v>
      </c>
      <c r="D357" s="240" t="s">
        <v>175</v>
      </c>
      <c r="E357" s="286" t="s">
        <v>154</v>
      </c>
      <c r="F357" s="241" t="s">
        <v>263</v>
      </c>
      <c r="G357" s="242" t="s">
        <v>124</v>
      </c>
      <c r="H357" s="242" t="s">
        <v>123</v>
      </c>
      <c r="I357" s="243" t="s">
        <v>48</v>
      </c>
      <c r="J357" s="249" t="s">
        <v>49</v>
      </c>
      <c r="K357" s="287">
        <v>4</v>
      </c>
      <c r="L357" s="288">
        <v>6</v>
      </c>
      <c r="M357" s="311" t="s">
        <v>947</v>
      </c>
      <c r="N357" s="242" t="s">
        <v>767</v>
      </c>
      <c r="O357" s="291"/>
      <c r="P357" s="292"/>
      <c r="Q357" s="293"/>
      <c r="R357" s="293">
        <v>1</v>
      </c>
      <c r="S357" s="294"/>
      <c r="T357" s="295"/>
      <c r="U357" s="293"/>
      <c r="V357" s="293"/>
      <c r="W357" s="294">
        <v>1</v>
      </c>
      <c r="X357" s="296"/>
      <c r="Y357" s="295"/>
      <c r="Z357" s="293"/>
      <c r="AA357" s="293"/>
      <c r="AB357" s="313">
        <v>1</v>
      </c>
      <c r="AC357" s="314"/>
      <c r="AD357" s="315"/>
      <c r="AE357" s="293"/>
      <c r="AF357" s="293"/>
      <c r="AG357" s="296"/>
      <c r="AH357" s="319"/>
      <c r="AI357" s="320"/>
      <c r="AJ357" s="321"/>
      <c r="AK357" s="321"/>
      <c r="AL357" s="326"/>
      <c r="AM357" s="319"/>
      <c r="AN357" s="320"/>
      <c r="AO357" s="321"/>
      <c r="AP357" s="321">
        <v>1</v>
      </c>
      <c r="AQ357" s="328"/>
      <c r="AR357" s="320"/>
      <c r="AS357" s="320"/>
      <c r="AT357" s="321"/>
      <c r="AU357" s="321"/>
      <c r="AV357" s="326"/>
      <c r="AW357" s="319"/>
      <c r="AX357" s="321"/>
      <c r="AY357" s="321"/>
      <c r="AZ357" s="321"/>
      <c r="BA357" s="326"/>
      <c r="BB357" s="319"/>
      <c r="BC357" s="320"/>
      <c r="BD357" s="321">
        <v>1</v>
      </c>
      <c r="BE357" s="321"/>
      <c r="BF357" s="328"/>
      <c r="BG357" s="292"/>
      <c r="BH357" s="293"/>
      <c r="BI357" s="293"/>
      <c r="BJ357" s="294"/>
      <c r="BK357" s="296"/>
      <c r="BL357" s="295"/>
      <c r="BM357" s="293"/>
      <c r="BN357" s="293">
        <v>1</v>
      </c>
      <c r="BO357" s="293"/>
      <c r="BP357" s="296"/>
      <c r="BQ357" s="295"/>
      <c r="BR357" s="292"/>
      <c r="BS357" s="293"/>
      <c r="BT357" s="293"/>
      <c r="BU357" s="512"/>
      <c r="BV357" s="342">
        <f t="shared" si="59"/>
        <v>6</v>
      </c>
      <c r="BW357" s="429">
        <f t="shared" si="73"/>
        <v>0</v>
      </c>
      <c r="BX357" s="343">
        <f t="shared" si="60"/>
        <v>6</v>
      </c>
      <c r="BY357" s="344" t="str">
        <f t="shared" si="61"/>
        <v>-</v>
      </c>
      <c r="BZ357" s="344" t="str">
        <f t="shared" si="62"/>
        <v>-</v>
      </c>
      <c r="CA357" s="154" t="s">
        <v>124</v>
      </c>
      <c r="CB357" s="155" t="s">
        <v>673</v>
      </c>
      <c r="CC357" s="349">
        <f t="shared" si="69"/>
        <v>3</v>
      </c>
      <c r="CD357" s="349">
        <f t="shared" si="70"/>
        <v>1</v>
      </c>
      <c r="CE357" s="349">
        <f t="shared" si="71"/>
        <v>1</v>
      </c>
      <c r="CF357" s="349">
        <f t="shared" si="72"/>
        <v>1</v>
      </c>
      <c r="CG357" s="348">
        <v>0</v>
      </c>
      <c r="CH357" s="350" t="str">
        <f t="shared" si="63"/>
        <v>-</v>
      </c>
    </row>
    <row r="358" spans="1:86">
      <c r="A358" s="238" t="s">
        <v>145</v>
      </c>
      <c r="B358" s="239" t="s">
        <v>173</v>
      </c>
      <c r="C358" s="240" t="s">
        <v>917</v>
      </c>
      <c r="D358" s="240" t="s">
        <v>175</v>
      </c>
      <c r="E358" s="286" t="s">
        <v>154</v>
      </c>
      <c r="F358" s="241" t="s">
        <v>263</v>
      </c>
      <c r="G358" s="242" t="s">
        <v>124</v>
      </c>
      <c r="H358" s="242" t="s">
        <v>123</v>
      </c>
      <c r="I358" s="243" t="s">
        <v>48</v>
      </c>
      <c r="J358" s="249" t="s">
        <v>40</v>
      </c>
      <c r="K358" s="287">
        <v>4</v>
      </c>
      <c r="L358" s="288">
        <v>6</v>
      </c>
      <c r="M358" s="247" t="s">
        <v>830</v>
      </c>
      <c r="N358" s="242" t="s">
        <v>767</v>
      </c>
      <c r="O358" s="291"/>
      <c r="P358" s="292"/>
      <c r="Q358" s="293"/>
      <c r="R358" s="293" t="s">
        <v>715</v>
      </c>
      <c r="S358" s="294"/>
      <c r="T358" s="295"/>
      <c r="U358" s="293"/>
      <c r="V358" s="293"/>
      <c r="W358" s="294">
        <v>1</v>
      </c>
      <c r="X358" s="296"/>
      <c r="Y358" s="295"/>
      <c r="Z358" s="293"/>
      <c r="AA358" s="293"/>
      <c r="AB358" s="313">
        <v>1</v>
      </c>
      <c r="AC358" s="314"/>
      <c r="AD358" s="315">
        <v>1</v>
      </c>
      <c r="AE358" s="293"/>
      <c r="AF358" s="293"/>
      <c r="AG358" s="296"/>
      <c r="AH358" s="319"/>
      <c r="AI358" s="320"/>
      <c r="AJ358" s="321"/>
      <c r="AK358" s="321"/>
      <c r="AL358" s="326"/>
      <c r="AM358" s="319"/>
      <c r="AN358" s="320"/>
      <c r="AO358" s="321"/>
      <c r="AP358" s="321">
        <v>1</v>
      </c>
      <c r="AQ358" s="328"/>
      <c r="AR358" s="320"/>
      <c r="AS358" s="320"/>
      <c r="AT358" s="321"/>
      <c r="AU358" s="321"/>
      <c r="AV358" s="326"/>
      <c r="AW358" s="319"/>
      <c r="AX358" s="321"/>
      <c r="AY358" s="321"/>
      <c r="AZ358" s="321"/>
      <c r="BA358" s="326"/>
      <c r="BB358" s="319"/>
      <c r="BC358" s="320"/>
      <c r="BD358" s="321">
        <v>1</v>
      </c>
      <c r="BE358" s="321"/>
      <c r="BF358" s="328"/>
      <c r="BG358" s="292"/>
      <c r="BH358" s="293"/>
      <c r="BI358" s="293"/>
      <c r="BJ358" s="294"/>
      <c r="BK358" s="296"/>
      <c r="BL358" s="295"/>
      <c r="BM358" s="293"/>
      <c r="BN358" s="293">
        <v>1</v>
      </c>
      <c r="BO358" s="293"/>
      <c r="BP358" s="296"/>
      <c r="BQ358" s="295"/>
      <c r="BR358" s="292"/>
      <c r="BS358" s="293"/>
      <c r="BT358" s="293"/>
      <c r="BU358" s="512"/>
      <c r="BV358" s="342">
        <f t="shared" si="59"/>
        <v>6</v>
      </c>
      <c r="BW358" s="429">
        <f t="shared" si="73"/>
        <v>0</v>
      </c>
      <c r="BX358" s="343">
        <f t="shared" si="60"/>
        <v>6</v>
      </c>
      <c r="BY358" s="344" t="str">
        <f t="shared" si="61"/>
        <v>-</v>
      </c>
      <c r="BZ358" s="344" t="str">
        <f t="shared" si="62"/>
        <v>-</v>
      </c>
      <c r="CA358" s="154" t="s">
        <v>124</v>
      </c>
      <c r="CB358" s="155" t="s">
        <v>673</v>
      </c>
      <c r="CC358" s="349">
        <f t="shared" si="69"/>
        <v>2</v>
      </c>
      <c r="CD358" s="349">
        <f t="shared" si="70"/>
        <v>2</v>
      </c>
      <c r="CE358" s="349">
        <f t="shared" si="71"/>
        <v>1</v>
      </c>
      <c r="CF358" s="349">
        <f t="shared" si="72"/>
        <v>1</v>
      </c>
      <c r="CG358" s="348">
        <v>0</v>
      </c>
      <c r="CH358" s="350" t="str">
        <f t="shared" si="63"/>
        <v>-</v>
      </c>
    </row>
    <row r="359" spans="1:86">
      <c r="A359" s="238" t="s">
        <v>145</v>
      </c>
      <c r="B359" s="239" t="s">
        <v>173</v>
      </c>
      <c r="C359" s="240" t="s">
        <v>917</v>
      </c>
      <c r="D359" s="240" t="s">
        <v>175</v>
      </c>
      <c r="E359" s="286" t="s">
        <v>154</v>
      </c>
      <c r="F359" s="241" t="s">
        <v>263</v>
      </c>
      <c r="G359" s="242" t="s">
        <v>124</v>
      </c>
      <c r="H359" s="242" t="s">
        <v>123</v>
      </c>
      <c r="I359" s="243" t="s">
        <v>48</v>
      </c>
      <c r="J359" s="249" t="s">
        <v>38</v>
      </c>
      <c r="K359" s="287">
        <v>4</v>
      </c>
      <c r="L359" s="288">
        <v>6</v>
      </c>
      <c r="M359" s="247" t="s">
        <v>831</v>
      </c>
      <c r="N359" s="242" t="s">
        <v>767</v>
      </c>
      <c r="O359" s="291"/>
      <c r="P359" s="292"/>
      <c r="Q359" s="293"/>
      <c r="R359" s="293">
        <v>1</v>
      </c>
      <c r="S359" s="294"/>
      <c r="T359" s="295"/>
      <c r="U359" s="293"/>
      <c r="V359" s="293"/>
      <c r="W359" s="294">
        <v>1</v>
      </c>
      <c r="X359" s="296"/>
      <c r="Y359" s="295"/>
      <c r="Z359" s="293"/>
      <c r="AA359" s="293"/>
      <c r="AB359" s="313">
        <v>1</v>
      </c>
      <c r="AC359" s="314"/>
      <c r="AD359" s="315"/>
      <c r="AE359" s="293"/>
      <c r="AF359" s="293"/>
      <c r="AG359" s="296"/>
      <c r="AH359" s="319"/>
      <c r="AI359" s="320"/>
      <c r="AJ359" s="321"/>
      <c r="AK359" s="321"/>
      <c r="AL359" s="326"/>
      <c r="AM359" s="319"/>
      <c r="AN359" s="320"/>
      <c r="AO359" s="321"/>
      <c r="AP359" s="321">
        <v>1</v>
      </c>
      <c r="AQ359" s="328"/>
      <c r="AR359" s="320"/>
      <c r="AS359" s="320"/>
      <c r="AT359" s="321"/>
      <c r="AU359" s="321"/>
      <c r="AV359" s="326"/>
      <c r="AW359" s="319"/>
      <c r="AX359" s="321"/>
      <c r="AY359" s="321"/>
      <c r="AZ359" s="321"/>
      <c r="BA359" s="326"/>
      <c r="BB359" s="319"/>
      <c r="BC359" s="320"/>
      <c r="BD359" s="321">
        <v>1</v>
      </c>
      <c r="BE359" s="321"/>
      <c r="BF359" s="328"/>
      <c r="BG359" s="292"/>
      <c r="BH359" s="293"/>
      <c r="BI359" s="293"/>
      <c r="BJ359" s="294"/>
      <c r="BK359" s="296"/>
      <c r="BL359" s="295"/>
      <c r="BM359" s="293"/>
      <c r="BN359" s="293">
        <v>1</v>
      </c>
      <c r="BO359" s="293"/>
      <c r="BP359" s="296"/>
      <c r="BQ359" s="295"/>
      <c r="BR359" s="292"/>
      <c r="BS359" s="293"/>
      <c r="BT359" s="293"/>
      <c r="BU359" s="512"/>
      <c r="BV359" s="342">
        <f t="shared" si="59"/>
        <v>6</v>
      </c>
      <c r="BW359" s="429">
        <f t="shared" si="73"/>
        <v>0</v>
      </c>
      <c r="BX359" s="343">
        <f t="shared" si="60"/>
        <v>6</v>
      </c>
      <c r="BY359" s="344">
        <f t="shared" si="61"/>
        <v>4</v>
      </c>
      <c r="BZ359" s="344">
        <f t="shared" si="62"/>
        <v>2</v>
      </c>
      <c r="CA359" s="154" t="s">
        <v>824</v>
      </c>
      <c r="CB359" s="155" t="s">
        <v>673</v>
      </c>
      <c r="CC359" s="349">
        <f t="shared" si="69"/>
        <v>3</v>
      </c>
      <c r="CD359" s="349">
        <f t="shared" si="70"/>
        <v>1</v>
      </c>
      <c r="CE359" s="349">
        <f t="shared" si="71"/>
        <v>1</v>
      </c>
      <c r="CF359" s="349">
        <f t="shared" si="72"/>
        <v>1</v>
      </c>
      <c r="CG359" s="428">
        <v>1</v>
      </c>
      <c r="CH359" s="350" t="str">
        <f t="shared" si="63"/>
        <v>Done</v>
      </c>
    </row>
    <row r="360" spans="1:86">
      <c r="A360" s="238" t="s">
        <v>145</v>
      </c>
      <c r="B360" s="239" t="s">
        <v>173</v>
      </c>
      <c r="C360" s="240" t="s">
        <v>917</v>
      </c>
      <c r="D360" s="240" t="s">
        <v>175</v>
      </c>
      <c r="E360" s="286" t="s">
        <v>154</v>
      </c>
      <c r="F360" s="241" t="s">
        <v>263</v>
      </c>
      <c r="G360" s="242" t="s">
        <v>124</v>
      </c>
      <c r="H360" s="242" t="s">
        <v>123</v>
      </c>
      <c r="I360" s="243" t="s">
        <v>48</v>
      </c>
      <c r="J360" s="249" t="s">
        <v>734</v>
      </c>
      <c r="K360" s="287">
        <v>4</v>
      </c>
      <c r="L360" s="288">
        <v>4</v>
      </c>
      <c r="M360" s="310" t="s">
        <v>736</v>
      </c>
      <c r="N360" s="242" t="s">
        <v>767</v>
      </c>
      <c r="O360" s="291"/>
      <c r="P360" s="292"/>
      <c r="Q360" s="293"/>
      <c r="R360" s="293"/>
      <c r="S360" s="294"/>
      <c r="T360" s="295"/>
      <c r="U360" s="293"/>
      <c r="V360" s="293"/>
      <c r="W360" s="294">
        <v>4</v>
      </c>
      <c r="X360" s="296"/>
      <c r="Y360" s="295"/>
      <c r="Z360" s="293"/>
      <c r="AA360" s="293"/>
      <c r="AB360" s="313"/>
      <c r="AC360" s="314"/>
      <c r="AD360" s="315"/>
      <c r="AE360" s="293"/>
      <c r="AF360" s="293"/>
      <c r="AG360" s="296"/>
      <c r="AH360" s="319"/>
      <c r="AI360" s="320"/>
      <c r="AJ360" s="321"/>
      <c r="AK360" s="321"/>
      <c r="AL360" s="326"/>
      <c r="AM360" s="319"/>
      <c r="AN360" s="320"/>
      <c r="AO360" s="321"/>
      <c r="AP360" s="321"/>
      <c r="AQ360" s="328"/>
      <c r="AR360" s="320"/>
      <c r="AS360" s="320"/>
      <c r="AT360" s="321"/>
      <c r="AU360" s="321"/>
      <c r="AV360" s="326"/>
      <c r="AW360" s="319"/>
      <c r="AX360" s="321"/>
      <c r="AY360" s="321"/>
      <c r="AZ360" s="321"/>
      <c r="BA360" s="326"/>
      <c r="BB360" s="319"/>
      <c r="BC360" s="320"/>
      <c r="BD360" s="321"/>
      <c r="BE360" s="321"/>
      <c r="BF360" s="328"/>
      <c r="BG360" s="292"/>
      <c r="BH360" s="293"/>
      <c r="BI360" s="293"/>
      <c r="BJ360" s="294"/>
      <c r="BK360" s="296"/>
      <c r="BL360" s="295"/>
      <c r="BM360" s="293"/>
      <c r="BN360" s="293"/>
      <c r="BO360" s="293"/>
      <c r="BP360" s="296"/>
      <c r="BQ360" s="295"/>
      <c r="BR360" s="292"/>
      <c r="BS360" s="293"/>
      <c r="BT360" s="293"/>
      <c r="BU360" s="512"/>
      <c r="BV360" s="342">
        <f t="shared" si="59"/>
        <v>4</v>
      </c>
      <c r="BW360" s="429">
        <f t="shared" si="73"/>
        <v>0</v>
      </c>
      <c r="BX360" s="343" t="str">
        <f t="shared" si="60"/>
        <v>-</v>
      </c>
      <c r="BY360" s="344" t="str">
        <f t="shared" si="61"/>
        <v>-</v>
      </c>
      <c r="BZ360" s="344" t="str">
        <f t="shared" si="62"/>
        <v>-</v>
      </c>
      <c r="CA360" s="154" t="s">
        <v>124</v>
      </c>
      <c r="CB360" s="155" t="s">
        <v>673</v>
      </c>
      <c r="CC360" s="349">
        <f t="shared" si="69"/>
        <v>4</v>
      </c>
      <c r="CD360" s="349">
        <f t="shared" si="70"/>
        <v>0</v>
      </c>
      <c r="CE360" s="349">
        <f t="shared" si="71"/>
        <v>0</v>
      </c>
      <c r="CF360" s="349">
        <f t="shared" si="72"/>
        <v>0</v>
      </c>
      <c r="CG360" s="348">
        <v>0</v>
      </c>
      <c r="CH360" s="350" t="str">
        <f t="shared" si="63"/>
        <v>-</v>
      </c>
    </row>
    <row r="361" spans="1:86">
      <c r="A361" s="238" t="s">
        <v>145</v>
      </c>
      <c r="B361" s="239" t="s">
        <v>173</v>
      </c>
      <c r="C361" s="240" t="s">
        <v>811</v>
      </c>
      <c r="D361" s="240" t="s">
        <v>175</v>
      </c>
      <c r="E361" s="286" t="s">
        <v>154</v>
      </c>
      <c r="F361" s="241" t="s">
        <v>313</v>
      </c>
      <c r="G361" s="242" t="s">
        <v>314</v>
      </c>
      <c r="H361" s="242" t="s">
        <v>123</v>
      </c>
      <c r="I361" s="243" t="s">
        <v>48</v>
      </c>
      <c r="J361" s="249" t="s">
        <v>40</v>
      </c>
      <c r="K361" s="287">
        <v>4</v>
      </c>
      <c r="L361" s="288">
        <v>4</v>
      </c>
      <c r="M361" s="247" t="s">
        <v>615</v>
      </c>
      <c r="N361" s="242" t="s">
        <v>740</v>
      </c>
      <c r="O361" s="291"/>
      <c r="P361" s="292"/>
      <c r="Q361" s="293"/>
      <c r="R361" s="293"/>
      <c r="S361" s="294"/>
      <c r="T361" s="295"/>
      <c r="U361" s="293"/>
      <c r="V361" s="293"/>
      <c r="W361" s="294"/>
      <c r="X361" s="296"/>
      <c r="Y361" s="295"/>
      <c r="Z361" s="293"/>
      <c r="AA361" s="293"/>
      <c r="AB361" s="313"/>
      <c r="AC361" s="314">
        <v>1</v>
      </c>
      <c r="AD361" s="315"/>
      <c r="AE361" s="293"/>
      <c r="AF361" s="293"/>
      <c r="AG361" s="296"/>
      <c r="AH361" s="319"/>
      <c r="AI361" s="320"/>
      <c r="AJ361" s="321"/>
      <c r="AK361" s="321">
        <v>1</v>
      </c>
      <c r="AL361" s="326"/>
      <c r="AM361" s="319"/>
      <c r="AN361" s="320"/>
      <c r="AO361" s="321"/>
      <c r="AP361" s="321"/>
      <c r="AQ361" s="328"/>
      <c r="AR361" s="320"/>
      <c r="AS361" s="320"/>
      <c r="AT361" s="321"/>
      <c r="AU361" s="321"/>
      <c r="AV361" s="326"/>
      <c r="AW361" s="319"/>
      <c r="AX361" s="321"/>
      <c r="AY361" s="321">
        <v>1</v>
      </c>
      <c r="AZ361" s="321"/>
      <c r="BA361" s="326"/>
      <c r="BB361" s="319"/>
      <c r="BC361" s="320"/>
      <c r="BD361" s="321"/>
      <c r="BE361" s="321"/>
      <c r="BF361" s="328"/>
      <c r="BG361" s="292"/>
      <c r="BH361" s="293"/>
      <c r="BI361" s="293"/>
      <c r="BJ361" s="294"/>
      <c r="BK361" s="296"/>
      <c r="BL361" s="295"/>
      <c r="BM361" s="293"/>
      <c r="BN361" s="293"/>
      <c r="BO361" s="293"/>
      <c r="BP361" s="296">
        <v>1</v>
      </c>
      <c r="BQ361" s="295"/>
      <c r="BR361" s="292"/>
      <c r="BS361" s="293"/>
      <c r="BT361" s="293"/>
      <c r="BU361" s="512"/>
      <c r="BV361" s="342">
        <f t="shared" si="59"/>
        <v>4</v>
      </c>
      <c r="BW361" s="429">
        <f t="shared" si="73"/>
        <v>0</v>
      </c>
      <c r="BX361" s="343">
        <f t="shared" si="60"/>
        <v>4</v>
      </c>
      <c r="BY361" s="344" t="str">
        <f t="shared" si="61"/>
        <v>-</v>
      </c>
      <c r="BZ361" s="344" t="str">
        <f t="shared" si="62"/>
        <v>-</v>
      </c>
      <c r="CA361" s="154" t="s">
        <v>124</v>
      </c>
      <c r="CB361" s="155" t="s">
        <v>691</v>
      </c>
      <c r="CC361" s="349">
        <f t="shared" si="69"/>
        <v>1</v>
      </c>
      <c r="CD361" s="349">
        <f t="shared" si="70"/>
        <v>1</v>
      </c>
      <c r="CE361" s="349">
        <f t="shared" si="71"/>
        <v>1</v>
      </c>
      <c r="CF361" s="349">
        <f t="shared" si="72"/>
        <v>1</v>
      </c>
      <c r="CG361" s="348">
        <v>0</v>
      </c>
      <c r="CH361" s="350" t="str">
        <f t="shared" si="63"/>
        <v>-</v>
      </c>
    </row>
    <row r="362" spans="1:86">
      <c r="A362" s="238" t="s">
        <v>145</v>
      </c>
      <c r="B362" s="239" t="s">
        <v>173</v>
      </c>
      <c r="C362" s="240" t="s">
        <v>811</v>
      </c>
      <c r="D362" s="240" t="s">
        <v>175</v>
      </c>
      <c r="E362" s="286" t="s">
        <v>154</v>
      </c>
      <c r="F362" s="241" t="s">
        <v>313</v>
      </c>
      <c r="G362" s="242" t="s">
        <v>314</v>
      </c>
      <c r="H362" s="242" t="s">
        <v>123</v>
      </c>
      <c r="I362" s="243" t="s">
        <v>48</v>
      </c>
      <c r="J362" s="249" t="s">
        <v>737</v>
      </c>
      <c r="K362" s="287">
        <v>0</v>
      </c>
      <c r="L362" s="288">
        <v>3</v>
      </c>
      <c r="M362" s="312" t="s">
        <v>738</v>
      </c>
      <c r="N362" s="242" t="s">
        <v>740</v>
      </c>
      <c r="O362" s="291"/>
      <c r="P362" s="292"/>
      <c r="Q362" s="293"/>
      <c r="R362" s="293"/>
      <c r="S362" s="294"/>
      <c r="T362" s="295"/>
      <c r="U362" s="293"/>
      <c r="V362" s="293"/>
      <c r="W362" s="294"/>
      <c r="X362" s="296"/>
      <c r="Y362" s="295"/>
      <c r="Z362" s="293"/>
      <c r="AA362" s="293"/>
      <c r="AB362" s="313"/>
      <c r="AC362" s="314"/>
      <c r="AD362" s="315"/>
      <c r="AE362" s="293"/>
      <c r="AF362" s="293"/>
      <c r="AG362" s="296"/>
      <c r="AH362" s="319"/>
      <c r="AI362" s="320"/>
      <c r="AJ362" s="321"/>
      <c r="AK362" s="321">
        <v>1</v>
      </c>
      <c r="AL362" s="326"/>
      <c r="AM362" s="319"/>
      <c r="AN362" s="320"/>
      <c r="AO362" s="321"/>
      <c r="AP362" s="321"/>
      <c r="AQ362" s="328"/>
      <c r="AR362" s="320"/>
      <c r="AS362" s="320"/>
      <c r="AT362" s="321"/>
      <c r="AU362" s="321"/>
      <c r="AV362" s="326"/>
      <c r="AW362" s="319"/>
      <c r="AX362" s="321"/>
      <c r="AY362" s="321">
        <v>1</v>
      </c>
      <c r="AZ362" s="321"/>
      <c r="BA362" s="326"/>
      <c r="BB362" s="319"/>
      <c r="BC362" s="320"/>
      <c r="BD362" s="321"/>
      <c r="BE362" s="321"/>
      <c r="BF362" s="328"/>
      <c r="BG362" s="292"/>
      <c r="BH362" s="293"/>
      <c r="BI362" s="293"/>
      <c r="BJ362" s="294"/>
      <c r="BK362" s="296"/>
      <c r="BL362" s="295"/>
      <c r="BM362" s="293"/>
      <c r="BN362" s="293"/>
      <c r="BO362" s="293"/>
      <c r="BP362" s="296">
        <v>1</v>
      </c>
      <c r="BQ362" s="295"/>
      <c r="BR362" s="292"/>
      <c r="BS362" s="293"/>
      <c r="BT362" s="293"/>
      <c r="BU362" s="512"/>
      <c r="BV362" s="342">
        <f t="shared" si="59"/>
        <v>3</v>
      </c>
      <c r="BW362" s="429">
        <f t="shared" si="73"/>
        <v>0</v>
      </c>
      <c r="BX362" s="343">
        <f t="shared" si="60"/>
        <v>3</v>
      </c>
      <c r="BY362" s="344" t="str">
        <f t="shared" si="61"/>
        <v>-</v>
      </c>
      <c r="BZ362" s="344" t="str">
        <f t="shared" si="62"/>
        <v>-</v>
      </c>
      <c r="CA362" s="154" t="s">
        <v>124</v>
      </c>
      <c r="CB362" s="155" t="s">
        <v>691</v>
      </c>
      <c r="CC362" s="349">
        <f t="shared" si="69"/>
        <v>0</v>
      </c>
      <c r="CD362" s="349">
        <f t="shared" si="70"/>
        <v>1</v>
      </c>
      <c r="CE362" s="349">
        <f t="shared" si="71"/>
        <v>1</v>
      </c>
      <c r="CF362" s="349">
        <f t="shared" si="72"/>
        <v>1</v>
      </c>
      <c r="CG362" s="348">
        <v>0</v>
      </c>
      <c r="CH362" s="350" t="str">
        <f t="shared" si="63"/>
        <v>-</v>
      </c>
    </row>
    <row r="363" spans="1:86">
      <c r="A363" s="238" t="s">
        <v>145</v>
      </c>
      <c r="B363" s="239" t="s">
        <v>173</v>
      </c>
      <c r="C363" s="240" t="s">
        <v>811</v>
      </c>
      <c r="D363" s="240" t="s">
        <v>175</v>
      </c>
      <c r="E363" s="286" t="s">
        <v>154</v>
      </c>
      <c r="F363" s="241" t="s">
        <v>313</v>
      </c>
      <c r="G363" s="242" t="s">
        <v>314</v>
      </c>
      <c r="H363" s="242" t="s">
        <v>123</v>
      </c>
      <c r="I363" s="243" t="s">
        <v>48</v>
      </c>
      <c r="J363" s="249" t="s">
        <v>734</v>
      </c>
      <c r="K363" s="287">
        <v>4</v>
      </c>
      <c r="L363" s="288">
        <v>4</v>
      </c>
      <c r="M363" s="310" t="s">
        <v>736</v>
      </c>
      <c r="N363" s="242" t="s">
        <v>740</v>
      </c>
      <c r="O363" s="291"/>
      <c r="P363" s="292"/>
      <c r="Q363" s="293"/>
      <c r="R363" s="293"/>
      <c r="S363" s="294"/>
      <c r="T363" s="295"/>
      <c r="U363" s="293"/>
      <c r="V363" s="293"/>
      <c r="W363" s="294"/>
      <c r="X363" s="296"/>
      <c r="Y363" s="295"/>
      <c r="Z363" s="293"/>
      <c r="AA363" s="293"/>
      <c r="AB363" s="313"/>
      <c r="AC363" s="314">
        <v>4</v>
      </c>
      <c r="AD363" s="315"/>
      <c r="AE363" s="293"/>
      <c r="AF363" s="293"/>
      <c r="AG363" s="296"/>
      <c r="AH363" s="319"/>
      <c r="AI363" s="320"/>
      <c r="AJ363" s="321"/>
      <c r="AK363" s="321"/>
      <c r="AL363" s="326"/>
      <c r="AM363" s="319"/>
      <c r="AN363" s="320"/>
      <c r="AO363" s="321"/>
      <c r="AP363" s="321"/>
      <c r="AQ363" s="328"/>
      <c r="AR363" s="320"/>
      <c r="AS363" s="320"/>
      <c r="AT363" s="321"/>
      <c r="AU363" s="321"/>
      <c r="AV363" s="326"/>
      <c r="AW363" s="319"/>
      <c r="AX363" s="321"/>
      <c r="AY363" s="321"/>
      <c r="AZ363" s="321"/>
      <c r="BA363" s="326"/>
      <c r="BB363" s="319"/>
      <c r="BC363" s="320"/>
      <c r="BD363" s="321"/>
      <c r="BE363" s="321"/>
      <c r="BF363" s="328"/>
      <c r="BG363" s="292"/>
      <c r="BH363" s="293"/>
      <c r="BI363" s="293"/>
      <c r="BJ363" s="294"/>
      <c r="BK363" s="296"/>
      <c r="BL363" s="295"/>
      <c r="BM363" s="293"/>
      <c r="BN363" s="293"/>
      <c r="BO363" s="293"/>
      <c r="BP363" s="296"/>
      <c r="BQ363" s="295"/>
      <c r="BR363" s="292"/>
      <c r="BS363" s="293"/>
      <c r="BT363" s="293"/>
      <c r="BU363" s="512"/>
      <c r="BV363" s="342">
        <f t="shared" si="59"/>
        <v>4</v>
      </c>
      <c r="BW363" s="429">
        <f t="shared" si="73"/>
        <v>0</v>
      </c>
      <c r="BX363" s="343" t="str">
        <f t="shared" si="60"/>
        <v>-</v>
      </c>
      <c r="BY363" s="344" t="str">
        <f t="shared" si="61"/>
        <v>-</v>
      </c>
      <c r="BZ363" s="344" t="str">
        <f t="shared" si="62"/>
        <v>-</v>
      </c>
      <c r="CA363" s="154" t="s">
        <v>124</v>
      </c>
      <c r="CB363" s="155" t="s">
        <v>691</v>
      </c>
      <c r="CC363" s="349">
        <f t="shared" si="69"/>
        <v>4</v>
      </c>
      <c r="CD363" s="349">
        <f t="shared" si="70"/>
        <v>0</v>
      </c>
      <c r="CE363" s="349">
        <f t="shared" si="71"/>
        <v>0</v>
      </c>
      <c r="CF363" s="349">
        <f t="shared" si="72"/>
        <v>0</v>
      </c>
      <c r="CG363" s="348">
        <v>0</v>
      </c>
      <c r="CH363" s="350" t="str">
        <f t="shared" si="63"/>
        <v>-</v>
      </c>
    </row>
    <row r="364" spans="1:86">
      <c r="A364" s="238" t="s">
        <v>145</v>
      </c>
      <c r="B364" s="239" t="s">
        <v>173</v>
      </c>
      <c r="C364" s="240" t="s">
        <v>315</v>
      </c>
      <c r="D364" s="240" t="s">
        <v>175</v>
      </c>
      <c r="E364" s="286" t="s">
        <v>154</v>
      </c>
      <c r="F364" s="241" t="s">
        <v>313</v>
      </c>
      <c r="G364" s="242" t="s">
        <v>314</v>
      </c>
      <c r="H364" s="242" t="s">
        <v>123</v>
      </c>
      <c r="I364" s="243" t="s">
        <v>48</v>
      </c>
      <c r="J364" s="249" t="s">
        <v>40</v>
      </c>
      <c r="K364" s="287">
        <v>4</v>
      </c>
      <c r="L364" s="288">
        <v>4</v>
      </c>
      <c r="M364" s="247" t="s">
        <v>615</v>
      </c>
      <c r="N364" s="242" t="s">
        <v>322</v>
      </c>
      <c r="O364" s="291"/>
      <c r="P364" s="292"/>
      <c r="Q364" s="293"/>
      <c r="R364" s="293"/>
      <c r="S364" s="294"/>
      <c r="T364" s="295"/>
      <c r="U364" s="293"/>
      <c r="V364" s="293"/>
      <c r="W364" s="294"/>
      <c r="X364" s="296"/>
      <c r="Y364" s="295"/>
      <c r="Z364" s="293"/>
      <c r="AA364" s="293"/>
      <c r="AB364" s="313"/>
      <c r="AC364" s="314">
        <v>1</v>
      </c>
      <c r="AD364" s="315"/>
      <c r="AE364" s="293"/>
      <c r="AF364" s="293"/>
      <c r="AG364" s="296"/>
      <c r="AH364" s="319"/>
      <c r="AI364" s="320"/>
      <c r="AJ364" s="321"/>
      <c r="AK364" s="321">
        <v>1</v>
      </c>
      <c r="AL364" s="326"/>
      <c r="AM364" s="319"/>
      <c r="AN364" s="320"/>
      <c r="AO364" s="321"/>
      <c r="AP364" s="321"/>
      <c r="AQ364" s="328"/>
      <c r="AR364" s="320"/>
      <c r="AS364" s="320"/>
      <c r="AT364" s="321"/>
      <c r="AU364" s="321"/>
      <c r="AV364" s="326"/>
      <c r="AW364" s="319"/>
      <c r="AX364" s="321"/>
      <c r="AY364" s="321">
        <v>1</v>
      </c>
      <c r="AZ364" s="321"/>
      <c r="BA364" s="326"/>
      <c r="BB364" s="319"/>
      <c r="BC364" s="320"/>
      <c r="BD364" s="321"/>
      <c r="BE364" s="321"/>
      <c r="BF364" s="328"/>
      <c r="BG364" s="292"/>
      <c r="BH364" s="293"/>
      <c r="BI364" s="293"/>
      <c r="BJ364" s="294"/>
      <c r="BK364" s="296"/>
      <c r="BL364" s="295"/>
      <c r="BM364" s="293"/>
      <c r="BN364" s="293"/>
      <c r="BO364" s="293"/>
      <c r="BP364" s="296">
        <v>1</v>
      </c>
      <c r="BQ364" s="295"/>
      <c r="BR364" s="292"/>
      <c r="BS364" s="293"/>
      <c r="BT364" s="293"/>
      <c r="BU364" s="512"/>
      <c r="BV364" s="342">
        <f t="shared" si="59"/>
        <v>4</v>
      </c>
      <c r="BW364" s="429">
        <f>L364-BV364</f>
        <v>0</v>
      </c>
      <c r="BX364" s="343">
        <f t="shared" si="60"/>
        <v>4</v>
      </c>
      <c r="BY364" s="344" t="str">
        <f t="shared" si="61"/>
        <v>-</v>
      </c>
      <c r="BZ364" s="344" t="str">
        <f t="shared" si="62"/>
        <v>-</v>
      </c>
      <c r="CA364" s="154" t="s">
        <v>124</v>
      </c>
      <c r="CB364" s="155" t="s">
        <v>691</v>
      </c>
      <c r="CC364" s="349">
        <f t="shared" si="69"/>
        <v>1</v>
      </c>
      <c r="CD364" s="349">
        <f t="shared" si="70"/>
        <v>1</v>
      </c>
      <c r="CE364" s="349">
        <f t="shared" si="71"/>
        <v>1</v>
      </c>
      <c r="CF364" s="349">
        <f t="shared" si="72"/>
        <v>1</v>
      </c>
      <c r="CG364" s="348">
        <v>0</v>
      </c>
      <c r="CH364" s="350" t="str">
        <f t="shared" si="63"/>
        <v>-</v>
      </c>
    </row>
    <row r="365" spans="1:86">
      <c r="A365" s="238" t="s">
        <v>145</v>
      </c>
      <c r="B365" s="239" t="s">
        <v>173</v>
      </c>
      <c r="C365" s="240" t="s">
        <v>315</v>
      </c>
      <c r="D365" s="240" t="s">
        <v>175</v>
      </c>
      <c r="E365" s="286" t="s">
        <v>154</v>
      </c>
      <c r="F365" s="241" t="s">
        <v>313</v>
      </c>
      <c r="G365" s="242" t="s">
        <v>314</v>
      </c>
      <c r="H365" s="242" t="s">
        <v>123</v>
      </c>
      <c r="I365" s="243" t="s">
        <v>48</v>
      </c>
      <c r="J365" s="249" t="s">
        <v>734</v>
      </c>
      <c r="K365" s="287">
        <v>4</v>
      </c>
      <c r="L365" s="288">
        <v>4</v>
      </c>
      <c r="M365" s="310" t="s">
        <v>736</v>
      </c>
      <c r="N365" s="242" t="s">
        <v>322</v>
      </c>
      <c r="O365" s="291"/>
      <c r="P365" s="292"/>
      <c r="Q365" s="293"/>
      <c r="R365" s="293"/>
      <c r="S365" s="294"/>
      <c r="T365" s="295"/>
      <c r="U365" s="293"/>
      <c r="V365" s="293"/>
      <c r="W365" s="294"/>
      <c r="X365" s="296"/>
      <c r="Y365" s="295"/>
      <c r="Z365" s="293"/>
      <c r="AA365" s="293"/>
      <c r="AB365" s="313"/>
      <c r="AC365" s="314">
        <v>1</v>
      </c>
      <c r="AD365" s="315"/>
      <c r="AE365" s="293"/>
      <c r="AF365" s="293"/>
      <c r="AG365" s="296"/>
      <c r="AH365" s="319"/>
      <c r="AI365" s="320"/>
      <c r="AJ365" s="321"/>
      <c r="AK365" s="321">
        <v>3</v>
      </c>
      <c r="AL365" s="326"/>
      <c r="AM365" s="319"/>
      <c r="AN365" s="320"/>
      <c r="AO365" s="321"/>
      <c r="AP365" s="321"/>
      <c r="AQ365" s="328"/>
      <c r="AR365" s="320"/>
      <c r="AS365" s="320"/>
      <c r="AT365" s="321"/>
      <c r="AU365" s="321"/>
      <c r="AV365" s="326"/>
      <c r="AW365" s="319"/>
      <c r="AX365" s="321"/>
      <c r="AY365" s="321"/>
      <c r="AZ365" s="321"/>
      <c r="BA365" s="326"/>
      <c r="BB365" s="319"/>
      <c r="BC365" s="320"/>
      <c r="BD365" s="321"/>
      <c r="BE365" s="321"/>
      <c r="BF365" s="328"/>
      <c r="BG365" s="292"/>
      <c r="BH365" s="293"/>
      <c r="BI365" s="293"/>
      <c r="BJ365" s="294"/>
      <c r="BK365" s="296"/>
      <c r="BL365" s="295"/>
      <c r="BM365" s="293"/>
      <c r="BN365" s="293"/>
      <c r="BO365" s="293"/>
      <c r="BP365" s="296"/>
      <c r="BQ365" s="295"/>
      <c r="BR365" s="292"/>
      <c r="BS365" s="293"/>
      <c r="BT365" s="293"/>
      <c r="BU365" s="512"/>
      <c r="BV365" s="342">
        <f t="shared" si="59"/>
        <v>4</v>
      </c>
      <c r="BW365" s="429">
        <f t="shared" si="73"/>
        <v>0</v>
      </c>
      <c r="BX365" s="343" t="str">
        <f t="shared" si="60"/>
        <v>-</v>
      </c>
      <c r="BY365" s="344" t="str">
        <f t="shared" si="61"/>
        <v>-</v>
      </c>
      <c r="BZ365" s="344" t="str">
        <f t="shared" si="62"/>
        <v>-</v>
      </c>
      <c r="CA365" s="154" t="s">
        <v>124</v>
      </c>
      <c r="CB365" s="155" t="s">
        <v>691</v>
      </c>
      <c r="CC365" s="349">
        <f t="shared" si="69"/>
        <v>1</v>
      </c>
      <c r="CD365" s="349">
        <f t="shared" si="70"/>
        <v>3</v>
      </c>
      <c r="CE365" s="349">
        <f t="shared" si="71"/>
        <v>0</v>
      </c>
      <c r="CF365" s="349">
        <f t="shared" si="72"/>
        <v>0</v>
      </c>
      <c r="CG365" s="348">
        <v>0</v>
      </c>
      <c r="CH365" s="350" t="str">
        <f t="shared" si="63"/>
        <v>-</v>
      </c>
    </row>
    <row r="366" spans="1:86">
      <c r="A366" s="238" t="s">
        <v>145</v>
      </c>
      <c r="B366" s="239" t="s">
        <v>173</v>
      </c>
      <c r="C366" s="240" t="s">
        <v>918</v>
      </c>
      <c r="D366" s="240" t="s">
        <v>175</v>
      </c>
      <c r="E366" s="286" t="s">
        <v>154</v>
      </c>
      <c r="F366" s="241" t="s">
        <v>313</v>
      </c>
      <c r="G366" s="242" t="s">
        <v>314</v>
      </c>
      <c r="H366" s="242" t="s">
        <v>123</v>
      </c>
      <c r="I366" s="243" t="s">
        <v>48</v>
      </c>
      <c r="J366" s="249" t="s">
        <v>49</v>
      </c>
      <c r="K366" s="287">
        <v>4</v>
      </c>
      <c r="L366" s="288">
        <v>4</v>
      </c>
      <c r="M366" s="247" t="s">
        <v>640</v>
      </c>
      <c r="N366" s="242" t="s">
        <v>784</v>
      </c>
      <c r="O366" s="291"/>
      <c r="P366" s="292"/>
      <c r="Q366" s="293"/>
      <c r="R366" s="293"/>
      <c r="S366" s="294"/>
      <c r="T366" s="295"/>
      <c r="U366" s="293"/>
      <c r="V366" s="293"/>
      <c r="W366" s="294"/>
      <c r="X366" s="296"/>
      <c r="Y366" s="295"/>
      <c r="Z366" s="293"/>
      <c r="AA366" s="293"/>
      <c r="AB366" s="313"/>
      <c r="AC366" s="314">
        <v>1</v>
      </c>
      <c r="AD366" s="315"/>
      <c r="AE366" s="293"/>
      <c r="AF366" s="293"/>
      <c r="AG366" s="296"/>
      <c r="AH366" s="319"/>
      <c r="AI366" s="320"/>
      <c r="AJ366" s="321"/>
      <c r="AK366" s="321">
        <v>1</v>
      </c>
      <c r="AL366" s="326"/>
      <c r="AM366" s="319"/>
      <c r="AN366" s="320"/>
      <c r="AO366" s="321"/>
      <c r="AP366" s="321"/>
      <c r="AQ366" s="328"/>
      <c r="AR366" s="320"/>
      <c r="AS366" s="320"/>
      <c r="AT366" s="321"/>
      <c r="AU366" s="321"/>
      <c r="AV366" s="326"/>
      <c r="AW366" s="319"/>
      <c r="AX366" s="321"/>
      <c r="AY366" s="321">
        <v>1</v>
      </c>
      <c r="AZ366" s="321"/>
      <c r="BA366" s="326"/>
      <c r="BB366" s="319"/>
      <c r="BC366" s="320"/>
      <c r="BD366" s="321"/>
      <c r="BE366" s="321"/>
      <c r="BF366" s="328"/>
      <c r="BG366" s="292"/>
      <c r="BH366" s="293"/>
      <c r="BI366" s="293"/>
      <c r="BJ366" s="294"/>
      <c r="BK366" s="296"/>
      <c r="BL366" s="295"/>
      <c r="BM366" s="293"/>
      <c r="BN366" s="293"/>
      <c r="BO366" s="293"/>
      <c r="BP366" s="296">
        <v>1</v>
      </c>
      <c r="BQ366" s="295"/>
      <c r="BR366" s="292"/>
      <c r="BS366" s="293"/>
      <c r="BT366" s="293"/>
      <c r="BU366" s="512"/>
      <c r="BV366" s="342">
        <f t="shared" si="59"/>
        <v>4</v>
      </c>
      <c r="BW366" s="429">
        <f t="shared" si="73"/>
        <v>0</v>
      </c>
      <c r="BX366" s="343">
        <f t="shared" si="60"/>
        <v>4</v>
      </c>
      <c r="BY366" s="344" t="str">
        <f t="shared" si="61"/>
        <v>-</v>
      </c>
      <c r="BZ366" s="344" t="str">
        <f t="shared" si="62"/>
        <v>-</v>
      </c>
      <c r="CA366" s="154" t="s">
        <v>124</v>
      </c>
      <c r="CB366" s="155" t="s">
        <v>691</v>
      </c>
      <c r="CC366" s="349">
        <f t="shared" si="69"/>
        <v>1</v>
      </c>
      <c r="CD366" s="349">
        <f t="shared" si="70"/>
        <v>1</v>
      </c>
      <c r="CE366" s="349">
        <f t="shared" si="71"/>
        <v>1</v>
      </c>
      <c r="CF366" s="349">
        <f t="shared" si="72"/>
        <v>1</v>
      </c>
      <c r="CG366" s="348">
        <v>0</v>
      </c>
      <c r="CH366" s="350" t="str">
        <f t="shared" si="63"/>
        <v>-</v>
      </c>
    </row>
    <row r="367" spans="1:86">
      <c r="A367" s="238" t="s">
        <v>145</v>
      </c>
      <c r="B367" s="239" t="s">
        <v>173</v>
      </c>
      <c r="C367" s="240" t="s">
        <v>918</v>
      </c>
      <c r="D367" s="240" t="s">
        <v>175</v>
      </c>
      <c r="E367" s="286" t="s">
        <v>154</v>
      </c>
      <c r="F367" s="241" t="s">
        <v>313</v>
      </c>
      <c r="G367" s="242" t="s">
        <v>314</v>
      </c>
      <c r="H367" s="242" t="s">
        <v>123</v>
      </c>
      <c r="I367" s="243" t="s">
        <v>48</v>
      </c>
      <c r="J367" s="249" t="s">
        <v>40</v>
      </c>
      <c r="K367" s="287">
        <v>4</v>
      </c>
      <c r="L367" s="288">
        <v>4</v>
      </c>
      <c r="M367" s="247" t="s">
        <v>615</v>
      </c>
      <c r="N367" s="242" t="s">
        <v>784</v>
      </c>
      <c r="O367" s="291"/>
      <c r="P367" s="292"/>
      <c r="Q367" s="293"/>
      <c r="R367" s="293"/>
      <c r="S367" s="294"/>
      <c r="T367" s="295"/>
      <c r="U367" s="293"/>
      <c r="V367" s="293"/>
      <c r="W367" s="294"/>
      <c r="X367" s="296"/>
      <c r="Y367" s="295"/>
      <c r="Z367" s="293"/>
      <c r="AA367" s="293"/>
      <c r="AB367" s="313"/>
      <c r="AC367" s="314">
        <v>1</v>
      </c>
      <c r="AD367" s="315"/>
      <c r="AE367" s="293"/>
      <c r="AF367" s="293"/>
      <c r="AG367" s="296"/>
      <c r="AH367" s="319"/>
      <c r="AI367" s="320"/>
      <c r="AJ367" s="321"/>
      <c r="AK367" s="321">
        <v>1</v>
      </c>
      <c r="AL367" s="326"/>
      <c r="AM367" s="319"/>
      <c r="AN367" s="320"/>
      <c r="AO367" s="321"/>
      <c r="AP367" s="321"/>
      <c r="AQ367" s="328"/>
      <c r="AR367" s="320"/>
      <c r="AS367" s="320"/>
      <c r="AT367" s="321"/>
      <c r="AU367" s="321"/>
      <c r="AV367" s="326"/>
      <c r="AW367" s="319"/>
      <c r="AX367" s="321"/>
      <c r="AY367" s="321">
        <v>1</v>
      </c>
      <c r="AZ367" s="321"/>
      <c r="BA367" s="326"/>
      <c r="BB367" s="319"/>
      <c r="BC367" s="320"/>
      <c r="BD367" s="321"/>
      <c r="BE367" s="321"/>
      <c r="BF367" s="328"/>
      <c r="BG367" s="292"/>
      <c r="BH367" s="293"/>
      <c r="BI367" s="293"/>
      <c r="BJ367" s="294"/>
      <c r="BK367" s="296"/>
      <c r="BL367" s="295"/>
      <c r="BM367" s="293"/>
      <c r="BN367" s="293"/>
      <c r="BO367" s="293"/>
      <c r="BP367" s="296">
        <v>1</v>
      </c>
      <c r="BQ367" s="295"/>
      <c r="BR367" s="292"/>
      <c r="BS367" s="293"/>
      <c r="BT367" s="293"/>
      <c r="BU367" s="512"/>
      <c r="BV367" s="342">
        <f t="shared" si="59"/>
        <v>4</v>
      </c>
      <c r="BW367" s="429">
        <f t="shared" si="73"/>
        <v>0</v>
      </c>
      <c r="BX367" s="343">
        <f t="shared" si="60"/>
        <v>4</v>
      </c>
      <c r="BY367" s="344" t="str">
        <f t="shared" si="61"/>
        <v>-</v>
      </c>
      <c r="BZ367" s="344" t="str">
        <f t="shared" si="62"/>
        <v>-</v>
      </c>
      <c r="CA367" s="154" t="s">
        <v>124</v>
      </c>
      <c r="CB367" s="155" t="s">
        <v>691</v>
      </c>
      <c r="CC367" s="349">
        <f t="shared" si="69"/>
        <v>1</v>
      </c>
      <c r="CD367" s="349">
        <f t="shared" si="70"/>
        <v>1</v>
      </c>
      <c r="CE367" s="349">
        <f t="shared" si="71"/>
        <v>1</v>
      </c>
      <c r="CF367" s="349">
        <f t="shared" si="72"/>
        <v>1</v>
      </c>
      <c r="CG367" s="348">
        <v>0</v>
      </c>
      <c r="CH367" s="350" t="str">
        <f t="shared" si="63"/>
        <v>-</v>
      </c>
    </row>
    <row r="368" spans="1:86">
      <c r="A368" s="238" t="s">
        <v>145</v>
      </c>
      <c r="B368" s="239" t="s">
        <v>173</v>
      </c>
      <c r="C368" s="240" t="s">
        <v>918</v>
      </c>
      <c r="D368" s="240" t="s">
        <v>175</v>
      </c>
      <c r="E368" s="286" t="s">
        <v>154</v>
      </c>
      <c r="F368" s="241" t="s">
        <v>313</v>
      </c>
      <c r="G368" s="242" t="s">
        <v>314</v>
      </c>
      <c r="H368" s="242" t="s">
        <v>123</v>
      </c>
      <c r="I368" s="243" t="s">
        <v>48</v>
      </c>
      <c r="J368" s="249" t="s">
        <v>734</v>
      </c>
      <c r="K368" s="287">
        <v>4</v>
      </c>
      <c r="L368" s="288">
        <v>4</v>
      </c>
      <c r="M368" s="310" t="s">
        <v>736</v>
      </c>
      <c r="N368" s="242" t="s">
        <v>784</v>
      </c>
      <c r="O368" s="291"/>
      <c r="P368" s="292"/>
      <c r="Q368" s="293"/>
      <c r="R368" s="293"/>
      <c r="S368" s="294"/>
      <c r="T368" s="295"/>
      <c r="U368" s="293"/>
      <c r="V368" s="293"/>
      <c r="W368" s="294"/>
      <c r="X368" s="296"/>
      <c r="Y368" s="295"/>
      <c r="Z368" s="293"/>
      <c r="AA368" s="293"/>
      <c r="AB368" s="313"/>
      <c r="AC368" s="314">
        <v>4</v>
      </c>
      <c r="AD368" s="315"/>
      <c r="AE368" s="293"/>
      <c r="AF368" s="293"/>
      <c r="AG368" s="296"/>
      <c r="AH368" s="319"/>
      <c r="AI368" s="320"/>
      <c r="AJ368" s="321"/>
      <c r="AK368" s="321"/>
      <c r="AL368" s="326"/>
      <c r="AM368" s="319"/>
      <c r="AN368" s="320"/>
      <c r="AO368" s="321"/>
      <c r="AP368" s="321"/>
      <c r="AQ368" s="328"/>
      <c r="AR368" s="320"/>
      <c r="AS368" s="320"/>
      <c r="AT368" s="321"/>
      <c r="AU368" s="321"/>
      <c r="AV368" s="326"/>
      <c r="AW368" s="319"/>
      <c r="AX368" s="321"/>
      <c r="AY368" s="321"/>
      <c r="AZ368" s="321"/>
      <c r="BA368" s="326"/>
      <c r="BB368" s="319"/>
      <c r="BC368" s="320"/>
      <c r="BD368" s="321"/>
      <c r="BE368" s="321"/>
      <c r="BF368" s="328"/>
      <c r="BG368" s="292"/>
      <c r="BH368" s="293"/>
      <c r="BI368" s="293"/>
      <c r="BJ368" s="294"/>
      <c r="BK368" s="296"/>
      <c r="BL368" s="295"/>
      <c r="BM368" s="293"/>
      <c r="BN368" s="293"/>
      <c r="BO368" s="293"/>
      <c r="BP368" s="296"/>
      <c r="BQ368" s="295"/>
      <c r="BR368" s="292"/>
      <c r="BS368" s="293"/>
      <c r="BT368" s="293"/>
      <c r="BU368" s="512"/>
      <c r="BV368" s="342">
        <f t="shared" si="59"/>
        <v>4</v>
      </c>
      <c r="BW368" s="429">
        <f t="shared" si="73"/>
        <v>0</v>
      </c>
      <c r="BX368" s="343" t="str">
        <f t="shared" si="60"/>
        <v>-</v>
      </c>
      <c r="BY368" s="344" t="str">
        <f t="shared" si="61"/>
        <v>-</v>
      </c>
      <c r="BZ368" s="344" t="str">
        <f t="shared" si="62"/>
        <v>-</v>
      </c>
      <c r="CA368" s="154" t="s">
        <v>124</v>
      </c>
      <c r="CB368" s="155" t="s">
        <v>691</v>
      </c>
      <c r="CC368" s="349">
        <f t="shared" si="69"/>
        <v>4</v>
      </c>
      <c r="CD368" s="349">
        <f t="shared" si="70"/>
        <v>0</v>
      </c>
      <c r="CE368" s="349">
        <f t="shared" si="71"/>
        <v>0</v>
      </c>
      <c r="CF368" s="349">
        <f t="shared" si="72"/>
        <v>0</v>
      </c>
      <c r="CG368" s="348">
        <v>0</v>
      </c>
      <c r="CH368" s="350" t="str">
        <f t="shared" si="63"/>
        <v>-</v>
      </c>
    </row>
    <row r="369" spans="1:86">
      <c r="A369" s="238" t="s">
        <v>145</v>
      </c>
      <c r="B369" s="239" t="s">
        <v>173</v>
      </c>
      <c r="C369" s="240" t="s">
        <v>918</v>
      </c>
      <c r="D369" s="240" t="s">
        <v>175</v>
      </c>
      <c r="E369" s="286" t="s">
        <v>154</v>
      </c>
      <c r="F369" s="241" t="s">
        <v>313</v>
      </c>
      <c r="G369" s="242" t="s">
        <v>314</v>
      </c>
      <c r="H369" s="242" t="s">
        <v>123</v>
      </c>
      <c r="I369" s="243" t="s">
        <v>48</v>
      </c>
      <c r="J369" s="249" t="s">
        <v>72</v>
      </c>
      <c r="K369" s="287">
        <v>4</v>
      </c>
      <c r="L369" s="288">
        <v>4</v>
      </c>
      <c r="M369" s="247" t="s">
        <v>615</v>
      </c>
      <c r="N369" s="242" t="s">
        <v>784</v>
      </c>
      <c r="O369" s="291"/>
      <c r="P369" s="292"/>
      <c r="Q369" s="293"/>
      <c r="R369" s="293"/>
      <c r="S369" s="294"/>
      <c r="T369" s="295"/>
      <c r="U369" s="293"/>
      <c r="V369" s="293"/>
      <c r="W369" s="294"/>
      <c r="X369" s="296"/>
      <c r="Y369" s="295"/>
      <c r="Z369" s="293"/>
      <c r="AA369" s="293"/>
      <c r="AB369" s="313"/>
      <c r="AC369" s="314">
        <v>1</v>
      </c>
      <c r="AD369" s="315"/>
      <c r="AE369" s="293"/>
      <c r="AF369" s="293"/>
      <c r="AG369" s="296"/>
      <c r="AH369" s="319"/>
      <c r="AI369" s="320"/>
      <c r="AJ369" s="321"/>
      <c r="AK369" s="321">
        <v>1</v>
      </c>
      <c r="AL369" s="326"/>
      <c r="AM369" s="319"/>
      <c r="AN369" s="320"/>
      <c r="AO369" s="321"/>
      <c r="AP369" s="321"/>
      <c r="AQ369" s="328"/>
      <c r="AR369" s="320"/>
      <c r="AS369" s="320"/>
      <c r="AT369" s="321"/>
      <c r="AU369" s="321"/>
      <c r="AV369" s="326"/>
      <c r="AW369" s="319"/>
      <c r="AX369" s="321"/>
      <c r="AY369" s="321">
        <v>1</v>
      </c>
      <c r="AZ369" s="321"/>
      <c r="BA369" s="326"/>
      <c r="BB369" s="319"/>
      <c r="BC369" s="320"/>
      <c r="BD369" s="321"/>
      <c r="BE369" s="321"/>
      <c r="BF369" s="328"/>
      <c r="BG369" s="292"/>
      <c r="BH369" s="293"/>
      <c r="BI369" s="293"/>
      <c r="BJ369" s="294"/>
      <c r="BK369" s="296"/>
      <c r="BL369" s="295"/>
      <c r="BM369" s="293"/>
      <c r="BN369" s="293"/>
      <c r="BO369" s="293"/>
      <c r="BP369" s="296">
        <v>1</v>
      </c>
      <c r="BQ369" s="295"/>
      <c r="BR369" s="292"/>
      <c r="BS369" s="293"/>
      <c r="BT369" s="293"/>
      <c r="BU369" s="512"/>
      <c r="BV369" s="342">
        <f t="shared" si="59"/>
        <v>4</v>
      </c>
      <c r="BW369" s="429">
        <f t="shared" si="73"/>
        <v>0</v>
      </c>
      <c r="BX369" s="343">
        <f t="shared" si="60"/>
        <v>4</v>
      </c>
      <c r="BY369" s="344" t="str">
        <f t="shared" si="61"/>
        <v>-</v>
      </c>
      <c r="BZ369" s="344" t="str">
        <f t="shared" si="62"/>
        <v>-</v>
      </c>
      <c r="CA369" s="154" t="s">
        <v>124</v>
      </c>
      <c r="CB369" s="155" t="s">
        <v>691</v>
      </c>
      <c r="CC369" s="349">
        <f t="shared" si="69"/>
        <v>1</v>
      </c>
      <c r="CD369" s="349">
        <f t="shared" si="70"/>
        <v>1</v>
      </c>
      <c r="CE369" s="349">
        <f t="shared" si="71"/>
        <v>1</v>
      </c>
      <c r="CF369" s="349">
        <f t="shared" si="72"/>
        <v>1</v>
      </c>
      <c r="CG369" s="348">
        <v>0</v>
      </c>
      <c r="CH369" s="350" t="str">
        <f t="shared" si="63"/>
        <v>-</v>
      </c>
    </row>
    <row r="370" spans="1:86">
      <c r="A370" s="238" t="s">
        <v>145</v>
      </c>
      <c r="B370" s="239" t="s">
        <v>173</v>
      </c>
      <c r="C370" s="240" t="s">
        <v>919</v>
      </c>
      <c r="D370" s="240" t="s">
        <v>175</v>
      </c>
      <c r="E370" s="286" t="s">
        <v>154</v>
      </c>
      <c r="F370" s="241" t="s">
        <v>316</v>
      </c>
      <c r="G370" s="242" t="s">
        <v>317</v>
      </c>
      <c r="H370" s="242" t="s">
        <v>123</v>
      </c>
      <c r="I370" s="243" t="s">
        <v>48</v>
      </c>
      <c r="J370" s="249" t="s">
        <v>49</v>
      </c>
      <c r="K370" s="287">
        <v>4</v>
      </c>
      <c r="L370" s="288">
        <v>4</v>
      </c>
      <c r="M370" s="247" t="s">
        <v>630</v>
      </c>
      <c r="N370" s="242" t="s">
        <v>838</v>
      </c>
      <c r="O370" s="291"/>
      <c r="P370" s="292"/>
      <c r="Q370" s="293"/>
      <c r="R370" s="293"/>
      <c r="S370" s="294"/>
      <c r="T370" s="295"/>
      <c r="U370" s="293"/>
      <c r="V370" s="293"/>
      <c r="W370" s="294"/>
      <c r="X370" s="296"/>
      <c r="Y370" s="295"/>
      <c r="Z370" s="293"/>
      <c r="AA370" s="293"/>
      <c r="AB370" s="313"/>
      <c r="AC370" s="314">
        <v>1</v>
      </c>
      <c r="AD370" s="315"/>
      <c r="AE370" s="293"/>
      <c r="AF370" s="293"/>
      <c r="AG370" s="296"/>
      <c r="AH370" s="319"/>
      <c r="AI370" s="320"/>
      <c r="AJ370" s="321"/>
      <c r="AK370" s="321">
        <v>1</v>
      </c>
      <c r="AL370" s="326"/>
      <c r="AM370" s="319"/>
      <c r="AN370" s="320"/>
      <c r="AO370" s="321"/>
      <c r="AP370" s="321"/>
      <c r="AQ370" s="328"/>
      <c r="AR370" s="320"/>
      <c r="AS370" s="320"/>
      <c r="AT370" s="321"/>
      <c r="AU370" s="321"/>
      <c r="AV370" s="326"/>
      <c r="AW370" s="319"/>
      <c r="AX370" s="321"/>
      <c r="AY370" s="321">
        <v>1</v>
      </c>
      <c r="AZ370" s="321"/>
      <c r="BA370" s="326"/>
      <c r="BB370" s="319"/>
      <c r="BC370" s="320"/>
      <c r="BD370" s="321"/>
      <c r="BE370" s="321"/>
      <c r="BF370" s="328"/>
      <c r="BG370" s="292"/>
      <c r="BH370" s="293"/>
      <c r="BI370" s="293"/>
      <c r="BJ370" s="294"/>
      <c r="BK370" s="296"/>
      <c r="BL370" s="295"/>
      <c r="BM370" s="293"/>
      <c r="BN370" s="293"/>
      <c r="BO370" s="293"/>
      <c r="BP370" s="296">
        <v>1</v>
      </c>
      <c r="BQ370" s="295"/>
      <c r="BR370" s="292"/>
      <c r="BS370" s="293"/>
      <c r="BT370" s="293"/>
      <c r="BU370" s="512"/>
      <c r="BV370" s="342">
        <f t="shared" si="59"/>
        <v>4</v>
      </c>
      <c r="BW370" s="429">
        <f t="shared" si="73"/>
        <v>0</v>
      </c>
      <c r="BX370" s="343">
        <f t="shared" si="60"/>
        <v>4</v>
      </c>
      <c r="BY370" s="344" t="str">
        <f t="shared" si="61"/>
        <v>-</v>
      </c>
      <c r="BZ370" s="344" t="str">
        <f t="shared" si="62"/>
        <v>-</v>
      </c>
      <c r="CA370" s="154" t="s">
        <v>124</v>
      </c>
      <c r="CB370" s="155" t="s">
        <v>692</v>
      </c>
      <c r="CC370" s="349">
        <f t="shared" si="69"/>
        <v>1</v>
      </c>
      <c r="CD370" s="349">
        <f t="shared" si="70"/>
        <v>1</v>
      </c>
      <c r="CE370" s="349">
        <f t="shared" si="71"/>
        <v>1</v>
      </c>
      <c r="CF370" s="349">
        <f t="shared" si="72"/>
        <v>1</v>
      </c>
      <c r="CG370" s="348">
        <v>0</v>
      </c>
      <c r="CH370" s="350" t="str">
        <f t="shared" si="63"/>
        <v>-</v>
      </c>
    </row>
    <row r="371" spans="1:86">
      <c r="A371" s="238" t="s">
        <v>145</v>
      </c>
      <c r="B371" s="239" t="s">
        <v>173</v>
      </c>
      <c r="C371" s="240" t="s">
        <v>919</v>
      </c>
      <c r="D371" s="240" t="s">
        <v>175</v>
      </c>
      <c r="E371" s="286" t="s">
        <v>154</v>
      </c>
      <c r="F371" s="241" t="s">
        <v>316</v>
      </c>
      <c r="G371" s="242" t="s">
        <v>317</v>
      </c>
      <c r="H371" s="242" t="s">
        <v>123</v>
      </c>
      <c r="I371" s="243" t="s">
        <v>48</v>
      </c>
      <c r="J371" s="249" t="s">
        <v>40</v>
      </c>
      <c r="K371" s="287">
        <v>4</v>
      </c>
      <c r="L371" s="288">
        <v>4</v>
      </c>
      <c r="M371" s="247" t="s">
        <v>615</v>
      </c>
      <c r="N371" s="242" t="s">
        <v>838</v>
      </c>
      <c r="O371" s="291"/>
      <c r="P371" s="292"/>
      <c r="Q371" s="293"/>
      <c r="R371" s="293"/>
      <c r="S371" s="294"/>
      <c r="T371" s="295"/>
      <c r="U371" s="293"/>
      <c r="V371" s="293"/>
      <c r="W371" s="294"/>
      <c r="X371" s="296"/>
      <c r="Y371" s="295"/>
      <c r="Z371" s="293"/>
      <c r="AA371" s="293"/>
      <c r="AB371" s="313"/>
      <c r="AC371" s="314">
        <v>1</v>
      </c>
      <c r="AD371" s="315"/>
      <c r="AE371" s="293"/>
      <c r="AF371" s="293"/>
      <c r="AG371" s="296"/>
      <c r="AH371" s="319"/>
      <c r="AI371" s="320"/>
      <c r="AJ371" s="321"/>
      <c r="AK371" s="321">
        <v>1</v>
      </c>
      <c r="AL371" s="326"/>
      <c r="AM371" s="319"/>
      <c r="AN371" s="320"/>
      <c r="AO371" s="321"/>
      <c r="AP371" s="321"/>
      <c r="AQ371" s="328"/>
      <c r="AR371" s="320"/>
      <c r="AS371" s="320"/>
      <c r="AT371" s="321"/>
      <c r="AU371" s="321"/>
      <c r="AV371" s="326"/>
      <c r="AW371" s="319"/>
      <c r="AX371" s="321"/>
      <c r="AY371" s="321">
        <v>1</v>
      </c>
      <c r="AZ371" s="321"/>
      <c r="BA371" s="326"/>
      <c r="BB371" s="319"/>
      <c r="BC371" s="320"/>
      <c r="BD371" s="321"/>
      <c r="BE371" s="321"/>
      <c r="BF371" s="328"/>
      <c r="BG371" s="292"/>
      <c r="BH371" s="293"/>
      <c r="BI371" s="293"/>
      <c r="BJ371" s="294"/>
      <c r="BK371" s="296"/>
      <c r="BL371" s="295"/>
      <c r="BM371" s="293"/>
      <c r="BN371" s="293"/>
      <c r="BO371" s="293"/>
      <c r="BP371" s="296">
        <v>1</v>
      </c>
      <c r="BQ371" s="295"/>
      <c r="BR371" s="292"/>
      <c r="BS371" s="293"/>
      <c r="BT371" s="293"/>
      <c r="BU371" s="512"/>
      <c r="BV371" s="342">
        <f t="shared" si="59"/>
        <v>4</v>
      </c>
      <c r="BW371" s="429">
        <f t="shared" si="73"/>
        <v>0</v>
      </c>
      <c r="BX371" s="343">
        <f t="shared" si="60"/>
        <v>4</v>
      </c>
      <c r="BY371" s="344" t="str">
        <f t="shared" si="61"/>
        <v>-</v>
      </c>
      <c r="BZ371" s="344" t="str">
        <f t="shared" si="62"/>
        <v>-</v>
      </c>
      <c r="CA371" s="154" t="s">
        <v>124</v>
      </c>
      <c r="CB371" s="155" t="s">
        <v>692</v>
      </c>
      <c r="CC371" s="349">
        <f t="shared" si="69"/>
        <v>1</v>
      </c>
      <c r="CD371" s="349">
        <f t="shared" si="70"/>
        <v>1</v>
      </c>
      <c r="CE371" s="349">
        <f t="shared" si="71"/>
        <v>1</v>
      </c>
      <c r="CF371" s="349">
        <f t="shared" si="72"/>
        <v>1</v>
      </c>
      <c r="CG371" s="348">
        <v>0</v>
      </c>
      <c r="CH371" s="350" t="str">
        <f t="shared" si="63"/>
        <v>-</v>
      </c>
    </row>
    <row r="372" spans="1:86">
      <c r="A372" s="238" t="s">
        <v>145</v>
      </c>
      <c r="B372" s="239" t="s">
        <v>173</v>
      </c>
      <c r="C372" s="240" t="s">
        <v>919</v>
      </c>
      <c r="D372" s="240" t="s">
        <v>175</v>
      </c>
      <c r="E372" s="286" t="s">
        <v>154</v>
      </c>
      <c r="F372" s="241" t="s">
        <v>316</v>
      </c>
      <c r="G372" s="242" t="s">
        <v>317</v>
      </c>
      <c r="H372" s="242" t="s">
        <v>123</v>
      </c>
      <c r="I372" s="243" t="s">
        <v>48</v>
      </c>
      <c r="J372" s="249" t="s">
        <v>737</v>
      </c>
      <c r="K372" s="287">
        <v>0</v>
      </c>
      <c r="L372" s="288">
        <v>3</v>
      </c>
      <c r="M372" s="312" t="s">
        <v>738</v>
      </c>
      <c r="N372" s="242" t="s">
        <v>838</v>
      </c>
      <c r="O372" s="291"/>
      <c r="P372" s="292"/>
      <c r="Q372" s="293"/>
      <c r="R372" s="293"/>
      <c r="S372" s="294"/>
      <c r="T372" s="295"/>
      <c r="U372" s="293"/>
      <c r="V372" s="293"/>
      <c r="W372" s="294"/>
      <c r="X372" s="296"/>
      <c r="Y372" s="295"/>
      <c r="Z372" s="293"/>
      <c r="AA372" s="293"/>
      <c r="AB372" s="313"/>
      <c r="AC372" s="314"/>
      <c r="AD372" s="315"/>
      <c r="AE372" s="293"/>
      <c r="AF372" s="293"/>
      <c r="AG372" s="296"/>
      <c r="AH372" s="319"/>
      <c r="AI372" s="320"/>
      <c r="AJ372" s="321"/>
      <c r="AK372" s="321">
        <v>1</v>
      </c>
      <c r="AL372" s="326"/>
      <c r="AM372" s="319"/>
      <c r="AN372" s="320"/>
      <c r="AO372" s="321"/>
      <c r="AP372" s="321"/>
      <c r="AQ372" s="328"/>
      <c r="AR372" s="320"/>
      <c r="AS372" s="320"/>
      <c r="AT372" s="321"/>
      <c r="AU372" s="321"/>
      <c r="AV372" s="326"/>
      <c r="AW372" s="319"/>
      <c r="AX372" s="321"/>
      <c r="AY372" s="321">
        <v>1</v>
      </c>
      <c r="AZ372" s="321"/>
      <c r="BA372" s="326"/>
      <c r="BB372" s="319"/>
      <c r="BC372" s="320"/>
      <c r="BD372" s="321"/>
      <c r="BE372" s="321"/>
      <c r="BF372" s="328"/>
      <c r="BG372" s="292"/>
      <c r="BH372" s="293"/>
      <c r="BI372" s="293"/>
      <c r="BJ372" s="294"/>
      <c r="BK372" s="296"/>
      <c r="BL372" s="295"/>
      <c r="BM372" s="293"/>
      <c r="BN372" s="293"/>
      <c r="BO372" s="293"/>
      <c r="BP372" s="296">
        <v>1</v>
      </c>
      <c r="BQ372" s="295"/>
      <c r="BR372" s="292"/>
      <c r="BS372" s="293"/>
      <c r="BT372" s="293"/>
      <c r="BU372" s="512"/>
      <c r="BV372" s="342">
        <f t="shared" si="59"/>
        <v>3</v>
      </c>
      <c r="BW372" s="429">
        <f t="shared" si="73"/>
        <v>0</v>
      </c>
      <c r="BX372" s="343">
        <f t="shared" si="60"/>
        <v>3</v>
      </c>
      <c r="BY372" s="344" t="str">
        <f t="shared" si="61"/>
        <v>-</v>
      </c>
      <c r="BZ372" s="344" t="str">
        <f t="shared" si="62"/>
        <v>-</v>
      </c>
      <c r="CA372" s="154" t="s">
        <v>124</v>
      </c>
      <c r="CB372" s="155" t="s">
        <v>692</v>
      </c>
      <c r="CC372" s="349">
        <f t="shared" si="69"/>
        <v>0</v>
      </c>
      <c r="CD372" s="349">
        <f t="shared" si="70"/>
        <v>1</v>
      </c>
      <c r="CE372" s="349">
        <f t="shared" si="71"/>
        <v>1</v>
      </c>
      <c r="CF372" s="349">
        <f t="shared" si="72"/>
        <v>1</v>
      </c>
      <c r="CG372" s="348">
        <v>0</v>
      </c>
      <c r="CH372" s="350" t="str">
        <f t="shared" si="63"/>
        <v>-</v>
      </c>
    </row>
    <row r="373" spans="1:86">
      <c r="A373" s="238" t="s">
        <v>145</v>
      </c>
      <c r="B373" s="239" t="s">
        <v>173</v>
      </c>
      <c r="C373" s="240" t="s">
        <v>919</v>
      </c>
      <c r="D373" s="240" t="s">
        <v>175</v>
      </c>
      <c r="E373" s="286" t="s">
        <v>154</v>
      </c>
      <c r="F373" s="241" t="s">
        <v>316</v>
      </c>
      <c r="G373" s="242" t="s">
        <v>317</v>
      </c>
      <c r="H373" s="242" t="s">
        <v>123</v>
      </c>
      <c r="I373" s="243" t="s">
        <v>48</v>
      </c>
      <c r="J373" s="249" t="s">
        <v>734</v>
      </c>
      <c r="K373" s="287">
        <v>4</v>
      </c>
      <c r="L373" s="288">
        <v>4</v>
      </c>
      <c r="M373" s="310" t="s">
        <v>736</v>
      </c>
      <c r="N373" s="242" t="s">
        <v>838</v>
      </c>
      <c r="O373" s="291"/>
      <c r="P373" s="292"/>
      <c r="Q373" s="293"/>
      <c r="R373" s="293"/>
      <c r="S373" s="294"/>
      <c r="T373" s="295"/>
      <c r="U373" s="293"/>
      <c r="V373" s="293"/>
      <c r="W373" s="294"/>
      <c r="X373" s="296"/>
      <c r="Y373" s="295"/>
      <c r="Z373" s="293"/>
      <c r="AA373" s="293"/>
      <c r="AB373" s="313"/>
      <c r="AC373" s="314">
        <v>4</v>
      </c>
      <c r="AD373" s="315"/>
      <c r="AE373" s="293"/>
      <c r="AF373" s="293"/>
      <c r="AG373" s="296"/>
      <c r="AH373" s="319"/>
      <c r="AI373" s="320"/>
      <c r="AJ373" s="321"/>
      <c r="AK373" s="321"/>
      <c r="AL373" s="326"/>
      <c r="AM373" s="319"/>
      <c r="AN373" s="320"/>
      <c r="AO373" s="321"/>
      <c r="AP373" s="321"/>
      <c r="AQ373" s="328"/>
      <c r="AR373" s="320"/>
      <c r="AS373" s="320"/>
      <c r="AT373" s="321"/>
      <c r="AU373" s="321"/>
      <c r="AV373" s="326"/>
      <c r="AW373" s="319"/>
      <c r="AX373" s="321"/>
      <c r="AY373" s="321"/>
      <c r="AZ373" s="321"/>
      <c r="BA373" s="326"/>
      <c r="BB373" s="319"/>
      <c r="BC373" s="320"/>
      <c r="BD373" s="321"/>
      <c r="BE373" s="321"/>
      <c r="BF373" s="328"/>
      <c r="BG373" s="292"/>
      <c r="BH373" s="293"/>
      <c r="BI373" s="293"/>
      <c r="BJ373" s="294"/>
      <c r="BK373" s="296"/>
      <c r="BL373" s="295"/>
      <c r="BM373" s="293"/>
      <c r="BN373" s="293"/>
      <c r="BO373" s="293"/>
      <c r="BP373" s="296"/>
      <c r="BQ373" s="295"/>
      <c r="BR373" s="292"/>
      <c r="BS373" s="293"/>
      <c r="BT373" s="293"/>
      <c r="BU373" s="512"/>
      <c r="BV373" s="342">
        <f t="shared" si="59"/>
        <v>4</v>
      </c>
      <c r="BW373" s="429">
        <f t="shared" si="73"/>
        <v>0</v>
      </c>
      <c r="BX373" s="343" t="str">
        <f t="shared" si="60"/>
        <v>-</v>
      </c>
      <c r="BY373" s="344" t="str">
        <f t="shared" si="61"/>
        <v>-</v>
      </c>
      <c r="BZ373" s="344" t="str">
        <f t="shared" si="62"/>
        <v>-</v>
      </c>
      <c r="CA373" s="154" t="s">
        <v>124</v>
      </c>
      <c r="CB373" s="155" t="s">
        <v>692</v>
      </c>
      <c r="CC373" s="349">
        <f t="shared" si="69"/>
        <v>4</v>
      </c>
      <c r="CD373" s="349">
        <f t="shared" si="70"/>
        <v>0</v>
      </c>
      <c r="CE373" s="349">
        <f t="shared" si="71"/>
        <v>0</v>
      </c>
      <c r="CF373" s="349">
        <f t="shared" si="72"/>
        <v>0</v>
      </c>
      <c r="CG373" s="348">
        <v>0</v>
      </c>
      <c r="CH373" s="350" t="str">
        <f t="shared" si="63"/>
        <v>-</v>
      </c>
    </row>
    <row r="374" spans="1:86">
      <c r="A374" s="238" t="s">
        <v>145</v>
      </c>
      <c r="B374" s="239" t="s">
        <v>173</v>
      </c>
      <c r="C374" s="240" t="s">
        <v>174</v>
      </c>
      <c r="D374" s="240" t="s">
        <v>175</v>
      </c>
      <c r="E374" s="286" t="s">
        <v>154</v>
      </c>
      <c r="F374" s="241" t="s">
        <v>176</v>
      </c>
      <c r="G374" s="242" t="s">
        <v>124</v>
      </c>
      <c r="H374" s="242" t="s">
        <v>123</v>
      </c>
      <c r="I374" s="243" t="s">
        <v>48</v>
      </c>
      <c r="J374" s="249" t="s">
        <v>49</v>
      </c>
      <c r="K374" s="287">
        <v>5</v>
      </c>
      <c r="L374" s="288">
        <v>5</v>
      </c>
      <c r="M374" s="247" t="s">
        <v>606</v>
      </c>
      <c r="N374" s="242" t="s">
        <v>177</v>
      </c>
      <c r="O374" s="291"/>
      <c r="P374" s="292"/>
      <c r="Q374" s="293"/>
      <c r="R374" s="293"/>
      <c r="S374" s="294"/>
      <c r="T374" s="295"/>
      <c r="U374" s="293"/>
      <c r="V374" s="293"/>
      <c r="W374" s="294"/>
      <c r="X374" s="296"/>
      <c r="Y374" s="295"/>
      <c r="Z374" s="293"/>
      <c r="AA374" s="293"/>
      <c r="AB374" s="313"/>
      <c r="AC374" s="314">
        <v>1</v>
      </c>
      <c r="AD374" s="315"/>
      <c r="AE374" s="293"/>
      <c r="AF374" s="293"/>
      <c r="AG374" s="296"/>
      <c r="AH374" s="319"/>
      <c r="AI374" s="320"/>
      <c r="AJ374" s="321"/>
      <c r="AK374" s="321">
        <v>1</v>
      </c>
      <c r="AL374" s="326"/>
      <c r="AM374" s="319"/>
      <c r="AN374" s="320"/>
      <c r="AO374" s="321"/>
      <c r="AP374" s="321"/>
      <c r="AQ374" s="328"/>
      <c r="AR374" s="320"/>
      <c r="AS374" s="320"/>
      <c r="AT374" s="321"/>
      <c r="AU374" s="321"/>
      <c r="AV374" s="326"/>
      <c r="AW374" s="319"/>
      <c r="AX374" s="321"/>
      <c r="AY374" s="321">
        <v>1</v>
      </c>
      <c r="AZ374" s="321"/>
      <c r="BA374" s="326"/>
      <c r="BB374" s="319"/>
      <c r="BC374" s="320"/>
      <c r="BD374" s="321"/>
      <c r="BE374" s="321"/>
      <c r="BF374" s="328"/>
      <c r="BG374" s="292"/>
      <c r="BH374" s="293"/>
      <c r="BI374" s="293"/>
      <c r="BJ374" s="294"/>
      <c r="BK374" s="296"/>
      <c r="BL374" s="295"/>
      <c r="BM374" s="293"/>
      <c r="BN374" s="293">
        <v>1</v>
      </c>
      <c r="BO374" s="293"/>
      <c r="BP374" s="296">
        <v>1</v>
      </c>
      <c r="BQ374" s="295"/>
      <c r="BR374" s="292"/>
      <c r="BS374" s="293"/>
      <c r="BT374" s="293"/>
      <c r="BU374" s="512"/>
      <c r="BV374" s="342">
        <f t="shared" si="59"/>
        <v>5</v>
      </c>
      <c r="BW374" s="429">
        <f t="shared" si="73"/>
        <v>0</v>
      </c>
      <c r="BX374" s="343">
        <f t="shared" si="60"/>
        <v>5</v>
      </c>
      <c r="BY374" s="344" t="str">
        <f t="shared" si="61"/>
        <v>-</v>
      </c>
      <c r="BZ374" s="344" t="str">
        <f t="shared" si="62"/>
        <v>-</v>
      </c>
      <c r="CA374" s="154" t="s">
        <v>124</v>
      </c>
      <c r="CB374" s="155" t="s">
        <v>690</v>
      </c>
      <c r="CC374" s="349">
        <f t="shared" si="69"/>
        <v>1</v>
      </c>
      <c r="CD374" s="349">
        <f t="shared" si="70"/>
        <v>1</v>
      </c>
      <c r="CE374" s="349">
        <f t="shared" si="71"/>
        <v>1</v>
      </c>
      <c r="CF374" s="349">
        <f t="shared" si="72"/>
        <v>2</v>
      </c>
      <c r="CG374" s="348">
        <v>0</v>
      </c>
      <c r="CH374" s="350" t="str">
        <f t="shared" si="63"/>
        <v>-</v>
      </c>
    </row>
    <row r="375" spans="1:86">
      <c r="A375" s="238" t="s">
        <v>145</v>
      </c>
      <c r="B375" s="239" t="s">
        <v>173</v>
      </c>
      <c r="C375" s="240" t="s">
        <v>174</v>
      </c>
      <c r="D375" s="240" t="s">
        <v>175</v>
      </c>
      <c r="E375" s="286" t="s">
        <v>154</v>
      </c>
      <c r="F375" s="241" t="s">
        <v>176</v>
      </c>
      <c r="G375" s="242" t="s">
        <v>124</v>
      </c>
      <c r="H375" s="242" t="s">
        <v>123</v>
      </c>
      <c r="I375" s="243" t="s">
        <v>48</v>
      </c>
      <c r="J375" s="249" t="s">
        <v>38</v>
      </c>
      <c r="K375" s="287">
        <v>5</v>
      </c>
      <c r="L375" s="288">
        <v>5</v>
      </c>
      <c r="M375" s="247" t="s">
        <v>631</v>
      </c>
      <c r="N375" s="242" t="s">
        <v>177</v>
      </c>
      <c r="O375" s="291"/>
      <c r="P375" s="292"/>
      <c r="Q375" s="293"/>
      <c r="R375" s="293"/>
      <c r="S375" s="294"/>
      <c r="T375" s="295"/>
      <c r="U375" s="293"/>
      <c r="V375" s="293"/>
      <c r="W375" s="294"/>
      <c r="X375" s="296"/>
      <c r="Y375" s="295"/>
      <c r="Z375" s="293"/>
      <c r="AA375" s="293"/>
      <c r="AB375" s="313"/>
      <c r="AC375" s="314">
        <v>1</v>
      </c>
      <c r="AD375" s="315"/>
      <c r="AE375" s="293"/>
      <c r="AF375" s="293"/>
      <c r="AG375" s="296"/>
      <c r="AH375" s="319"/>
      <c r="AI375" s="320"/>
      <c r="AJ375" s="321"/>
      <c r="AK375" s="321">
        <v>1</v>
      </c>
      <c r="AL375" s="326"/>
      <c r="AM375" s="319"/>
      <c r="AN375" s="320"/>
      <c r="AO375" s="321"/>
      <c r="AP375" s="321"/>
      <c r="AQ375" s="328"/>
      <c r="AR375" s="320"/>
      <c r="AS375" s="320"/>
      <c r="AT375" s="321"/>
      <c r="AU375" s="321"/>
      <c r="AV375" s="326"/>
      <c r="AW375" s="319"/>
      <c r="AX375" s="321"/>
      <c r="AY375" s="321">
        <v>1</v>
      </c>
      <c r="AZ375" s="321"/>
      <c r="BA375" s="326"/>
      <c r="BB375" s="319"/>
      <c r="BC375" s="320"/>
      <c r="BD375" s="321"/>
      <c r="BE375" s="321"/>
      <c r="BF375" s="328"/>
      <c r="BG375" s="292"/>
      <c r="BH375" s="293"/>
      <c r="BI375" s="293"/>
      <c r="BJ375" s="294"/>
      <c r="BK375" s="296"/>
      <c r="BL375" s="295"/>
      <c r="BM375" s="293"/>
      <c r="BN375" s="293">
        <v>1</v>
      </c>
      <c r="BO375" s="293"/>
      <c r="BP375" s="296">
        <v>1</v>
      </c>
      <c r="BQ375" s="295"/>
      <c r="BR375" s="292"/>
      <c r="BS375" s="293"/>
      <c r="BT375" s="293"/>
      <c r="BU375" s="512"/>
      <c r="BV375" s="342">
        <f t="shared" si="59"/>
        <v>5</v>
      </c>
      <c r="BW375" s="429">
        <f t="shared" si="73"/>
        <v>0</v>
      </c>
      <c r="BX375" s="343">
        <f t="shared" si="60"/>
        <v>5</v>
      </c>
      <c r="BY375" s="344">
        <f t="shared" si="61"/>
        <v>3</v>
      </c>
      <c r="BZ375" s="344">
        <f t="shared" si="62"/>
        <v>2</v>
      </c>
      <c r="CA375" s="154" t="s">
        <v>124</v>
      </c>
      <c r="CB375" s="155" t="s">
        <v>690</v>
      </c>
      <c r="CC375" s="349">
        <f t="shared" si="69"/>
        <v>1</v>
      </c>
      <c r="CD375" s="349">
        <f t="shared" si="70"/>
        <v>1</v>
      </c>
      <c r="CE375" s="349">
        <f t="shared" si="71"/>
        <v>1</v>
      </c>
      <c r="CF375" s="349">
        <f t="shared" si="72"/>
        <v>2</v>
      </c>
      <c r="CG375" s="348">
        <v>0</v>
      </c>
      <c r="CH375" s="350" t="str">
        <f t="shared" si="63"/>
        <v>Done</v>
      </c>
    </row>
    <row r="376" spans="1:86">
      <c r="A376" s="238" t="s">
        <v>145</v>
      </c>
      <c r="B376" s="239" t="s">
        <v>173</v>
      </c>
      <c r="C376" s="240" t="s">
        <v>174</v>
      </c>
      <c r="D376" s="240" t="s">
        <v>175</v>
      </c>
      <c r="E376" s="286" t="s">
        <v>154</v>
      </c>
      <c r="F376" s="241" t="s">
        <v>176</v>
      </c>
      <c r="G376" s="242" t="s">
        <v>124</v>
      </c>
      <c r="H376" s="242" t="s">
        <v>123</v>
      </c>
      <c r="I376" s="243" t="s">
        <v>48</v>
      </c>
      <c r="J376" s="249" t="s">
        <v>737</v>
      </c>
      <c r="K376" s="287">
        <v>0</v>
      </c>
      <c r="L376" s="288">
        <v>3</v>
      </c>
      <c r="M376" s="312" t="s">
        <v>738</v>
      </c>
      <c r="N376" s="242" t="s">
        <v>177</v>
      </c>
      <c r="O376" s="291"/>
      <c r="P376" s="292"/>
      <c r="Q376" s="293"/>
      <c r="R376" s="293"/>
      <c r="S376" s="294"/>
      <c r="T376" s="295"/>
      <c r="U376" s="293"/>
      <c r="V376" s="293"/>
      <c r="W376" s="294"/>
      <c r="X376" s="296"/>
      <c r="Y376" s="295"/>
      <c r="Z376" s="293"/>
      <c r="AA376" s="293"/>
      <c r="AB376" s="313"/>
      <c r="AC376" s="314"/>
      <c r="AD376" s="315"/>
      <c r="AE376" s="293"/>
      <c r="AF376" s="293"/>
      <c r="AG376" s="296"/>
      <c r="AH376" s="319"/>
      <c r="AI376" s="320"/>
      <c r="AJ376" s="321"/>
      <c r="AK376" s="321">
        <v>1</v>
      </c>
      <c r="AL376" s="326"/>
      <c r="AM376" s="319"/>
      <c r="AN376" s="320"/>
      <c r="AO376" s="321"/>
      <c r="AP376" s="321"/>
      <c r="AQ376" s="328"/>
      <c r="AR376" s="320"/>
      <c r="AS376" s="320"/>
      <c r="AT376" s="321"/>
      <c r="AU376" s="321"/>
      <c r="AV376" s="326"/>
      <c r="AW376" s="319"/>
      <c r="AX376" s="321"/>
      <c r="AY376" s="321">
        <v>1</v>
      </c>
      <c r="AZ376" s="321"/>
      <c r="BA376" s="326"/>
      <c r="BB376" s="319"/>
      <c r="BC376" s="320"/>
      <c r="BD376" s="321"/>
      <c r="BE376" s="321"/>
      <c r="BF376" s="328"/>
      <c r="BG376" s="292"/>
      <c r="BH376" s="293"/>
      <c r="BI376" s="293"/>
      <c r="BJ376" s="294"/>
      <c r="BK376" s="296"/>
      <c r="BL376" s="295"/>
      <c r="BM376" s="293"/>
      <c r="BN376" s="293"/>
      <c r="BO376" s="293"/>
      <c r="BP376" s="296">
        <v>1</v>
      </c>
      <c r="BQ376" s="295"/>
      <c r="BR376" s="292"/>
      <c r="BS376" s="293"/>
      <c r="BT376" s="293"/>
      <c r="BU376" s="512"/>
      <c r="BV376" s="342">
        <f t="shared" si="59"/>
        <v>3</v>
      </c>
      <c r="BW376" s="429">
        <f t="shared" si="73"/>
        <v>0</v>
      </c>
      <c r="BX376" s="343">
        <f t="shared" si="60"/>
        <v>3</v>
      </c>
      <c r="BY376" s="344" t="str">
        <f t="shared" si="61"/>
        <v>-</v>
      </c>
      <c r="BZ376" s="344" t="str">
        <f t="shared" si="62"/>
        <v>-</v>
      </c>
      <c r="CA376" s="154" t="s">
        <v>124</v>
      </c>
      <c r="CB376" s="155" t="s">
        <v>690</v>
      </c>
      <c r="CC376" s="349">
        <f t="shared" si="69"/>
        <v>0</v>
      </c>
      <c r="CD376" s="349">
        <f t="shared" si="70"/>
        <v>1</v>
      </c>
      <c r="CE376" s="349">
        <f t="shared" si="71"/>
        <v>1</v>
      </c>
      <c r="CF376" s="349">
        <f t="shared" si="72"/>
        <v>1</v>
      </c>
      <c r="CG376" s="348">
        <v>0</v>
      </c>
      <c r="CH376" s="350" t="str">
        <f t="shared" si="63"/>
        <v>-</v>
      </c>
    </row>
    <row r="377" spans="1:86">
      <c r="A377" s="238" t="s">
        <v>145</v>
      </c>
      <c r="B377" s="239" t="s">
        <v>173</v>
      </c>
      <c r="C377" s="240" t="s">
        <v>174</v>
      </c>
      <c r="D377" s="240" t="s">
        <v>175</v>
      </c>
      <c r="E377" s="286" t="s">
        <v>154</v>
      </c>
      <c r="F377" s="241" t="s">
        <v>176</v>
      </c>
      <c r="G377" s="242" t="s">
        <v>124</v>
      </c>
      <c r="H377" s="242" t="s">
        <v>123</v>
      </c>
      <c r="I377" s="243" t="s">
        <v>48</v>
      </c>
      <c r="J377" s="249" t="s">
        <v>734</v>
      </c>
      <c r="K377" s="287">
        <v>4</v>
      </c>
      <c r="L377" s="288">
        <v>4</v>
      </c>
      <c r="M377" s="310" t="s">
        <v>736</v>
      </c>
      <c r="N377" s="242" t="s">
        <v>177</v>
      </c>
      <c r="O377" s="291"/>
      <c r="P377" s="292"/>
      <c r="Q377" s="293"/>
      <c r="R377" s="293"/>
      <c r="S377" s="294"/>
      <c r="T377" s="295"/>
      <c r="U377" s="293"/>
      <c r="V377" s="293"/>
      <c r="W377" s="294"/>
      <c r="X377" s="296"/>
      <c r="Y377" s="295"/>
      <c r="Z377" s="293"/>
      <c r="AA377" s="293"/>
      <c r="AB377" s="313"/>
      <c r="AC377" s="314">
        <v>4</v>
      </c>
      <c r="AD377" s="315"/>
      <c r="AE377" s="293"/>
      <c r="AF377" s="293"/>
      <c r="AG377" s="296"/>
      <c r="AH377" s="319"/>
      <c r="AI377" s="320"/>
      <c r="AJ377" s="321"/>
      <c r="AK377" s="321"/>
      <c r="AL377" s="326"/>
      <c r="AM377" s="319"/>
      <c r="AN377" s="320"/>
      <c r="AO377" s="321"/>
      <c r="AP377" s="321"/>
      <c r="AQ377" s="328"/>
      <c r="AR377" s="320"/>
      <c r="AS377" s="320"/>
      <c r="AT377" s="321"/>
      <c r="AU377" s="321"/>
      <c r="AV377" s="326"/>
      <c r="AW377" s="319"/>
      <c r="AX377" s="321"/>
      <c r="AY377" s="321"/>
      <c r="AZ377" s="321"/>
      <c r="BA377" s="326"/>
      <c r="BB377" s="319"/>
      <c r="BC377" s="320"/>
      <c r="BD377" s="321"/>
      <c r="BE377" s="321"/>
      <c r="BF377" s="328"/>
      <c r="BG377" s="292"/>
      <c r="BH377" s="293"/>
      <c r="BI377" s="293"/>
      <c r="BJ377" s="294"/>
      <c r="BK377" s="296"/>
      <c r="BL377" s="295"/>
      <c r="BM377" s="293"/>
      <c r="BN377" s="293"/>
      <c r="BO377" s="293"/>
      <c r="BP377" s="296"/>
      <c r="BQ377" s="295"/>
      <c r="BR377" s="292"/>
      <c r="BS377" s="293"/>
      <c r="BT377" s="293"/>
      <c r="BU377" s="512"/>
      <c r="BV377" s="342">
        <f t="shared" si="59"/>
        <v>4</v>
      </c>
      <c r="BW377" s="429">
        <f t="shared" si="73"/>
        <v>0</v>
      </c>
      <c r="BX377" s="343" t="str">
        <f t="shared" si="60"/>
        <v>-</v>
      </c>
      <c r="BY377" s="344" t="str">
        <f t="shared" si="61"/>
        <v>-</v>
      </c>
      <c r="BZ377" s="344" t="str">
        <f t="shared" si="62"/>
        <v>-</v>
      </c>
      <c r="CA377" s="154" t="s">
        <v>124</v>
      </c>
      <c r="CB377" s="155" t="s">
        <v>690</v>
      </c>
      <c r="CC377" s="349">
        <f t="shared" si="69"/>
        <v>4</v>
      </c>
      <c r="CD377" s="349">
        <f t="shared" si="70"/>
        <v>0</v>
      </c>
      <c r="CE377" s="349">
        <f t="shared" si="71"/>
        <v>0</v>
      </c>
      <c r="CF377" s="349">
        <f t="shared" si="72"/>
        <v>0</v>
      </c>
      <c r="CG377" s="348">
        <v>0</v>
      </c>
      <c r="CH377" s="350" t="str">
        <f t="shared" si="63"/>
        <v>-</v>
      </c>
    </row>
    <row r="378" spans="1:86">
      <c r="A378" s="238" t="s">
        <v>145</v>
      </c>
      <c r="B378" s="239" t="s">
        <v>173</v>
      </c>
      <c r="C378" s="240" t="s">
        <v>267</v>
      </c>
      <c r="D378" s="240" t="s">
        <v>175</v>
      </c>
      <c r="E378" s="286" t="s">
        <v>154</v>
      </c>
      <c r="F378" s="241" t="s">
        <v>268</v>
      </c>
      <c r="G378" s="242" t="s">
        <v>269</v>
      </c>
      <c r="H378" s="242" t="s">
        <v>123</v>
      </c>
      <c r="I378" s="243" t="s">
        <v>48</v>
      </c>
      <c r="J378" s="249" t="s">
        <v>71</v>
      </c>
      <c r="K378" s="287">
        <v>10</v>
      </c>
      <c r="L378" s="288">
        <v>14</v>
      </c>
      <c r="M378" s="312" t="s">
        <v>782</v>
      </c>
      <c r="N378" s="242" t="s">
        <v>270</v>
      </c>
      <c r="O378" s="291"/>
      <c r="P378" s="292"/>
      <c r="Q378" s="293"/>
      <c r="R378" s="293"/>
      <c r="S378" s="294"/>
      <c r="T378" s="295"/>
      <c r="U378" s="293"/>
      <c r="V378" s="293"/>
      <c r="W378" s="294"/>
      <c r="X378" s="296"/>
      <c r="Y378" s="295"/>
      <c r="Z378" s="293"/>
      <c r="AA378" s="293"/>
      <c r="AB378" s="313"/>
      <c r="AC378" s="314"/>
      <c r="AD378" s="315">
        <v>5</v>
      </c>
      <c r="AE378" s="293">
        <v>3</v>
      </c>
      <c r="AF378" s="293"/>
      <c r="AG378" s="296"/>
      <c r="AH378" s="319"/>
      <c r="AI378" s="320"/>
      <c r="AJ378" s="321"/>
      <c r="AK378" s="321"/>
      <c r="AL378" s="326">
        <v>1</v>
      </c>
      <c r="AM378" s="319">
        <v>4</v>
      </c>
      <c r="AN378" s="320">
        <v>1</v>
      </c>
      <c r="AO378" s="321"/>
      <c r="AP378" s="321"/>
      <c r="AQ378" s="328"/>
      <c r="AR378" s="320"/>
      <c r="AS378" s="320"/>
      <c r="AT378" s="321"/>
      <c r="AU378" s="321"/>
      <c r="AV378" s="326"/>
      <c r="AW378" s="319"/>
      <c r="AX378" s="321"/>
      <c r="AY378" s="321"/>
      <c r="AZ378" s="321"/>
      <c r="BA378" s="326"/>
      <c r="BB378" s="319"/>
      <c r="BC378" s="320"/>
      <c r="BD378" s="321"/>
      <c r="BE378" s="321"/>
      <c r="BF378" s="328"/>
      <c r="BG378" s="292"/>
      <c r="BH378" s="293"/>
      <c r="BI378" s="293"/>
      <c r="BJ378" s="294"/>
      <c r="BK378" s="296"/>
      <c r="BL378" s="295"/>
      <c r="BM378" s="293"/>
      <c r="BN378" s="293"/>
      <c r="BO378" s="293"/>
      <c r="BP378" s="296"/>
      <c r="BQ378" s="295"/>
      <c r="BR378" s="292"/>
      <c r="BS378" s="293"/>
      <c r="BT378" s="293"/>
      <c r="BU378" s="512"/>
      <c r="BV378" s="342">
        <f t="shared" si="59"/>
        <v>14</v>
      </c>
      <c r="BW378" s="429">
        <f t="shared" si="73"/>
        <v>0</v>
      </c>
      <c r="BX378" s="343" t="str">
        <f t="shared" si="60"/>
        <v>-</v>
      </c>
      <c r="BY378" s="344" t="str">
        <f t="shared" si="61"/>
        <v>-</v>
      </c>
      <c r="BZ378" s="344" t="str">
        <f t="shared" si="62"/>
        <v>-</v>
      </c>
      <c r="CA378" s="154" t="s">
        <v>723</v>
      </c>
      <c r="CB378" s="155" t="s">
        <v>689</v>
      </c>
      <c r="CC378" s="349">
        <f t="shared" si="69"/>
        <v>0</v>
      </c>
      <c r="CD378" s="349">
        <f t="shared" si="70"/>
        <v>14</v>
      </c>
      <c r="CE378" s="349">
        <f t="shared" si="71"/>
        <v>0</v>
      </c>
      <c r="CF378" s="349">
        <f t="shared" si="72"/>
        <v>0</v>
      </c>
      <c r="CG378" s="348">
        <v>0</v>
      </c>
      <c r="CH378" s="350" t="str">
        <f t="shared" si="63"/>
        <v>-</v>
      </c>
    </row>
    <row r="379" spans="1:86">
      <c r="A379" s="238" t="s">
        <v>145</v>
      </c>
      <c r="B379" s="239" t="s">
        <v>173</v>
      </c>
      <c r="C379" s="240" t="s">
        <v>267</v>
      </c>
      <c r="D379" s="240" t="s">
        <v>175</v>
      </c>
      <c r="E379" s="286" t="s">
        <v>154</v>
      </c>
      <c r="F379" s="241" t="s">
        <v>268</v>
      </c>
      <c r="G379" s="242" t="s">
        <v>269</v>
      </c>
      <c r="H379" s="242" t="s">
        <v>123</v>
      </c>
      <c r="I379" s="243" t="s">
        <v>48</v>
      </c>
      <c r="J379" s="249" t="s">
        <v>49</v>
      </c>
      <c r="K379" s="287">
        <v>7</v>
      </c>
      <c r="L379" s="288">
        <v>8</v>
      </c>
      <c r="M379" s="247" t="s">
        <v>845</v>
      </c>
      <c r="N379" s="242" t="s">
        <v>270</v>
      </c>
      <c r="O379" s="291"/>
      <c r="P379" s="292"/>
      <c r="Q379" s="293"/>
      <c r="R379" s="293">
        <v>1</v>
      </c>
      <c r="S379" s="294">
        <v>1</v>
      </c>
      <c r="T379" s="295"/>
      <c r="U379" s="293"/>
      <c r="V379" s="293"/>
      <c r="W379" s="294"/>
      <c r="X379" s="296"/>
      <c r="Y379" s="295"/>
      <c r="Z379" s="293"/>
      <c r="AA379" s="293"/>
      <c r="AB379" s="313">
        <v>1</v>
      </c>
      <c r="AC379" s="314"/>
      <c r="AD379" s="315">
        <v>1</v>
      </c>
      <c r="AE379" s="293">
        <v>1</v>
      </c>
      <c r="AF379" s="293"/>
      <c r="AG379" s="296"/>
      <c r="AH379" s="319"/>
      <c r="AI379" s="320"/>
      <c r="AJ379" s="321"/>
      <c r="AK379" s="321"/>
      <c r="AL379" s="326">
        <v>1</v>
      </c>
      <c r="AM379" s="319"/>
      <c r="AN379" s="320">
        <v>1</v>
      </c>
      <c r="AO379" s="321"/>
      <c r="AP379" s="321"/>
      <c r="AQ379" s="328"/>
      <c r="AR379" s="320"/>
      <c r="AS379" s="320"/>
      <c r="AT379" s="321"/>
      <c r="AU379" s="321"/>
      <c r="AV379" s="326"/>
      <c r="AW379" s="319"/>
      <c r="AX379" s="321"/>
      <c r="AY379" s="321"/>
      <c r="AZ379" s="321"/>
      <c r="BA379" s="326"/>
      <c r="BB379" s="319"/>
      <c r="BC379" s="320"/>
      <c r="BD379" s="321">
        <v>1</v>
      </c>
      <c r="BE379" s="321"/>
      <c r="BF379" s="328"/>
      <c r="BG379" s="292"/>
      <c r="BH379" s="293"/>
      <c r="BI379" s="293"/>
      <c r="BJ379" s="294"/>
      <c r="BK379" s="296"/>
      <c r="BL379" s="295"/>
      <c r="BM379" s="293"/>
      <c r="BN379" s="293"/>
      <c r="BO379" s="293"/>
      <c r="BP379" s="296"/>
      <c r="BQ379" s="295"/>
      <c r="BR379" s="292"/>
      <c r="BS379" s="293"/>
      <c r="BT379" s="293"/>
      <c r="BU379" s="512"/>
      <c r="BV379" s="342">
        <f t="shared" si="59"/>
        <v>8</v>
      </c>
      <c r="BW379" s="429">
        <f t="shared" si="73"/>
        <v>0</v>
      </c>
      <c r="BX379" s="343" t="str">
        <f t="shared" si="60"/>
        <v>-</v>
      </c>
      <c r="BY379" s="344" t="str">
        <f t="shared" si="61"/>
        <v>-</v>
      </c>
      <c r="BZ379" s="344" t="str">
        <f t="shared" si="62"/>
        <v>-</v>
      </c>
      <c r="CA379" s="154"/>
      <c r="CB379" s="155" t="s">
        <v>689</v>
      </c>
      <c r="CC379" s="349">
        <f t="shared" si="69"/>
        <v>3</v>
      </c>
      <c r="CD379" s="349">
        <f t="shared" si="70"/>
        <v>4</v>
      </c>
      <c r="CE379" s="349">
        <f t="shared" si="71"/>
        <v>1</v>
      </c>
      <c r="CF379" s="349">
        <f t="shared" si="72"/>
        <v>0</v>
      </c>
      <c r="CG379" s="348">
        <v>0</v>
      </c>
      <c r="CH379" s="350" t="str">
        <f t="shared" si="63"/>
        <v>-</v>
      </c>
    </row>
    <row r="380" spans="1:86">
      <c r="A380" s="238" t="s">
        <v>145</v>
      </c>
      <c r="B380" s="239" t="s">
        <v>173</v>
      </c>
      <c r="C380" s="240" t="s">
        <v>267</v>
      </c>
      <c r="D380" s="240" t="s">
        <v>175</v>
      </c>
      <c r="E380" s="286" t="s">
        <v>154</v>
      </c>
      <c r="F380" s="241" t="s">
        <v>268</v>
      </c>
      <c r="G380" s="242" t="s">
        <v>269</v>
      </c>
      <c r="H380" s="242" t="s">
        <v>123</v>
      </c>
      <c r="I380" s="243" t="s">
        <v>48</v>
      </c>
      <c r="J380" s="249" t="s">
        <v>40</v>
      </c>
      <c r="K380" s="287">
        <v>5</v>
      </c>
      <c r="L380" s="288">
        <v>6</v>
      </c>
      <c r="M380" s="247" t="s">
        <v>825</v>
      </c>
      <c r="N380" s="242" t="s">
        <v>270</v>
      </c>
      <c r="O380" s="291"/>
      <c r="P380" s="292"/>
      <c r="Q380" s="293"/>
      <c r="R380" s="293"/>
      <c r="S380" s="294">
        <v>1</v>
      </c>
      <c r="T380" s="295"/>
      <c r="U380" s="293"/>
      <c r="V380" s="293"/>
      <c r="W380" s="294">
        <v>1</v>
      </c>
      <c r="X380" s="296"/>
      <c r="Y380" s="295"/>
      <c r="Z380" s="293"/>
      <c r="AA380" s="293"/>
      <c r="AB380" s="313">
        <v>1</v>
      </c>
      <c r="AC380" s="314"/>
      <c r="AD380" s="315"/>
      <c r="AE380" s="293">
        <v>1</v>
      </c>
      <c r="AF380" s="293"/>
      <c r="AG380" s="296"/>
      <c r="AH380" s="319"/>
      <c r="AI380" s="320"/>
      <c r="AJ380" s="321"/>
      <c r="AK380" s="321"/>
      <c r="AL380" s="326"/>
      <c r="AM380" s="319"/>
      <c r="AN380" s="320">
        <v>1</v>
      </c>
      <c r="AO380" s="321"/>
      <c r="AP380" s="321"/>
      <c r="AQ380" s="328"/>
      <c r="AR380" s="320"/>
      <c r="AS380" s="320"/>
      <c r="AT380" s="321"/>
      <c r="AU380" s="321"/>
      <c r="AV380" s="326"/>
      <c r="AW380" s="319"/>
      <c r="AX380" s="321"/>
      <c r="AY380" s="321"/>
      <c r="AZ380" s="321"/>
      <c r="BA380" s="326"/>
      <c r="BB380" s="319"/>
      <c r="BC380" s="320"/>
      <c r="BD380" s="321">
        <v>1</v>
      </c>
      <c r="BE380" s="321"/>
      <c r="BF380" s="328"/>
      <c r="BG380" s="292"/>
      <c r="BH380" s="293"/>
      <c r="BI380" s="293"/>
      <c r="BJ380" s="294"/>
      <c r="BK380" s="296"/>
      <c r="BL380" s="295"/>
      <c r="BM380" s="293"/>
      <c r="BN380" s="293"/>
      <c r="BO380" s="293"/>
      <c r="BP380" s="296"/>
      <c r="BQ380" s="295"/>
      <c r="BR380" s="292"/>
      <c r="BS380" s="293"/>
      <c r="BT380" s="293"/>
      <c r="BU380" s="512"/>
      <c r="BV380" s="342">
        <f t="shared" si="59"/>
        <v>6</v>
      </c>
      <c r="BW380" s="429">
        <f t="shared" si="73"/>
        <v>0</v>
      </c>
      <c r="BX380" s="343">
        <f t="shared" si="60"/>
        <v>6</v>
      </c>
      <c r="BY380" s="344" t="str">
        <f t="shared" si="61"/>
        <v>-</v>
      </c>
      <c r="BZ380" s="344" t="str">
        <f t="shared" si="62"/>
        <v>-</v>
      </c>
      <c r="CA380" s="154"/>
      <c r="CB380" s="155" t="s">
        <v>689</v>
      </c>
      <c r="CC380" s="349">
        <f t="shared" si="69"/>
        <v>3</v>
      </c>
      <c r="CD380" s="349">
        <f t="shared" si="70"/>
        <v>2</v>
      </c>
      <c r="CE380" s="349">
        <f t="shared" si="71"/>
        <v>1</v>
      </c>
      <c r="CF380" s="349">
        <f t="shared" si="72"/>
        <v>0</v>
      </c>
      <c r="CG380" s="348">
        <v>0</v>
      </c>
      <c r="CH380" s="350" t="str">
        <f t="shared" si="63"/>
        <v>-</v>
      </c>
    </row>
    <row r="381" spans="1:86">
      <c r="A381" s="238" t="s">
        <v>145</v>
      </c>
      <c r="B381" s="239" t="s">
        <v>173</v>
      </c>
      <c r="C381" s="240" t="s">
        <v>267</v>
      </c>
      <c r="D381" s="240" t="s">
        <v>175</v>
      </c>
      <c r="E381" s="286" t="s">
        <v>154</v>
      </c>
      <c r="F381" s="241" t="s">
        <v>268</v>
      </c>
      <c r="G381" s="242" t="s">
        <v>269</v>
      </c>
      <c r="H381" s="242" t="s">
        <v>123</v>
      </c>
      <c r="I381" s="243" t="s">
        <v>48</v>
      </c>
      <c r="J381" s="249" t="s">
        <v>38</v>
      </c>
      <c r="K381" s="287">
        <v>5</v>
      </c>
      <c r="L381" s="288">
        <v>6</v>
      </c>
      <c r="M381" s="247" t="s">
        <v>829</v>
      </c>
      <c r="N381" s="242" t="s">
        <v>270</v>
      </c>
      <c r="O381" s="291"/>
      <c r="P381" s="292"/>
      <c r="Q381" s="293"/>
      <c r="R381" s="293">
        <v>1</v>
      </c>
      <c r="S381" s="294"/>
      <c r="T381" s="295"/>
      <c r="U381" s="293"/>
      <c r="V381" s="293"/>
      <c r="W381" s="294">
        <v>1</v>
      </c>
      <c r="X381" s="296"/>
      <c r="Y381" s="295"/>
      <c r="Z381" s="293"/>
      <c r="AA381" s="293"/>
      <c r="AB381" s="313">
        <v>1</v>
      </c>
      <c r="AC381" s="314"/>
      <c r="AD381" s="315"/>
      <c r="AE381" s="293">
        <v>1</v>
      </c>
      <c r="AF381" s="293"/>
      <c r="AG381" s="296"/>
      <c r="AH381" s="319"/>
      <c r="AI381" s="320"/>
      <c r="AJ381" s="321"/>
      <c r="AK381" s="321"/>
      <c r="AL381" s="326"/>
      <c r="AM381" s="319"/>
      <c r="AN381" s="320">
        <v>1</v>
      </c>
      <c r="AO381" s="321"/>
      <c r="AP381" s="321"/>
      <c r="AQ381" s="328"/>
      <c r="AR381" s="320"/>
      <c r="AS381" s="320"/>
      <c r="AT381" s="321"/>
      <c r="AU381" s="321"/>
      <c r="AV381" s="326"/>
      <c r="AW381" s="319"/>
      <c r="AX381" s="321"/>
      <c r="AY381" s="321"/>
      <c r="AZ381" s="321"/>
      <c r="BA381" s="326"/>
      <c r="BB381" s="319"/>
      <c r="BC381" s="320"/>
      <c r="BD381" s="321">
        <v>1</v>
      </c>
      <c r="BE381" s="321"/>
      <c r="BF381" s="328"/>
      <c r="BG381" s="292"/>
      <c r="BH381" s="293"/>
      <c r="BI381" s="293"/>
      <c r="BJ381" s="294"/>
      <c r="BK381" s="296"/>
      <c r="BL381" s="295"/>
      <c r="BM381" s="293"/>
      <c r="BN381" s="293"/>
      <c r="BO381" s="293"/>
      <c r="BP381" s="296"/>
      <c r="BQ381" s="295"/>
      <c r="BR381" s="292"/>
      <c r="BS381" s="293"/>
      <c r="BT381" s="293"/>
      <c r="BU381" s="512"/>
      <c r="BV381" s="342">
        <f t="shared" si="59"/>
        <v>6</v>
      </c>
      <c r="BW381" s="429">
        <f t="shared" si="73"/>
        <v>0</v>
      </c>
      <c r="BX381" s="343">
        <f t="shared" si="60"/>
        <v>6</v>
      </c>
      <c r="BY381" s="344">
        <f t="shared" si="61"/>
        <v>4</v>
      </c>
      <c r="BZ381" s="344">
        <f t="shared" si="62"/>
        <v>2</v>
      </c>
      <c r="CA381" s="154" t="s">
        <v>824</v>
      </c>
      <c r="CB381" s="155" t="s">
        <v>689</v>
      </c>
      <c r="CC381" s="349">
        <f t="shared" si="69"/>
        <v>3</v>
      </c>
      <c r="CD381" s="349">
        <f t="shared" si="70"/>
        <v>2</v>
      </c>
      <c r="CE381" s="349">
        <f t="shared" si="71"/>
        <v>1</v>
      </c>
      <c r="CF381" s="349">
        <f t="shared" si="72"/>
        <v>0</v>
      </c>
      <c r="CG381" s="428">
        <v>1</v>
      </c>
      <c r="CH381" s="350" t="str">
        <f t="shared" si="63"/>
        <v>Done</v>
      </c>
    </row>
    <row r="382" spans="1:86">
      <c r="A382" s="238" t="s">
        <v>145</v>
      </c>
      <c r="B382" s="239" t="s">
        <v>173</v>
      </c>
      <c r="C382" s="240" t="s">
        <v>267</v>
      </c>
      <c r="D382" s="240" t="s">
        <v>175</v>
      </c>
      <c r="E382" s="286" t="s">
        <v>154</v>
      </c>
      <c r="F382" s="241" t="s">
        <v>268</v>
      </c>
      <c r="G382" s="242" t="s">
        <v>269</v>
      </c>
      <c r="H382" s="242" t="s">
        <v>123</v>
      </c>
      <c r="I382" s="243" t="s">
        <v>48</v>
      </c>
      <c r="J382" s="249" t="s">
        <v>737</v>
      </c>
      <c r="K382" s="287">
        <v>0</v>
      </c>
      <c r="L382" s="288">
        <v>5</v>
      </c>
      <c r="M382" s="312" t="s">
        <v>837</v>
      </c>
      <c r="N382" s="242" t="s">
        <v>270</v>
      </c>
      <c r="O382" s="291"/>
      <c r="P382" s="292"/>
      <c r="Q382" s="293"/>
      <c r="R382" s="293"/>
      <c r="S382" s="294"/>
      <c r="T382" s="295"/>
      <c r="U382" s="293"/>
      <c r="V382" s="293"/>
      <c r="W382" s="294">
        <v>1</v>
      </c>
      <c r="X382" s="296"/>
      <c r="Y382" s="295"/>
      <c r="Z382" s="293"/>
      <c r="AA382" s="293"/>
      <c r="AB382" s="313">
        <v>1</v>
      </c>
      <c r="AC382" s="314"/>
      <c r="AD382" s="315"/>
      <c r="AE382" s="293"/>
      <c r="AF382" s="293"/>
      <c r="AG382" s="296"/>
      <c r="AH382" s="319"/>
      <c r="AI382" s="320"/>
      <c r="AJ382" s="321"/>
      <c r="AK382" s="321"/>
      <c r="AL382" s="326"/>
      <c r="AM382" s="319"/>
      <c r="AN382" s="320">
        <v>1</v>
      </c>
      <c r="AO382" s="321"/>
      <c r="AP382" s="321"/>
      <c r="AQ382" s="328"/>
      <c r="AR382" s="320"/>
      <c r="AS382" s="320"/>
      <c r="AT382" s="321"/>
      <c r="AU382" s="321"/>
      <c r="AV382" s="326"/>
      <c r="AW382" s="319"/>
      <c r="AX382" s="321"/>
      <c r="AY382" s="321"/>
      <c r="AZ382" s="321"/>
      <c r="BA382" s="326"/>
      <c r="BB382" s="319"/>
      <c r="BC382" s="320"/>
      <c r="BD382" s="321">
        <v>1</v>
      </c>
      <c r="BE382" s="321"/>
      <c r="BF382" s="328"/>
      <c r="BG382" s="292"/>
      <c r="BH382" s="293"/>
      <c r="BI382" s="293"/>
      <c r="BJ382" s="294"/>
      <c r="BK382" s="296"/>
      <c r="BL382" s="295"/>
      <c r="BM382" s="293"/>
      <c r="BN382" s="293">
        <v>1</v>
      </c>
      <c r="BO382" s="293"/>
      <c r="BP382" s="296"/>
      <c r="BQ382" s="295"/>
      <c r="BR382" s="292"/>
      <c r="BS382" s="293"/>
      <c r="BT382" s="293"/>
      <c r="BU382" s="512"/>
      <c r="BV382" s="342">
        <f t="shared" si="59"/>
        <v>5</v>
      </c>
      <c r="BW382" s="429">
        <f t="shared" si="73"/>
        <v>0</v>
      </c>
      <c r="BX382" s="343">
        <f t="shared" si="60"/>
        <v>5</v>
      </c>
      <c r="BY382" s="344" t="str">
        <f t="shared" si="61"/>
        <v>-</v>
      </c>
      <c r="BZ382" s="344" t="str">
        <f t="shared" si="62"/>
        <v>-</v>
      </c>
      <c r="CA382" s="154"/>
      <c r="CB382" s="155" t="s">
        <v>689</v>
      </c>
      <c r="CC382" s="349">
        <f t="shared" si="69"/>
        <v>2</v>
      </c>
      <c r="CD382" s="349">
        <f t="shared" si="70"/>
        <v>1</v>
      </c>
      <c r="CE382" s="349">
        <f t="shared" si="71"/>
        <v>1</v>
      </c>
      <c r="CF382" s="349">
        <f t="shared" si="72"/>
        <v>1</v>
      </c>
      <c r="CG382" s="348">
        <v>0</v>
      </c>
      <c r="CH382" s="350" t="str">
        <f t="shared" si="63"/>
        <v>-</v>
      </c>
    </row>
    <row r="383" spans="1:86">
      <c r="A383" s="238" t="s">
        <v>145</v>
      </c>
      <c r="B383" s="239" t="s">
        <v>173</v>
      </c>
      <c r="C383" s="240" t="s">
        <v>267</v>
      </c>
      <c r="D383" s="240" t="s">
        <v>175</v>
      </c>
      <c r="E383" s="286" t="s">
        <v>154</v>
      </c>
      <c r="F383" s="241" t="s">
        <v>268</v>
      </c>
      <c r="G383" s="242" t="s">
        <v>269</v>
      </c>
      <c r="H383" s="242" t="s">
        <v>123</v>
      </c>
      <c r="I383" s="243" t="s">
        <v>48</v>
      </c>
      <c r="J383" s="249" t="s">
        <v>734</v>
      </c>
      <c r="K383" s="287">
        <v>4</v>
      </c>
      <c r="L383" s="288">
        <v>4</v>
      </c>
      <c r="M383" s="310" t="s">
        <v>736</v>
      </c>
      <c r="N383" s="242" t="s">
        <v>270</v>
      </c>
      <c r="O383" s="291"/>
      <c r="P383" s="292"/>
      <c r="Q383" s="293"/>
      <c r="R383" s="293">
        <v>4</v>
      </c>
      <c r="S383" s="294"/>
      <c r="T383" s="295"/>
      <c r="U383" s="293"/>
      <c r="V383" s="293"/>
      <c r="W383" s="294"/>
      <c r="X383" s="296"/>
      <c r="Y383" s="295"/>
      <c r="Z383" s="293"/>
      <c r="AA383" s="293"/>
      <c r="AB383" s="313"/>
      <c r="AC383" s="314"/>
      <c r="AD383" s="315"/>
      <c r="AE383" s="293"/>
      <c r="AF383" s="293"/>
      <c r="AG383" s="296"/>
      <c r="AH383" s="319"/>
      <c r="AI383" s="320"/>
      <c r="AJ383" s="321"/>
      <c r="AK383" s="321"/>
      <c r="AL383" s="326"/>
      <c r="AM383" s="319"/>
      <c r="AN383" s="320"/>
      <c r="AO383" s="321"/>
      <c r="AP383" s="321"/>
      <c r="AQ383" s="328"/>
      <c r="AR383" s="320"/>
      <c r="AS383" s="320"/>
      <c r="AT383" s="321"/>
      <c r="AU383" s="321"/>
      <c r="AV383" s="326"/>
      <c r="AW383" s="319"/>
      <c r="AX383" s="321"/>
      <c r="AY383" s="321"/>
      <c r="AZ383" s="321"/>
      <c r="BA383" s="326"/>
      <c r="BB383" s="319"/>
      <c r="BC383" s="320"/>
      <c r="BD383" s="321"/>
      <c r="BE383" s="321"/>
      <c r="BF383" s="328"/>
      <c r="BG383" s="292"/>
      <c r="BH383" s="293"/>
      <c r="BI383" s="293"/>
      <c r="BJ383" s="294"/>
      <c r="BK383" s="296"/>
      <c r="BL383" s="295"/>
      <c r="BM383" s="293"/>
      <c r="BN383" s="293"/>
      <c r="BO383" s="293"/>
      <c r="BP383" s="296"/>
      <c r="BQ383" s="295"/>
      <c r="BR383" s="292"/>
      <c r="BS383" s="293"/>
      <c r="BT383" s="293"/>
      <c r="BU383" s="512"/>
      <c r="BV383" s="342">
        <f t="shared" si="59"/>
        <v>4</v>
      </c>
      <c r="BW383" s="429">
        <f t="shared" si="73"/>
        <v>0</v>
      </c>
      <c r="BX383" s="343" t="str">
        <f t="shared" si="60"/>
        <v>-</v>
      </c>
      <c r="BY383" s="344" t="str">
        <f t="shared" si="61"/>
        <v>-</v>
      </c>
      <c r="BZ383" s="344" t="str">
        <f t="shared" si="62"/>
        <v>-</v>
      </c>
      <c r="CA383" s="154" t="s">
        <v>124</v>
      </c>
      <c r="CB383" s="155" t="s">
        <v>689</v>
      </c>
      <c r="CC383" s="349">
        <f t="shared" si="69"/>
        <v>4</v>
      </c>
      <c r="CD383" s="349">
        <f t="shared" si="70"/>
        <v>0</v>
      </c>
      <c r="CE383" s="349">
        <f t="shared" si="71"/>
        <v>0</v>
      </c>
      <c r="CF383" s="349">
        <f t="shared" si="72"/>
        <v>0</v>
      </c>
      <c r="CG383" s="348">
        <v>0</v>
      </c>
      <c r="CH383" s="350" t="str">
        <f t="shared" si="63"/>
        <v>-</v>
      </c>
    </row>
    <row r="384" spans="1:86">
      <c r="A384" s="238" t="s">
        <v>145</v>
      </c>
      <c r="B384" s="239" t="s">
        <v>173</v>
      </c>
      <c r="C384" s="240" t="s">
        <v>289</v>
      </c>
      <c r="D384" s="240" t="s">
        <v>189</v>
      </c>
      <c r="E384" s="286" t="s">
        <v>154</v>
      </c>
      <c r="F384" s="241" t="s">
        <v>290</v>
      </c>
      <c r="G384" s="242" t="s">
        <v>124</v>
      </c>
      <c r="H384" s="242" t="s">
        <v>123</v>
      </c>
      <c r="I384" s="243" t="s">
        <v>48</v>
      </c>
      <c r="J384" s="249" t="s">
        <v>49</v>
      </c>
      <c r="K384" s="287">
        <v>10</v>
      </c>
      <c r="L384" s="288">
        <v>10</v>
      </c>
      <c r="M384" s="247" t="s">
        <v>643</v>
      </c>
      <c r="N384" s="242" t="s">
        <v>291</v>
      </c>
      <c r="O384" s="291"/>
      <c r="P384" s="292"/>
      <c r="Q384" s="293">
        <v>1</v>
      </c>
      <c r="R384" s="293"/>
      <c r="S384" s="294"/>
      <c r="T384" s="295">
        <v>1</v>
      </c>
      <c r="U384" s="293"/>
      <c r="V384" s="293"/>
      <c r="W384" s="294"/>
      <c r="X384" s="296"/>
      <c r="Y384" s="295"/>
      <c r="Z384" s="293"/>
      <c r="AA384" s="293"/>
      <c r="AB384" s="313">
        <v>1</v>
      </c>
      <c r="AC384" s="314"/>
      <c r="AD384" s="315"/>
      <c r="AE384" s="293">
        <v>1</v>
      </c>
      <c r="AF384" s="293"/>
      <c r="AG384" s="296"/>
      <c r="AH384" s="319"/>
      <c r="AI384" s="320">
        <v>1</v>
      </c>
      <c r="AJ384" s="321"/>
      <c r="AK384" s="321"/>
      <c r="AL384" s="326"/>
      <c r="AM384" s="319"/>
      <c r="AN384" s="320">
        <v>1</v>
      </c>
      <c r="AO384" s="321"/>
      <c r="AP384" s="321"/>
      <c r="AQ384" s="328"/>
      <c r="AR384" s="320"/>
      <c r="AS384" s="320"/>
      <c r="AT384" s="321">
        <v>1</v>
      </c>
      <c r="AU384" s="321"/>
      <c r="AV384" s="326"/>
      <c r="AW384" s="319"/>
      <c r="AX384" s="321"/>
      <c r="AY384" s="321">
        <v>1</v>
      </c>
      <c r="AZ384" s="321"/>
      <c r="BA384" s="326"/>
      <c r="BB384" s="319"/>
      <c r="BC384" s="320"/>
      <c r="BD384" s="321"/>
      <c r="BE384" s="321">
        <v>1</v>
      </c>
      <c r="BF384" s="328"/>
      <c r="BG384" s="292"/>
      <c r="BH384" s="293">
        <v>1</v>
      </c>
      <c r="BI384" s="293"/>
      <c r="BJ384" s="294"/>
      <c r="BK384" s="296"/>
      <c r="BL384" s="295"/>
      <c r="BM384" s="293"/>
      <c r="BN384" s="293"/>
      <c r="BO384" s="293"/>
      <c r="BP384" s="296"/>
      <c r="BQ384" s="295"/>
      <c r="BR384" s="292"/>
      <c r="BS384" s="293"/>
      <c r="BT384" s="293"/>
      <c r="BU384" s="512"/>
      <c r="BV384" s="342">
        <f t="shared" si="59"/>
        <v>10</v>
      </c>
      <c r="BW384" s="429">
        <f t="shared" si="73"/>
        <v>0</v>
      </c>
      <c r="BX384" s="343">
        <f t="shared" si="60"/>
        <v>10</v>
      </c>
      <c r="BY384" s="344" t="str">
        <f t="shared" si="61"/>
        <v>-</v>
      </c>
      <c r="BZ384" s="344" t="str">
        <f t="shared" si="62"/>
        <v>-</v>
      </c>
      <c r="CA384" s="154" t="s">
        <v>124</v>
      </c>
      <c r="CB384" s="155" t="s">
        <v>686</v>
      </c>
      <c r="CC384" s="349">
        <f t="shared" si="69"/>
        <v>3</v>
      </c>
      <c r="CD384" s="349">
        <f t="shared" si="70"/>
        <v>3</v>
      </c>
      <c r="CE384" s="349">
        <f t="shared" si="71"/>
        <v>3</v>
      </c>
      <c r="CF384" s="349">
        <f t="shared" si="72"/>
        <v>1</v>
      </c>
      <c r="CG384" s="348">
        <v>0</v>
      </c>
      <c r="CH384" s="350" t="str">
        <f t="shared" si="63"/>
        <v>-</v>
      </c>
    </row>
    <row r="385" spans="1:86">
      <c r="A385" s="238" t="s">
        <v>145</v>
      </c>
      <c r="B385" s="239" t="s">
        <v>173</v>
      </c>
      <c r="C385" s="240" t="s">
        <v>289</v>
      </c>
      <c r="D385" s="240" t="s">
        <v>189</v>
      </c>
      <c r="E385" s="286" t="s">
        <v>154</v>
      </c>
      <c r="F385" s="241" t="s">
        <v>290</v>
      </c>
      <c r="G385" s="242" t="s">
        <v>124</v>
      </c>
      <c r="H385" s="242" t="s">
        <v>123</v>
      </c>
      <c r="I385" s="243" t="s">
        <v>48</v>
      </c>
      <c r="J385" s="249" t="s">
        <v>38</v>
      </c>
      <c r="K385" s="287">
        <v>10</v>
      </c>
      <c r="L385" s="288">
        <v>10</v>
      </c>
      <c r="M385" s="247" t="s">
        <v>612</v>
      </c>
      <c r="N385" s="242" t="s">
        <v>291</v>
      </c>
      <c r="O385" s="291"/>
      <c r="P385" s="292"/>
      <c r="Q385" s="293">
        <v>1</v>
      </c>
      <c r="R385" s="293"/>
      <c r="S385" s="294"/>
      <c r="T385" s="295">
        <v>1</v>
      </c>
      <c r="U385" s="293"/>
      <c r="V385" s="293"/>
      <c r="W385" s="294"/>
      <c r="X385" s="296"/>
      <c r="Y385" s="295"/>
      <c r="Z385" s="293"/>
      <c r="AA385" s="293"/>
      <c r="AB385" s="313">
        <v>1</v>
      </c>
      <c r="AC385" s="314"/>
      <c r="AD385" s="315"/>
      <c r="AE385" s="293">
        <v>1</v>
      </c>
      <c r="AF385" s="293"/>
      <c r="AG385" s="296"/>
      <c r="AH385" s="319"/>
      <c r="AI385" s="320">
        <v>1</v>
      </c>
      <c r="AJ385" s="321"/>
      <c r="AK385" s="321"/>
      <c r="AL385" s="326"/>
      <c r="AM385" s="319"/>
      <c r="AN385" s="320">
        <v>1</v>
      </c>
      <c r="AO385" s="321"/>
      <c r="AP385" s="321"/>
      <c r="AQ385" s="328"/>
      <c r="AR385" s="320"/>
      <c r="AS385" s="320"/>
      <c r="AT385" s="321">
        <v>1</v>
      </c>
      <c r="AU385" s="321"/>
      <c r="AV385" s="326"/>
      <c r="AW385" s="319"/>
      <c r="AX385" s="321"/>
      <c r="AY385" s="321">
        <v>1</v>
      </c>
      <c r="AZ385" s="321"/>
      <c r="BA385" s="326"/>
      <c r="BB385" s="319"/>
      <c r="BC385" s="320"/>
      <c r="BD385" s="321"/>
      <c r="BE385" s="321">
        <v>1</v>
      </c>
      <c r="BF385" s="328"/>
      <c r="BG385" s="292"/>
      <c r="BH385" s="293">
        <v>1</v>
      </c>
      <c r="BI385" s="293"/>
      <c r="BJ385" s="294"/>
      <c r="BK385" s="296"/>
      <c r="BL385" s="295"/>
      <c r="BM385" s="293"/>
      <c r="BN385" s="293"/>
      <c r="BO385" s="293"/>
      <c r="BP385" s="296"/>
      <c r="BQ385" s="295"/>
      <c r="BR385" s="292"/>
      <c r="BS385" s="293"/>
      <c r="BT385" s="293"/>
      <c r="BU385" s="512"/>
      <c r="BV385" s="342">
        <f t="shared" si="59"/>
        <v>10</v>
      </c>
      <c r="BW385" s="429">
        <f t="shared" si="73"/>
        <v>0</v>
      </c>
      <c r="BX385" s="343">
        <f t="shared" si="60"/>
        <v>10</v>
      </c>
      <c r="BY385" s="344">
        <f t="shared" si="61"/>
        <v>5</v>
      </c>
      <c r="BZ385" s="344">
        <f t="shared" si="62"/>
        <v>5</v>
      </c>
      <c r="CA385" s="154" t="s">
        <v>124</v>
      </c>
      <c r="CB385" s="155" t="s">
        <v>686</v>
      </c>
      <c r="CC385" s="349">
        <f t="shared" si="69"/>
        <v>3</v>
      </c>
      <c r="CD385" s="349">
        <f t="shared" si="70"/>
        <v>3</v>
      </c>
      <c r="CE385" s="349">
        <f t="shared" si="71"/>
        <v>3</v>
      </c>
      <c r="CF385" s="349">
        <f t="shared" si="72"/>
        <v>1</v>
      </c>
      <c r="CG385" s="348">
        <v>0</v>
      </c>
      <c r="CH385" s="350" t="str">
        <f t="shared" si="63"/>
        <v>Done</v>
      </c>
    </row>
    <row r="386" spans="1:86">
      <c r="A386" s="238" t="s">
        <v>145</v>
      </c>
      <c r="B386" s="239" t="s">
        <v>173</v>
      </c>
      <c r="C386" s="240" t="s">
        <v>289</v>
      </c>
      <c r="D386" s="240" t="s">
        <v>189</v>
      </c>
      <c r="E386" s="286" t="s">
        <v>154</v>
      </c>
      <c r="F386" s="241" t="s">
        <v>290</v>
      </c>
      <c r="G386" s="242" t="s">
        <v>124</v>
      </c>
      <c r="H386" s="242" t="s">
        <v>123</v>
      </c>
      <c r="I386" s="243" t="s">
        <v>48</v>
      </c>
      <c r="J386" s="249" t="s">
        <v>77</v>
      </c>
      <c r="K386" s="287">
        <v>1</v>
      </c>
      <c r="L386" s="288">
        <v>1</v>
      </c>
      <c r="M386" s="247" t="s">
        <v>610</v>
      </c>
      <c r="N386" s="242" t="s">
        <v>291</v>
      </c>
      <c r="O386" s="291"/>
      <c r="P386" s="292"/>
      <c r="Q386" s="293">
        <v>1</v>
      </c>
      <c r="R386" s="293"/>
      <c r="S386" s="294"/>
      <c r="T386" s="295"/>
      <c r="U386" s="293"/>
      <c r="V386" s="293"/>
      <c r="W386" s="294"/>
      <c r="X386" s="296"/>
      <c r="Y386" s="295"/>
      <c r="Z386" s="293"/>
      <c r="AA386" s="293"/>
      <c r="AB386" s="313"/>
      <c r="AC386" s="314"/>
      <c r="AD386" s="315"/>
      <c r="AE386" s="293"/>
      <c r="AF386" s="293"/>
      <c r="AG386" s="296"/>
      <c r="AH386" s="319"/>
      <c r="AI386" s="320"/>
      <c r="AJ386" s="321"/>
      <c r="AK386" s="321"/>
      <c r="AL386" s="326"/>
      <c r="AM386" s="319"/>
      <c r="AN386" s="320"/>
      <c r="AO386" s="321"/>
      <c r="AP386" s="321"/>
      <c r="AQ386" s="328"/>
      <c r="AR386" s="320"/>
      <c r="AS386" s="320"/>
      <c r="AT386" s="321"/>
      <c r="AU386" s="321"/>
      <c r="AV386" s="326"/>
      <c r="AW386" s="319"/>
      <c r="AX386" s="321"/>
      <c r="AY386" s="321"/>
      <c r="AZ386" s="321"/>
      <c r="BA386" s="326"/>
      <c r="BB386" s="319"/>
      <c r="BC386" s="320"/>
      <c r="BD386" s="321"/>
      <c r="BE386" s="321"/>
      <c r="BF386" s="328"/>
      <c r="BG386" s="292"/>
      <c r="BH386" s="293"/>
      <c r="BI386" s="293"/>
      <c r="BJ386" s="294"/>
      <c r="BK386" s="296"/>
      <c r="BL386" s="295"/>
      <c r="BM386" s="293"/>
      <c r="BN386" s="293"/>
      <c r="BO386" s="293"/>
      <c r="BP386" s="296"/>
      <c r="BQ386" s="295"/>
      <c r="BR386" s="292"/>
      <c r="BS386" s="293"/>
      <c r="BT386" s="293"/>
      <c r="BU386" s="512"/>
      <c r="BV386" s="342">
        <f t="shared" si="59"/>
        <v>1</v>
      </c>
      <c r="BW386" s="429">
        <f t="shared" si="73"/>
        <v>0</v>
      </c>
      <c r="BX386" s="343" t="str">
        <f t="shared" si="60"/>
        <v>-</v>
      </c>
      <c r="BY386" s="344" t="str">
        <f t="shared" si="61"/>
        <v>-</v>
      </c>
      <c r="BZ386" s="344" t="str">
        <f t="shared" si="62"/>
        <v>-</v>
      </c>
      <c r="CA386" s="154" t="s">
        <v>124</v>
      </c>
      <c r="CB386" s="155" t="s">
        <v>686</v>
      </c>
      <c r="CC386" s="349">
        <f t="shared" si="69"/>
        <v>1</v>
      </c>
      <c r="CD386" s="349">
        <f t="shared" si="70"/>
        <v>0</v>
      </c>
      <c r="CE386" s="349">
        <f t="shared" si="71"/>
        <v>0</v>
      </c>
      <c r="CF386" s="349">
        <f t="shared" si="72"/>
        <v>0</v>
      </c>
      <c r="CG386" s="348">
        <v>0</v>
      </c>
      <c r="CH386" s="350" t="str">
        <f t="shared" si="63"/>
        <v>-</v>
      </c>
    </row>
    <row r="387" spans="1:86">
      <c r="A387" s="238" t="s">
        <v>145</v>
      </c>
      <c r="B387" s="239" t="s">
        <v>173</v>
      </c>
      <c r="C387" s="240" t="s">
        <v>289</v>
      </c>
      <c r="D387" s="240" t="s">
        <v>189</v>
      </c>
      <c r="E387" s="286" t="s">
        <v>154</v>
      </c>
      <c r="F387" s="241" t="s">
        <v>290</v>
      </c>
      <c r="G387" s="242" t="s">
        <v>124</v>
      </c>
      <c r="H387" s="242" t="s">
        <v>123</v>
      </c>
      <c r="I387" s="243" t="s">
        <v>48</v>
      </c>
      <c r="J387" s="249" t="s">
        <v>41</v>
      </c>
      <c r="K387" s="287">
        <v>1</v>
      </c>
      <c r="L387" s="288">
        <v>1</v>
      </c>
      <c r="M387" s="247" t="s">
        <v>610</v>
      </c>
      <c r="N387" s="242" t="s">
        <v>291</v>
      </c>
      <c r="O387" s="291"/>
      <c r="P387" s="292"/>
      <c r="Q387" s="293">
        <v>1</v>
      </c>
      <c r="R387" s="293"/>
      <c r="S387" s="294"/>
      <c r="T387" s="295"/>
      <c r="U387" s="293"/>
      <c r="V387" s="293"/>
      <c r="W387" s="294"/>
      <c r="X387" s="296"/>
      <c r="Y387" s="295"/>
      <c r="Z387" s="293"/>
      <c r="AA387" s="293"/>
      <c r="AB387" s="313"/>
      <c r="AC387" s="314"/>
      <c r="AD387" s="315"/>
      <c r="AE387" s="293"/>
      <c r="AF387" s="293"/>
      <c r="AG387" s="296"/>
      <c r="AH387" s="319"/>
      <c r="AI387" s="320"/>
      <c r="AJ387" s="321"/>
      <c r="AK387" s="321"/>
      <c r="AL387" s="326"/>
      <c r="AM387" s="319"/>
      <c r="AN387" s="320"/>
      <c r="AO387" s="321"/>
      <c r="AP387" s="321"/>
      <c r="AQ387" s="328"/>
      <c r="AR387" s="320"/>
      <c r="AS387" s="320"/>
      <c r="AT387" s="321"/>
      <c r="AU387" s="321"/>
      <c r="AV387" s="326"/>
      <c r="AW387" s="319"/>
      <c r="AX387" s="321"/>
      <c r="AY387" s="321"/>
      <c r="AZ387" s="321"/>
      <c r="BA387" s="326"/>
      <c r="BB387" s="319"/>
      <c r="BC387" s="320"/>
      <c r="BD387" s="321"/>
      <c r="BE387" s="321"/>
      <c r="BF387" s="328"/>
      <c r="BG387" s="292"/>
      <c r="BH387" s="293"/>
      <c r="BI387" s="293"/>
      <c r="BJ387" s="294"/>
      <c r="BK387" s="296"/>
      <c r="BL387" s="295"/>
      <c r="BM387" s="293"/>
      <c r="BN387" s="293"/>
      <c r="BO387" s="293"/>
      <c r="BP387" s="296"/>
      <c r="BQ387" s="295"/>
      <c r="BR387" s="292"/>
      <c r="BS387" s="293"/>
      <c r="BT387" s="293"/>
      <c r="BU387" s="512"/>
      <c r="BV387" s="342">
        <f t="shared" si="59"/>
        <v>1</v>
      </c>
      <c r="BW387" s="429">
        <f t="shared" si="73"/>
        <v>0</v>
      </c>
      <c r="BX387" s="343" t="str">
        <f t="shared" si="60"/>
        <v>-</v>
      </c>
      <c r="BY387" s="344" t="str">
        <f t="shared" si="61"/>
        <v>-</v>
      </c>
      <c r="BZ387" s="344" t="str">
        <f t="shared" si="62"/>
        <v>-</v>
      </c>
      <c r="CA387" s="154" t="s">
        <v>124</v>
      </c>
      <c r="CB387" s="155" t="s">
        <v>686</v>
      </c>
      <c r="CC387" s="349">
        <f t="shared" si="69"/>
        <v>1</v>
      </c>
      <c r="CD387" s="349">
        <f t="shared" si="70"/>
        <v>0</v>
      </c>
      <c r="CE387" s="349">
        <f t="shared" si="71"/>
        <v>0</v>
      </c>
      <c r="CF387" s="349">
        <f t="shared" si="72"/>
        <v>0</v>
      </c>
      <c r="CG387" s="348">
        <v>0</v>
      </c>
      <c r="CH387" s="350" t="str">
        <f t="shared" si="63"/>
        <v>-</v>
      </c>
    </row>
    <row r="388" spans="1:86">
      <c r="A388" s="238" t="s">
        <v>145</v>
      </c>
      <c r="B388" s="239" t="s">
        <v>173</v>
      </c>
      <c r="C388" s="240" t="s">
        <v>289</v>
      </c>
      <c r="D388" s="240" t="s">
        <v>189</v>
      </c>
      <c r="E388" s="286" t="s">
        <v>154</v>
      </c>
      <c r="F388" s="241" t="s">
        <v>290</v>
      </c>
      <c r="G388" s="242" t="s">
        <v>124</v>
      </c>
      <c r="H388" s="242" t="s">
        <v>123</v>
      </c>
      <c r="I388" s="243" t="s">
        <v>48</v>
      </c>
      <c r="J388" s="249" t="s">
        <v>44</v>
      </c>
      <c r="K388" s="287">
        <v>1</v>
      </c>
      <c r="L388" s="288">
        <v>1</v>
      </c>
      <c r="M388" s="247" t="s">
        <v>610</v>
      </c>
      <c r="N388" s="242" t="s">
        <v>291</v>
      </c>
      <c r="O388" s="291"/>
      <c r="P388" s="292"/>
      <c r="Q388" s="293">
        <v>1</v>
      </c>
      <c r="R388" s="293"/>
      <c r="S388" s="294"/>
      <c r="T388" s="295"/>
      <c r="U388" s="293"/>
      <c r="V388" s="293"/>
      <c r="W388" s="294"/>
      <c r="X388" s="296"/>
      <c r="Y388" s="295"/>
      <c r="Z388" s="293"/>
      <c r="AA388" s="293"/>
      <c r="AB388" s="313"/>
      <c r="AC388" s="314"/>
      <c r="AD388" s="315"/>
      <c r="AE388" s="293"/>
      <c r="AF388" s="293"/>
      <c r="AG388" s="296"/>
      <c r="AH388" s="319"/>
      <c r="AI388" s="320"/>
      <c r="AJ388" s="321"/>
      <c r="AK388" s="321"/>
      <c r="AL388" s="326"/>
      <c r="AM388" s="319"/>
      <c r="AN388" s="320"/>
      <c r="AO388" s="321"/>
      <c r="AP388" s="321"/>
      <c r="AQ388" s="328"/>
      <c r="AR388" s="320"/>
      <c r="AS388" s="320"/>
      <c r="AT388" s="321"/>
      <c r="AU388" s="321"/>
      <c r="AV388" s="326"/>
      <c r="AW388" s="319"/>
      <c r="AX388" s="321"/>
      <c r="AY388" s="321"/>
      <c r="AZ388" s="321"/>
      <c r="BA388" s="326"/>
      <c r="BB388" s="319"/>
      <c r="BC388" s="320"/>
      <c r="BD388" s="321"/>
      <c r="BE388" s="321"/>
      <c r="BF388" s="328"/>
      <c r="BG388" s="292"/>
      <c r="BH388" s="293"/>
      <c r="BI388" s="293"/>
      <c r="BJ388" s="294"/>
      <c r="BK388" s="296"/>
      <c r="BL388" s="295"/>
      <c r="BM388" s="293"/>
      <c r="BN388" s="293"/>
      <c r="BO388" s="293"/>
      <c r="BP388" s="296"/>
      <c r="BQ388" s="295"/>
      <c r="BR388" s="292"/>
      <c r="BS388" s="293"/>
      <c r="BT388" s="293"/>
      <c r="BU388" s="512"/>
      <c r="BV388" s="342">
        <f t="shared" ref="BV388:BV451" si="74">SUM(O388:BU388)</f>
        <v>1</v>
      </c>
      <c r="BW388" s="429">
        <f t="shared" si="73"/>
        <v>0</v>
      </c>
      <c r="BX388" s="343" t="str">
        <f t="shared" ref="BX388:BX451" si="75">IFERROR(IF(SEARCH("Week",M388)&gt;0,(COUNT(O388:BU388))-(COUNTIFS(O388:BU388,0)),"-"),"-")</f>
        <v>-</v>
      </c>
      <c r="BY388" s="344" t="str">
        <f t="shared" ref="BY388:BY451" si="76">IFERROR(IF(SEARCH("NNC Season 1",M388)&gt;0,COUNT(O388:AG388,BG388:BU388),"-"),"-")</f>
        <v>-</v>
      </c>
      <c r="BZ388" s="344" t="str">
        <f t="shared" ref="BZ388:BZ451" si="77">IFERROR(IF(SEARCH("NNC Season 2",M388)&gt;0,COUNT(AH388:BF388),"-"),"-")</f>
        <v>-</v>
      </c>
      <c r="CA388" s="154" t="s">
        <v>124</v>
      </c>
      <c r="CB388" s="155" t="s">
        <v>686</v>
      </c>
      <c r="CC388" s="349">
        <f t="shared" si="69"/>
        <v>1</v>
      </c>
      <c r="CD388" s="349">
        <f t="shared" si="70"/>
        <v>0</v>
      </c>
      <c r="CE388" s="349">
        <f t="shared" si="71"/>
        <v>0</v>
      </c>
      <c r="CF388" s="349">
        <f t="shared" si="72"/>
        <v>0</v>
      </c>
      <c r="CG388" s="348">
        <v>0</v>
      </c>
      <c r="CH388" s="350" t="str">
        <f t="shared" ref="CH388:CH451" si="78">IFERROR(IF(L388&lt;=0,"-",IF(AND((SEARCH("NNC Season 1",M388)&gt;0),(OR(J388="RPS",J388="LVS")),(BY388&gt;0)),"Done",IF(AND((SEARCH("NNC Season 1",M388)&gt;0),(OR(J388="RPS",J388="LVS")),(BY388&lt;=0)),"Incomplete",IF(AND((AND(SEARCH("NNC Season 1",M388)&gt;0,BY388&gt;0)),(AND(SEARCH("NNC Season 2",M388)&gt;0,BZ388&gt;0)),(OR(J388="Nutrients",J388="CHLSUITE-W")),L388&lt;4,L388&gt;1,BX388&gt;1,((BV388-CG388)&gt;1)),"Done",IF(AND((AND(SEARCH("NNC Season 1",M388)&gt;0,BY388&gt;0)),(AND(SEARCH("NNC Season 2",M388)&gt;0,BZ388&gt;0)),(OR(J388="Nutrients",J388="CHLSUITE-W")),L388&gt;3,BX388&gt;3,((BV388-CG388)&gt;3)),"Done","Incomplete"))))),"-")</f>
        <v>-</v>
      </c>
    </row>
    <row r="389" spans="1:86">
      <c r="A389" s="238" t="s">
        <v>145</v>
      </c>
      <c r="B389" s="239" t="s">
        <v>173</v>
      </c>
      <c r="C389" s="240" t="s">
        <v>289</v>
      </c>
      <c r="D389" s="240" t="s">
        <v>189</v>
      </c>
      <c r="E389" s="286" t="s">
        <v>154</v>
      </c>
      <c r="F389" s="241" t="s">
        <v>290</v>
      </c>
      <c r="G389" s="242" t="s">
        <v>124</v>
      </c>
      <c r="H389" s="242" t="s">
        <v>123</v>
      </c>
      <c r="I389" s="243" t="s">
        <v>48</v>
      </c>
      <c r="J389" s="249" t="s">
        <v>734</v>
      </c>
      <c r="K389" s="287">
        <v>4</v>
      </c>
      <c r="L389" s="288">
        <v>4</v>
      </c>
      <c r="M389" s="310" t="s">
        <v>736</v>
      </c>
      <c r="N389" s="242" t="s">
        <v>291</v>
      </c>
      <c r="O389" s="291"/>
      <c r="P389" s="292"/>
      <c r="Q389" s="293">
        <v>4</v>
      </c>
      <c r="R389" s="293"/>
      <c r="S389" s="294"/>
      <c r="T389" s="295"/>
      <c r="U389" s="293"/>
      <c r="V389" s="293"/>
      <c r="W389" s="294"/>
      <c r="X389" s="296"/>
      <c r="Y389" s="295"/>
      <c r="Z389" s="293"/>
      <c r="AA389" s="293"/>
      <c r="AB389" s="313"/>
      <c r="AC389" s="314"/>
      <c r="AD389" s="315"/>
      <c r="AE389" s="293"/>
      <c r="AF389" s="293"/>
      <c r="AG389" s="296"/>
      <c r="AH389" s="319"/>
      <c r="AI389" s="320"/>
      <c r="AJ389" s="321"/>
      <c r="AK389" s="321"/>
      <c r="AL389" s="326"/>
      <c r="AM389" s="319"/>
      <c r="AN389" s="320"/>
      <c r="AO389" s="321"/>
      <c r="AP389" s="321"/>
      <c r="AQ389" s="328"/>
      <c r="AR389" s="320"/>
      <c r="AS389" s="320"/>
      <c r="AT389" s="321"/>
      <c r="AU389" s="321"/>
      <c r="AV389" s="326"/>
      <c r="AW389" s="319"/>
      <c r="AX389" s="321"/>
      <c r="AY389" s="321"/>
      <c r="AZ389" s="321"/>
      <c r="BA389" s="326"/>
      <c r="BB389" s="319"/>
      <c r="BC389" s="320"/>
      <c r="BD389" s="321"/>
      <c r="BE389" s="321"/>
      <c r="BF389" s="328"/>
      <c r="BG389" s="292"/>
      <c r="BH389" s="293"/>
      <c r="BI389" s="293"/>
      <c r="BJ389" s="294"/>
      <c r="BK389" s="296"/>
      <c r="BL389" s="295"/>
      <c r="BM389" s="293"/>
      <c r="BN389" s="293"/>
      <c r="BO389" s="293"/>
      <c r="BP389" s="296"/>
      <c r="BQ389" s="295"/>
      <c r="BR389" s="292"/>
      <c r="BS389" s="293"/>
      <c r="BT389" s="293"/>
      <c r="BU389" s="512"/>
      <c r="BV389" s="342">
        <f t="shared" si="74"/>
        <v>4</v>
      </c>
      <c r="BW389" s="429">
        <f t="shared" ref="BW389:BW452" si="79">L389-BV389</f>
        <v>0</v>
      </c>
      <c r="BX389" s="343" t="str">
        <f t="shared" si="75"/>
        <v>-</v>
      </c>
      <c r="BY389" s="344" t="str">
        <f t="shared" si="76"/>
        <v>-</v>
      </c>
      <c r="BZ389" s="344" t="str">
        <f t="shared" si="77"/>
        <v>-</v>
      </c>
      <c r="CA389" s="154" t="s">
        <v>124</v>
      </c>
      <c r="CB389" s="155" t="s">
        <v>686</v>
      </c>
      <c r="CC389" s="349">
        <f t="shared" si="69"/>
        <v>4</v>
      </c>
      <c r="CD389" s="349">
        <f t="shared" si="70"/>
        <v>0</v>
      </c>
      <c r="CE389" s="349">
        <f t="shared" si="71"/>
        <v>0</v>
      </c>
      <c r="CF389" s="349">
        <f t="shared" si="72"/>
        <v>0</v>
      </c>
      <c r="CG389" s="348">
        <v>0</v>
      </c>
      <c r="CH389" s="350" t="str">
        <f t="shared" si="78"/>
        <v>-</v>
      </c>
    </row>
    <row r="390" spans="1:86">
      <c r="A390" s="238" t="s">
        <v>145</v>
      </c>
      <c r="B390" s="239" t="s">
        <v>173</v>
      </c>
      <c r="C390" s="240" t="s">
        <v>289</v>
      </c>
      <c r="D390" s="240" t="s">
        <v>189</v>
      </c>
      <c r="E390" s="286" t="s">
        <v>154</v>
      </c>
      <c r="F390" s="241" t="s">
        <v>290</v>
      </c>
      <c r="G390" s="242" t="s">
        <v>124</v>
      </c>
      <c r="H390" s="242" t="s">
        <v>123</v>
      </c>
      <c r="I390" s="243" t="s">
        <v>48</v>
      </c>
      <c r="J390" s="249" t="s">
        <v>72</v>
      </c>
      <c r="K390" s="287">
        <v>1</v>
      </c>
      <c r="L390" s="288">
        <v>1</v>
      </c>
      <c r="M390" s="247" t="s">
        <v>611</v>
      </c>
      <c r="N390" s="242" t="s">
        <v>291</v>
      </c>
      <c r="O390" s="291"/>
      <c r="P390" s="292"/>
      <c r="Q390" s="293">
        <v>1</v>
      </c>
      <c r="R390" s="293"/>
      <c r="S390" s="294"/>
      <c r="T390" s="295"/>
      <c r="U390" s="293"/>
      <c r="V390" s="293"/>
      <c r="W390" s="294"/>
      <c r="X390" s="296"/>
      <c r="Y390" s="295"/>
      <c r="Z390" s="293"/>
      <c r="AA390" s="293"/>
      <c r="AB390" s="313"/>
      <c r="AC390" s="314"/>
      <c r="AD390" s="315"/>
      <c r="AE390" s="293"/>
      <c r="AF390" s="293"/>
      <c r="AG390" s="296"/>
      <c r="AH390" s="319"/>
      <c r="AI390" s="320"/>
      <c r="AJ390" s="321"/>
      <c r="AK390" s="321"/>
      <c r="AL390" s="326"/>
      <c r="AM390" s="319"/>
      <c r="AN390" s="320"/>
      <c r="AO390" s="321"/>
      <c r="AP390" s="321"/>
      <c r="AQ390" s="328"/>
      <c r="AR390" s="320"/>
      <c r="AS390" s="320"/>
      <c r="AT390" s="321"/>
      <c r="AU390" s="321"/>
      <c r="AV390" s="326"/>
      <c r="AW390" s="319"/>
      <c r="AX390" s="321"/>
      <c r="AY390" s="321"/>
      <c r="AZ390" s="321"/>
      <c r="BA390" s="326"/>
      <c r="BB390" s="319"/>
      <c r="BC390" s="320"/>
      <c r="BD390" s="321"/>
      <c r="BE390" s="321"/>
      <c r="BF390" s="328"/>
      <c r="BG390" s="292"/>
      <c r="BH390" s="293"/>
      <c r="BI390" s="293"/>
      <c r="BJ390" s="294"/>
      <c r="BK390" s="296"/>
      <c r="BL390" s="295"/>
      <c r="BM390" s="293"/>
      <c r="BN390" s="293"/>
      <c r="BO390" s="293"/>
      <c r="BP390" s="296"/>
      <c r="BQ390" s="295"/>
      <c r="BR390" s="292"/>
      <c r="BS390" s="293"/>
      <c r="BT390" s="293"/>
      <c r="BU390" s="512"/>
      <c r="BV390" s="342">
        <f t="shared" si="74"/>
        <v>1</v>
      </c>
      <c r="BW390" s="429">
        <f t="shared" si="79"/>
        <v>0</v>
      </c>
      <c r="BX390" s="343" t="str">
        <f t="shared" si="75"/>
        <v>-</v>
      </c>
      <c r="BY390" s="344" t="str">
        <f t="shared" si="76"/>
        <v>-</v>
      </c>
      <c r="BZ390" s="344" t="str">
        <f t="shared" si="77"/>
        <v>-</v>
      </c>
      <c r="CA390" s="154" t="s">
        <v>124</v>
      </c>
      <c r="CB390" s="155" t="s">
        <v>686</v>
      </c>
      <c r="CC390" s="349">
        <f t="shared" si="69"/>
        <v>1</v>
      </c>
      <c r="CD390" s="349">
        <f t="shared" si="70"/>
        <v>0</v>
      </c>
      <c r="CE390" s="349">
        <f t="shared" si="71"/>
        <v>0</v>
      </c>
      <c r="CF390" s="349">
        <f t="shared" si="72"/>
        <v>0</v>
      </c>
      <c r="CG390" s="348">
        <v>0</v>
      </c>
      <c r="CH390" s="350" t="str">
        <f t="shared" si="78"/>
        <v>-</v>
      </c>
    </row>
    <row r="391" spans="1:86">
      <c r="A391" s="238" t="s">
        <v>122</v>
      </c>
      <c r="B391" s="239" t="s">
        <v>152</v>
      </c>
      <c r="C391" s="240" t="s">
        <v>327</v>
      </c>
      <c r="D391" s="240" t="s">
        <v>157</v>
      </c>
      <c r="E391" s="286" t="s">
        <v>154</v>
      </c>
      <c r="F391" s="241" t="s">
        <v>328</v>
      </c>
      <c r="G391" s="242" t="s">
        <v>124</v>
      </c>
      <c r="H391" s="242" t="s">
        <v>129</v>
      </c>
      <c r="I391" s="243" t="s">
        <v>127</v>
      </c>
      <c r="J391" s="249" t="s">
        <v>75</v>
      </c>
      <c r="K391" s="287">
        <v>4</v>
      </c>
      <c r="L391" s="288">
        <v>4</v>
      </c>
      <c r="M391" s="247" t="s">
        <v>618</v>
      </c>
      <c r="N391" s="242" t="s">
        <v>329</v>
      </c>
      <c r="O391" s="291"/>
      <c r="P391" s="292"/>
      <c r="Q391" s="293"/>
      <c r="R391" s="293">
        <v>1</v>
      </c>
      <c r="S391" s="294"/>
      <c r="T391" s="295"/>
      <c r="U391" s="293"/>
      <c r="V391" s="293"/>
      <c r="W391" s="294"/>
      <c r="X391" s="296"/>
      <c r="Y391" s="295"/>
      <c r="Z391" s="293">
        <v>1</v>
      </c>
      <c r="AA391" s="293"/>
      <c r="AB391" s="313"/>
      <c r="AC391" s="314"/>
      <c r="AD391" s="315"/>
      <c r="AE391" s="293"/>
      <c r="AF391" s="293"/>
      <c r="AG391" s="296"/>
      <c r="AH391" s="319"/>
      <c r="AI391" s="320"/>
      <c r="AJ391" s="321"/>
      <c r="AK391" s="321"/>
      <c r="AL391" s="326"/>
      <c r="AM391" s="319"/>
      <c r="AN391" s="320"/>
      <c r="AO391" s="321"/>
      <c r="AP391" s="321"/>
      <c r="AQ391" s="328">
        <v>1</v>
      </c>
      <c r="AR391" s="320"/>
      <c r="AS391" s="320"/>
      <c r="AT391" s="321"/>
      <c r="AU391" s="321"/>
      <c r="AV391" s="326"/>
      <c r="AW391" s="319"/>
      <c r="AX391" s="321"/>
      <c r="AY391" s="321"/>
      <c r="AZ391" s="321"/>
      <c r="BA391" s="326"/>
      <c r="BB391" s="319"/>
      <c r="BC391" s="320"/>
      <c r="BD391" s="321"/>
      <c r="BE391" s="321">
        <v>1</v>
      </c>
      <c r="BF391" s="328"/>
      <c r="BG391" s="292"/>
      <c r="BH391" s="293"/>
      <c r="BI391" s="293"/>
      <c r="BJ391" s="294"/>
      <c r="BK391" s="296"/>
      <c r="BL391" s="295"/>
      <c r="BM391" s="293"/>
      <c r="BN391" s="293"/>
      <c r="BO391" s="293"/>
      <c r="BP391" s="296"/>
      <c r="BQ391" s="295"/>
      <c r="BR391" s="292"/>
      <c r="BS391" s="293"/>
      <c r="BT391" s="293"/>
      <c r="BU391" s="512"/>
      <c r="BV391" s="342">
        <f t="shared" si="74"/>
        <v>4</v>
      </c>
      <c r="BW391" s="429">
        <f t="shared" si="79"/>
        <v>0</v>
      </c>
      <c r="BX391" s="343">
        <f t="shared" si="75"/>
        <v>4</v>
      </c>
      <c r="BY391" s="344" t="str">
        <f t="shared" si="76"/>
        <v>-</v>
      </c>
      <c r="BZ391" s="344" t="str">
        <f t="shared" si="77"/>
        <v>-</v>
      </c>
      <c r="CA391" s="154" t="s">
        <v>124</v>
      </c>
      <c r="CB391" s="155" t="s">
        <v>674</v>
      </c>
      <c r="CC391" s="349">
        <f t="shared" si="69"/>
        <v>2</v>
      </c>
      <c r="CD391" s="349">
        <f t="shared" si="70"/>
        <v>1</v>
      </c>
      <c r="CE391" s="349">
        <f t="shared" si="71"/>
        <v>1</v>
      </c>
      <c r="CF391" s="349">
        <f t="shared" si="72"/>
        <v>0</v>
      </c>
      <c r="CG391" s="348">
        <v>0</v>
      </c>
      <c r="CH391" s="350" t="str">
        <f t="shared" si="78"/>
        <v>-</v>
      </c>
    </row>
    <row r="392" spans="1:86">
      <c r="A392" s="238" t="s">
        <v>122</v>
      </c>
      <c r="B392" s="239" t="s">
        <v>152</v>
      </c>
      <c r="C392" s="240" t="s">
        <v>327</v>
      </c>
      <c r="D392" s="240" t="s">
        <v>157</v>
      </c>
      <c r="E392" s="286" t="s">
        <v>154</v>
      </c>
      <c r="F392" s="241" t="s">
        <v>328</v>
      </c>
      <c r="G392" s="242" t="s">
        <v>124</v>
      </c>
      <c r="H392" s="242" t="s">
        <v>129</v>
      </c>
      <c r="I392" s="243" t="s">
        <v>127</v>
      </c>
      <c r="J392" s="249" t="s">
        <v>45</v>
      </c>
      <c r="K392" s="287">
        <v>4</v>
      </c>
      <c r="L392" s="288">
        <v>4</v>
      </c>
      <c r="M392" s="247" t="s">
        <v>615</v>
      </c>
      <c r="N392" s="242" t="s">
        <v>329</v>
      </c>
      <c r="O392" s="291"/>
      <c r="P392" s="292"/>
      <c r="Q392" s="293"/>
      <c r="R392" s="293">
        <v>1</v>
      </c>
      <c r="S392" s="294"/>
      <c r="T392" s="295"/>
      <c r="U392" s="293"/>
      <c r="V392" s="293"/>
      <c r="W392" s="294"/>
      <c r="X392" s="296"/>
      <c r="Y392" s="295"/>
      <c r="Z392" s="293">
        <v>1</v>
      </c>
      <c r="AA392" s="293"/>
      <c r="AB392" s="313"/>
      <c r="AC392" s="314"/>
      <c r="AD392" s="315"/>
      <c r="AE392" s="293"/>
      <c r="AF392" s="293"/>
      <c r="AG392" s="296"/>
      <c r="AH392" s="319"/>
      <c r="AI392" s="320"/>
      <c r="AJ392" s="321"/>
      <c r="AK392" s="321"/>
      <c r="AL392" s="326"/>
      <c r="AM392" s="319"/>
      <c r="AN392" s="320"/>
      <c r="AO392" s="321"/>
      <c r="AP392" s="321"/>
      <c r="AQ392" s="328">
        <v>1</v>
      </c>
      <c r="AR392" s="320"/>
      <c r="AS392" s="320"/>
      <c r="AT392" s="321"/>
      <c r="AU392" s="321"/>
      <c r="AV392" s="326"/>
      <c r="AW392" s="319"/>
      <c r="AX392" s="321"/>
      <c r="AY392" s="321"/>
      <c r="AZ392" s="321"/>
      <c r="BA392" s="326"/>
      <c r="BB392" s="319"/>
      <c r="BC392" s="320"/>
      <c r="BD392" s="321"/>
      <c r="BE392" s="321">
        <v>1</v>
      </c>
      <c r="BF392" s="328"/>
      <c r="BG392" s="292"/>
      <c r="BH392" s="293"/>
      <c r="BI392" s="293"/>
      <c r="BJ392" s="294"/>
      <c r="BK392" s="296"/>
      <c r="BL392" s="295"/>
      <c r="BM392" s="293"/>
      <c r="BN392" s="293"/>
      <c r="BO392" s="293"/>
      <c r="BP392" s="296"/>
      <c r="BQ392" s="295"/>
      <c r="BR392" s="292"/>
      <c r="BS392" s="293"/>
      <c r="BT392" s="293"/>
      <c r="BU392" s="512"/>
      <c r="BV392" s="342">
        <f t="shared" si="74"/>
        <v>4</v>
      </c>
      <c r="BW392" s="429">
        <f t="shared" si="79"/>
        <v>0</v>
      </c>
      <c r="BX392" s="343">
        <f t="shared" si="75"/>
        <v>4</v>
      </c>
      <c r="BY392" s="344" t="str">
        <f t="shared" si="76"/>
        <v>-</v>
      </c>
      <c r="BZ392" s="344" t="str">
        <f t="shared" si="77"/>
        <v>-</v>
      </c>
      <c r="CA392" s="154" t="s">
        <v>124</v>
      </c>
      <c r="CB392" s="155" t="s">
        <v>674</v>
      </c>
      <c r="CC392" s="349">
        <f t="shared" ref="CC392:CC455" si="80">SUM(O392:AC392)</f>
        <v>2</v>
      </c>
      <c r="CD392" s="349">
        <f t="shared" ref="CD392:CD455" si="81">SUM(AD392:AQ392)</f>
        <v>1</v>
      </c>
      <c r="CE392" s="349">
        <f t="shared" ref="CE392:CE455" si="82">SUM(AR392:BF392)</f>
        <v>1</v>
      </c>
      <c r="CF392" s="349">
        <f t="shared" ref="CF392:CF455" si="83">SUM(BG392:BU392)</f>
        <v>0</v>
      </c>
      <c r="CG392" s="348">
        <v>0</v>
      </c>
      <c r="CH392" s="350" t="str">
        <f t="shared" si="78"/>
        <v>-</v>
      </c>
    </row>
    <row r="393" spans="1:86">
      <c r="A393" s="238" t="s">
        <v>122</v>
      </c>
      <c r="B393" s="239" t="s">
        <v>152</v>
      </c>
      <c r="C393" s="240" t="s">
        <v>327</v>
      </c>
      <c r="D393" s="240" t="s">
        <v>157</v>
      </c>
      <c r="E393" s="286" t="s">
        <v>154</v>
      </c>
      <c r="F393" s="241" t="s">
        <v>328</v>
      </c>
      <c r="G393" s="242" t="s">
        <v>124</v>
      </c>
      <c r="H393" s="242" t="s">
        <v>129</v>
      </c>
      <c r="I393" s="243" t="s">
        <v>127</v>
      </c>
      <c r="J393" s="249" t="s">
        <v>734</v>
      </c>
      <c r="K393" s="287">
        <v>6</v>
      </c>
      <c r="L393" s="288">
        <v>6</v>
      </c>
      <c r="M393" s="310" t="s">
        <v>735</v>
      </c>
      <c r="N393" s="242" t="s">
        <v>329</v>
      </c>
      <c r="O393" s="291"/>
      <c r="P393" s="292"/>
      <c r="Q393" s="293"/>
      <c r="R393" s="293"/>
      <c r="S393" s="294"/>
      <c r="T393" s="295"/>
      <c r="U393" s="293"/>
      <c r="V393" s="293"/>
      <c r="W393" s="294"/>
      <c r="X393" s="296"/>
      <c r="Y393" s="295"/>
      <c r="Z393" s="293">
        <v>6</v>
      </c>
      <c r="AA393" s="293"/>
      <c r="AB393" s="313"/>
      <c r="AC393" s="314"/>
      <c r="AD393" s="315"/>
      <c r="AE393" s="293"/>
      <c r="AF393" s="293"/>
      <c r="AG393" s="296"/>
      <c r="AH393" s="319"/>
      <c r="AI393" s="320"/>
      <c r="AJ393" s="321"/>
      <c r="AK393" s="321"/>
      <c r="AL393" s="326"/>
      <c r="AM393" s="319"/>
      <c r="AN393" s="320"/>
      <c r="AO393" s="321"/>
      <c r="AP393" s="321"/>
      <c r="AQ393" s="328"/>
      <c r="AR393" s="320"/>
      <c r="AS393" s="320"/>
      <c r="AT393" s="321"/>
      <c r="AU393" s="321"/>
      <c r="AV393" s="326"/>
      <c r="AW393" s="319"/>
      <c r="AX393" s="321"/>
      <c r="AY393" s="321"/>
      <c r="AZ393" s="321"/>
      <c r="BA393" s="326"/>
      <c r="BB393" s="319"/>
      <c r="BC393" s="320"/>
      <c r="BD393" s="321"/>
      <c r="BE393" s="321"/>
      <c r="BF393" s="328"/>
      <c r="BG393" s="292"/>
      <c r="BH393" s="293"/>
      <c r="BI393" s="293"/>
      <c r="BJ393" s="294"/>
      <c r="BK393" s="296"/>
      <c r="BL393" s="295"/>
      <c r="BM393" s="293"/>
      <c r="BN393" s="293"/>
      <c r="BO393" s="293"/>
      <c r="BP393" s="296"/>
      <c r="BQ393" s="295"/>
      <c r="BR393" s="292"/>
      <c r="BS393" s="293"/>
      <c r="BT393" s="293"/>
      <c r="BU393" s="512"/>
      <c r="BV393" s="342">
        <f t="shared" si="74"/>
        <v>6</v>
      </c>
      <c r="BW393" s="429">
        <f t="shared" si="79"/>
        <v>0</v>
      </c>
      <c r="BX393" s="343" t="str">
        <f t="shared" si="75"/>
        <v>-</v>
      </c>
      <c r="BY393" s="344" t="str">
        <f t="shared" si="76"/>
        <v>-</v>
      </c>
      <c r="BZ393" s="344" t="str">
        <f t="shared" si="77"/>
        <v>-</v>
      </c>
      <c r="CA393" s="154" t="s">
        <v>124</v>
      </c>
      <c r="CB393" s="155" t="s">
        <v>674</v>
      </c>
      <c r="CC393" s="349">
        <f t="shared" si="80"/>
        <v>6</v>
      </c>
      <c r="CD393" s="349">
        <f t="shared" si="81"/>
        <v>0</v>
      </c>
      <c r="CE393" s="349">
        <f t="shared" si="82"/>
        <v>0</v>
      </c>
      <c r="CF393" s="349">
        <f t="shared" si="83"/>
        <v>0</v>
      </c>
      <c r="CG393" s="348">
        <v>0</v>
      </c>
      <c r="CH393" s="350" t="str">
        <f t="shared" si="78"/>
        <v>-</v>
      </c>
    </row>
    <row r="394" spans="1:86">
      <c r="A394" s="238" t="s">
        <v>122</v>
      </c>
      <c r="B394" s="239" t="s">
        <v>152</v>
      </c>
      <c r="C394" s="240" t="s">
        <v>330</v>
      </c>
      <c r="D394" s="240" t="s">
        <v>157</v>
      </c>
      <c r="E394" s="286" t="s">
        <v>154</v>
      </c>
      <c r="F394" s="241" t="s">
        <v>328</v>
      </c>
      <c r="G394" s="242" t="s">
        <v>124</v>
      </c>
      <c r="H394" s="242" t="s">
        <v>129</v>
      </c>
      <c r="I394" s="243" t="s">
        <v>127</v>
      </c>
      <c r="J394" s="249" t="s">
        <v>75</v>
      </c>
      <c r="K394" s="287">
        <v>4</v>
      </c>
      <c r="L394" s="288">
        <v>4</v>
      </c>
      <c r="M394" s="247" t="s">
        <v>640</v>
      </c>
      <c r="N394" s="242" t="s">
        <v>331</v>
      </c>
      <c r="O394" s="291"/>
      <c r="P394" s="292"/>
      <c r="Q394" s="293"/>
      <c r="R394" s="293">
        <v>1</v>
      </c>
      <c r="S394" s="294"/>
      <c r="T394" s="295"/>
      <c r="U394" s="293"/>
      <c r="V394" s="293"/>
      <c r="W394" s="294"/>
      <c r="X394" s="296"/>
      <c r="Y394" s="295"/>
      <c r="Z394" s="293">
        <v>1</v>
      </c>
      <c r="AA394" s="293"/>
      <c r="AB394" s="313"/>
      <c r="AC394" s="314"/>
      <c r="AD394" s="315"/>
      <c r="AE394" s="293"/>
      <c r="AF394" s="293"/>
      <c r="AG394" s="296"/>
      <c r="AH394" s="319"/>
      <c r="AI394" s="320"/>
      <c r="AJ394" s="321"/>
      <c r="AK394" s="321"/>
      <c r="AL394" s="326"/>
      <c r="AM394" s="319"/>
      <c r="AN394" s="320"/>
      <c r="AO394" s="321"/>
      <c r="AP394" s="321"/>
      <c r="AQ394" s="328">
        <v>1</v>
      </c>
      <c r="AR394" s="320"/>
      <c r="AS394" s="320"/>
      <c r="AT394" s="321"/>
      <c r="AU394" s="321"/>
      <c r="AV394" s="326"/>
      <c r="AW394" s="319"/>
      <c r="AX394" s="321"/>
      <c r="AY394" s="321"/>
      <c r="AZ394" s="321"/>
      <c r="BA394" s="326"/>
      <c r="BB394" s="319"/>
      <c r="BC394" s="320"/>
      <c r="BD394" s="321"/>
      <c r="BE394" s="321">
        <v>1</v>
      </c>
      <c r="BF394" s="328"/>
      <c r="BG394" s="292"/>
      <c r="BH394" s="293"/>
      <c r="BI394" s="293"/>
      <c r="BJ394" s="294"/>
      <c r="BK394" s="296"/>
      <c r="BL394" s="295"/>
      <c r="BM394" s="293"/>
      <c r="BN394" s="293"/>
      <c r="BO394" s="293"/>
      <c r="BP394" s="296"/>
      <c r="BQ394" s="295"/>
      <c r="BR394" s="292"/>
      <c r="BS394" s="293"/>
      <c r="BT394" s="293"/>
      <c r="BU394" s="512"/>
      <c r="BV394" s="342">
        <f t="shared" si="74"/>
        <v>4</v>
      </c>
      <c r="BW394" s="429">
        <f>L394-BV394</f>
        <v>0</v>
      </c>
      <c r="BX394" s="343">
        <f t="shared" si="75"/>
        <v>4</v>
      </c>
      <c r="BY394" s="344" t="str">
        <f t="shared" si="76"/>
        <v>-</v>
      </c>
      <c r="BZ394" s="344" t="str">
        <f t="shared" si="77"/>
        <v>-</v>
      </c>
      <c r="CA394" s="154" t="s">
        <v>124</v>
      </c>
      <c r="CB394" s="155" t="s">
        <v>674</v>
      </c>
      <c r="CC394" s="349">
        <f t="shared" si="80"/>
        <v>2</v>
      </c>
      <c r="CD394" s="349">
        <f t="shared" si="81"/>
        <v>1</v>
      </c>
      <c r="CE394" s="349">
        <f t="shared" si="82"/>
        <v>1</v>
      </c>
      <c r="CF394" s="349">
        <f t="shared" si="83"/>
        <v>0</v>
      </c>
      <c r="CG394" s="348">
        <v>0</v>
      </c>
      <c r="CH394" s="350" t="str">
        <f t="shared" si="78"/>
        <v>-</v>
      </c>
    </row>
    <row r="395" spans="1:86">
      <c r="A395" s="238" t="s">
        <v>122</v>
      </c>
      <c r="B395" s="239" t="s">
        <v>152</v>
      </c>
      <c r="C395" s="240" t="s">
        <v>330</v>
      </c>
      <c r="D395" s="240" t="s">
        <v>157</v>
      </c>
      <c r="E395" s="286" t="s">
        <v>154</v>
      </c>
      <c r="F395" s="241" t="s">
        <v>328</v>
      </c>
      <c r="G395" s="242" t="s">
        <v>124</v>
      </c>
      <c r="H395" s="242" t="s">
        <v>129</v>
      </c>
      <c r="I395" s="243" t="s">
        <v>127</v>
      </c>
      <c r="J395" s="249" t="s">
        <v>734</v>
      </c>
      <c r="K395" s="287">
        <v>6</v>
      </c>
      <c r="L395" s="288">
        <v>6</v>
      </c>
      <c r="M395" s="310" t="s">
        <v>735</v>
      </c>
      <c r="N395" s="242" t="s">
        <v>331</v>
      </c>
      <c r="O395" s="291"/>
      <c r="P395" s="292"/>
      <c r="Q395" s="293"/>
      <c r="R395" s="293"/>
      <c r="S395" s="294"/>
      <c r="T395" s="295"/>
      <c r="U395" s="293"/>
      <c r="V395" s="293"/>
      <c r="W395" s="294"/>
      <c r="X395" s="296"/>
      <c r="Y395" s="295"/>
      <c r="Z395" s="293"/>
      <c r="AA395" s="293"/>
      <c r="AB395" s="313"/>
      <c r="AC395" s="314"/>
      <c r="AD395" s="315"/>
      <c r="AE395" s="293"/>
      <c r="AF395" s="293"/>
      <c r="AG395" s="296"/>
      <c r="AH395" s="319"/>
      <c r="AI395" s="320"/>
      <c r="AJ395" s="321"/>
      <c r="AK395" s="321"/>
      <c r="AL395" s="326"/>
      <c r="AM395" s="319"/>
      <c r="AN395" s="320"/>
      <c r="AO395" s="321"/>
      <c r="AP395" s="321"/>
      <c r="AQ395" s="328">
        <v>6</v>
      </c>
      <c r="AR395" s="320"/>
      <c r="AS395" s="320"/>
      <c r="AT395" s="321"/>
      <c r="AU395" s="321"/>
      <c r="AV395" s="326"/>
      <c r="AW395" s="319"/>
      <c r="AX395" s="321"/>
      <c r="AY395" s="321"/>
      <c r="AZ395" s="321"/>
      <c r="BA395" s="326"/>
      <c r="BB395" s="319"/>
      <c r="BC395" s="320"/>
      <c r="BD395" s="321"/>
      <c r="BE395" s="321"/>
      <c r="BF395" s="328"/>
      <c r="BG395" s="292"/>
      <c r="BH395" s="293"/>
      <c r="BI395" s="293"/>
      <c r="BJ395" s="294"/>
      <c r="BK395" s="296"/>
      <c r="BL395" s="295"/>
      <c r="BM395" s="293"/>
      <c r="BN395" s="293"/>
      <c r="BO395" s="293"/>
      <c r="BP395" s="296"/>
      <c r="BQ395" s="295"/>
      <c r="BR395" s="292"/>
      <c r="BS395" s="293"/>
      <c r="BT395" s="293"/>
      <c r="BU395" s="512"/>
      <c r="BV395" s="342">
        <f t="shared" si="74"/>
        <v>6</v>
      </c>
      <c r="BW395" s="429">
        <f t="shared" si="79"/>
        <v>0</v>
      </c>
      <c r="BX395" s="343" t="str">
        <f t="shared" si="75"/>
        <v>-</v>
      </c>
      <c r="BY395" s="344" t="str">
        <f t="shared" si="76"/>
        <v>-</v>
      </c>
      <c r="BZ395" s="344" t="str">
        <f t="shared" si="77"/>
        <v>-</v>
      </c>
      <c r="CA395" s="154" t="s">
        <v>124</v>
      </c>
      <c r="CB395" s="155" t="s">
        <v>674</v>
      </c>
      <c r="CC395" s="349">
        <f t="shared" si="80"/>
        <v>0</v>
      </c>
      <c r="CD395" s="349">
        <f t="shared" si="81"/>
        <v>6</v>
      </c>
      <c r="CE395" s="349">
        <f t="shared" si="82"/>
        <v>0</v>
      </c>
      <c r="CF395" s="349">
        <f t="shared" si="83"/>
        <v>0</v>
      </c>
      <c r="CG395" s="348">
        <v>0</v>
      </c>
      <c r="CH395" s="350" t="str">
        <f t="shared" si="78"/>
        <v>-</v>
      </c>
    </row>
    <row r="396" spans="1:86">
      <c r="A396" s="238" t="s">
        <v>122</v>
      </c>
      <c r="B396" s="239" t="s">
        <v>152</v>
      </c>
      <c r="C396" s="240" t="s">
        <v>330</v>
      </c>
      <c r="D396" s="240" t="s">
        <v>157</v>
      </c>
      <c r="E396" s="286" t="s">
        <v>154</v>
      </c>
      <c r="F396" s="241" t="s">
        <v>328</v>
      </c>
      <c r="G396" s="242" t="s">
        <v>124</v>
      </c>
      <c r="H396" s="242" t="s">
        <v>129</v>
      </c>
      <c r="I396" s="243" t="s">
        <v>127</v>
      </c>
      <c r="J396" s="249" t="s">
        <v>72</v>
      </c>
      <c r="K396" s="287">
        <v>4</v>
      </c>
      <c r="L396" s="288">
        <v>4</v>
      </c>
      <c r="M396" s="247" t="s">
        <v>615</v>
      </c>
      <c r="N396" s="242" t="s">
        <v>331</v>
      </c>
      <c r="O396" s="291"/>
      <c r="P396" s="292"/>
      <c r="Q396" s="293"/>
      <c r="R396" s="293">
        <v>1</v>
      </c>
      <c r="S396" s="294"/>
      <c r="T396" s="295"/>
      <c r="U396" s="293"/>
      <c r="V396" s="293"/>
      <c r="W396" s="294"/>
      <c r="X396" s="296"/>
      <c r="Y396" s="295"/>
      <c r="Z396" s="293">
        <v>1</v>
      </c>
      <c r="AA396" s="293"/>
      <c r="AB396" s="313"/>
      <c r="AC396" s="314"/>
      <c r="AD396" s="315"/>
      <c r="AE396" s="293"/>
      <c r="AF396" s="293"/>
      <c r="AG396" s="296"/>
      <c r="AH396" s="319"/>
      <c r="AI396" s="320"/>
      <c r="AJ396" s="321"/>
      <c r="AK396" s="321"/>
      <c r="AL396" s="326"/>
      <c r="AM396" s="319"/>
      <c r="AN396" s="320"/>
      <c r="AO396" s="321"/>
      <c r="AP396" s="321"/>
      <c r="AQ396" s="328">
        <v>1</v>
      </c>
      <c r="AR396" s="320"/>
      <c r="AS396" s="320"/>
      <c r="AT396" s="321"/>
      <c r="AU396" s="321"/>
      <c r="AV396" s="326"/>
      <c r="AW396" s="319"/>
      <c r="AX396" s="321"/>
      <c r="AY396" s="321"/>
      <c r="AZ396" s="321"/>
      <c r="BA396" s="326"/>
      <c r="BB396" s="319"/>
      <c r="BC396" s="320"/>
      <c r="BD396" s="321"/>
      <c r="BE396" s="321">
        <v>1</v>
      </c>
      <c r="BF396" s="328"/>
      <c r="BG396" s="292"/>
      <c r="BH396" s="293"/>
      <c r="BI396" s="293"/>
      <c r="BJ396" s="294"/>
      <c r="BK396" s="296"/>
      <c r="BL396" s="295"/>
      <c r="BM396" s="293"/>
      <c r="BN396" s="293"/>
      <c r="BO396" s="293"/>
      <c r="BP396" s="296"/>
      <c r="BQ396" s="295"/>
      <c r="BR396" s="292"/>
      <c r="BS396" s="293"/>
      <c r="BT396" s="293"/>
      <c r="BU396" s="512"/>
      <c r="BV396" s="342">
        <f t="shared" si="74"/>
        <v>4</v>
      </c>
      <c r="BW396" s="429">
        <f t="shared" si="79"/>
        <v>0</v>
      </c>
      <c r="BX396" s="343">
        <f t="shared" si="75"/>
        <v>4</v>
      </c>
      <c r="BY396" s="344" t="str">
        <f t="shared" si="76"/>
        <v>-</v>
      </c>
      <c r="BZ396" s="344" t="str">
        <f t="shared" si="77"/>
        <v>-</v>
      </c>
      <c r="CA396" s="154" t="s">
        <v>124</v>
      </c>
      <c r="CB396" s="155" t="s">
        <v>674</v>
      </c>
      <c r="CC396" s="349">
        <f t="shared" si="80"/>
        <v>2</v>
      </c>
      <c r="CD396" s="349">
        <f t="shared" si="81"/>
        <v>1</v>
      </c>
      <c r="CE396" s="349">
        <f t="shared" si="82"/>
        <v>1</v>
      </c>
      <c r="CF396" s="349">
        <f t="shared" si="83"/>
        <v>0</v>
      </c>
      <c r="CG396" s="348">
        <v>0</v>
      </c>
      <c r="CH396" s="350" t="str">
        <f t="shared" si="78"/>
        <v>-</v>
      </c>
    </row>
    <row r="397" spans="1:86">
      <c r="A397" s="238" t="s">
        <v>122</v>
      </c>
      <c r="B397" s="239" t="s">
        <v>152</v>
      </c>
      <c r="C397" s="240" t="s">
        <v>766</v>
      </c>
      <c r="D397" s="240" t="s">
        <v>157</v>
      </c>
      <c r="E397" s="286" t="s">
        <v>154</v>
      </c>
      <c r="F397" s="241" t="s">
        <v>332</v>
      </c>
      <c r="G397" s="242" t="s">
        <v>124</v>
      </c>
      <c r="H397" s="242" t="s">
        <v>129</v>
      </c>
      <c r="I397" s="243" t="s">
        <v>127</v>
      </c>
      <c r="J397" s="249" t="s">
        <v>75</v>
      </c>
      <c r="K397" s="287">
        <v>4</v>
      </c>
      <c r="L397" s="288">
        <v>4</v>
      </c>
      <c r="M397" s="247" t="s">
        <v>630</v>
      </c>
      <c r="N397" s="242" t="s">
        <v>765</v>
      </c>
      <c r="O397" s="291"/>
      <c r="P397" s="292"/>
      <c r="Q397" s="293"/>
      <c r="R397" s="293">
        <v>1</v>
      </c>
      <c r="S397" s="294"/>
      <c r="T397" s="295"/>
      <c r="U397" s="293"/>
      <c r="V397" s="293"/>
      <c r="W397" s="294"/>
      <c r="X397" s="296"/>
      <c r="Y397" s="295"/>
      <c r="Z397" s="293">
        <v>1</v>
      </c>
      <c r="AA397" s="293"/>
      <c r="AB397" s="313"/>
      <c r="AC397" s="314"/>
      <c r="AD397" s="315"/>
      <c r="AE397" s="293"/>
      <c r="AF397" s="293"/>
      <c r="AG397" s="296"/>
      <c r="AH397" s="319"/>
      <c r="AI397" s="320"/>
      <c r="AJ397" s="321"/>
      <c r="AK397" s="321"/>
      <c r="AL397" s="326"/>
      <c r="AM397" s="319"/>
      <c r="AN397" s="320"/>
      <c r="AO397" s="321"/>
      <c r="AP397" s="321"/>
      <c r="AQ397" s="328">
        <v>1</v>
      </c>
      <c r="AR397" s="320"/>
      <c r="AS397" s="320"/>
      <c r="AT397" s="321"/>
      <c r="AU397" s="321"/>
      <c r="AV397" s="326"/>
      <c r="AW397" s="319"/>
      <c r="AX397" s="321"/>
      <c r="AY397" s="321"/>
      <c r="AZ397" s="321"/>
      <c r="BA397" s="326"/>
      <c r="BB397" s="319"/>
      <c r="BC397" s="320"/>
      <c r="BD397" s="321"/>
      <c r="BE397" s="321">
        <v>1</v>
      </c>
      <c r="BF397" s="328"/>
      <c r="BG397" s="292"/>
      <c r="BH397" s="293"/>
      <c r="BI397" s="293"/>
      <c r="BJ397" s="294"/>
      <c r="BK397" s="296"/>
      <c r="BL397" s="295"/>
      <c r="BM397" s="293"/>
      <c r="BN397" s="293"/>
      <c r="BO397" s="293"/>
      <c r="BP397" s="296"/>
      <c r="BQ397" s="295"/>
      <c r="BR397" s="292"/>
      <c r="BS397" s="293"/>
      <c r="BT397" s="293"/>
      <c r="BU397" s="512"/>
      <c r="BV397" s="342">
        <f t="shared" si="74"/>
        <v>4</v>
      </c>
      <c r="BW397" s="429">
        <f t="shared" si="79"/>
        <v>0</v>
      </c>
      <c r="BX397" s="343">
        <f t="shared" si="75"/>
        <v>4</v>
      </c>
      <c r="BY397" s="344" t="str">
        <f t="shared" si="76"/>
        <v>-</v>
      </c>
      <c r="BZ397" s="344" t="str">
        <f t="shared" si="77"/>
        <v>-</v>
      </c>
      <c r="CA397" s="154" t="s">
        <v>124</v>
      </c>
      <c r="CB397" s="155" t="s">
        <v>674</v>
      </c>
      <c r="CC397" s="349">
        <f t="shared" si="80"/>
        <v>2</v>
      </c>
      <c r="CD397" s="349">
        <f t="shared" si="81"/>
        <v>1</v>
      </c>
      <c r="CE397" s="349">
        <f t="shared" si="82"/>
        <v>1</v>
      </c>
      <c r="CF397" s="349">
        <f t="shared" si="83"/>
        <v>0</v>
      </c>
      <c r="CG397" s="348">
        <v>0</v>
      </c>
      <c r="CH397" s="350" t="str">
        <f t="shared" si="78"/>
        <v>-</v>
      </c>
    </row>
    <row r="398" spans="1:86">
      <c r="A398" s="238" t="s">
        <v>122</v>
      </c>
      <c r="B398" s="239" t="s">
        <v>152</v>
      </c>
      <c r="C398" s="240" t="s">
        <v>766</v>
      </c>
      <c r="D398" s="240" t="s">
        <v>157</v>
      </c>
      <c r="E398" s="286" t="s">
        <v>154</v>
      </c>
      <c r="F398" s="241" t="s">
        <v>332</v>
      </c>
      <c r="G398" s="242" t="s">
        <v>124</v>
      </c>
      <c r="H398" s="242" t="s">
        <v>129</v>
      </c>
      <c r="I398" s="243" t="s">
        <v>127</v>
      </c>
      <c r="J398" s="249" t="s">
        <v>734</v>
      </c>
      <c r="K398" s="287">
        <v>6</v>
      </c>
      <c r="L398" s="288">
        <v>6</v>
      </c>
      <c r="M398" s="310" t="s">
        <v>735</v>
      </c>
      <c r="N398" s="242" t="s">
        <v>765</v>
      </c>
      <c r="O398" s="291"/>
      <c r="P398" s="292"/>
      <c r="Q398" s="293"/>
      <c r="R398" s="293"/>
      <c r="S398" s="294"/>
      <c r="T398" s="295"/>
      <c r="U398" s="293"/>
      <c r="V398" s="293"/>
      <c r="W398" s="294"/>
      <c r="X398" s="296"/>
      <c r="Y398" s="295"/>
      <c r="Z398" s="293"/>
      <c r="AA398" s="293"/>
      <c r="AB398" s="313"/>
      <c r="AC398" s="314"/>
      <c r="AD398" s="315"/>
      <c r="AE398" s="293"/>
      <c r="AF398" s="293"/>
      <c r="AG398" s="296"/>
      <c r="AH398" s="319"/>
      <c r="AI398" s="320"/>
      <c r="AJ398" s="321"/>
      <c r="AK398" s="321"/>
      <c r="AL398" s="326"/>
      <c r="AM398" s="319"/>
      <c r="AN398" s="320"/>
      <c r="AO398" s="321"/>
      <c r="AP398" s="321"/>
      <c r="AQ398" s="328"/>
      <c r="AR398" s="320"/>
      <c r="AS398" s="320"/>
      <c r="AT398" s="321"/>
      <c r="AU398" s="321"/>
      <c r="AV398" s="326"/>
      <c r="AW398" s="319"/>
      <c r="AX398" s="321"/>
      <c r="AY398" s="321"/>
      <c r="AZ398" s="321"/>
      <c r="BA398" s="326"/>
      <c r="BB398" s="319"/>
      <c r="BC398" s="320"/>
      <c r="BD398" s="321"/>
      <c r="BE398" s="321">
        <v>6</v>
      </c>
      <c r="BF398" s="328"/>
      <c r="BG398" s="292"/>
      <c r="BH398" s="293"/>
      <c r="BI398" s="293"/>
      <c r="BJ398" s="294"/>
      <c r="BK398" s="296"/>
      <c r="BL398" s="295"/>
      <c r="BM398" s="293"/>
      <c r="BN398" s="293"/>
      <c r="BO398" s="293"/>
      <c r="BP398" s="296"/>
      <c r="BQ398" s="295"/>
      <c r="BR398" s="292"/>
      <c r="BS398" s="293"/>
      <c r="BT398" s="293"/>
      <c r="BU398" s="512"/>
      <c r="BV398" s="342">
        <f t="shared" si="74"/>
        <v>6</v>
      </c>
      <c r="BW398" s="429">
        <f t="shared" si="79"/>
        <v>0</v>
      </c>
      <c r="BX398" s="343" t="str">
        <f t="shared" si="75"/>
        <v>-</v>
      </c>
      <c r="BY398" s="344" t="str">
        <f t="shared" si="76"/>
        <v>-</v>
      </c>
      <c r="BZ398" s="344" t="str">
        <f t="shared" si="77"/>
        <v>-</v>
      </c>
      <c r="CA398" s="154" t="s">
        <v>124</v>
      </c>
      <c r="CB398" s="155" t="s">
        <v>674</v>
      </c>
      <c r="CC398" s="349">
        <f t="shared" si="80"/>
        <v>0</v>
      </c>
      <c r="CD398" s="349">
        <f t="shared" si="81"/>
        <v>0</v>
      </c>
      <c r="CE398" s="349">
        <f t="shared" si="82"/>
        <v>6</v>
      </c>
      <c r="CF398" s="349">
        <f t="shared" si="83"/>
        <v>0</v>
      </c>
      <c r="CG398" s="348">
        <v>0</v>
      </c>
      <c r="CH398" s="350" t="str">
        <f t="shared" si="78"/>
        <v>-</v>
      </c>
    </row>
    <row r="399" spans="1:86">
      <c r="A399" s="238" t="s">
        <v>122</v>
      </c>
      <c r="B399" s="239" t="s">
        <v>152</v>
      </c>
      <c r="C399" s="240" t="s">
        <v>812</v>
      </c>
      <c r="D399" s="240" t="s">
        <v>157</v>
      </c>
      <c r="E399" s="286" t="s">
        <v>154</v>
      </c>
      <c r="F399" s="241" t="s">
        <v>342</v>
      </c>
      <c r="G399" s="242" t="s">
        <v>124</v>
      </c>
      <c r="H399" s="242" t="s">
        <v>129</v>
      </c>
      <c r="I399" s="243" t="s">
        <v>127</v>
      </c>
      <c r="J399" s="249" t="s">
        <v>75</v>
      </c>
      <c r="K399" s="287">
        <v>4</v>
      </c>
      <c r="L399" s="288">
        <v>4</v>
      </c>
      <c r="M399" s="247" t="s">
        <v>630</v>
      </c>
      <c r="N399" s="242" t="s">
        <v>761</v>
      </c>
      <c r="O399" s="291"/>
      <c r="P399" s="292"/>
      <c r="Q399" s="293"/>
      <c r="R399" s="293">
        <v>1</v>
      </c>
      <c r="S399" s="294"/>
      <c r="T399" s="295"/>
      <c r="U399" s="293"/>
      <c r="V399" s="293"/>
      <c r="W399" s="294"/>
      <c r="X399" s="296"/>
      <c r="Y399" s="295"/>
      <c r="Z399" s="293">
        <v>1</v>
      </c>
      <c r="AA399" s="293"/>
      <c r="AB399" s="313"/>
      <c r="AC399" s="314"/>
      <c r="AD399" s="315"/>
      <c r="AE399" s="293"/>
      <c r="AF399" s="293"/>
      <c r="AG399" s="296"/>
      <c r="AH399" s="319"/>
      <c r="AI399" s="320"/>
      <c r="AJ399" s="321"/>
      <c r="AK399" s="321"/>
      <c r="AL399" s="326"/>
      <c r="AM399" s="319"/>
      <c r="AN399" s="320"/>
      <c r="AO399" s="321"/>
      <c r="AP399" s="321"/>
      <c r="AQ399" s="328">
        <v>1</v>
      </c>
      <c r="AR399" s="320"/>
      <c r="AS399" s="320"/>
      <c r="AT399" s="321"/>
      <c r="AU399" s="321"/>
      <c r="AV399" s="326"/>
      <c r="AW399" s="319"/>
      <c r="AX399" s="321"/>
      <c r="AY399" s="321"/>
      <c r="AZ399" s="321"/>
      <c r="BA399" s="326"/>
      <c r="BB399" s="319"/>
      <c r="BC399" s="320"/>
      <c r="BD399" s="321"/>
      <c r="BE399" s="321">
        <v>1</v>
      </c>
      <c r="BF399" s="328"/>
      <c r="BG399" s="292"/>
      <c r="BH399" s="293"/>
      <c r="BI399" s="293"/>
      <c r="BJ399" s="294"/>
      <c r="BK399" s="296"/>
      <c r="BL399" s="295"/>
      <c r="BM399" s="293"/>
      <c r="BN399" s="293"/>
      <c r="BO399" s="293"/>
      <c r="BP399" s="296"/>
      <c r="BQ399" s="295"/>
      <c r="BR399" s="292"/>
      <c r="BS399" s="293"/>
      <c r="BT399" s="293"/>
      <c r="BU399" s="512"/>
      <c r="BV399" s="342">
        <f t="shared" si="74"/>
        <v>4</v>
      </c>
      <c r="BW399" s="429">
        <f>L399-BV399</f>
        <v>0</v>
      </c>
      <c r="BX399" s="343">
        <f t="shared" si="75"/>
        <v>4</v>
      </c>
      <c r="BY399" s="344" t="str">
        <f t="shared" si="76"/>
        <v>-</v>
      </c>
      <c r="BZ399" s="344" t="str">
        <f t="shared" si="77"/>
        <v>-</v>
      </c>
      <c r="CA399" s="154" t="s">
        <v>124</v>
      </c>
      <c r="CB399" s="155" t="s">
        <v>674</v>
      </c>
      <c r="CC399" s="349">
        <f t="shared" si="80"/>
        <v>2</v>
      </c>
      <c r="CD399" s="349">
        <f t="shared" si="81"/>
        <v>1</v>
      </c>
      <c r="CE399" s="349">
        <f t="shared" si="82"/>
        <v>1</v>
      </c>
      <c r="CF399" s="349">
        <f t="shared" si="83"/>
        <v>0</v>
      </c>
      <c r="CG399" s="348">
        <v>0</v>
      </c>
      <c r="CH399" s="350" t="str">
        <f t="shared" si="78"/>
        <v>-</v>
      </c>
    </row>
    <row r="400" spans="1:86">
      <c r="A400" s="238" t="s">
        <v>122</v>
      </c>
      <c r="B400" s="239" t="s">
        <v>152</v>
      </c>
      <c r="C400" s="240" t="s">
        <v>812</v>
      </c>
      <c r="D400" s="240" t="s">
        <v>157</v>
      </c>
      <c r="E400" s="286" t="s">
        <v>154</v>
      </c>
      <c r="F400" s="241" t="s">
        <v>342</v>
      </c>
      <c r="G400" s="242" t="s">
        <v>124</v>
      </c>
      <c r="H400" s="242" t="s">
        <v>129</v>
      </c>
      <c r="I400" s="243" t="s">
        <v>127</v>
      </c>
      <c r="J400" s="249" t="s">
        <v>734</v>
      </c>
      <c r="K400" s="287">
        <v>6</v>
      </c>
      <c r="L400" s="288">
        <v>6</v>
      </c>
      <c r="M400" s="310" t="s">
        <v>735</v>
      </c>
      <c r="N400" s="242" t="s">
        <v>761</v>
      </c>
      <c r="O400" s="291"/>
      <c r="P400" s="292"/>
      <c r="Q400" s="293"/>
      <c r="R400" s="293"/>
      <c r="S400" s="294"/>
      <c r="T400" s="295"/>
      <c r="U400" s="293"/>
      <c r="V400" s="293"/>
      <c r="W400" s="294"/>
      <c r="X400" s="296"/>
      <c r="Y400" s="295"/>
      <c r="Z400" s="293"/>
      <c r="AA400" s="293"/>
      <c r="AB400" s="313"/>
      <c r="AC400" s="314"/>
      <c r="AD400" s="315"/>
      <c r="AE400" s="293"/>
      <c r="AF400" s="293"/>
      <c r="AG400" s="296"/>
      <c r="AH400" s="319"/>
      <c r="AI400" s="320"/>
      <c r="AJ400" s="321"/>
      <c r="AK400" s="321"/>
      <c r="AL400" s="326"/>
      <c r="AM400" s="319"/>
      <c r="AN400" s="320"/>
      <c r="AO400" s="321"/>
      <c r="AP400" s="321"/>
      <c r="AQ400" s="328"/>
      <c r="AR400" s="320"/>
      <c r="AS400" s="320"/>
      <c r="AT400" s="321"/>
      <c r="AU400" s="321"/>
      <c r="AV400" s="326"/>
      <c r="AW400" s="319"/>
      <c r="AX400" s="321"/>
      <c r="AY400" s="321"/>
      <c r="AZ400" s="321"/>
      <c r="BA400" s="326"/>
      <c r="BB400" s="319"/>
      <c r="BC400" s="320"/>
      <c r="BD400" s="321"/>
      <c r="BE400" s="321">
        <v>6</v>
      </c>
      <c r="BF400" s="328"/>
      <c r="BG400" s="292"/>
      <c r="BH400" s="293"/>
      <c r="BI400" s="293"/>
      <c r="BJ400" s="294"/>
      <c r="BK400" s="296"/>
      <c r="BL400" s="295"/>
      <c r="BM400" s="293"/>
      <c r="BN400" s="293"/>
      <c r="BO400" s="293"/>
      <c r="BP400" s="296"/>
      <c r="BQ400" s="295"/>
      <c r="BR400" s="292"/>
      <c r="BS400" s="293"/>
      <c r="BT400" s="293"/>
      <c r="BU400" s="512"/>
      <c r="BV400" s="342">
        <f t="shared" si="74"/>
        <v>6</v>
      </c>
      <c r="BW400" s="429">
        <f t="shared" si="79"/>
        <v>0</v>
      </c>
      <c r="BX400" s="343" t="str">
        <f t="shared" si="75"/>
        <v>-</v>
      </c>
      <c r="BY400" s="344" t="str">
        <f t="shared" si="76"/>
        <v>-</v>
      </c>
      <c r="BZ400" s="344" t="str">
        <f t="shared" si="77"/>
        <v>-</v>
      </c>
      <c r="CA400" s="154" t="s">
        <v>124</v>
      </c>
      <c r="CB400" s="155" t="s">
        <v>674</v>
      </c>
      <c r="CC400" s="349">
        <f t="shared" si="80"/>
        <v>0</v>
      </c>
      <c r="CD400" s="349">
        <f t="shared" si="81"/>
        <v>0</v>
      </c>
      <c r="CE400" s="349">
        <f t="shared" si="82"/>
        <v>6</v>
      </c>
      <c r="CF400" s="349">
        <f t="shared" si="83"/>
        <v>0</v>
      </c>
      <c r="CG400" s="348">
        <v>0</v>
      </c>
      <c r="CH400" s="350" t="str">
        <f t="shared" si="78"/>
        <v>-</v>
      </c>
    </row>
    <row r="401" spans="1:86">
      <c r="A401" s="238" t="s">
        <v>122</v>
      </c>
      <c r="B401" s="239" t="s">
        <v>152</v>
      </c>
      <c r="C401" s="240" t="s">
        <v>813</v>
      </c>
      <c r="D401" s="240" t="s">
        <v>157</v>
      </c>
      <c r="E401" s="286" t="s">
        <v>154</v>
      </c>
      <c r="F401" s="241" t="s">
        <v>342</v>
      </c>
      <c r="G401" s="242" t="s">
        <v>124</v>
      </c>
      <c r="H401" s="242" t="s">
        <v>129</v>
      </c>
      <c r="I401" s="243" t="s">
        <v>127</v>
      </c>
      <c r="J401" s="249" t="s">
        <v>75</v>
      </c>
      <c r="K401" s="287">
        <v>4</v>
      </c>
      <c r="L401" s="288">
        <v>4</v>
      </c>
      <c r="M401" s="247" t="s">
        <v>630</v>
      </c>
      <c r="N401" s="242" t="s">
        <v>762</v>
      </c>
      <c r="O401" s="291"/>
      <c r="P401" s="292"/>
      <c r="Q401" s="293"/>
      <c r="R401" s="293">
        <v>1</v>
      </c>
      <c r="S401" s="294"/>
      <c r="T401" s="295"/>
      <c r="U401" s="293"/>
      <c r="V401" s="293"/>
      <c r="W401" s="294"/>
      <c r="X401" s="296"/>
      <c r="Y401" s="295"/>
      <c r="Z401" s="293">
        <v>1</v>
      </c>
      <c r="AA401" s="293"/>
      <c r="AB401" s="313"/>
      <c r="AC401" s="314"/>
      <c r="AD401" s="315"/>
      <c r="AE401" s="293"/>
      <c r="AF401" s="293"/>
      <c r="AG401" s="296"/>
      <c r="AH401" s="319"/>
      <c r="AI401" s="320"/>
      <c r="AJ401" s="321"/>
      <c r="AK401" s="321"/>
      <c r="AL401" s="326"/>
      <c r="AM401" s="319"/>
      <c r="AN401" s="320"/>
      <c r="AO401" s="321"/>
      <c r="AP401" s="321"/>
      <c r="AQ401" s="328">
        <v>1</v>
      </c>
      <c r="AR401" s="320"/>
      <c r="AS401" s="320"/>
      <c r="AT401" s="321"/>
      <c r="AU401" s="321"/>
      <c r="AV401" s="326"/>
      <c r="AW401" s="319"/>
      <c r="AX401" s="321"/>
      <c r="AY401" s="321"/>
      <c r="AZ401" s="321"/>
      <c r="BA401" s="326"/>
      <c r="BB401" s="319"/>
      <c r="BC401" s="320"/>
      <c r="BD401" s="321"/>
      <c r="BE401" s="321">
        <v>1</v>
      </c>
      <c r="BF401" s="328"/>
      <c r="BG401" s="292"/>
      <c r="BH401" s="293"/>
      <c r="BI401" s="293"/>
      <c r="BJ401" s="294"/>
      <c r="BK401" s="296"/>
      <c r="BL401" s="295"/>
      <c r="BM401" s="293"/>
      <c r="BN401" s="293"/>
      <c r="BO401" s="293"/>
      <c r="BP401" s="296"/>
      <c r="BQ401" s="295"/>
      <c r="BR401" s="292"/>
      <c r="BS401" s="293"/>
      <c r="BT401" s="293"/>
      <c r="BU401" s="512"/>
      <c r="BV401" s="342">
        <f t="shared" si="74"/>
        <v>4</v>
      </c>
      <c r="BW401" s="429">
        <f>L401-BV401</f>
        <v>0</v>
      </c>
      <c r="BX401" s="343">
        <f t="shared" si="75"/>
        <v>4</v>
      </c>
      <c r="BY401" s="344" t="str">
        <f t="shared" si="76"/>
        <v>-</v>
      </c>
      <c r="BZ401" s="344" t="str">
        <f t="shared" si="77"/>
        <v>-</v>
      </c>
      <c r="CA401" s="154"/>
      <c r="CB401" s="155" t="s">
        <v>674</v>
      </c>
      <c r="CC401" s="349">
        <f t="shared" si="80"/>
        <v>2</v>
      </c>
      <c r="CD401" s="349">
        <f t="shared" si="81"/>
        <v>1</v>
      </c>
      <c r="CE401" s="349">
        <f t="shared" si="82"/>
        <v>1</v>
      </c>
      <c r="CF401" s="349">
        <f t="shared" si="83"/>
        <v>0</v>
      </c>
      <c r="CG401" s="348">
        <v>0</v>
      </c>
      <c r="CH401" s="350" t="str">
        <f t="shared" si="78"/>
        <v>-</v>
      </c>
    </row>
    <row r="402" spans="1:86">
      <c r="A402" s="238" t="s">
        <v>122</v>
      </c>
      <c r="B402" s="239" t="s">
        <v>152</v>
      </c>
      <c r="C402" s="240" t="s">
        <v>813</v>
      </c>
      <c r="D402" s="240" t="s">
        <v>157</v>
      </c>
      <c r="E402" s="286" t="s">
        <v>154</v>
      </c>
      <c r="F402" s="241" t="s">
        <v>342</v>
      </c>
      <c r="G402" s="242" t="s">
        <v>124</v>
      </c>
      <c r="H402" s="242" t="s">
        <v>129</v>
      </c>
      <c r="I402" s="243" t="s">
        <v>127</v>
      </c>
      <c r="J402" s="249" t="s">
        <v>734</v>
      </c>
      <c r="K402" s="287">
        <v>6</v>
      </c>
      <c r="L402" s="288">
        <v>6</v>
      </c>
      <c r="M402" s="310" t="s">
        <v>735</v>
      </c>
      <c r="N402" s="242" t="s">
        <v>762</v>
      </c>
      <c r="O402" s="291"/>
      <c r="P402" s="292"/>
      <c r="Q402" s="293"/>
      <c r="R402" s="293"/>
      <c r="S402" s="294"/>
      <c r="T402" s="295"/>
      <c r="U402" s="293"/>
      <c r="V402" s="293"/>
      <c r="W402" s="294"/>
      <c r="X402" s="296"/>
      <c r="Y402" s="295"/>
      <c r="Z402" s="293">
        <v>6</v>
      </c>
      <c r="AA402" s="293"/>
      <c r="AB402" s="313"/>
      <c r="AC402" s="314"/>
      <c r="AD402" s="315"/>
      <c r="AE402" s="293"/>
      <c r="AF402" s="293"/>
      <c r="AG402" s="296"/>
      <c r="AH402" s="319"/>
      <c r="AI402" s="320"/>
      <c r="AJ402" s="321"/>
      <c r="AK402" s="321"/>
      <c r="AL402" s="326"/>
      <c r="AM402" s="319"/>
      <c r="AN402" s="320"/>
      <c r="AO402" s="321"/>
      <c r="AP402" s="321"/>
      <c r="AQ402" s="328"/>
      <c r="AR402" s="320"/>
      <c r="AS402" s="320"/>
      <c r="AT402" s="321"/>
      <c r="AU402" s="321"/>
      <c r="AV402" s="326"/>
      <c r="AW402" s="319"/>
      <c r="AX402" s="321"/>
      <c r="AY402" s="321"/>
      <c r="AZ402" s="321"/>
      <c r="BA402" s="326"/>
      <c r="BB402" s="319"/>
      <c r="BC402" s="320"/>
      <c r="BD402" s="321"/>
      <c r="BE402" s="321"/>
      <c r="BF402" s="328"/>
      <c r="BG402" s="292"/>
      <c r="BH402" s="293"/>
      <c r="BI402" s="293"/>
      <c r="BJ402" s="294"/>
      <c r="BK402" s="296"/>
      <c r="BL402" s="295"/>
      <c r="BM402" s="293"/>
      <c r="BN402" s="293"/>
      <c r="BO402" s="293"/>
      <c r="BP402" s="296"/>
      <c r="BQ402" s="295"/>
      <c r="BR402" s="292"/>
      <c r="BS402" s="293"/>
      <c r="BT402" s="293"/>
      <c r="BU402" s="512"/>
      <c r="BV402" s="342">
        <f t="shared" si="74"/>
        <v>6</v>
      </c>
      <c r="BW402" s="429">
        <f t="shared" si="79"/>
        <v>0</v>
      </c>
      <c r="BX402" s="343" t="str">
        <f t="shared" si="75"/>
        <v>-</v>
      </c>
      <c r="BY402" s="344" t="str">
        <f t="shared" si="76"/>
        <v>-</v>
      </c>
      <c r="BZ402" s="344" t="str">
        <f t="shared" si="77"/>
        <v>-</v>
      </c>
      <c r="CA402" s="154" t="s">
        <v>124</v>
      </c>
      <c r="CB402" s="155" t="s">
        <v>674</v>
      </c>
      <c r="CC402" s="349">
        <f t="shared" si="80"/>
        <v>6</v>
      </c>
      <c r="CD402" s="349">
        <f t="shared" si="81"/>
        <v>0</v>
      </c>
      <c r="CE402" s="349">
        <f t="shared" si="82"/>
        <v>0</v>
      </c>
      <c r="CF402" s="349">
        <f t="shared" si="83"/>
        <v>0</v>
      </c>
      <c r="CG402" s="348">
        <v>0</v>
      </c>
      <c r="CH402" s="350" t="str">
        <f t="shared" si="78"/>
        <v>-</v>
      </c>
    </row>
    <row r="403" spans="1:86">
      <c r="A403" s="238" t="s">
        <v>128</v>
      </c>
      <c r="B403" s="239" t="s">
        <v>277</v>
      </c>
      <c r="C403" s="240" t="s">
        <v>292</v>
      </c>
      <c r="D403" s="240" t="s">
        <v>189</v>
      </c>
      <c r="E403" s="286" t="s">
        <v>154</v>
      </c>
      <c r="F403" s="241" t="s">
        <v>293</v>
      </c>
      <c r="G403" s="242" t="s">
        <v>124</v>
      </c>
      <c r="H403" s="242" t="s">
        <v>126</v>
      </c>
      <c r="I403" s="243" t="s">
        <v>127</v>
      </c>
      <c r="J403" s="249" t="s">
        <v>75</v>
      </c>
      <c r="K403" s="287">
        <v>1</v>
      </c>
      <c r="L403" s="288">
        <v>1</v>
      </c>
      <c r="M403" s="247" t="s">
        <v>625</v>
      </c>
      <c r="N403" s="242" t="s">
        <v>294</v>
      </c>
      <c r="O403" s="291"/>
      <c r="P403" s="292"/>
      <c r="Q403" s="293"/>
      <c r="R403" s="293"/>
      <c r="S403" s="294"/>
      <c r="T403" s="295"/>
      <c r="U403" s="293"/>
      <c r="V403" s="293"/>
      <c r="W403" s="294"/>
      <c r="X403" s="296"/>
      <c r="Y403" s="295"/>
      <c r="Z403" s="293"/>
      <c r="AA403" s="293"/>
      <c r="AB403" s="313"/>
      <c r="AC403" s="314"/>
      <c r="AD403" s="315"/>
      <c r="AE403" s="293"/>
      <c r="AF403" s="293">
        <v>1</v>
      </c>
      <c r="AG403" s="296"/>
      <c r="AH403" s="319"/>
      <c r="AI403" s="320"/>
      <c r="AJ403" s="321"/>
      <c r="AK403" s="321"/>
      <c r="AL403" s="326"/>
      <c r="AM403" s="319"/>
      <c r="AN403" s="320"/>
      <c r="AO403" s="321"/>
      <c r="AP403" s="321"/>
      <c r="AQ403" s="328"/>
      <c r="AR403" s="320"/>
      <c r="AS403" s="320"/>
      <c r="AT403" s="321"/>
      <c r="AU403" s="321"/>
      <c r="AV403" s="326"/>
      <c r="AW403" s="319"/>
      <c r="AX403" s="321"/>
      <c r="AY403" s="321"/>
      <c r="AZ403" s="321"/>
      <c r="BA403" s="326"/>
      <c r="BB403" s="319"/>
      <c r="BC403" s="320"/>
      <c r="BD403" s="321"/>
      <c r="BE403" s="321"/>
      <c r="BF403" s="328"/>
      <c r="BG403" s="292"/>
      <c r="BH403" s="293"/>
      <c r="BI403" s="293"/>
      <c r="BJ403" s="294"/>
      <c r="BK403" s="296"/>
      <c r="BL403" s="295"/>
      <c r="BM403" s="293"/>
      <c r="BN403" s="293"/>
      <c r="BO403" s="293"/>
      <c r="BP403" s="296"/>
      <c r="BQ403" s="295"/>
      <c r="BR403" s="292"/>
      <c r="BS403" s="293"/>
      <c r="BT403" s="293"/>
      <c r="BU403" s="512"/>
      <c r="BV403" s="342">
        <f t="shared" si="74"/>
        <v>1</v>
      </c>
      <c r="BW403" s="429">
        <f t="shared" si="79"/>
        <v>0</v>
      </c>
      <c r="BX403" s="343" t="str">
        <f t="shared" si="75"/>
        <v>-</v>
      </c>
      <c r="BY403" s="344" t="str">
        <f t="shared" si="76"/>
        <v>-</v>
      </c>
      <c r="BZ403" s="344" t="str">
        <f t="shared" si="77"/>
        <v>-</v>
      </c>
      <c r="CA403" s="154" t="s">
        <v>124</v>
      </c>
      <c r="CB403" s="155" t="s">
        <v>678</v>
      </c>
      <c r="CC403" s="349">
        <f t="shared" si="80"/>
        <v>0</v>
      </c>
      <c r="CD403" s="349">
        <f t="shared" si="81"/>
        <v>1</v>
      </c>
      <c r="CE403" s="349">
        <f t="shared" si="82"/>
        <v>0</v>
      </c>
      <c r="CF403" s="349">
        <f t="shared" si="83"/>
        <v>0</v>
      </c>
      <c r="CG403" s="348">
        <v>0</v>
      </c>
      <c r="CH403" s="350" t="str">
        <f t="shared" si="78"/>
        <v>-</v>
      </c>
    </row>
    <row r="404" spans="1:86">
      <c r="A404" s="238" t="s">
        <v>128</v>
      </c>
      <c r="B404" s="239" t="s">
        <v>277</v>
      </c>
      <c r="C404" s="240" t="s">
        <v>292</v>
      </c>
      <c r="D404" s="240" t="s">
        <v>189</v>
      </c>
      <c r="E404" s="286" t="s">
        <v>154</v>
      </c>
      <c r="F404" s="241" t="s">
        <v>293</v>
      </c>
      <c r="G404" s="242" t="s">
        <v>124</v>
      </c>
      <c r="H404" s="242" t="s">
        <v>126</v>
      </c>
      <c r="I404" s="243" t="s">
        <v>127</v>
      </c>
      <c r="J404" s="249" t="s">
        <v>57</v>
      </c>
      <c r="K404" s="287">
        <v>1</v>
      </c>
      <c r="L404" s="288">
        <v>1</v>
      </c>
      <c r="M404" s="247" t="s">
        <v>605</v>
      </c>
      <c r="N404" s="242" t="s">
        <v>294</v>
      </c>
      <c r="O404" s="291"/>
      <c r="P404" s="292"/>
      <c r="Q404" s="293"/>
      <c r="R404" s="293"/>
      <c r="S404" s="294"/>
      <c r="T404" s="295"/>
      <c r="U404" s="293"/>
      <c r="V404" s="293"/>
      <c r="W404" s="294"/>
      <c r="X404" s="296"/>
      <c r="Y404" s="295"/>
      <c r="Z404" s="293"/>
      <c r="AA404" s="293"/>
      <c r="AB404" s="313"/>
      <c r="AC404" s="314"/>
      <c r="AD404" s="315"/>
      <c r="AE404" s="293"/>
      <c r="AF404" s="293">
        <v>1</v>
      </c>
      <c r="AG404" s="296"/>
      <c r="AH404" s="319"/>
      <c r="AI404" s="320"/>
      <c r="AJ404" s="321"/>
      <c r="AK404" s="321"/>
      <c r="AL404" s="326"/>
      <c r="AM404" s="319"/>
      <c r="AN404" s="320"/>
      <c r="AO404" s="321"/>
      <c r="AP404" s="321"/>
      <c r="AQ404" s="328"/>
      <c r="AR404" s="320"/>
      <c r="AS404" s="320"/>
      <c r="AT404" s="321"/>
      <c r="AU404" s="321"/>
      <c r="AV404" s="326"/>
      <c r="AW404" s="319"/>
      <c r="AX404" s="321"/>
      <c r="AY404" s="321"/>
      <c r="AZ404" s="321"/>
      <c r="BA404" s="326"/>
      <c r="BB404" s="319"/>
      <c r="BC404" s="320"/>
      <c r="BD404" s="321"/>
      <c r="BE404" s="321"/>
      <c r="BF404" s="328"/>
      <c r="BG404" s="292"/>
      <c r="BH404" s="293"/>
      <c r="BI404" s="293"/>
      <c r="BJ404" s="294"/>
      <c r="BK404" s="296"/>
      <c r="BL404" s="295"/>
      <c r="BM404" s="293"/>
      <c r="BN404" s="293"/>
      <c r="BO404" s="293"/>
      <c r="BP404" s="296"/>
      <c r="BQ404" s="295"/>
      <c r="BR404" s="292"/>
      <c r="BS404" s="293"/>
      <c r="BT404" s="293"/>
      <c r="BU404" s="512"/>
      <c r="BV404" s="342">
        <f t="shared" si="74"/>
        <v>1</v>
      </c>
      <c r="BW404" s="429">
        <f t="shared" si="79"/>
        <v>0</v>
      </c>
      <c r="BX404" s="343" t="str">
        <f t="shared" si="75"/>
        <v>-</v>
      </c>
      <c r="BY404" s="344" t="str">
        <f t="shared" si="76"/>
        <v>-</v>
      </c>
      <c r="BZ404" s="344" t="str">
        <f t="shared" si="77"/>
        <v>-</v>
      </c>
      <c r="CA404" s="154" t="s">
        <v>124</v>
      </c>
      <c r="CB404" s="155" t="s">
        <v>678</v>
      </c>
      <c r="CC404" s="349">
        <f t="shared" si="80"/>
        <v>0</v>
      </c>
      <c r="CD404" s="349">
        <f t="shared" si="81"/>
        <v>1</v>
      </c>
      <c r="CE404" s="349">
        <f t="shared" si="82"/>
        <v>0</v>
      </c>
      <c r="CF404" s="349">
        <f t="shared" si="83"/>
        <v>0</v>
      </c>
      <c r="CG404" s="348">
        <v>0</v>
      </c>
      <c r="CH404" s="350" t="str">
        <f t="shared" si="78"/>
        <v>-</v>
      </c>
    </row>
    <row r="405" spans="1:86">
      <c r="A405" s="238" t="s">
        <v>128</v>
      </c>
      <c r="B405" s="239" t="s">
        <v>277</v>
      </c>
      <c r="C405" s="240" t="s">
        <v>292</v>
      </c>
      <c r="D405" s="240" t="s">
        <v>189</v>
      </c>
      <c r="E405" s="286" t="s">
        <v>154</v>
      </c>
      <c r="F405" s="241" t="s">
        <v>293</v>
      </c>
      <c r="G405" s="242" t="s">
        <v>124</v>
      </c>
      <c r="H405" s="242" t="s">
        <v>126</v>
      </c>
      <c r="I405" s="243" t="s">
        <v>127</v>
      </c>
      <c r="J405" s="249" t="s">
        <v>40</v>
      </c>
      <c r="K405" s="287">
        <v>1</v>
      </c>
      <c r="L405" s="288">
        <v>1</v>
      </c>
      <c r="M405" s="247" t="s">
        <v>625</v>
      </c>
      <c r="N405" s="242" t="s">
        <v>294</v>
      </c>
      <c r="O405" s="291"/>
      <c r="P405" s="292"/>
      <c r="Q405" s="293"/>
      <c r="R405" s="293"/>
      <c r="S405" s="294"/>
      <c r="T405" s="295"/>
      <c r="U405" s="293"/>
      <c r="V405" s="293"/>
      <c r="W405" s="294"/>
      <c r="X405" s="296"/>
      <c r="Y405" s="295"/>
      <c r="Z405" s="293"/>
      <c r="AA405" s="293"/>
      <c r="AB405" s="313"/>
      <c r="AC405" s="314"/>
      <c r="AD405" s="315"/>
      <c r="AE405" s="293"/>
      <c r="AF405" s="293">
        <v>1</v>
      </c>
      <c r="AG405" s="296"/>
      <c r="AH405" s="319"/>
      <c r="AI405" s="320"/>
      <c r="AJ405" s="321"/>
      <c r="AK405" s="321"/>
      <c r="AL405" s="326"/>
      <c r="AM405" s="319"/>
      <c r="AN405" s="320"/>
      <c r="AO405" s="321"/>
      <c r="AP405" s="321"/>
      <c r="AQ405" s="328"/>
      <c r="AR405" s="320"/>
      <c r="AS405" s="320"/>
      <c r="AT405" s="321"/>
      <c r="AU405" s="321"/>
      <c r="AV405" s="326"/>
      <c r="AW405" s="319"/>
      <c r="AX405" s="321"/>
      <c r="AY405" s="321"/>
      <c r="AZ405" s="321"/>
      <c r="BA405" s="326"/>
      <c r="BB405" s="319"/>
      <c r="BC405" s="320"/>
      <c r="BD405" s="321"/>
      <c r="BE405" s="321"/>
      <c r="BF405" s="328"/>
      <c r="BG405" s="292"/>
      <c r="BH405" s="293"/>
      <c r="BI405" s="293"/>
      <c r="BJ405" s="294"/>
      <c r="BK405" s="296"/>
      <c r="BL405" s="295"/>
      <c r="BM405" s="293"/>
      <c r="BN405" s="293"/>
      <c r="BO405" s="293"/>
      <c r="BP405" s="296"/>
      <c r="BQ405" s="295"/>
      <c r="BR405" s="292"/>
      <c r="BS405" s="293"/>
      <c r="BT405" s="293"/>
      <c r="BU405" s="512"/>
      <c r="BV405" s="342">
        <f t="shared" si="74"/>
        <v>1</v>
      </c>
      <c r="BW405" s="429">
        <f t="shared" si="79"/>
        <v>0</v>
      </c>
      <c r="BX405" s="343" t="str">
        <f t="shared" si="75"/>
        <v>-</v>
      </c>
      <c r="BY405" s="344" t="str">
        <f t="shared" si="76"/>
        <v>-</v>
      </c>
      <c r="BZ405" s="344" t="str">
        <f t="shared" si="77"/>
        <v>-</v>
      </c>
      <c r="CA405" s="154" t="s">
        <v>124</v>
      </c>
      <c r="CB405" s="155" t="s">
        <v>678</v>
      </c>
      <c r="CC405" s="349">
        <f t="shared" si="80"/>
        <v>0</v>
      </c>
      <c r="CD405" s="349">
        <f t="shared" si="81"/>
        <v>1</v>
      </c>
      <c r="CE405" s="349">
        <f t="shared" si="82"/>
        <v>0</v>
      </c>
      <c r="CF405" s="349">
        <f t="shared" si="83"/>
        <v>0</v>
      </c>
      <c r="CG405" s="348">
        <v>0</v>
      </c>
      <c r="CH405" s="350" t="str">
        <f t="shared" si="78"/>
        <v>-</v>
      </c>
    </row>
    <row r="406" spans="1:86">
      <c r="A406" s="238" t="s">
        <v>128</v>
      </c>
      <c r="B406" s="239" t="s">
        <v>277</v>
      </c>
      <c r="C406" s="240" t="s">
        <v>292</v>
      </c>
      <c r="D406" s="240" t="s">
        <v>189</v>
      </c>
      <c r="E406" s="286" t="s">
        <v>154</v>
      </c>
      <c r="F406" s="241" t="s">
        <v>293</v>
      </c>
      <c r="G406" s="242" t="s">
        <v>124</v>
      </c>
      <c r="H406" s="242" t="s">
        <v>126</v>
      </c>
      <c r="I406" s="243" t="s">
        <v>127</v>
      </c>
      <c r="J406" s="249" t="s">
        <v>38</v>
      </c>
      <c r="K406" s="287">
        <v>1</v>
      </c>
      <c r="L406" s="288">
        <v>1</v>
      </c>
      <c r="M406" s="247" t="s">
        <v>775</v>
      </c>
      <c r="N406" s="242" t="s">
        <v>294</v>
      </c>
      <c r="O406" s="291"/>
      <c r="P406" s="292"/>
      <c r="Q406" s="293"/>
      <c r="R406" s="293"/>
      <c r="S406" s="294"/>
      <c r="T406" s="295"/>
      <c r="U406" s="293"/>
      <c r="V406" s="293"/>
      <c r="W406" s="294"/>
      <c r="X406" s="296"/>
      <c r="Y406" s="295"/>
      <c r="Z406" s="293"/>
      <c r="AA406" s="293"/>
      <c r="AB406" s="313"/>
      <c r="AC406" s="314"/>
      <c r="AD406" s="315"/>
      <c r="AE406" s="293"/>
      <c r="AF406" s="293">
        <v>1</v>
      </c>
      <c r="AG406" s="296"/>
      <c r="AH406" s="319"/>
      <c r="AI406" s="320"/>
      <c r="AJ406" s="321"/>
      <c r="AK406" s="321"/>
      <c r="AL406" s="326"/>
      <c r="AM406" s="319"/>
      <c r="AN406" s="320"/>
      <c r="AO406" s="321"/>
      <c r="AP406" s="321"/>
      <c r="AQ406" s="328"/>
      <c r="AR406" s="320"/>
      <c r="AS406" s="320"/>
      <c r="AT406" s="321"/>
      <c r="AU406" s="321"/>
      <c r="AV406" s="326"/>
      <c r="AW406" s="319"/>
      <c r="AX406" s="321"/>
      <c r="AY406" s="321"/>
      <c r="AZ406" s="321"/>
      <c r="BA406" s="326"/>
      <c r="BB406" s="319"/>
      <c r="BC406" s="320"/>
      <c r="BD406" s="321"/>
      <c r="BE406" s="321"/>
      <c r="BF406" s="328"/>
      <c r="BG406" s="292"/>
      <c r="BH406" s="293"/>
      <c r="BI406" s="293"/>
      <c r="BJ406" s="294"/>
      <c r="BK406" s="296"/>
      <c r="BL406" s="295"/>
      <c r="BM406" s="293"/>
      <c r="BN406" s="293"/>
      <c r="BO406" s="293"/>
      <c r="BP406" s="296"/>
      <c r="BQ406" s="295"/>
      <c r="BR406" s="292"/>
      <c r="BS406" s="293"/>
      <c r="BT406" s="293"/>
      <c r="BU406" s="512"/>
      <c r="BV406" s="342">
        <f t="shared" si="74"/>
        <v>1</v>
      </c>
      <c r="BW406" s="429">
        <f t="shared" si="79"/>
        <v>0</v>
      </c>
      <c r="BX406" s="343" t="str">
        <f t="shared" si="75"/>
        <v>-</v>
      </c>
      <c r="BY406" s="344" t="str">
        <f t="shared" si="76"/>
        <v>-</v>
      </c>
      <c r="BZ406" s="344" t="str">
        <f t="shared" si="77"/>
        <v>-</v>
      </c>
      <c r="CA406" s="154" t="s">
        <v>124</v>
      </c>
      <c r="CB406" s="155" t="s">
        <v>678</v>
      </c>
      <c r="CC406" s="349">
        <f t="shared" si="80"/>
        <v>0</v>
      </c>
      <c r="CD406" s="349">
        <f t="shared" si="81"/>
        <v>1</v>
      </c>
      <c r="CE406" s="349">
        <f t="shared" si="82"/>
        <v>0</v>
      </c>
      <c r="CF406" s="349">
        <f t="shared" si="83"/>
        <v>0</v>
      </c>
      <c r="CG406" s="348">
        <v>0</v>
      </c>
      <c r="CH406" s="350" t="str">
        <f t="shared" si="78"/>
        <v>-</v>
      </c>
    </row>
    <row r="407" spans="1:86">
      <c r="A407" s="238" t="s">
        <v>128</v>
      </c>
      <c r="B407" s="239" t="s">
        <v>277</v>
      </c>
      <c r="C407" s="240" t="s">
        <v>292</v>
      </c>
      <c r="D407" s="240" t="s">
        <v>189</v>
      </c>
      <c r="E407" s="286" t="s">
        <v>154</v>
      </c>
      <c r="F407" s="241" t="s">
        <v>293</v>
      </c>
      <c r="G407" s="242" t="s">
        <v>124</v>
      </c>
      <c r="H407" s="242" t="s">
        <v>126</v>
      </c>
      <c r="I407" s="243" t="s">
        <v>127</v>
      </c>
      <c r="J407" s="249" t="s">
        <v>734</v>
      </c>
      <c r="K407" s="287">
        <v>4</v>
      </c>
      <c r="L407" s="288">
        <v>4</v>
      </c>
      <c r="M407" s="310" t="s">
        <v>736</v>
      </c>
      <c r="N407" s="242" t="s">
        <v>294</v>
      </c>
      <c r="O407" s="291"/>
      <c r="P407" s="292"/>
      <c r="Q407" s="293"/>
      <c r="R407" s="293"/>
      <c r="S407" s="294"/>
      <c r="T407" s="295"/>
      <c r="U407" s="293"/>
      <c r="V407" s="293"/>
      <c r="W407" s="294"/>
      <c r="X407" s="296"/>
      <c r="Y407" s="295"/>
      <c r="Z407" s="293"/>
      <c r="AA407" s="293"/>
      <c r="AB407" s="313"/>
      <c r="AC407" s="314"/>
      <c r="AD407" s="315"/>
      <c r="AE407" s="293"/>
      <c r="AF407" s="293">
        <v>4</v>
      </c>
      <c r="AG407" s="296"/>
      <c r="AH407" s="319"/>
      <c r="AI407" s="320"/>
      <c r="AJ407" s="321"/>
      <c r="AK407" s="321"/>
      <c r="AL407" s="326"/>
      <c r="AM407" s="319"/>
      <c r="AN407" s="320"/>
      <c r="AO407" s="321"/>
      <c r="AP407" s="321"/>
      <c r="AQ407" s="328"/>
      <c r="AR407" s="320"/>
      <c r="AS407" s="320"/>
      <c r="AT407" s="321"/>
      <c r="AU407" s="321"/>
      <c r="AV407" s="326"/>
      <c r="AW407" s="319"/>
      <c r="AX407" s="321"/>
      <c r="AY407" s="321"/>
      <c r="AZ407" s="321"/>
      <c r="BA407" s="326"/>
      <c r="BB407" s="319"/>
      <c r="BC407" s="320"/>
      <c r="BD407" s="321"/>
      <c r="BE407" s="321"/>
      <c r="BF407" s="328"/>
      <c r="BG407" s="292"/>
      <c r="BH407" s="293"/>
      <c r="BI407" s="293"/>
      <c r="BJ407" s="294"/>
      <c r="BK407" s="296"/>
      <c r="BL407" s="295"/>
      <c r="BM407" s="293"/>
      <c r="BN407" s="293"/>
      <c r="BO407" s="293"/>
      <c r="BP407" s="296"/>
      <c r="BQ407" s="295"/>
      <c r="BR407" s="292"/>
      <c r="BS407" s="293"/>
      <c r="BT407" s="293"/>
      <c r="BU407" s="512"/>
      <c r="BV407" s="342">
        <f t="shared" si="74"/>
        <v>4</v>
      </c>
      <c r="BW407" s="429">
        <f t="shared" si="79"/>
        <v>0</v>
      </c>
      <c r="BX407" s="343" t="str">
        <f t="shared" si="75"/>
        <v>-</v>
      </c>
      <c r="BY407" s="344" t="str">
        <f t="shared" si="76"/>
        <v>-</v>
      </c>
      <c r="BZ407" s="344" t="str">
        <f t="shared" si="77"/>
        <v>-</v>
      </c>
      <c r="CA407" s="154" t="s">
        <v>124</v>
      </c>
      <c r="CB407" s="155" t="s">
        <v>678</v>
      </c>
      <c r="CC407" s="349">
        <f t="shared" si="80"/>
        <v>0</v>
      </c>
      <c r="CD407" s="349">
        <f t="shared" si="81"/>
        <v>4</v>
      </c>
      <c r="CE407" s="349">
        <f t="shared" si="82"/>
        <v>0</v>
      </c>
      <c r="CF407" s="349">
        <f t="shared" si="83"/>
        <v>0</v>
      </c>
      <c r="CG407" s="348">
        <v>0</v>
      </c>
      <c r="CH407" s="350" t="str">
        <f t="shared" si="78"/>
        <v>-</v>
      </c>
    </row>
    <row r="408" spans="1:86">
      <c r="A408" s="238" t="s">
        <v>128</v>
      </c>
      <c r="B408" s="239" t="s">
        <v>277</v>
      </c>
      <c r="C408" s="240" t="s">
        <v>292</v>
      </c>
      <c r="D408" s="240" t="s">
        <v>189</v>
      </c>
      <c r="E408" s="286" t="s">
        <v>154</v>
      </c>
      <c r="F408" s="241" t="s">
        <v>293</v>
      </c>
      <c r="G408" s="242" t="s">
        <v>124</v>
      </c>
      <c r="H408" s="242" t="s">
        <v>126</v>
      </c>
      <c r="I408" s="243" t="s">
        <v>127</v>
      </c>
      <c r="J408" s="249" t="s">
        <v>72</v>
      </c>
      <c r="K408" s="287">
        <v>1</v>
      </c>
      <c r="L408" s="288">
        <v>1</v>
      </c>
      <c r="M408" s="247" t="s">
        <v>625</v>
      </c>
      <c r="N408" s="242" t="s">
        <v>294</v>
      </c>
      <c r="O408" s="291"/>
      <c r="P408" s="292"/>
      <c r="Q408" s="293"/>
      <c r="R408" s="293"/>
      <c r="S408" s="294"/>
      <c r="T408" s="295"/>
      <c r="U408" s="293"/>
      <c r="V408" s="293"/>
      <c r="W408" s="294"/>
      <c r="X408" s="296"/>
      <c r="Y408" s="295"/>
      <c r="Z408" s="293"/>
      <c r="AA408" s="293"/>
      <c r="AB408" s="313"/>
      <c r="AC408" s="314"/>
      <c r="AD408" s="315"/>
      <c r="AE408" s="293"/>
      <c r="AF408" s="293">
        <v>1</v>
      </c>
      <c r="AG408" s="296"/>
      <c r="AH408" s="319"/>
      <c r="AI408" s="320"/>
      <c r="AJ408" s="321"/>
      <c r="AK408" s="321"/>
      <c r="AL408" s="326"/>
      <c r="AM408" s="319"/>
      <c r="AN408" s="320"/>
      <c r="AO408" s="321"/>
      <c r="AP408" s="321"/>
      <c r="AQ408" s="328"/>
      <c r="AR408" s="320"/>
      <c r="AS408" s="320"/>
      <c r="AT408" s="321"/>
      <c r="AU408" s="321"/>
      <c r="AV408" s="326"/>
      <c r="AW408" s="319"/>
      <c r="AX408" s="321"/>
      <c r="AY408" s="321"/>
      <c r="AZ408" s="321"/>
      <c r="BA408" s="326"/>
      <c r="BB408" s="319"/>
      <c r="BC408" s="320"/>
      <c r="BD408" s="321"/>
      <c r="BE408" s="321"/>
      <c r="BF408" s="328"/>
      <c r="BG408" s="292"/>
      <c r="BH408" s="293"/>
      <c r="BI408" s="293"/>
      <c r="BJ408" s="294"/>
      <c r="BK408" s="296"/>
      <c r="BL408" s="295"/>
      <c r="BM408" s="293"/>
      <c r="BN408" s="293"/>
      <c r="BO408" s="293"/>
      <c r="BP408" s="296"/>
      <c r="BQ408" s="295"/>
      <c r="BR408" s="292"/>
      <c r="BS408" s="293"/>
      <c r="BT408" s="293"/>
      <c r="BU408" s="512"/>
      <c r="BV408" s="342">
        <f t="shared" si="74"/>
        <v>1</v>
      </c>
      <c r="BW408" s="429">
        <f t="shared" si="79"/>
        <v>0</v>
      </c>
      <c r="BX408" s="343" t="str">
        <f t="shared" si="75"/>
        <v>-</v>
      </c>
      <c r="BY408" s="344" t="str">
        <f t="shared" si="76"/>
        <v>-</v>
      </c>
      <c r="BZ408" s="344" t="str">
        <f t="shared" si="77"/>
        <v>-</v>
      </c>
      <c r="CA408" s="154" t="s">
        <v>124</v>
      </c>
      <c r="CB408" s="155" t="s">
        <v>678</v>
      </c>
      <c r="CC408" s="349">
        <f t="shared" si="80"/>
        <v>0</v>
      </c>
      <c r="CD408" s="349">
        <f t="shared" si="81"/>
        <v>1</v>
      </c>
      <c r="CE408" s="349">
        <f t="shared" si="82"/>
        <v>0</v>
      </c>
      <c r="CF408" s="349">
        <f t="shared" si="83"/>
        <v>0</v>
      </c>
      <c r="CG408" s="348">
        <v>0</v>
      </c>
      <c r="CH408" s="350" t="str">
        <f t="shared" si="78"/>
        <v>-</v>
      </c>
    </row>
    <row r="409" spans="1:86">
      <c r="A409" s="238" t="s">
        <v>128</v>
      </c>
      <c r="B409" s="239" t="s">
        <v>277</v>
      </c>
      <c r="C409" s="240" t="s">
        <v>292</v>
      </c>
      <c r="D409" s="240" t="s">
        <v>189</v>
      </c>
      <c r="E409" s="286" t="s">
        <v>154</v>
      </c>
      <c r="F409" s="241" t="s">
        <v>293</v>
      </c>
      <c r="G409" s="242" t="s">
        <v>124</v>
      </c>
      <c r="H409" s="242" t="s">
        <v>126</v>
      </c>
      <c r="I409" s="243" t="s">
        <v>127</v>
      </c>
      <c r="J409" s="249" t="s">
        <v>737</v>
      </c>
      <c r="K409" s="287">
        <v>1</v>
      </c>
      <c r="L409" s="288">
        <v>1</v>
      </c>
      <c r="M409" s="247" t="s">
        <v>625</v>
      </c>
      <c r="N409" s="242" t="s">
        <v>294</v>
      </c>
      <c r="O409" s="291"/>
      <c r="P409" s="292"/>
      <c r="Q409" s="293"/>
      <c r="R409" s="293"/>
      <c r="S409" s="294"/>
      <c r="T409" s="295"/>
      <c r="U409" s="293"/>
      <c r="V409" s="293"/>
      <c r="W409" s="294"/>
      <c r="X409" s="296"/>
      <c r="Y409" s="295"/>
      <c r="Z409" s="293"/>
      <c r="AA409" s="293"/>
      <c r="AB409" s="313"/>
      <c r="AC409" s="314"/>
      <c r="AD409" s="315"/>
      <c r="AE409" s="293"/>
      <c r="AF409" s="293">
        <v>1</v>
      </c>
      <c r="AG409" s="296"/>
      <c r="AH409" s="319"/>
      <c r="AI409" s="320"/>
      <c r="AJ409" s="321"/>
      <c r="AK409" s="321"/>
      <c r="AL409" s="326"/>
      <c r="AM409" s="319"/>
      <c r="AN409" s="320"/>
      <c r="AO409" s="321"/>
      <c r="AP409" s="321"/>
      <c r="AQ409" s="328"/>
      <c r="AR409" s="320"/>
      <c r="AS409" s="320"/>
      <c r="AT409" s="321"/>
      <c r="AU409" s="321"/>
      <c r="AV409" s="326"/>
      <c r="AW409" s="319"/>
      <c r="AX409" s="321"/>
      <c r="AY409" s="321"/>
      <c r="AZ409" s="321"/>
      <c r="BA409" s="326"/>
      <c r="BB409" s="319"/>
      <c r="BC409" s="320"/>
      <c r="BD409" s="321"/>
      <c r="BE409" s="321"/>
      <c r="BF409" s="328"/>
      <c r="BG409" s="292"/>
      <c r="BH409" s="293"/>
      <c r="BI409" s="293"/>
      <c r="BJ409" s="294"/>
      <c r="BK409" s="296"/>
      <c r="BL409" s="295"/>
      <c r="BM409" s="293"/>
      <c r="BN409" s="293"/>
      <c r="BO409" s="293"/>
      <c r="BP409" s="296"/>
      <c r="BQ409" s="295"/>
      <c r="BR409" s="292"/>
      <c r="BS409" s="293"/>
      <c r="BT409" s="293"/>
      <c r="BU409" s="512"/>
      <c r="BV409" s="342">
        <f t="shared" si="74"/>
        <v>1</v>
      </c>
      <c r="BW409" s="429">
        <f t="shared" si="79"/>
        <v>0</v>
      </c>
      <c r="BX409" s="343" t="str">
        <f t="shared" si="75"/>
        <v>-</v>
      </c>
      <c r="BY409" s="344" t="str">
        <f t="shared" si="76"/>
        <v>-</v>
      </c>
      <c r="BZ409" s="344" t="str">
        <f t="shared" si="77"/>
        <v>-</v>
      </c>
      <c r="CA409" s="154" t="s">
        <v>124</v>
      </c>
      <c r="CB409" s="155" t="s">
        <v>678</v>
      </c>
      <c r="CC409" s="349">
        <f t="shared" si="80"/>
        <v>0</v>
      </c>
      <c r="CD409" s="349">
        <f t="shared" si="81"/>
        <v>1</v>
      </c>
      <c r="CE409" s="349">
        <f t="shared" si="82"/>
        <v>0</v>
      </c>
      <c r="CF409" s="349">
        <f t="shared" si="83"/>
        <v>0</v>
      </c>
      <c r="CG409" s="348">
        <v>0</v>
      </c>
      <c r="CH409" s="350" t="str">
        <f t="shared" si="78"/>
        <v>-</v>
      </c>
    </row>
    <row r="410" spans="1:86">
      <c r="A410" s="238" t="s">
        <v>128</v>
      </c>
      <c r="B410" s="239" t="s">
        <v>277</v>
      </c>
      <c r="C410" s="240" t="s">
        <v>300</v>
      </c>
      <c r="D410" s="240" t="s">
        <v>189</v>
      </c>
      <c r="E410" s="286" t="s">
        <v>154</v>
      </c>
      <c r="F410" s="241" t="s">
        <v>297</v>
      </c>
      <c r="G410" s="242" t="s">
        <v>124</v>
      </c>
      <c r="H410" s="242" t="s">
        <v>129</v>
      </c>
      <c r="I410" s="243" t="s">
        <v>127</v>
      </c>
      <c r="J410" s="249" t="s">
        <v>75</v>
      </c>
      <c r="K410" s="287">
        <v>4</v>
      </c>
      <c r="L410" s="288">
        <v>4</v>
      </c>
      <c r="M410" s="247" t="s">
        <v>630</v>
      </c>
      <c r="N410" s="242" t="s">
        <v>301</v>
      </c>
      <c r="O410" s="291"/>
      <c r="P410" s="292"/>
      <c r="Q410" s="293"/>
      <c r="R410" s="293">
        <v>1</v>
      </c>
      <c r="S410" s="294"/>
      <c r="T410" s="295"/>
      <c r="U410" s="293"/>
      <c r="V410" s="293"/>
      <c r="W410" s="294"/>
      <c r="X410" s="296"/>
      <c r="Y410" s="295"/>
      <c r="Z410" s="293"/>
      <c r="AA410" s="293">
        <v>1</v>
      </c>
      <c r="AB410" s="313"/>
      <c r="AC410" s="314"/>
      <c r="AD410" s="315"/>
      <c r="AE410" s="293"/>
      <c r="AF410" s="293"/>
      <c r="AG410" s="296"/>
      <c r="AH410" s="319"/>
      <c r="AI410" s="320"/>
      <c r="AJ410" s="321"/>
      <c r="AK410" s="321"/>
      <c r="AL410" s="326"/>
      <c r="AM410" s="319">
        <v>1</v>
      </c>
      <c r="AN410" s="320"/>
      <c r="AO410" s="321"/>
      <c r="AP410" s="321"/>
      <c r="AQ410" s="328"/>
      <c r="AR410" s="320"/>
      <c r="AS410" s="320"/>
      <c r="AT410" s="321"/>
      <c r="AU410" s="321"/>
      <c r="AV410" s="326"/>
      <c r="AW410" s="319"/>
      <c r="AX410" s="321"/>
      <c r="AY410" s="321"/>
      <c r="AZ410" s="321"/>
      <c r="BA410" s="326"/>
      <c r="BB410" s="319"/>
      <c r="BC410" s="320"/>
      <c r="BD410" s="321"/>
      <c r="BE410" s="321"/>
      <c r="BF410" s="328">
        <v>1</v>
      </c>
      <c r="BG410" s="292"/>
      <c r="BH410" s="293"/>
      <c r="BI410" s="293"/>
      <c r="BJ410" s="294"/>
      <c r="BK410" s="296"/>
      <c r="BL410" s="295"/>
      <c r="BM410" s="293"/>
      <c r="BN410" s="293"/>
      <c r="BO410" s="293"/>
      <c r="BP410" s="296"/>
      <c r="BQ410" s="295"/>
      <c r="BR410" s="292"/>
      <c r="BS410" s="293"/>
      <c r="BT410" s="293"/>
      <c r="BU410" s="512"/>
      <c r="BV410" s="342">
        <f t="shared" si="74"/>
        <v>4</v>
      </c>
      <c r="BW410" s="429">
        <f t="shared" si="79"/>
        <v>0</v>
      </c>
      <c r="BX410" s="343">
        <f t="shared" si="75"/>
        <v>4</v>
      </c>
      <c r="BY410" s="344" t="str">
        <f t="shared" si="76"/>
        <v>-</v>
      </c>
      <c r="BZ410" s="344" t="str">
        <f t="shared" si="77"/>
        <v>-</v>
      </c>
      <c r="CA410" s="154" t="s">
        <v>124</v>
      </c>
      <c r="CB410" s="155" t="s">
        <v>678</v>
      </c>
      <c r="CC410" s="349">
        <f t="shared" si="80"/>
        <v>2</v>
      </c>
      <c r="CD410" s="349">
        <f t="shared" si="81"/>
        <v>1</v>
      </c>
      <c r="CE410" s="349">
        <f t="shared" si="82"/>
        <v>1</v>
      </c>
      <c r="CF410" s="349">
        <f t="shared" si="83"/>
        <v>0</v>
      </c>
      <c r="CG410" s="348">
        <v>0</v>
      </c>
      <c r="CH410" s="350" t="str">
        <f t="shared" si="78"/>
        <v>-</v>
      </c>
    </row>
    <row r="411" spans="1:86">
      <c r="A411" s="238" t="s">
        <v>128</v>
      </c>
      <c r="B411" s="239" t="s">
        <v>277</v>
      </c>
      <c r="C411" s="240" t="s">
        <v>300</v>
      </c>
      <c r="D411" s="240" t="s">
        <v>189</v>
      </c>
      <c r="E411" s="286" t="s">
        <v>154</v>
      </c>
      <c r="F411" s="241" t="s">
        <v>297</v>
      </c>
      <c r="G411" s="242" t="s">
        <v>124</v>
      </c>
      <c r="H411" s="242" t="s">
        <v>129</v>
      </c>
      <c r="I411" s="243" t="s">
        <v>127</v>
      </c>
      <c r="J411" s="249" t="s">
        <v>38</v>
      </c>
      <c r="K411" s="287">
        <v>4</v>
      </c>
      <c r="L411" s="288">
        <v>4</v>
      </c>
      <c r="M411" s="247" t="s">
        <v>635</v>
      </c>
      <c r="N411" s="242" t="s">
        <v>301</v>
      </c>
      <c r="O411" s="291"/>
      <c r="P411" s="292"/>
      <c r="Q411" s="293"/>
      <c r="R411" s="293">
        <v>1</v>
      </c>
      <c r="S411" s="294"/>
      <c r="T411" s="295"/>
      <c r="U411" s="293"/>
      <c r="V411" s="293"/>
      <c r="W411" s="294"/>
      <c r="X411" s="296"/>
      <c r="Y411" s="295"/>
      <c r="Z411" s="293"/>
      <c r="AA411" s="293">
        <v>1</v>
      </c>
      <c r="AB411" s="313"/>
      <c r="AC411" s="314"/>
      <c r="AD411" s="315"/>
      <c r="AE411" s="293"/>
      <c r="AF411" s="293"/>
      <c r="AG411" s="296"/>
      <c r="AH411" s="319"/>
      <c r="AI411" s="320"/>
      <c r="AJ411" s="321"/>
      <c r="AK411" s="321"/>
      <c r="AL411" s="326"/>
      <c r="AM411" s="319">
        <v>1</v>
      </c>
      <c r="AN411" s="320"/>
      <c r="AO411" s="321"/>
      <c r="AP411" s="321"/>
      <c r="AQ411" s="328"/>
      <c r="AR411" s="320"/>
      <c r="AS411" s="320"/>
      <c r="AT411" s="321"/>
      <c r="AU411" s="321"/>
      <c r="AV411" s="326"/>
      <c r="AW411" s="319"/>
      <c r="AX411" s="321"/>
      <c r="AY411" s="321"/>
      <c r="AZ411" s="321"/>
      <c r="BA411" s="326"/>
      <c r="BB411" s="319"/>
      <c r="BC411" s="320"/>
      <c r="BD411" s="321"/>
      <c r="BE411" s="321"/>
      <c r="BF411" s="328">
        <v>1</v>
      </c>
      <c r="BG411" s="292"/>
      <c r="BH411" s="293"/>
      <c r="BI411" s="293"/>
      <c r="BJ411" s="294"/>
      <c r="BK411" s="296"/>
      <c r="BL411" s="295"/>
      <c r="BM411" s="293"/>
      <c r="BN411" s="293"/>
      <c r="BO411" s="293"/>
      <c r="BP411" s="296"/>
      <c r="BQ411" s="295"/>
      <c r="BR411" s="292"/>
      <c r="BS411" s="293"/>
      <c r="BT411" s="293"/>
      <c r="BU411" s="512"/>
      <c r="BV411" s="342">
        <f t="shared" si="74"/>
        <v>4</v>
      </c>
      <c r="BW411" s="429">
        <f t="shared" si="79"/>
        <v>0</v>
      </c>
      <c r="BX411" s="343">
        <f t="shared" si="75"/>
        <v>4</v>
      </c>
      <c r="BY411" s="344">
        <f t="shared" si="76"/>
        <v>2</v>
      </c>
      <c r="BZ411" s="344">
        <f t="shared" si="77"/>
        <v>2</v>
      </c>
      <c r="CA411" s="154" t="s">
        <v>124</v>
      </c>
      <c r="CB411" s="155" t="s">
        <v>678</v>
      </c>
      <c r="CC411" s="349">
        <f t="shared" si="80"/>
        <v>2</v>
      </c>
      <c r="CD411" s="349">
        <f t="shared" si="81"/>
        <v>1</v>
      </c>
      <c r="CE411" s="349">
        <f t="shared" si="82"/>
        <v>1</v>
      </c>
      <c r="CF411" s="349">
        <f t="shared" si="83"/>
        <v>0</v>
      </c>
      <c r="CG411" s="348">
        <v>0</v>
      </c>
      <c r="CH411" s="350" t="str">
        <f t="shared" si="78"/>
        <v>Done</v>
      </c>
    </row>
    <row r="412" spans="1:86">
      <c r="A412" s="238" t="s">
        <v>128</v>
      </c>
      <c r="B412" s="239" t="s">
        <v>277</v>
      </c>
      <c r="C412" s="240" t="s">
        <v>300</v>
      </c>
      <c r="D412" s="240" t="s">
        <v>189</v>
      </c>
      <c r="E412" s="286" t="s">
        <v>154</v>
      </c>
      <c r="F412" s="241" t="s">
        <v>297</v>
      </c>
      <c r="G412" s="242" t="s">
        <v>124</v>
      </c>
      <c r="H412" s="242" t="s">
        <v>129</v>
      </c>
      <c r="I412" s="243" t="s">
        <v>127</v>
      </c>
      <c r="J412" s="249" t="s">
        <v>734</v>
      </c>
      <c r="K412" s="287">
        <v>6</v>
      </c>
      <c r="L412" s="288">
        <v>6</v>
      </c>
      <c r="M412" s="310" t="s">
        <v>735</v>
      </c>
      <c r="N412" s="242" t="s">
        <v>301</v>
      </c>
      <c r="O412" s="291"/>
      <c r="P412" s="292"/>
      <c r="Q412" s="293"/>
      <c r="R412" s="293">
        <v>6</v>
      </c>
      <c r="S412" s="294"/>
      <c r="T412" s="295"/>
      <c r="U412" s="293"/>
      <c r="V412" s="293"/>
      <c r="W412" s="294"/>
      <c r="X412" s="296"/>
      <c r="Y412" s="295"/>
      <c r="Z412" s="293"/>
      <c r="AA412" s="293"/>
      <c r="AB412" s="313"/>
      <c r="AC412" s="314"/>
      <c r="AD412" s="315"/>
      <c r="AE412" s="293"/>
      <c r="AF412" s="293"/>
      <c r="AG412" s="296"/>
      <c r="AH412" s="319"/>
      <c r="AI412" s="320"/>
      <c r="AJ412" s="321"/>
      <c r="AK412" s="321"/>
      <c r="AL412" s="326"/>
      <c r="AM412" s="319"/>
      <c r="AN412" s="320"/>
      <c r="AO412" s="321"/>
      <c r="AP412" s="321"/>
      <c r="AQ412" s="328"/>
      <c r="AR412" s="320"/>
      <c r="AS412" s="320"/>
      <c r="AT412" s="321"/>
      <c r="AU412" s="321"/>
      <c r="AV412" s="326"/>
      <c r="AW412" s="319"/>
      <c r="AX412" s="321"/>
      <c r="AY412" s="321"/>
      <c r="AZ412" s="321"/>
      <c r="BA412" s="326"/>
      <c r="BB412" s="319"/>
      <c r="BC412" s="320"/>
      <c r="BD412" s="321"/>
      <c r="BE412" s="321"/>
      <c r="BF412" s="328"/>
      <c r="BG412" s="292"/>
      <c r="BH412" s="293"/>
      <c r="BI412" s="293"/>
      <c r="BJ412" s="294"/>
      <c r="BK412" s="296"/>
      <c r="BL412" s="295"/>
      <c r="BM412" s="293"/>
      <c r="BN412" s="293"/>
      <c r="BO412" s="293"/>
      <c r="BP412" s="296"/>
      <c r="BQ412" s="295"/>
      <c r="BR412" s="292"/>
      <c r="BS412" s="293"/>
      <c r="BT412" s="293"/>
      <c r="BU412" s="512"/>
      <c r="BV412" s="342">
        <f t="shared" si="74"/>
        <v>6</v>
      </c>
      <c r="BW412" s="429">
        <f t="shared" si="79"/>
        <v>0</v>
      </c>
      <c r="BX412" s="343" t="str">
        <f t="shared" si="75"/>
        <v>-</v>
      </c>
      <c r="BY412" s="344" t="str">
        <f t="shared" si="76"/>
        <v>-</v>
      </c>
      <c r="BZ412" s="344" t="str">
        <f t="shared" si="77"/>
        <v>-</v>
      </c>
      <c r="CA412" s="154" t="s">
        <v>124</v>
      </c>
      <c r="CB412" s="155" t="s">
        <v>678</v>
      </c>
      <c r="CC412" s="349">
        <f t="shared" si="80"/>
        <v>6</v>
      </c>
      <c r="CD412" s="349">
        <f t="shared" si="81"/>
        <v>0</v>
      </c>
      <c r="CE412" s="349">
        <f t="shared" si="82"/>
        <v>0</v>
      </c>
      <c r="CF412" s="349">
        <f t="shared" si="83"/>
        <v>0</v>
      </c>
      <c r="CG412" s="348">
        <v>0</v>
      </c>
      <c r="CH412" s="350" t="str">
        <f t="shared" si="78"/>
        <v>-</v>
      </c>
    </row>
    <row r="413" spans="1:86">
      <c r="A413" s="238" t="s">
        <v>128</v>
      </c>
      <c r="B413" s="239" t="s">
        <v>277</v>
      </c>
      <c r="C413" s="240" t="s">
        <v>814</v>
      </c>
      <c r="D413" s="240" t="s">
        <v>189</v>
      </c>
      <c r="E413" s="286" t="s">
        <v>154</v>
      </c>
      <c r="F413" s="241" t="s">
        <v>297</v>
      </c>
      <c r="G413" s="242" t="s">
        <v>124</v>
      </c>
      <c r="H413" s="242" t="s">
        <v>129</v>
      </c>
      <c r="I413" s="243" t="s">
        <v>127</v>
      </c>
      <c r="J413" s="249" t="s">
        <v>75</v>
      </c>
      <c r="K413" s="287">
        <v>4</v>
      </c>
      <c r="L413" s="288">
        <v>4</v>
      </c>
      <c r="M413" s="247" t="s">
        <v>630</v>
      </c>
      <c r="N413" s="242" t="s">
        <v>768</v>
      </c>
      <c r="O413" s="291"/>
      <c r="P413" s="292"/>
      <c r="Q413" s="293"/>
      <c r="R413" s="293">
        <v>1</v>
      </c>
      <c r="S413" s="294"/>
      <c r="T413" s="295"/>
      <c r="U413" s="293"/>
      <c r="V413" s="293"/>
      <c r="W413" s="294"/>
      <c r="X413" s="296"/>
      <c r="Y413" s="295"/>
      <c r="Z413" s="293"/>
      <c r="AA413" s="293">
        <v>1</v>
      </c>
      <c r="AB413" s="313"/>
      <c r="AC413" s="314"/>
      <c r="AD413" s="315"/>
      <c r="AE413" s="293"/>
      <c r="AF413" s="293"/>
      <c r="AG413" s="296"/>
      <c r="AH413" s="319"/>
      <c r="AI413" s="320"/>
      <c r="AJ413" s="321"/>
      <c r="AK413" s="321"/>
      <c r="AL413" s="326"/>
      <c r="AM413" s="319">
        <v>1</v>
      </c>
      <c r="AN413" s="320"/>
      <c r="AO413" s="321"/>
      <c r="AP413" s="321"/>
      <c r="AQ413" s="328"/>
      <c r="AR413" s="320"/>
      <c r="AS413" s="320"/>
      <c r="AT413" s="321"/>
      <c r="AU413" s="321"/>
      <c r="AV413" s="326"/>
      <c r="AW413" s="319"/>
      <c r="AX413" s="321"/>
      <c r="AY413" s="321"/>
      <c r="AZ413" s="321"/>
      <c r="BA413" s="326"/>
      <c r="BB413" s="319"/>
      <c r="BC413" s="320"/>
      <c r="BD413" s="321"/>
      <c r="BE413" s="321"/>
      <c r="BF413" s="328">
        <v>1</v>
      </c>
      <c r="BG413" s="292"/>
      <c r="BH413" s="293"/>
      <c r="BI413" s="293"/>
      <c r="BJ413" s="294"/>
      <c r="BK413" s="296"/>
      <c r="BL413" s="295"/>
      <c r="BM413" s="293"/>
      <c r="BN413" s="293"/>
      <c r="BO413" s="293"/>
      <c r="BP413" s="296"/>
      <c r="BQ413" s="295"/>
      <c r="BR413" s="292"/>
      <c r="BS413" s="293"/>
      <c r="BT413" s="293"/>
      <c r="BU413" s="512"/>
      <c r="BV413" s="342">
        <f t="shared" si="74"/>
        <v>4</v>
      </c>
      <c r="BW413" s="429">
        <f t="shared" si="79"/>
        <v>0</v>
      </c>
      <c r="BX413" s="343">
        <f t="shared" si="75"/>
        <v>4</v>
      </c>
      <c r="BY413" s="344" t="str">
        <f t="shared" si="76"/>
        <v>-</v>
      </c>
      <c r="BZ413" s="344" t="str">
        <f t="shared" si="77"/>
        <v>-</v>
      </c>
      <c r="CA413" s="154" t="s">
        <v>124</v>
      </c>
      <c r="CB413" s="155" t="s">
        <v>678</v>
      </c>
      <c r="CC413" s="349">
        <f t="shared" si="80"/>
        <v>2</v>
      </c>
      <c r="CD413" s="349">
        <f t="shared" si="81"/>
        <v>1</v>
      </c>
      <c r="CE413" s="349">
        <f t="shared" si="82"/>
        <v>1</v>
      </c>
      <c r="CF413" s="349">
        <f t="shared" si="83"/>
        <v>0</v>
      </c>
      <c r="CG413" s="348">
        <v>0</v>
      </c>
      <c r="CH413" s="350" t="str">
        <f t="shared" si="78"/>
        <v>-</v>
      </c>
    </row>
    <row r="414" spans="1:86">
      <c r="A414" s="238" t="s">
        <v>128</v>
      </c>
      <c r="B414" s="239" t="s">
        <v>277</v>
      </c>
      <c r="C414" s="240" t="s">
        <v>814</v>
      </c>
      <c r="D414" s="240" t="s">
        <v>189</v>
      </c>
      <c r="E414" s="286" t="s">
        <v>154</v>
      </c>
      <c r="F414" s="241" t="s">
        <v>297</v>
      </c>
      <c r="G414" s="242" t="s">
        <v>124</v>
      </c>
      <c r="H414" s="242" t="s">
        <v>129</v>
      </c>
      <c r="I414" s="243" t="s">
        <v>127</v>
      </c>
      <c r="J414" s="249" t="s">
        <v>38</v>
      </c>
      <c r="K414" s="287">
        <v>4</v>
      </c>
      <c r="L414" s="288">
        <v>4</v>
      </c>
      <c r="M414" s="247" t="s">
        <v>635</v>
      </c>
      <c r="N414" s="242" t="s">
        <v>768</v>
      </c>
      <c r="O414" s="291"/>
      <c r="P414" s="292"/>
      <c r="Q414" s="293"/>
      <c r="R414" s="293">
        <v>1</v>
      </c>
      <c r="S414" s="294"/>
      <c r="T414" s="295"/>
      <c r="U414" s="293"/>
      <c r="V414" s="293"/>
      <c r="W414" s="294"/>
      <c r="X414" s="296"/>
      <c r="Y414" s="295"/>
      <c r="Z414" s="293"/>
      <c r="AA414" s="293">
        <v>1</v>
      </c>
      <c r="AB414" s="313"/>
      <c r="AC414" s="314"/>
      <c r="AD414" s="315"/>
      <c r="AE414" s="293"/>
      <c r="AF414" s="293"/>
      <c r="AG414" s="296"/>
      <c r="AH414" s="319"/>
      <c r="AI414" s="320"/>
      <c r="AJ414" s="321"/>
      <c r="AK414" s="321"/>
      <c r="AL414" s="326"/>
      <c r="AM414" s="319">
        <v>1</v>
      </c>
      <c r="AN414" s="320"/>
      <c r="AO414" s="321"/>
      <c r="AP414" s="321"/>
      <c r="AQ414" s="328"/>
      <c r="AR414" s="320"/>
      <c r="AS414" s="320"/>
      <c r="AT414" s="321"/>
      <c r="AU414" s="321"/>
      <c r="AV414" s="326"/>
      <c r="AW414" s="319"/>
      <c r="AX414" s="321"/>
      <c r="AY414" s="321"/>
      <c r="AZ414" s="321"/>
      <c r="BA414" s="326"/>
      <c r="BB414" s="319"/>
      <c r="BC414" s="320"/>
      <c r="BD414" s="321"/>
      <c r="BE414" s="321"/>
      <c r="BF414" s="328">
        <v>1</v>
      </c>
      <c r="BG414" s="292"/>
      <c r="BH414" s="293"/>
      <c r="BI414" s="293"/>
      <c r="BJ414" s="294"/>
      <c r="BK414" s="296"/>
      <c r="BL414" s="295"/>
      <c r="BM414" s="293"/>
      <c r="BN414" s="293"/>
      <c r="BO414" s="293"/>
      <c r="BP414" s="296"/>
      <c r="BQ414" s="295"/>
      <c r="BR414" s="292"/>
      <c r="BS414" s="293"/>
      <c r="BT414" s="293"/>
      <c r="BU414" s="512"/>
      <c r="BV414" s="342">
        <f t="shared" si="74"/>
        <v>4</v>
      </c>
      <c r="BW414" s="429">
        <f t="shared" si="79"/>
        <v>0</v>
      </c>
      <c r="BX414" s="343">
        <f t="shared" si="75"/>
        <v>4</v>
      </c>
      <c r="BY414" s="344">
        <f t="shared" si="76"/>
        <v>2</v>
      </c>
      <c r="BZ414" s="344">
        <f t="shared" si="77"/>
        <v>2</v>
      </c>
      <c r="CA414" s="154" t="s">
        <v>124</v>
      </c>
      <c r="CB414" s="155" t="s">
        <v>678</v>
      </c>
      <c r="CC414" s="349">
        <f t="shared" si="80"/>
        <v>2</v>
      </c>
      <c r="CD414" s="349">
        <f t="shared" si="81"/>
        <v>1</v>
      </c>
      <c r="CE414" s="349">
        <f t="shared" si="82"/>
        <v>1</v>
      </c>
      <c r="CF414" s="349">
        <f t="shared" si="83"/>
        <v>0</v>
      </c>
      <c r="CG414" s="348">
        <v>0</v>
      </c>
      <c r="CH414" s="350" t="str">
        <f t="shared" si="78"/>
        <v>Done</v>
      </c>
    </row>
    <row r="415" spans="1:86">
      <c r="A415" s="238" t="s">
        <v>128</v>
      </c>
      <c r="B415" s="239" t="s">
        <v>277</v>
      </c>
      <c r="C415" s="240" t="s">
        <v>814</v>
      </c>
      <c r="D415" s="240" t="s">
        <v>189</v>
      </c>
      <c r="E415" s="286" t="s">
        <v>154</v>
      </c>
      <c r="F415" s="241" t="s">
        <v>297</v>
      </c>
      <c r="G415" s="242" t="s">
        <v>124</v>
      </c>
      <c r="H415" s="242" t="s">
        <v>129</v>
      </c>
      <c r="I415" s="243" t="s">
        <v>127</v>
      </c>
      <c r="J415" s="249" t="s">
        <v>734</v>
      </c>
      <c r="K415" s="287">
        <v>6</v>
      </c>
      <c r="L415" s="288">
        <v>6</v>
      </c>
      <c r="M415" s="310" t="s">
        <v>735</v>
      </c>
      <c r="N415" s="242" t="s">
        <v>768</v>
      </c>
      <c r="O415" s="291"/>
      <c r="P415" s="292"/>
      <c r="Q415" s="293"/>
      <c r="R415" s="293">
        <v>6</v>
      </c>
      <c r="S415" s="294"/>
      <c r="T415" s="295"/>
      <c r="U415" s="293"/>
      <c r="V415" s="293"/>
      <c r="W415" s="294"/>
      <c r="X415" s="296"/>
      <c r="Y415" s="295"/>
      <c r="Z415" s="293"/>
      <c r="AA415" s="293"/>
      <c r="AB415" s="313"/>
      <c r="AC415" s="314"/>
      <c r="AD415" s="315"/>
      <c r="AE415" s="293"/>
      <c r="AF415" s="293"/>
      <c r="AG415" s="296"/>
      <c r="AH415" s="319"/>
      <c r="AI415" s="320"/>
      <c r="AJ415" s="321"/>
      <c r="AK415" s="321"/>
      <c r="AL415" s="326"/>
      <c r="AM415" s="319"/>
      <c r="AN415" s="320"/>
      <c r="AO415" s="321"/>
      <c r="AP415" s="321"/>
      <c r="AQ415" s="328"/>
      <c r="AR415" s="320"/>
      <c r="AS415" s="320"/>
      <c r="AT415" s="321"/>
      <c r="AU415" s="321"/>
      <c r="AV415" s="326"/>
      <c r="AW415" s="319"/>
      <c r="AX415" s="321"/>
      <c r="AY415" s="321"/>
      <c r="AZ415" s="321"/>
      <c r="BA415" s="326"/>
      <c r="BB415" s="319"/>
      <c r="BC415" s="320"/>
      <c r="BD415" s="321"/>
      <c r="BE415" s="321"/>
      <c r="BF415" s="328"/>
      <c r="BG415" s="292"/>
      <c r="BH415" s="293"/>
      <c r="BI415" s="293"/>
      <c r="BJ415" s="294"/>
      <c r="BK415" s="296"/>
      <c r="BL415" s="295"/>
      <c r="BM415" s="293"/>
      <c r="BN415" s="293"/>
      <c r="BO415" s="293"/>
      <c r="BP415" s="296"/>
      <c r="BQ415" s="295"/>
      <c r="BR415" s="292"/>
      <c r="BS415" s="293"/>
      <c r="BT415" s="293"/>
      <c r="BU415" s="512"/>
      <c r="BV415" s="342">
        <f t="shared" si="74"/>
        <v>6</v>
      </c>
      <c r="BW415" s="429">
        <f t="shared" si="79"/>
        <v>0</v>
      </c>
      <c r="BX415" s="343" t="str">
        <f t="shared" si="75"/>
        <v>-</v>
      </c>
      <c r="BY415" s="344" t="str">
        <f t="shared" si="76"/>
        <v>-</v>
      </c>
      <c r="BZ415" s="344" t="str">
        <f t="shared" si="77"/>
        <v>-</v>
      </c>
      <c r="CA415" s="154" t="s">
        <v>124</v>
      </c>
      <c r="CB415" s="155" t="s">
        <v>678</v>
      </c>
      <c r="CC415" s="349">
        <f t="shared" si="80"/>
        <v>6</v>
      </c>
      <c r="CD415" s="349">
        <f t="shared" si="81"/>
        <v>0</v>
      </c>
      <c r="CE415" s="349">
        <f t="shared" si="82"/>
        <v>0</v>
      </c>
      <c r="CF415" s="349">
        <f t="shared" si="83"/>
        <v>0</v>
      </c>
      <c r="CG415" s="348">
        <v>0</v>
      </c>
      <c r="CH415" s="350" t="str">
        <f t="shared" si="78"/>
        <v>-</v>
      </c>
    </row>
    <row r="416" spans="1:86">
      <c r="A416" s="238" t="s">
        <v>128</v>
      </c>
      <c r="B416" s="239" t="s">
        <v>277</v>
      </c>
      <c r="C416" s="240" t="s">
        <v>815</v>
      </c>
      <c r="D416" s="240" t="s">
        <v>189</v>
      </c>
      <c r="E416" s="286" t="s">
        <v>154</v>
      </c>
      <c r="F416" s="241" t="s">
        <v>297</v>
      </c>
      <c r="G416" s="242" t="s">
        <v>124</v>
      </c>
      <c r="H416" s="242" t="s">
        <v>129</v>
      </c>
      <c r="I416" s="243" t="s">
        <v>127</v>
      </c>
      <c r="J416" s="249" t="s">
        <v>75</v>
      </c>
      <c r="K416" s="287">
        <v>4</v>
      </c>
      <c r="L416" s="288">
        <v>4</v>
      </c>
      <c r="M416" s="247" t="s">
        <v>630</v>
      </c>
      <c r="N416" s="242" t="s">
        <v>769</v>
      </c>
      <c r="O416" s="291"/>
      <c r="P416" s="292"/>
      <c r="Q416" s="293"/>
      <c r="R416" s="293">
        <v>1</v>
      </c>
      <c r="S416" s="294"/>
      <c r="T416" s="295"/>
      <c r="U416" s="293"/>
      <c r="V416" s="293"/>
      <c r="W416" s="294"/>
      <c r="X416" s="296"/>
      <c r="Y416" s="295"/>
      <c r="Z416" s="293"/>
      <c r="AA416" s="293">
        <v>1</v>
      </c>
      <c r="AB416" s="313"/>
      <c r="AC416" s="314"/>
      <c r="AD416" s="315"/>
      <c r="AE416" s="293"/>
      <c r="AF416" s="293"/>
      <c r="AG416" s="296"/>
      <c r="AH416" s="319"/>
      <c r="AI416" s="320"/>
      <c r="AJ416" s="321"/>
      <c r="AK416" s="321"/>
      <c r="AL416" s="326"/>
      <c r="AM416" s="319">
        <v>1</v>
      </c>
      <c r="AN416" s="320"/>
      <c r="AO416" s="321"/>
      <c r="AP416" s="321"/>
      <c r="AQ416" s="328"/>
      <c r="AR416" s="320"/>
      <c r="AS416" s="320"/>
      <c r="AT416" s="321"/>
      <c r="AU416" s="321"/>
      <c r="AV416" s="326"/>
      <c r="AW416" s="319"/>
      <c r="AX416" s="321"/>
      <c r="AY416" s="321"/>
      <c r="AZ416" s="321"/>
      <c r="BA416" s="326"/>
      <c r="BB416" s="319"/>
      <c r="BC416" s="320"/>
      <c r="BD416" s="321"/>
      <c r="BE416" s="321"/>
      <c r="BF416" s="328">
        <v>1</v>
      </c>
      <c r="BG416" s="292"/>
      <c r="BH416" s="293"/>
      <c r="BI416" s="293"/>
      <c r="BJ416" s="294"/>
      <c r="BK416" s="296"/>
      <c r="BL416" s="295"/>
      <c r="BM416" s="293"/>
      <c r="BN416" s="293"/>
      <c r="BO416" s="293"/>
      <c r="BP416" s="296"/>
      <c r="BQ416" s="295"/>
      <c r="BR416" s="292"/>
      <c r="BS416" s="293"/>
      <c r="BT416" s="293"/>
      <c r="BU416" s="512"/>
      <c r="BV416" s="342">
        <f t="shared" si="74"/>
        <v>4</v>
      </c>
      <c r="BW416" s="429">
        <f t="shared" si="79"/>
        <v>0</v>
      </c>
      <c r="BX416" s="343">
        <f t="shared" si="75"/>
        <v>4</v>
      </c>
      <c r="BY416" s="344" t="str">
        <f t="shared" si="76"/>
        <v>-</v>
      </c>
      <c r="BZ416" s="344" t="str">
        <f t="shared" si="77"/>
        <v>-</v>
      </c>
      <c r="CA416" s="154" t="s">
        <v>124</v>
      </c>
      <c r="CB416" s="155" t="s">
        <v>678</v>
      </c>
      <c r="CC416" s="349">
        <f t="shared" si="80"/>
        <v>2</v>
      </c>
      <c r="CD416" s="349">
        <f t="shared" si="81"/>
        <v>1</v>
      </c>
      <c r="CE416" s="349">
        <f t="shared" si="82"/>
        <v>1</v>
      </c>
      <c r="CF416" s="349">
        <f t="shared" si="83"/>
        <v>0</v>
      </c>
      <c r="CG416" s="348">
        <v>0</v>
      </c>
      <c r="CH416" s="350" t="str">
        <f t="shared" si="78"/>
        <v>-</v>
      </c>
    </row>
    <row r="417" spans="1:86">
      <c r="A417" s="238" t="s">
        <v>128</v>
      </c>
      <c r="B417" s="239" t="s">
        <v>277</v>
      </c>
      <c r="C417" s="240" t="s">
        <v>815</v>
      </c>
      <c r="D417" s="240" t="s">
        <v>189</v>
      </c>
      <c r="E417" s="286" t="s">
        <v>154</v>
      </c>
      <c r="F417" s="241" t="s">
        <v>297</v>
      </c>
      <c r="G417" s="242" t="s">
        <v>124</v>
      </c>
      <c r="H417" s="242" t="s">
        <v>129</v>
      </c>
      <c r="I417" s="243" t="s">
        <v>127</v>
      </c>
      <c r="J417" s="249" t="s">
        <v>38</v>
      </c>
      <c r="K417" s="287">
        <v>4</v>
      </c>
      <c r="L417" s="288">
        <v>4</v>
      </c>
      <c r="M417" s="247" t="s">
        <v>635</v>
      </c>
      <c r="N417" s="242" t="s">
        <v>769</v>
      </c>
      <c r="O417" s="291"/>
      <c r="P417" s="292"/>
      <c r="Q417" s="293"/>
      <c r="R417" s="293">
        <v>1</v>
      </c>
      <c r="S417" s="294"/>
      <c r="T417" s="295"/>
      <c r="U417" s="293"/>
      <c r="V417" s="293"/>
      <c r="W417" s="294"/>
      <c r="X417" s="296"/>
      <c r="Y417" s="295"/>
      <c r="Z417" s="293"/>
      <c r="AA417" s="293">
        <v>1</v>
      </c>
      <c r="AB417" s="313"/>
      <c r="AC417" s="314"/>
      <c r="AD417" s="315"/>
      <c r="AE417" s="293"/>
      <c r="AF417" s="293"/>
      <c r="AG417" s="296"/>
      <c r="AH417" s="319"/>
      <c r="AI417" s="320"/>
      <c r="AJ417" s="321"/>
      <c r="AK417" s="321"/>
      <c r="AL417" s="326"/>
      <c r="AM417" s="319">
        <v>1</v>
      </c>
      <c r="AN417" s="320"/>
      <c r="AO417" s="321"/>
      <c r="AP417" s="321"/>
      <c r="AQ417" s="328"/>
      <c r="AR417" s="320"/>
      <c r="AS417" s="320"/>
      <c r="AT417" s="321"/>
      <c r="AU417" s="321"/>
      <c r="AV417" s="326"/>
      <c r="AW417" s="319"/>
      <c r="AX417" s="321"/>
      <c r="AY417" s="321"/>
      <c r="AZ417" s="321"/>
      <c r="BA417" s="326"/>
      <c r="BB417" s="319"/>
      <c r="BC417" s="320"/>
      <c r="BD417" s="321"/>
      <c r="BE417" s="321"/>
      <c r="BF417" s="328">
        <v>1</v>
      </c>
      <c r="BG417" s="292"/>
      <c r="BH417" s="293"/>
      <c r="BI417" s="293"/>
      <c r="BJ417" s="294"/>
      <c r="BK417" s="296"/>
      <c r="BL417" s="295"/>
      <c r="BM417" s="293"/>
      <c r="BN417" s="293"/>
      <c r="BO417" s="293"/>
      <c r="BP417" s="296"/>
      <c r="BQ417" s="295"/>
      <c r="BR417" s="292"/>
      <c r="BS417" s="293"/>
      <c r="BT417" s="293"/>
      <c r="BU417" s="512"/>
      <c r="BV417" s="342">
        <f t="shared" si="74"/>
        <v>4</v>
      </c>
      <c r="BW417" s="429">
        <f t="shared" si="79"/>
        <v>0</v>
      </c>
      <c r="BX417" s="343">
        <f t="shared" si="75"/>
        <v>4</v>
      </c>
      <c r="BY417" s="344">
        <f t="shared" si="76"/>
        <v>2</v>
      </c>
      <c r="BZ417" s="344">
        <f t="shared" si="77"/>
        <v>2</v>
      </c>
      <c r="CA417" s="154" t="s">
        <v>124</v>
      </c>
      <c r="CB417" s="155" t="s">
        <v>678</v>
      </c>
      <c r="CC417" s="349">
        <f t="shared" si="80"/>
        <v>2</v>
      </c>
      <c r="CD417" s="349">
        <f t="shared" si="81"/>
        <v>1</v>
      </c>
      <c r="CE417" s="349">
        <f t="shared" si="82"/>
        <v>1</v>
      </c>
      <c r="CF417" s="349">
        <f t="shared" si="83"/>
        <v>0</v>
      </c>
      <c r="CG417" s="348">
        <v>0</v>
      </c>
      <c r="CH417" s="350" t="str">
        <f t="shared" si="78"/>
        <v>Done</v>
      </c>
    </row>
    <row r="418" spans="1:86">
      <c r="A418" s="238" t="s">
        <v>128</v>
      </c>
      <c r="B418" s="239" t="s">
        <v>277</v>
      </c>
      <c r="C418" s="240" t="s">
        <v>815</v>
      </c>
      <c r="D418" s="240" t="s">
        <v>189</v>
      </c>
      <c r="E418" s="286" t="s">
        <v>154</v>
      </c>
      <c r="F418" s="241" t="s">
        <v>297</v>
      </c>
      <c r="G418" s="242" t="s">
        <v>124</v>
      </c>
      <c r="H418" s="242" t="s">
        <v>129</v>
      </c>
      <c r="I418" s="243" t="s">
        <v>127</v>
      </c>
      <c r="J418" s="249" t="s">
        <v>734</v>
      </c>
      <c r="K418" s="287">
        <v>6</v>
      </c>
      <c r="L418" s="288">
        <v>6</v>
      </c>
      <c r="M418" s="310" t="s">
        <v>735</v>
      </c>
      <c r="N418" s="242" t="s">
        <v>769</v>
      </c>
      <c r="O418" s="291"/>
      <c r="P418" s="292"/>
      <c r="Q418" s="293"/>
      <c r="R418" s="293">
        <v>6</v>
      </c>
      <c r="S418" s="294"/>
      <c r="T418" s="295"/>
      <c r="U418" s="293"/>
      <c r="V418" s="293"/>
      <c r="W418" s="294"/>
      <c r="X418" s="296"/>
      <c r="Y418" s="295"/>
      <c r="Z418" s="293"/>
      <c r="AA418" s="293"/>
      <c r="AB418" s="313"/>
      <c r="AC418" s="314"/>
      <c r="AD418" s="315"/>
      <c r="AE418" s="293"/>
      <c r="AF418" s="293"/>
      <c r="AG418" s="296"/>
      <c r="AH418" s="319"/>
      <c r="AI418" s="320"/>
      <c r="AJ418" s="321"/>
      <c r="AK418" s="321"/>
      <c r="AL418" s="326"/>
      <c r="AM418" s="319"/>
      <c r="AN418" s="320"/>
      <c r="AO418" s="321"/>
      <c r="AP418" s="321"/>
      <c r="AQ418" s="328"/>
      <c r="AR418" s="320"/>
      <c r="AS418" s="320"/>
      <c r="AT418" s="321"/>
      <c r="AU418" s="321"/>
      <c r="AV418" s="326"/>
      <c r="AW418" s="319"/>
      <c r="AX418" s="321"/>
      <c r="AY418" s="321"/>
      <c r="AZ418" s="321"/>
      <c r="BA418" s="326"/>
      <c r="BB418" s="319"/>
      <c r="BC418" s="320"/>
      <c r="BD418" s="321"/>
      <c r="BE418" s="321"/>
      <c r="BF418" s="328"/>
      <c r="BG418" s="292"/>
      <c r="BH418" s="293"/>
      <c r="BI418" s="293"/>
      <c r="BJ418" s="294"/>
      <c r="BK418" s="296"/>
      <c r="BL418" s="295"/>
      <c r="BM418" s="293"/>
      <c r="BN418" s="293"/>
      <c r="BO418" s="293"/>
      <c r="BP418" s="296"/>
      <c r="BQ418" s="295"/>
      <c r="BR418" s="292"/>
      <c r="BS418" s="293"/>
      <c r="BT418" s="293"/>
      <c r="BU418" s="512"/>
      <c r="BV418" s="342">
        <f t="shared" si="74"/>
        <v>6</v>
      </c>
      <c r="BW418" s="429">
        <f t="shared" si="79"/>
        <v>0</v>
      </c>
      <c r="BX418" s="343" t="str">
        <f t="shared" si="75"/>
        <v>-</v>
      </c>
      <c r="BY418" s="344" t="str">
        <f t="shared" si="76"/>
        <v>-</v>
      </c>
      <c r="BZ418" s="344" t="str">
        <f t="shared" si="77"/>
        <v>-</v>
      </c>
      <c r="CA418" s="154" t="s">
        <v>124</v>
      </c>
      <c r="CB418" s="155" t="s">
        <v>678</v>
      </c>
      <c r="CC418" s="349">
        <f t="shared" si="80"/>
        <v>6</v>
      </c>
      <c r="CD418" s="349">
        <f t="shared" si="81"/>
        <v>0</v>
      </c>
      <c r="CE418" s="349">
        <f t="shared" si="82"/>
        <v>0</v>
      </c>
      <c r="CF418" s="349">
        <f t="shared" si="83"/>
        <v>0</v>
      </c>
      <c r="CG418" s="348">
        <v>0</v>
      </c>
      <c r="CH418" s="350" t="str">
        <f t="shared" si="78"/>
        <v>-</v>
      </c>
    </row>
    <row r="419" spans="1:86">
      <c r="A419" s="238" t="s">
        <v>128</v>
      </c>
      <c r="B419" s="239" t="s">
        <v>277</v>
      </c>
      <c r="C419" s="240" t="s">
        <v>816</v>
      </c>
      <c r="D419" s="240" t="s">
        <v>189</v>
      </c>
      <c r="E419" s="286" t="s">
        <v>154</v>
      </c>
      <c r="F419" s="241" t="s">
        <v>303</v>
      </c>
      <c r="G419" s="242" t="s">
        <v>124</v>
      </c>
      <c r="H419" s="242" t="s">
        <v>129</v>
      </c>
      <c r="I419" s="243" t="s">
        <v>127</v>
      </c>
      <c r="J419" s="249" t="s">
        <v>75</v>
      </c>
      <c r="K419" s="287">
        <v>4</v>
      </c>
      <c r="L419" s="288">
        <v>5</v>
      </c>
      <c r="M419" s="247" t="s">
        <v>630</v>
      </c>
      <c r="N419" s="242" t="s">
        <v>758</v>
      </c>
      <c r="O419" s="291"/>
      <c r="P419" s="292"/>
      <c r="Q419" s="293"/>
      <c r="R419" s="293">
        <v>1</v>
      </c>
      <c r="S419" s="294"/>
      <c r="T419" s="295"/>
      <c r="U419" s="293"/>
      <c r="V419" s="293"/>
      <c r="W419" s="294"/>
      <c r="X419" s="296"/>
      <c r="Y419" s="295"/>
      <c r="Z419" s="293"/>
      <c r="AA419" s="293">
        <v>1</v>
      </c>
      <c r="AB419" s="313"/>
      <c r="AC419" s="314"/>
      <c r="AD419" s="315"/>
      <c r="AE419" s="293"/>
      <c r="AF419" s="293"/>
      <c r="AG419" s="296"/>
      <c r="AH419" s="319"/>
      <c r="AI419" s="320"/>
      <c r="AJ419" s="321">
        <v>1</v>
      </c>
      <c r="AK419" s="321"/>
      <c r="AL419" s="326"/>
      <c r="AM419" s="319"/>
      <c r="AN419" s="320"/>
      <c r="AO419" s="321"/>
      <c r="AP419" s="321"/>
      <c r="AQ419" s="328"/>
      <c r="AR419" s="320"/>
      <c r="AS419" s="320"/>
      <c r="AT419" s="321"/>
      <c r="AU419" s="321"/>
      <c r="AV419" s="326"/>
      <c r="AW419" s="319"/>
      <c r="AX419" s="321"/>
      <c r="AY419" s="321"/>
      <c r="AZ419" s="321">
        <v>1</v>
      </c>
      <c r="BA419" s="326"/>
      <c r="BB419" s="319"/>
      <c r="BC419" s="320"/>
      <c r="BD419" s="321"/>
      <c r="BE419" s="321"/>
      <c r="BF419" s="328">
        <v>1</v>
      </c>
      <c r="BG419" s="292"/>
      <c r="BH419" s="293"/>
      <c r="BI419" s="293"/>
      <c r="BJ419" s="294"/>
      <c r="BK419" s="296"/>
      <c r="BL419" s="295"/>
      <c r="BM419" s="293"/>
      <c r="BN419" s="293"/>
      <c r="BO419" s="293"/>
      <c r="BP419" s="296"/>
      <c r="BQ419" s="295"/>
      <c r="BR419" s="292"/>
      <c r="BS419" s="293"/>
      <c r="BT419" s="293"/>
      <c r="BU419" s="512"/>
      <c r="BV419" s="342">
        <f t="shared" si="74"/>
        <v>5</v>
      </c>
      <c r="BW419" s="429">
        <f t="shared" si="79"/>
        <v>0</v>
      </c>
      <c r="BX419" s="343">
        <f t="shared" si="75"/>
        <v>5</v>
      </c>
      <c r="BY419" s="344" t="str">
        <f t="shared" si="76"/>
        <v>-</v>
      </c>
      <c r="BZ419" s="344" t="str">
        <f t="shared" si="77"/>
        <v>-</v>
      </c>
      <c r="CA419" s="154" t="s">
        <v>124</v>
      </c>
      <c r="CB419" s="155" t="s">
        <v>682</v>
      </c>
      <c r="CC419" s="349">
        <f t="shared" si="80"/>
        <v>2</v>
      </c>
      <c r="CD419" s="349">
        <f t="shared" si="81"/>
        <v>1</v>
      </c>
      <c r="CE419" s="349">
        <f t="shared" si="82"/>
        <v>2</v>
      </c>
      <c r="CF419" s="349">
        <f t="shared" si="83"/>
        <v>0</v>
      </c>
      <c r="CG419" s="348">
        <v>0</v>
      </c>
      <c r="CH419" s="350" t="str">
        <f t="shared" si="78"/>
        <v>-</v>
      </c>
    </row>
    <row r="420" spans="1:86">
      <c r="A420" s="238" t="s">
        <v>128</v>
      </c>
      <c r="B420" s="239" t="s">
        <v>277</v>
      </c>
      <c r="C420" s="240" t="s">
        <v>816</v>
      </c>
      <c r="D420" s="240" t="s">
        <v>189</v>
      </c>
      <c r="E420" s="286" t="s">
        <v>154</v>
      </c>
      <c r="F420" s="241" t="s">
        <v>303</v>
      </c>
      <c r="G420" s="242" t="s">
        <v>124</v>
      </c>
      <c r="H420" s="242" t="s">
        <v>129</v>
      </c>
      <c r="I420" s="243" t="s">
        <v>127</v>
      </c>
      <c r="J420" s="249" t="s">
        <v>38</v>
      </c>
      <c r="K420" s="287">
        <v>4</v>
      </c>
      <c r="L420" s="288">
        <v>5</v>
      </c>
      <c r="M420" s="247" t="s">
        <v>635</v>
      </c>
      <c r="N420" s="242" t="s">
        <v>758</v>
      </c>
      <c r="O420" s="291"/>
      <c r="P420" s="292"/>
      <c r="Q420" s="293"/>
      <c r="R420" s="293">
        <v>1</v>
      </c>
      <c r="S420" s="294"/>
      <c r="T420" s="295"/>
      <c r="U420" s="293"/>
      <c r="V420" s="293"/>
      <c r="W420" s="294"/>
      <c r="X420" s="296"/>
      <c r="Y420" s="295"/>
      <c r="Z420" s="293"/>
      <c r="AA420" s="293">
        <v>1</v>
      </c>
      <c r="AB420" s="313"/>
      <c r="AC420" s="314"/>
      <c r="AD420" s="315"/>
      <c r="AE420" s="293"/>
      <c r="AF420" s="293"/>
      <c r="AG420" s="296"/>
      <c r="AH420" s="319"/>
      <c r="AI420" s="320"/>
      <c r="AJ420" s="321">
        <v>1</v>
      </c>
      <c r="AK420" s="321"/>
      <c r="AL420" s="326"/>
      <c r="AM420" s="319"/>
      <c r="AN420" s="320"/>
      <c r="AO420" s="321"/>
      <c r="AP420" s="321"/>
      <c r="AQ420" s="328"/>
      <c r="AR420" s="320"/>
      <c r="AS420" s="320"/>
      <c r="AT420" s="321"/>
      <c r="AU420" s="321"/>
      <c r="AV420" s="326"/>
      <c r="AW420" s="319"/>
      <c r="AX420" s="321"/>
      <c r="AY420" s="321"/>
      <c r="AZ420" s="321">
        <v>1</v>
      </c>
      <c r="BA420" s="326"/>
      <c r="BB420" s="319"/>
      <c r="BC420" s="320"/>
      <c r="BD420" s="321"/>
      <c r="BE420" s="321"/>
      <c r="BF420" s="328">
        <v>1</v>
      </c>
      <c r="BG420" s="292"/>
      <c r="BH420" s="293"/>
      <c r="BI420" s="293"/>
      <c r="BJ420" s="294"/>
      <c r="BK420" s="296"/>
      <c r="BL420" s="295"/>
      <c r="BM420" s="293"/>
      <c r="BN420" s="293"/>
      <c r="BO420" s="293"/>
      <c r="BP420" s="296"/>
      <c r="BQ420" s="295"/>
      <c r="BR420" s="292"/>
      <c r="BS420" s="293"/>
      <c r="BT420" s="293"/>
      <c r="BU420" s="512"/>
      <c r="BV420" s="342">
        <f t="shared" si="74"/>
        <v>5</v>
      </c>
      <c r="BW420" s="429">
        <f t="shared" si="79"/>
        <v>0</v>
      </c>
      <c r="BX420" s="343">
        <f t="shared" si="75"/>
        <v>5</v>
      </c>
      <c r="BY420" s="344">
        <f t="shared" si="76"/>
        <v>2</v>
      </c>
      <c r="BZ420" s="344">
        <f t="shared" si="77"/>
        <v>3</v>
      </c>
      <c r="CA420" s="154" t="s">
        <v>124</v>
      </c>
      <c r="CB420" s="155" t="s">
        <v>682</v>
      </c>
      <c r="CC420" s="349">
        <f t="shared" si="80"/>
        <v>2</v>
      </c>
      <c r="CD420" s="349">
        <f t="shared" si="81"/>
        <v>1</v>
      </c>
      <c r="CE420" s="349">
        <f t="shared" si="82"/>
        <v>2</v>
      </c>
      <c r="CF420" s="349">
        <f t="shared" si="83"/>
        <v>0</v>
      </c>
      <c r="CG420" s="351">
        <v>1</v>
      </c>
      <c r="CH420" s="350" t="str">
        <f t="shared" si="78"/>
        <v>Done</v>
      </c>
    </row>
    <row r="421" spans="1:86">
      <c r="A421" s="238" t="s">
        <v>128</v>
      </c>
      <c r="B421" s="239" t="s">
        <v>277</v>
      </c>
      <c r="C421" s="240" t="s">
        <v>816</v>
      </c>
      <c r="D421" s="240" t="s">
        <v>189</v>
      </c>
      <c r="E421" s="286" t="s">
        <v>154</v>
      </c>
      <c r="F421" s="241" t="s">
        <v>303</v>
      </c>
      <c r="G421" s="242" t="s">
        <v>124</v>
      </c>
      <c r="H421" s="242" t="s">
        <v>129</v>
      </c>
      <c r="I421" s="243" t="s">
        <v>127</v>
      </c>
      <c r="J421" s="249" t="s">
        <v>734</v>
      </c>
      <c r="K421" s="287">
        <v>6</v>
      </c>
      <c r="L421" s="288">
        <v>6</v>
      </c>
      <c r="M421" s="310" t="s">
        <v>735</v>
      </c>
      <c r="N421" s="242" t="s">
        <v>758</v>
      </c>
      <c r="O421" s="291"/>
      <c r="P421" s="292"/>
      <c r="Q421" s="293"/>
      <c r="R421" s="293"/>
      <c r="S421" s="294"/>
      <c r="T421" s="295"/>
      <c r="U421" s="293"/>
      <c r="V421" s="293"/>
      <c r="W421" s="294"/>
      <c r="X421" s="296"/>
      <c r="Y421" s="295"/>
      <c r="Z421" s="293"/>
      <c r="AA421" s="293"/>
      <c r="AB421" s="313"/>
      <c r="AC421" s="314"/>
      <c r="AD421" s="315"/>
      <c r="AE421" s="293"/>
      <c r="AF421" s="293"/>
      <c r="AG421" s="296"/>
      <c r="AH421" s="319"/>
      <c r="AI421" s="320"/>
      <c r="AJ421" s="321">
        <v>6</v>
      </c>
      <c r="AK421" s="321"/>
      <c r="AL421" s="326"/>
      <c r="AM421" s="319"/>
      <c r="AN421" s="320"/>
      <c r="AO421" s="321"/>
      <c r="AP421" s="321"/>
      <c r="AQ421" s="328"/>
      <c r="AR421" s="320"/>
      <c r="AS421" s="320"/>
      <c r="AT421" s="321"/>
      <c r="AU421" s="321"/>
      <c r="AV421" s="326"/>
      <c r="AW421" s="319"/>
      <c r="AX421" s="321"/>
      <c r="AY421" s="321"/>
      <c r="AZ421" s="321"/>
      <c r="BA421" s="326"/>
      <c r="BB421" s="319"/>
      <c r="BC421" s="320"/>
      <c r="BD421" s="321"/>
      <c r="BE421" s="321"/>
      <c r="BF421" s="328"/>
      <c r="BG421" s="292"/>
      <c r="BH421" s="293"/>
      <c r="BI421" s="293"/>
      <c r="BJ421" s="294"/>
      <c r="BK421" s="296"/>
      <c r="BL421" s="295"/>
      <c r="BM421" s="293"/>
      <c r="BN421" s="293"/>
      <c r="BO421" s="293"/>
      <c r="BP421" s="296"/>
      <c r="BQ421" s="295"/>
      <c r="BR421" s="292"/>
      <c r="BS421" s="293"/>
      <c r="BT421" s="293"/>
      <c r="BU421" s="512"/>
      <c r="BV421" s="342">
        <f t="shared" si="74"/>
        <v>6</v>
      </c>
      <c r="BW421" s="429">
        <f t="shared" si="79"/>
        <v>0</v>
      </c>
      <c r="BX421" s="343" t="str">
        <f t="shared" si="75"/>
        <v>-</v>
      </c>
      <c r="BY421" s="344" t="str">
        <f t="shared" si="76"/>
        <v>-</v>
      </c>
      <c r="BZ421" s="344" t="str">
        <f t="shared" si="77"/>
        <v>-</v>
      </c>
      <c r="CA421" s="154" t="s">
        <v>124</v>
      </c>
      <c r="CB421" s="155" t="s">
        <v>682</v>
      </c>
      <c r="CC421" s="349">
        <f t="shared" si="80"/>
        <v>0</v>
      </c>
      <c r="CD421" s="349">
        <f t="shared" si="81"/>
        <v>6</v>
      </c>
      <c r="CE421" s="349">
        <f t="shared" si="82"/>
        <v>0</v>
      </c>
      <c r="CF421" s="349">
        <f t="shared" si="83"/>
        <v>0</v>
      </c>
      <c r="CG421" s="348">
        <v>0</v>
      </c>
      <c r="CH421" s="350" t="str">
        <f t="shared" si="78"/>
        <v>-</v>
      </c>
    </row>
    <row r="422" spans="1:86">
      <c r="A422" s="238" t="s">
        <v>128</v>
      </c>
      <c r="B422" s="239" t="s">
        <v>277</v>
      </c>
      <c r="C422" s="240" t="s">
        <v>817</v>
      </c>
      <c r="D422" s="240" t="s">
        <v>189</v>
      </c>
      <c r="E422" s="286" t="s">
        <v>154</v>
      </c>
      <c r="F422" s="241" t="s">
        <v>303</v>
      </c>
      <c r="G422" s="242" t="s">
        <v>124</v>
      </c>
      <c r="H422" s="242" t="s">
        <v>129</v>
      </c>
      <c r="I422" s="243" t="s">
        <v>127</v>
      </c>
      <c r="J422" s="249" t="s">
        <v>75</v>
      </c>
      <c r="K422" s="287">
        <v>4</v>
      </c>
      <c r="L422" s="288">
        <v>5</v>
      </c>
      <c r="M422" s="247" t="s">
        <v>630</v>
      </c>
      <c r="N422" s="242" t="s">
        <v>759</v>
      </c>
      <c r="O422" s="291"/>
      <c r="P422" s="292"/>
      <c r="Q422" s="293"/>
      <c r="R422" s="293">
        <v>1</v>
      </c>
      <c r="S422" s="294"/>
      <c r="T422" s="295"/>
      <c r="U422" s="293"/>
      <c r="V422" s="293"/>
      <c r="W422" s="294"/>
      <c r="X422" s="296"/>
      <c r="Y422" s="295"/>
      <c r="Z422" s="293"/>
      <c r="AA422" s="293">
        <v>1</v>
      </c>
      <c r="AB422" s="313"/>
      <c r="AC422" s="314"/>
      <c r="AD422" s="315"/>
      <c r="AE422" s="293"/>
      <c r="AF422" s="293"/>
      <c r="AG422" s="296"/>
      <c r="AH422" s="319"/>
      <c r="AI422" s="320"/>
      <c r="AJ422" s="321">
        <v>1</v>
      </c>
      <c r="AK422" s="321"/>
      <c r="AL422" s="326"/>
      <c r="AM422" s="319"/>
      <c r="AN422" s="320"/>
      <c r="AO422" s="321"/>
      <c r="AP422" s="321"/>
      <c r="AQ422" s="328"/>
      <c r="AR422" s="320"/>
      <c r="AS422" s="320"/>
      <c r="AT422" s="321"/>
      <c r="AU422" s="321"/>
      <c r="AV422" s="326"/>
      <c r="AW422" s="319"/>
      <c r="AX422" s="321"/>
      <c r="AY422" s="321"/>
      <c r="AZ422" s="321">
        <v>1</v>
      </c>
      <c r="BA422" s="326"/>
      <c r="BB422" s="319"/>
      <c r="BC422" s="320"/>
      <c r="BD422" s="321"/>
      <c r="BE422" s="321"/>
      <c r="BF422" s="328">
        <v>1</v>
      </c>
      <c r="BG422" s="292"/>
      <c r="BH422" s="293"/>
      <c r="BI422" s="293"/>
      <c r="BJ422" s="294"/>
      <c r="BK422" s="296"/>
      <c r="BL422" s="295"/>
      <c r="BM422" s="293"/>
      <c r="BN422" s="293"/>
      <c r="BO422" s="293"/>
      <c r="BP422" s="296"/>
      <c r="BQ422" s="295"/>
      <c r="BR422" s="292"/>
      <c r="BS422" s="293"/>
      <c r="BT422" s="293"/>
      <c r="BU422" s="512"/>
      <c r="BV422" s="342">
        <f t="shared" si="74"/>
        <v>5</v>
      </c>
      <c r="BW422" s="429">
        <f t="shared" si="79"/>
        <v>0</v>
      </c>
      <c r="BX422" s="343">
        <f t="shared" si="75"/>
        <v>5</v>
      </c>
      <c r="BY422" s="344" t="str">
        <f t="shared" si="76"/>
        <v>-</v>
      </c>
      <c r="BZ422" s="344" t="str">
        <f t="shared" si="77"/>
        <v>-</v>
      </c>
      <c r="CA422" s="154" t="s">
        <v>124</v>
      </c>
      <c r="CB422" s="155" t="s">
        <v>682</v>
      </c>
      <c r="CC422" s="349">
        <f t="shared" si="80"/>
        <v>2</v>
      </c>
      <c r="CD422" s="349">
        <f t="shared" si="81"/>
        <v>1</v>
      </c>
      <c r="CE422" s="349">
        <f t="shared" si="82"/>
        <v>2</v>
      </c>
      <c r="CF422" s="349">
        <f t="shared" si="83"/>
        <v>0</v>
      </c>
      <c r="CG422" s="348">
        <v>0</v>
      </c>
      <c r="CH422" s="350" t="str">
        <f t="shared" si="78"/>
        <v>-</v>
      </c>
    </row>
    <row r="423" spans="1:86">
      <c r="A423" s="238" t="s">
        <v>128</v>
      </c>
      <c r="B423" s="239" t="s">
        <v>277</v>
      </c>
      <c r="C423" s="240" t="s">
        <v>817</v>
      </c>
      <c r="D423" s="240" t="s">
        <v>189</v>
      </c>
      <c r="E423" s="286" t="s">
        <v>154</v>
      </c>
      <c r="F423" s="241" t="s">
        <v>303</v>
      </c>
      <c r="G423" s="242" t="s">
        <v>124</v>
      </c>
      <c r="H423" s="242" t="s">
        <v>129</v>
      </c>
      <c r="I423" s="243" t="s">
        <v>127</v>
      </c>
      <c r="J423" s="249" t="s">
        <v>38</v>
      </c>
      <c r="K423" s="287">
        <v>4</v>
      </c>
      <c r="L423" s="288">
        <v>5</v>
      </c>
      <c r="M423" s="247" t="s">
        <v>635</v>
      </c>
      <c r="N423" s="242" t="s">
        <v>759</v>
      </c>
      <c r="O423" s="291"/>
      <c r="P423" s="292"/>
      <c r="Q423" s="293"/>
      <c r="R423" s="293">
        <v>1</v>
      </c>
      <c r="S423" s="294"/>
      <c r="T423" s="295"/>
      <c r="U423" s="293"/>
      <c r="V423" s="293"/>
      <c r="W423" s="294"/>
      <c r="X423" s="296"/>
      <c r="Y423" s="295"/>
      <c r="Z423" s="293"/>
      <c r="AA423" s="293">
        <v>1</v>
      </c>
      <c r="AB423" s="313"/>
      <c r="AC423" s="314"/>
      <c r="AD423" s="315"/>
      <c r="AE423" s="293"/>
      <c r="AF423" s="293"/>
      <c r="AG423" s="296"/>
      <c r="AH423" s="319"/>
      <c r="AI423" s="320"/>
      <c r="AJ423" s="321">
        <v>1</v>
      </c>
      <c r="AK423" s="321"/>
      <c r="AL423" s="326"/>
      <c r="AM423" s="319"/>
      <c r="AN423" s="320"/>
      <c r="AO423" s="321"/>
      <c r="AP423" s="321"/>
      <c r="AQ423" s="328"/>
      <c r="AR423" s="320"/>
      <c r="AS423" s="320"/>
      <c r="AT423" s="321"/>
      <c r="AU423" s="321"/>
      <c r="AV423" s="326"/>
      <c r="AW423" s="319"/>
      <c r="AX423" s="321"/>
      <c r="AY423" s="321"/>
      <c r="AZ423" s="321">
        <v>1</v>
      </c>
      <c r="BA423" s="326"/>
      <c r="BB423" s="319"/>
      <c r="BC423" s="320"/>
      <c r="BD423" s="321"/>
      <c r="BE423" s="321"/>
      <c r="BF423" s="328">
        <v>1</v>
      </c>
      <c r="BG423" s="292"/>
      <c r="BH423" s="293"/>
      <c r="BI423" s="293"/>
      <c r="BJ423" s="294"/>
      <c r="BK423" s="296"/>
      <c r="BL423" s="295"/>
      <c r="BM423" s="293"/>
      <c r="BN423" s="293"/>
      <c r="BO423" s="293"/>
      <c r="BP423" s="296"/>
      <c r="BQ423" s="295"/>
      <c r="BR423" s="292"/>
      <c r="BS423" s="293"/>
      <c r="BT423" s="293"/>
      <c r="BU423" s="512"/>
      <c r="BV423" s="342">
        <f t="shared" si="74"/>
        <v>5</v>
      </c>
      <c r="BW423" s="429">
        <f t="shared" si="79"/>
        <v>0</v>
      </c>
      <c r="BX423" s="343">
        <f t="shared" si="75"/>
        <v>5</v>
      </c>
      <c r="BY423" s="344">
        <f t="shared" si="76"/>
        <v>2</v>
      </c>
      <c r="BZ423" s="344">
        <f t="shared" si="77"/>
        <v>3</v>
      </c>
      <c r="CA423" s="154" t="s">
        <v>124</v>
      </c>
      <c r="CB423" s="155" t="s">
        <v>682</v>
      </c>
      <c r="CC423" s="349">
        <f t="shared" si="80"/>
        <v>2</v>
      </c>
      <c r="CD423" s="349">
        <f t="shared" si="81"/>
        <v>1</v>
      </c>
      <c r="CE423" s="349">
        <f t="shared" si="82"/>
        <v>2</v>
      </c>
      <c r="CF423" s="349">
        <f t="shared" si="83"/>
        <v>0</v>
      </c>
      <c r="CG423" s="351">
        <v>1</v>
      </c>
      <c r="CH423" s="350" t="str">
        <f t="shared" si="78"/>
        <v>Done</v>
      </c>
    </row>
    <row r="424" spans="1:86">
      <c r="A424" s="238" t="s">
        <v>128</v>
      </c>
      <c r="B424" s="239" t="s">
        <v>277</v>
      </c>
      <c r="C424" s="240" t="s">
        <v>817</v>
      </c>
      <c r="D424" s="240" t="s">
        <v>189</v>
      </c>
      <c r="E424" s="286" t="s">
        <v>154</v>
      </c>
      <c r="F424" s="241" t="s">
        <v>303</v>
      </c>
      <c r="G424" s="242" t="s">
        <v>124</v>
      </c>
      <c r="H424" s="242" t="s">
        <v>129</v>
      </c>
      <c r="I424" s="243" t="s">
        <v>127</v>
      </c>
      <c r="J424" s="249" t="s">
        <v>734</v>
      </c>
      <c r="K424" s="287">
        <v>6</v>
      </c>
      <c r="L424" s="288">
        <v>6</v>
      </c>
      <c r="M424" s="310" t="s">
        <v>735</v>
      </c>
      <c r="N424" s="242" t="s">
        <v>759</v>
      </c>
      <c r="O424" s="291"/>
      <c r="P424" s="292"/>
      <c r="Q424" s="293"/>
      <c r="R424" s="293"/>
      <c r="S424" s="294"/>
      <c r="T424" s="295"/>
      <c r="U424" s="293"/>
      <c r="V424" s="293"/>
      <c r="W424" s="294"/>
      <c r="X424" s="296"/>
      <c r="Y424" s="295"/>
      <c r="Z424" s="293"/>
      <c r="AA424" s="293"/>
      <c r="AB424" s="313"/>
      <c r="AC424" s="314"/>
      <c r="AD424" s="315"/>
      <c r="AE424" s="293"/>
      <c r="AF424" s="293"/>
      <c r="AG424" s="296"/>
      <c r="AH424" s="319"/>
      <c r="AI424" s="320"/>
      <c r="AJ424" s="321">
        <v>6</v>
      </c>
      <c r="AK424" s="321"/>
      <c r="AL424" s="326"/>
      <c r="AM424" s="319"/>
      <c r="AN424" s="320"/>
      <c r="AO424" s="321"/>
      <c r="AP424" s="321"/>
      <c r="AQ424" s="328"/>
      <c r="AR424" s="320"/>
      <c r="AS424" s="320"/>
      <c r="AT424" s="321"/>
      <c r="AU424" s="321"/>
      <c r="AV424" s="326"/>
      <c r="AW424" s="319"/>
      <c r="AX424" s="321"/>
      <c r="AY424" s="321"/>
      <c r="AZ424" s="321"/>
      <c r="BA424" s="326"/>
      <c r="BB424" s="319"/>
      <c r="BC424" s="320"/>
      <c r="BD424" s="321"/>
      <c r="BE424" s="321"/>
      <c r="BF424" s="328"/>
      <c r="BG424" s="292"/>
      <c r="BH424" s="293"/>
      <c r="BI424" s="293"/>
      <c r="BJ424" s="294"/>
      <c r="BK424" s="296"/>
      <c r="BL424" s="295"/>
      <c r="BM424" s="293"/>
      <c r="BN424" s="293"/>
      <c r="BO424" s="293"/>
      <c r="BP424" s="296"/>
      <c r="BQ424" s="295"/>
      <c r="BR424" s="292"/>
      <c r="BS424" s="293"/>
      <c r="BT424" s="293"/>
      <c r="BU424" s="512"/>
      <c r="BV424" s="342">
        <f t="shared" si="74"/>
        <v>6</v>
      </c>
      <c r="BW424" s="429">
        <f t="shared" si="79"/>
        <v>0</v>
      </c>
      <c r="BX424" s="343" t="str">
        <f t="shared" si="75"/>
        <v>-</v>
      </c>
      <c r="BY424" s="344" t="str">
        <f t="shared" si="76"/>
        <v>-</v>
      </c>
      <c r="BZ424" s="344" t="str">
        <f t="shared" si="77"/>
        <v>-</v>
      </c>
      <c r="CA424" s="154" t="s">
        <v>124</v>
      </c>
      <c r="CB424" s="155" t="s">
        <v>682</v>
      </c>
      <c r="CC424" s="349">
        <f t="shared" si="80"/>
        <v>0</v>
      </c>
      <c r="CD424" s="349">
        <f t="shared" si="81"/>
        <v>6</v>
      </c>
      <c r="CE424" s="349">
        <f t="shared" si="82"/>
        <v>0</v>
      </c>
      <c r="CF424" s="349">
        <f t="shared" si="83"/>
        <v>0</v>
      </c>
      <c r="CG424" s="348">
        <v>0</v>
      </c>
      <c r="CH424" s="350" t="str">
        <f t="shared" si="78"/>
        <v>-</v>
      </c>
    </row>
    <row r="425" spans="1:86">
      <c r="A425" s="238" t="s">
        <v>128</v>
      </c>
      <c r="B425" s="239" t="s">
        <v>277</v>
      </c>
      <c r="C425" s="240" t="s">
        <v>305</v>
      </c>
      <c r="D425" s="240" t="s">
        <v>189</v>
      </c>
      <c r="E425" s="286" t="s">
        <v>154</v>
      </c>
      <c r="F425" s="241" t="s">
        <v>303</v>
      </c>
      <c r="G425" s="242" t="s">
        <v>124</v>
      </c>
      <c r="H425" s="242" t="s">
        <v>129</v>
      </c>
      <c r="I425" s="243" t="s">
        <v>127</v>
      </c>
      <c r="J425" s="249" t="s">
        <v>75</v>
      </c>
      <c r="K425" s="287">
        <v>4</v>
      </c>
      <c r="L425" s="288">
        <v>5</v>
      </c>
      <c r="M425" s="247" t="s">
        <v>630</v>
      </c>
      <c r="N425" s="242" t="s">
        <v>306</v>
      </c>
      <c r="O425" s="291"/>
      <c r="P425" s="292"/>
      <c r="Q425" s="293"/>
      <c r="R425" s="293">
        <v>1</v>
      </c>
      <c r="S425" s="294"/>
      <c r="T425" s="295"/>
      <c r="U425" s="293"/>
      <c r="V425" s="293"/>
      <c r="W425" s="294"/>
      <c r="X425" s="296"/>
      <c r="Y425" s="295"/>
      <c r="Z425" s="293"/>
      <c r="AA425" s="293">
        <v>1</v>
      </c>
      <c r="AB425" s="313"/>
      <c r="AC425" s="314"/>
      <c r="AD425" s="315"/>
      <c r="AE425" s="293"/>
      <c r="AF425" s="293"/>
      <c r="AG425" s="296"/>
      <c r="AH425" s="319"/>
      <c r="AI425" s="320"/>
      <c r="AJ425" s="321">
        <v>1</v>
      </c>
      <c r="AK425" s="321"/>
      <c r="AL425" s="326"/>
      <c r="AM425" s="319"/>
      <c r="AN425" s="320"/>
      <c r="AO425" s="321"/>
      <c r="AP425" s="321"/>
      <c r="AQ425" s="328"/>
      <c r="AR425" s="320"/>
      <c r="AS425" s="320"/>
      <c r="AT425" s="321"/>
      <c r="AU425" s="321"/>
      <c r="AV425" s="326"/>
      <c r="AW425" s="319"/>
      <c r="AX425" s="321"/>
      <c r="AY425" s="321"/>
      <c r="AZ425" s="321">
        <v>1</v>
      </c>
      <c r="BA425" s="326"/>
      <c r="BB425" s="319"/>
      <c r="BC425" s="320"/>
      <c r="BD425" s="321"/>
      <c r="BE425" s="321"/>
      <c r="BF425" s="328">
        <v>1</v>
      </c>
      <c r="BG425" s="292"/>
      <c r="BH425" s="293"/>
      <c r="BI425" s="293"/>
      <c r="BJ425" s="294"/>
      <c r="BK425" s="296"/>
      <c r="BL425" s="295"/>
      <c r="BM425" s="293"/>
      <c r="BN425" s="293"/>
      <c r="BO425" s="293"/>
      <c r="BP425" s="296"/>
      <c r="BQ425" s="295"/>
      <c r="BR425" s="292"/>
      <c r="BS425" s="293"/>
      <c r="BT425" s="293"/>
      <c r="BU425" s="512"/>
      <c r="BV425" s="342">
        <f t="shared" si="74"/>
        <v>5</v>
      </c>
      <c r="BW425" s="429">
        <f t="shared" si="79"/>
        <v>0</v>
      </c>
      <c r="BX425" s="343">
        <f t="shared" si="75"/>
        <v>5</v>
      </c>
      <c r="BY425" s="344" t="str">
        <f t="shared" si="76"/>
        <v>-</v>
      </c>
      <c r="BZ425" s="344" t="str">
        <f t="shared" si="77"/>
        <v>-</v>
      </c>
      <c r="CA425" s="154" t="s">
        <v>124</v>
      </c>
      <c r="CB425" s="155" t="s">
        <v>682</v>
      </c>
      <c r="CC425" s="349">
        <f t="shared" si="80"/>
        <v>2</v>
      </c>
      <c r="CD425" s="349">
        <f t="shared" si="81"/>
        <v>1</v>
      </c>
      <c r="CE425" s="349">
        <f t="shared" si="82"/>
        <v>2</v>
      </c>
      <c r="CF425" s="349">
        <f t="shared" si="83"/>
        <v>0</v>
      </c>
      <c r="CG425" s="348">
        <v>0</v>
      </c>
      <c r="CH425" s="350" t="str">
        <f t="shared" si="78"/>
        <v>-</v>
      </c>
    </row>
    <row r="426" spans="1:86">
      <c r="A426" s="238" t="s">
        <v>128</v>
      </c>
      <c r="B426" s="239" t="s">
        <v>277</v>
      </c>
      <c r="C426" s="240" t="s">
        <v>305</v>
      </c>
      <c r="D426" s="240" t="s">
        <v>189</v>
      </c>
      <c r="E426" s="286" t="s">
        <v>154</v>
      </c>
      <c r="F426" s="241" t="s">
        <v>303</v>
      </c>
      <c r="G426" s="242" t="s">
        <v>124</v>
      </c>
      <c r="H426" s="242" t="s">
        <v>129</v>
      </c>
      <c r="I426" s="243" t="s">
        <v>127</v>
      </c>
      <c r="J426" s="249" t="s">
        <v>38</v>
      </c>
      <c r="K426" s="287">
        <v>4</v>
      </c>
      <c r="L426" s="288">
        <v>5</v>
      </c>
      <c r="M426" s="247" t="s">
        <v>635</v>
      </c>
      <c r="N426" s="242" t="s">
        <v>306</v>
      </c>
      <c r="O426" s="291"/>
      <c r="P426" s="292"/>
      <c r="Q426" s="293"/>
      <c r="R426" s="293">
        <v>1</v>
      </c>
      <c r="S426" s="294"/>
      <c r="T426" s="295"/>
      <c r="U426" s="293"/>
      <c r="V426" s="293"/>
      <c r="W426" s="294"/>
      <c r="X426" s="296"/>
      <c r="Y426" s="295"/>
      <c r="Z426" s="293"/>
      <c r="AA426" s="293">
        <v>1</v>
      </c>
      <c r="AB426" s="313"/>
      <c r="AC426" s="314"/>
      <c r="AD426" s="315"/>
      <c r="AE426" s="293"/>
      <c r="AF426" s="293"/>
      <c r="AG426" s="296"/>
      <c r="AH426" s="319"/>
      <c r="AI426" s="320"/>
      <c r="AJ426" s="321">
        <v>1</v>
      </c>
      <c r="AK426" s="321"/>
      <c r="AL426" s="326"/>
      <c r="AM426" s="319"/>
      <c r="AN426" s="320"/>
      <c r="AO426" s="321"/>
      <c r="AP426" s="321"/>
      <c r="AQ426" s="328"/>
      <c r="AR426" s="320"/>
      <c r="AS426" s="320"/>
      <c r="AT426" s="321"/>
      <c r="AU426" s="321"/>
      <c r="AV426" s="326"/>
      <c r="AW426" s="319"/>
      <c r="AX426" s="321"/>
      <c r="AY426" s="321"/>
      <c r="AZ426" s="321">
        <v>1</v>
      </c>
      <c r="BA426" s="326"/>
      <c r="BB426" s="319"/>
      <c r="BC426" s="320"/>
      <c r="BD426" s="321"/>
      <c r="BE426" s="321"/>
      <c r="BF426" s="328">
        <v>1</v>
      </c>
      <c r="BG426" s="292"/>
      <c r="BH426" s="293"/>
      <c r="BI426" s="293"/>
      <c r="BJ426" s="294"/>
      <c r="BK426" s="296"/>
      <c r="BL426" s="295"/>
      <c r="BM426" s="293"/>
      <c r="BN426" s="293"/>
      <c r="BO426" s="293"/>
      <c r="BP426" s="296"/>
      <c r="BQ426" s="295"/>
      <c r="BR426" s="292"/>
      <c r="BS426" s="293"/>
      <c r="BT426" s="293"/>
      <c r="BU426" s="512"/>
      <c r="BV426" s="342">
        <f t="shared" si="74"/>
        <v>5</v>
      </c>
      <c r="BW426" s="429">
        <f t="shared" si="79"/>
        <v>0</v>
      </c>
      <c r="BX426" s="343">
        <f t="shared" si="75"/>
        <v>5</v>
      </c>
      <c r="BY426" s="344">
        <f t="shared" si="76"/>
        <v>2</v>
      </c>
      <c r="BZ426" s="344">
        <f t="shared" si="77"/>
        <v>3</v>
      </c>
      <c r="CA426" s="154" t="s">
        <v>124</v>
      </c>
      <c r="CB426" s="155" t="s">
        <v>682</v>
      </c>
      <c r="CC426" s="349">
        <f t="shared" si="80"/>
        <v>2</v>
      </c>
      <c r="CD426" s="349">
        <f t="shared" si="81"/>
        <v>1</v>
      </c>
      <c r="CE426" s="349">
        <f t="shared" si="82"/>
        <v>2</v>
      </c>
      <c r="CF426" s="349">
        <f t="shared" si="83"/>
        <v>0</v>
      </c>
      <c r="CG426" s="351">
        <v>1</v>
      </c>
      <c r="CH426" s="350" t="str">
        <f t="shared" si="78"/>
        <v>Done</v>
      </c>
    </row>
    <row r="427" spans="1:86">
      <c r="A427" s="238" t="s">
        <v>128</v>
      </c>
      <c r="B427" s="239" t="s">
        <v>277</v>
      </c>
      <c r="C427" s="240" t="s">
        <v>305</v>
      </c>
      <c r="D427" s="240" t="s">
        <v>189</v>
      </c>
      <c r="E427" s="286" t="s">
        <v>154</v>
      </c>
      <c r="F427" s="241" t="s">
        <v>303</v>
      </c>
      <c r="G427" s="242" t="s">
        <v>124</v>
      </c>
      <c r="H427" s="242" t="s">
        <v>129</v>
      </c>
      <c r="I427" s="243" t="s">
        <v>127</v>
      </c>
      <c r="J427" s="249" t="s">
        <v>734</v>
      </c>
      <c r="K427" s="287">
        <v>6</v>
      </c>
      <c r="L427" s="288">
        <v>6</v>
      </c>
      <c r="M427" s="310" t="s">
        <v>735</v>
      </c>
      <c r="N427" s="242" t="s">
        <v>306</v>
      </c>
      <c r="O427" s="291"/>
      <c r="P427" s="292"/>
      <c r="Q427" s="293"/>
      <c r="R427" s="293"/>
      <c r="S427" s="294"/>
      <c r="T427" s="295"/>
      <c r="U427" s="293"/>
      <c r="V427" s="293"/>
      <c r="W427" s="294"/>
      <c r="X427" s="296"/>
      <c r="Y427" s="295"/>
      <c r="Z427" s="293"/>
      <c r="AA427" s="293"/>
      <c r="AB427" s="313"/>
      <c r="AC427" s="314"/>
      <c r="AD427" s="315"/>
      <c r="AE427" s="293"/>
      <c r="AF427" s="293"/>
      <c r="AG427" s="296"/>
      <c r="AH427" s="319"/>
      <c r="AI427" s="320"/>
      <c r="AJ427" s="321">
        <v>6</v>
      </c>
      <c r="AK427" s="321"/>
      <c r="AL427" s="326"/>
      <c r="AM427" s="319"/>
      <c r="AN427" s="320"/>
      <c r="AO427" s="321"/>
      <c r="AP427" s="321"/>
      <c r="AQ427" s="328"/>
      <c r="AR427" s="320"/>
      <c r="AS427" s="320"/>
      <c r="AT427" s="321"/>
      <c r="AU427" s="321"/>
      <c r="AV427" s="326"/>
      <c r="AW427" s="319"/>
      <c r="AX427" s="321"/>
      <c r="AY427" s="321"/>
      <c r="AZ427" s="321"/>
      <c r="BA427" s="326"/>
      <c r="BB427" s="319"/>
      <c r="BC427" s="320"/>
      <c r="BD427" s="321"/>
      <c r="BE427" s="321"/>
      <c r="BF427" s="328"/>
      <c r="BG427" s="292"/>
      <c r="BH427" s="293"/>
      <c r="BI427" s="293"/>
      <c r="BJ427" s="294"/>
      <c r="BK427" s="296"/>
      <c r="BL427" s="295"/>
      <c r="BM427" s="293"/>
      <c r="BN427" s="293"/>
      <c r="BO427" s="293"/>
      <c r="BP427" s="296"/>
      <c r="BQ427" s="295"/>
      <c r="BR427" s="292"/>
      <c r="BS427" s="293"/>
      <c r="BT427" s="293"/>
      <c r="BU427" s="512"/>
      <c r="BV427" s="342">
        <f t="shared" si="74"/>
        <v>6</v>
      </c>
      <c r="BW427" s="429">
        <f t="shared" si="79"/>
        <v>0</v>
      </c>
      <c r="BX427" s="343" t="str">
        <f t="shared" si="75"/>
        <v>-</v>
      </c>
      <c r="BY427" s="344" t="str">
        <f t="shared" si="76"/>
        <v>-</v>
      </c>
      <c r="BZ427" s="344" t="str">
        <f t="shared" si="77"/>
        <v>-</v>
      </c>
      <c r="CA427" s="154" t="s">
        <v>124</v>
      </c>
      <c r="CB427" s="155" t="s">
        <v>682</v>
      </c>
      <c r="CC427" s="349">
        <f t="shared" si="80"/>
        <v>0</v>
      </c>
      <c r="CD427" s="349">
        <f t="shared" si="81"/>
        <v>6</v>
      </c>
      <c r="CE427" s="349">
        <f t="shared" si="82"/>
        <v>0</v>
      </c>
      <c r="CF427" s="349">
        <f t="shared" si="83"/>
        <v>0</v>
      </c>
      <c r="CG427" s="348">
        <v>0</v>
      </c>
      <c r="CH427" s="350" t="str">
        <f t="shared" si="78"/>
        <v>-</v>
      </c>
    </row>
    <row r="428" spans="1:86">
      <c r="A428" s="238" t="s">
        <v>128</v>
      </c>
      <c r="B428" s="239" t="s">
        <v>277</v>
      </c>
      <c r="C428" s="240" t="s">
        <v>302</v>
      </c>
      <c r="D428" s="240" t="s">
        <v>189</v>
      </c>
      <c r="E428" s="286" t="s">
        <v>154</v>
      </c>
      <c r="F428" s="241" t="s">
        <v>303</v>
      </c>
      <c r="G428" s="242" t="s">
        <v>124</v>
      </c>
      <c r="H428" s="242" t="s">
        <v>129</v>
      </c>
      <c r="I428" s="243" t="s">
        <v>127</v>
      </c>
      <c r="J428" s="249" t="s">
        <v>75</v>
      </c>
      <c r="K428" s="287">
        <v>4</v>
      </c>
      <c r="L428" s="288">
        <v>5</v>
      </c>
      <c r="M428" s="247" t="s">
        <v>630</v>
      </c>
      <c r="N428" s="242" t="s">
        <v>304</v>
      </c>
      <c r="O428" s="291"/>
      <c r="P428" s="292"/>
      <c r="Q428" s="293"/>
      <c r="R428" s="293">
        <v>1</v>
      </c>
      <c r="S428" s="294"/>
      <c r="T428" s="295"/>
      <c r="U428" s="293"/>
      <c r="V428" s="293"/>
      <c r="W428" s="294"/>
      <c r="X428" s="296"/>
      <c r="Y428" s="295"/>
      <c r="Z428" s="293"/>
      <c r="AA428" s="293">
        <v>1</v>
      </c>
      <c r="AB428" s="313"/>
      <c r="AC428" s="314"/>
      <c r="AD428" s="315"/>
      <c r="AE428" s="293"/>
      <c r="AF428" s="293"/>
      <c r="AG428" s="296"/>
      <c r="AH428" s="319"/>
      <c r="AI428" s="320"/>
      <c r="AJ428" s="321">
        <v>1</v>
      </c>
      <c r="AK428" s="321"/>
      <c r="AL428" s="326"/>
      <c r="AM428" s="319"/>
      <c r="AN428" s="320"/>
      <c r="AO428" s="321"/>
      <c r="AP428" s="321"/>
      <c r="AQ428" s="328"/>
      <c r="AR428" s="320"/>
      <c r="AS428" s="320"/>
      <c r="AT428" s="321"/>
      <c r="AU428" s="321"/>
      <c r="AV428" s="326"/>
      <c r="AW428" s="319"/>
      <c r="AX428" s="321"/>
      <c r="AY428" s="321"/>
      <c r="AZ428" s="321">
        <v>1</v>
      </c>
      <c r="BA428" s="326"/>
      <c r="BB428" s="319"/>
      <c r="BC428" s="320"/>
      <c r="BD428" s="321"/>
      <c r="BE428" s="321"/>
      <c r="BF428" s="328">
        <v>1</v>
      </c>
      <c r="BG428" s="292"/>
      <c r="BH428" s="293"/>
      <c r="BI428" s="293"/>
      <c r="BJ428" s="294"/>
      <c r="BK428" s="296"/>
      <c r="BL428" s="295"/>
      <c r="BM428" s="293"/>
      <c r="BN428" s="293"/>
      <c r="BO428" s="293"/>
      <c r="BP428" s="296"/>
      <c r="BQ428" s="295"/>
      <c r="BR428" s="292"/>
      <c r="BS428" s="293"/>
      <c r="BT428" s="293"/>
      <c r="BU428" s="512"/>
      <c r="BV428" s="342">
        <f t="shared" si="74"/>
        <v>5</v>
      </c>
      <c r="BW428" s="429">
        <f t="shared" si="79"/>
        <v>0</v>
      </c>
      <c r="BX428" s="343">
        <f t="shared" si="75"/>
        <v>5</v>
      </c>
      <c r="BY428" s="344" t="str">
        <f t="shared" si="76"/>
        <v>-</v>
      </c>
      <c r="BZ428" s="344" t="str">
        <f t="shared" si="77"/>
        <v>-</v>
      </c>
      <c r="CA428" s="154" t="s">
        <v>124</v>
      </c>
      <c r="CB428" s="155" t="s">
        <v>682</v>
      </c>
      <c r="CC428" s="349">
        <f t="shared" si="80"/>
        <v>2</v>
      </c>
      <c r="CD428" s="349">
        <f t="shared" si="81"/>
        <v>1</v>
      </c>
      <c r="CE428" s="349">
        <f t="shared" si="82"/>
        <v>2</v>
      </c>
      <c r="CF428" s="349">
        <f t="shared" si="83"/>
        <v>0</v>
      </c>
      <c r="CG428" s="348">
        <v>0</v>
      </c>
      <c r="CH428" s="350" t="str">
        <f t="shared" si="78"/>
        <v>-</v>
      </c>
    </row>
    <row r="429" spans="1:86">
      <c r="A429" s="238" t="s">
        <v>128</v>
      </c>
      <c r="B429" s="239" t="s">
        <v>277</v>
      </c>
      <c r="C429" s="240" t="s">
        <v>302</v>
      </c>
      <c r="D429" s="240" t="s">
        <v>189</v>
      </c>
      <c r="E429" s="286" t="s">
        <v>154</v>
      </c>
      <c r="F429" s="241" t="s">
        <v>303</v>
      </c>
      <c r="G429" s="242" t="s">
        <v>124</v>
      </c>
      <c r="H429" s="242" t="s">
        <v>129</v>
      </c>
      <c r="I429" s="243" t="s">
        <v>127</v>
      </c>
      <c r="J429" s="249" t="s">
        <v>38</v>
      </c>
      <c r="K429" s="287">
        <v>4</v>
      </c>
      <c r="L429" s="288">
        <v>5</v>
      </c>
      <c r="M429" s="247" t="s">
        <v>635</v>
      </c>
      <c r="N429" s="242" t="s">
        <v>304</v>
      </c>
      <c r="O429" s="291"/>
      <c r="P429" s="292"/>
      <c r="Q429" s="293"/>
      <c r="R429" s="293">
        <v>1</v>
      </c>
      <c r="S429" s="294"/>
      <c r="T429" s="295"/>
      <c r="U429" s="293"/>
      <c r="V429" s="293"/>
      <c r="W429" s="294"/>
      <c r="X429" s="296"/>
      <c r="Y429" s="295"/>
      <c r="Z429" s="293"/>
      <c r="AA429" s="293">
        <v>1</v>
      </c>
      <c r="AB429" s="313"/>
      <c r="AC429" s="314"/>
      <c r="AD429" s="315"/>
      <c r="AE429" s="293"/>
      <c r="AF429" s="293"/>
      <c r="AG429" s="296"/>
      <c r="AH429" s="319"/>
      <c r="AI429" s="320"/>
      <c r="AJ429" s="321">
        <v>1</v>
      </c>
      <c r="AK429" s="321"/>
      <c r="AL429" s="326"/>
      <c r="AM429" s="319"/>
      <c r="AN429" s="320"/>
      <c r="AO429" s="321"/>
      <c r="AP429" s="321"/>
      <c r="AQ429" s="328"/>
      <c r="AR429" s="320"/>
      <c r="AS429" s="320"/>
      <c r="AT429" s="321"/>
      <c r="AU429" s="321"/>
      <c r="AV429" s="326"/>
      <c r="AW429" s="319"/>
      <c r="AX429" s="321"/>
      <c r="AY429" s="321"/>
      <c r="AZ429" s="321">
        <v>1</v>
      </c>
      <c r="BA429" s="326"/>
      <c r="BB429" s="319"/>
      <c r="BC429" s="320"/>
      <c r="BD429" s="321"/>
      <c r="BE429" s="321"/>
      <c r="BF429" s="328">
        <v>1</v>
      </c>
      <c r="BG429" s="292"/>
      <c r="BH429" s="293"/>
      <c r="BI429" s="293"/>
      <c r="BJ429" s="294"/>
      <c r="BK429" s="296"/>
      <c r="BL429" s="295"/>
      <c r="BM429" s="293"/>
      <c r="BN429" s="293"/>
      <c r="BO429" s="293"/>
      <c r="BP429" s="296"/>
      <c r="BQ429" s="295"/>
      <c r="BR429" s="292"/>
      <c r="BS429" s="293"/>
      <c r="BT429" s="293"/>
      <c r="BU429" s="512"/>
      <c r="BV429" s="342">
        <f t="shared" si="74"/>
        <v>5</v>
      </c>
      <c r="BW429" s="429">
        <f t="shared" si="79"/>
        <v>0</v>
      </c>
      <c r="BX429" s="343">
        <f t="shared" si="75"/>
        <v>5</v>
      </c>
      <c r="BY429" s="344">
        <f t="shared" si="76"/>
        <v>2</v>
      </c>
      <c r="BZ429" s="344">
        <f t="shared" si="77"/>
        <v>3</v>
      </c>
      <c r="CA429" s="154" t="s">
        <v>124</v>
      </c>
      <c r="CB429" s="155" t="s">
        <v>682</v>
      </c>
      <c r="CC429" s="349">
        <f t="shared" si="80"/>
        <v>2</v>
      </c>
      <c r="CD429" s="349">
        <f t="shared" si="81"/>
        <v>1</v>
      </c>
      <c r="CE429" s="349">
        <f t="shared" si="82"/>
        <v>2</v>
      </c>
      <c r="CF429" s="349">
        <f t="shared" si="83"/>
        <v>0</v>
      </c>
      <c r="CG429" s="351">
        <v>1</v>
      </c>
      <c r="CH429" s="350" t="str">
        <f t="shared" si="78"/>
        <v>Done</v>
      </c>
    </row>
    <row r="430" spans="1:86">
      <c r="A430" s="238" t="s">
        <v>128</v>
      </c>
      <c r="B430" s="239" t="s">
        <v>277</v>
      </c>
      <c r="C430" s="240" t="s">
        <v>302</v>
      </c>
      <c r="D430" s="240" t="s">
        <v>189</v>
      </c>
      <c r="E430" s="286" t="s">
        <v>154</v>
      </c>
      <c r="F430" s="241" t="s">
        <v>303</v>
      </c>
      <c r="G430" s="242" t="s">
        <v>124</v>
      </c>
      <c r="H430" s="242" t="s">
        <v>129</v>
      </c>
      <c r="I430" s="243" t="s">
        <v>127</v>
      </c>
      <c r="J430" s="249" t="s">
        <v>734</v>
      </c>
      <c r="K430" s="287">
        <v>6</v>
      </c>
      <c r="L430" s="288">
        <v>6</v>
      </c>
      <c r="M430" s="310" t="s">
        <v>735</v>
      </c>
      <c r="N430" s="242" t="s">
        <v>304</v>
      </c>
      <c r="O430" s="291"/>
      <c r="P430" s="292"/>
      <c r="Q430" s="293"/>
      <c r="R430" s="293"/>
      <c r="S430" s="294"/>
      <c r="T430" s="295"/>
      <c r="U430" s="293"/>
      <c r="V430" s="293"/>
      <c r="W430" s="294"/>
      <c r="X430" s="296"/>
      <c r="Y430" s="295"/>
      <c r="Z430" s="293"/>
      <c r="AA430" s="293"/>
      <c r="AB430" s="313"/>
      <c r="AC430" s="314"/>
      <c r="AD430" s="315"/>
      <c r="AE430" s="293"/>
      <c r="AF430" s="293"/>
      <c r="AG430" s="296"/>
      <c r="AH430" s="319"/>
      <c r="AI430" s="320"/>
      <c r="AJ430" s="321">
        <v>6</v>
      </c>
      <c r="AK430" s="321"/>
      <c r="AL430" s="326"/>
      <c r="AM430" s="319"/>
      <c r="AN430" s="320"/>
      <c r="AO430" s="321"/>
      <c r="AP430" s="321"/>
      <c r="AQ430" s="328"/>
      <c r="AR430" s="320"/>
      <c r="AS430" s="320"/>
      <c r="AT430" s="321"/>
      <c r="AU430" s="321"/>
      <c r="AV430" s="326"/>
      <c r="AW430" s="319"/>
      <c r="AX430" s="321"/>
      <c r="AY430" s="321"/>
      <c r="AZ430" s="321"/>
      <c r="BA430" s="326"/>
      <c r="BB430" s="319"/>
      <c r="BC430" s="320"/>
      <c r="BD430" s="321"/>
      <c r="BE430" s="321"/>
      <c r="BF430" s="328"/>
      <c r="BG430" s="292"/>
      <c r="BH430" s="293"/>
      <c r="BI430" s="293"/>
      <c r="BJ430" s="294"/>
      <c r="BK430" s="296"/>
      <c r="BL430" s="295"/>
      <c r="BM430" s="293"/>
      <c r="BN430" s="293"/>
      <c r="BO430" s="293"/>
      <c r="BP430" s="296"/>
      <c r="BQ430" s="295"/>
      <c r="BR430" s="292"/>
      <c r="BS430" s="293"/>
      <c r="BT430" s="293"/>
      <c r="BU430" s="512"/>
      <c r="BV430" s="342">
        <f t="shared" si="74"/>
        <v>6</v>
      </c>
      <c r="BW430" s="429">
        <f t="shared" si="79"/>
        <v>0</v>
      </c>
      <c r="BX430" s="343" t="str">
        <f t="shared" si="75"/>
        <v>-</v>
      </c>
      <c r="BY430" s="344" t="str">
        <f t="shared" si="76"/>
        <v>-</v>
      </c>
      <c r="BZ430" s="344" t="str">
        <f t="shared" si="77"/>
        <v>-</v>
      </c>
      <c r="CA430" s="154" t="s">
        <v>124</v>
      </c>
      <c r="CB430" s="155" t="s">
        <v>682</v>
      </c>
      <c r="CC430" s="349">
        <f t="shared" si="80"/>
        <v>0</v>
      </c>
      <c r="CD430" s="349">
        <f t="shared" si="81"/>
        <v>6</v>
      </c>
      <c r="CE430" s="349">
        <f t="shared" si="82"/>
        <v>0</v>
      </c>
      <c r="CF430" s="349">
        <f t="shared" si="83"/>
        <v>0</v>
      </c>
      <c r="CG430" s="348">
        <v>0</v>
      </c>
      <c r="CH430" s="350" t="str">
        <f t="shared" si="78"/>
        <v>-</v>
      </c>
    </row>
    <row r="431" spans="1:86">
      <c r="A431" s="238" t="s">
        <v>128</v>
      </c>
      <c r="B431" s="239" t="s">
        <v>277</v>
      </c>
      <c r="C431" s="240" t="s">
        <v>903</v>
      </c>
      <c r="D431" s="240" t="s">
        <v>189</v>
      </c>
      <c r="E431" s="286" t="s">
        <v>154</v>
      </c>
      <c r="F431" s="241" t="s">
        <v>774</v>
      </c>
      <c r="G431" s="242" t="s">
        <v>124</v>
      </c>
      <c r="H431" s="242" t="s">
        <v>126</v>
      </c>
      <c r="I431" s="243" t="s">
        <v>127</v>
      </c>
      <c r="J431" s="249" t="s">
        <v>75</v>
      </c>
      <c r="K431" s="287">
        <v>0</v>
      </c>
      <c r="L431" s="288">
        <v>4</v>
      </c>
      <c r="M431" s="310" t="s">
        <v>615</v>
      </c>
      <c r="N431" s="242" t="s">
        <v>904</v>
      </c>
      <c r="O431" s="291"/>
      <c r="P431" s="292"/>
      <c r="Q431" s="293"/>
      <c r="R431" s="293"/>
      <c r="S431" s="294"/>
      <c r="T431" s="295"/>
      <c r="U431" s="293"/>
      <c r="V431" s="293"/>
      <c r="W431" s="294"/>
      <c r="X431" s="296"/>
      <c r="Y431" s="295"/>
      <c r="Z431" s="293"/>
      <c r="AA431" s="293"/>
      <c r="AB431" s="313"/>
      <c r="AC431" s="314"/>
      <c r="AD431" s="315"/>
      <c r="AE431" s="293"/>
      <c r="AF431" s="293"/>
      <c r="AG431" s="296"/>
      <c r="AH431" s="319"/>
      <c r="AI431" s="320"/>
      <c r="AJ431" s="321"/>
      <c r="AK431" s="321"/>
      <c r="AL431" s="326"/>
      <c r="AM431" s="319"/>
      <c r="AN431" s="320"/>
      <c r="AO431" s="321"/>
      <c r="AP431" s="321"/>
      <c r="AQ431" s="328"/>
      <c r="AR431" s="320"/>
      <c r="AS431" s="320"/>
      <c r="AT431" s="321">
        <v>1</v>
      </c>
      <c r="AU431" s="321"/>
      <c r="AV431" s="326"/>
      <c r="AW431" s="319"/>
      <c r="AX431" s="321"/>
      <c r="AY431" s="321"/>
      <c r="AZ431" s="321"/>
      <c r="BA431" s="326"/>
      <c r="BB431" s="319"/>
      <c r="BC431" s="320"/>
      <c r="BD431" s="321"/>
      <c r="BE431" s="321">
        <v>1</v>
      </c>
      <c r="BF431" s="328"/>
      <c r="BG431" s="292"/>
      <c r="BH431" s="293"/>
      <c r="BI431" s="293"/>
      <c r="BJ431" s="294">
        <v>1</v>
      </c>
      <c r="BK431" s="296"/>
      <c r="BL431" s="295"/>
      <c r="BM431" s="293"/>
      <c r="BN431" s="293"/>
      <c r="BO431" s="293"/>
      <c r="BP431" s="296"/>
      <c r="BQ431" s="295"/>
      <c r="BR431" s="292">
        <v>1</v>
      </c>
      <c r="BS431" s="293"/>
      <c r="BT431" s="293"/>
      <c r="BU431" s="512"/>
      <c r="BV431" s="342">
        <f t="shared" si="74"/>
        <v>4</v>
      </c>
      <c r="BW431" s="429">
        <f t="shared" si="79"/>
        <v>0</v>
      </c>
      <c r="BX431" s="343">
        <f t="shared" si="75"/>
        <v>4</v>
      </c>
      <c r="BY431" s="344" t="str">
        <f t="shared" si="76"/>
        <v>-</v>
      </c>
      <c r="BZ431" s="344" t="str">
        <f t="shared" si="77"/>
        <v>-</v>
      </c>
      <c r="CA431" s="154" t="s">
        <v>124</v>
      </c>
      <c r="CB431" s="155"/>
      <c r="CC431" s="349">
        <f t="shared" si="80"/>
        <v>0</v>
      </c>
      <c r="CD431" s="349">
        <f t="shared" si="81"/>
        <v>0</v>
      </c>
      <c r="CE431" s="349">
        <f t="shared" si="82"/>
        <v>2</v>
      </c>
      <c r="CF431" s="349">
        <f t="shared" si="83"/>
        <v>2</v>
      </c>
      <c r="CG431" s="348">
        <v>0</v>
      </c>
      <c r="CH431" s="350" t="str">
        <f t="shared" si="78"/>
        <v>-</v>
      </c>
    </row>
    <row r="432" spans="1:86">
      <c r="A432" s="238" t="s">
        <v>128</v>
      </c>
      <c r="B432" s="239" t="s">
        <v>277</v>
      </c>
      <c r="C432" s="240" t="s">
        <v>903</v>
      </c>
      <c r="D432" s="240" t="s">
        <v>189</v>
      </c>
      <c r="E432" s="286" t="s">
        <v>154</v>
      </c>
      <c r="F432" s="241" t="s">
        <v>774</v>
      </c>
      <c r="G432" s="242" t="s">
        <v>124</v>
      </c>
      <c r="H432" s="242" t="s">
        <v>126</v>
      </c>
      <c r="I432" s="243" t="s">
        <v>127</v>
      </c>
      <c r="J432" s="249" t="s">
        <v>57</v>
      </c>
      <c r="K432" s="287">
        <v>0</v>
      </c>
      <c r="L432" s="288">
        <v>1</v>
      </c>
      <c r="M432" s="310" t="s">
        <v>605</v>
      </c>
      <c r="N432" s="242" t="s">
        <v>904</v>
      </c>
      <c r="O432" s="291"/>
      <c r="P432" s="292"/>
      <c r="Q432" s="293"/>
      <c r="R432" s="293"/>
      <c r="S432" s="294"/>
      <c r="T432" s="295"/>
      <c r="U432" s="293"/>
      <c r="V432" s="293"/>
      <c r="W432" s="294"/>
      <c r="X432" s="296"/>
      <c r="Y432" s="295"/>
      <c r="Z432" s="293"/>
      <c r="AA432" s="293"/>
      <c r="AB432" s="313"/>
      <c r="AC432" s="314"/>
      <c r="AD432" s="315"/>
      <c r="AE432" s="293"/>
      <c r="AF432" s="293"/>
      <c r="AG432" s="296"/>
      <c r="AH432" s="319"/>
      <c r="AI432" s="320"/>
      <c r="AJ432" s="321"/>
      <c r="AK432" s="321"/>
      <c r="AL432" s="326"/>
      <c r="AM432" s="319"/>
      <c r="AN432" s="320"/>
      <c r="AO432" s="321"/>
      <c r="AP432" s="321"/>
      <c r="AQ432" s="328"/>
      <c r="AR432" s="320"/>
      <c r="AS432" s="320"/>
      <c r="AT432" s="321"/>
      <c r="AU432" s="321"/>
      <c r="AV432" s="326"/>
      <c r="AW432" s="319"/>
      <c r="AX432" s="321"/>
      <c r="AY432" s="321"/>
      <c r="AZ432" s="321"/>
      <c r="BA432" s="326"/>
      <c r="BB432" s="319"/>
      <c r="BC432" s="320"/>
      <c r="BD432" s="321"/>
      <c r="BE432" s="321">
        <v>1</v>
      </c>
      <c r="BF432" s="328"/>
      <c r="BG432" s="292"/>
      <c r="BH432" s="293"/>
      <c r="BI432" s="293"/>
      <c r="BJ432" s="294"/>
      <c r="BK432" s="296"/>
      <c r="BL432" s="295"/>
      <c r="BM432" s="293"/>
      <c r="BN432" s="293"/>
      <c r="BO432" s="293"/>
      <c r="BP432" s="296"/>
      <c r="BQ432" s="295"/>
      <c r="BR432" s="292"/>
      <c r="BS432" s="293"/>
      <c r="BT432" s="293"/>
      <c r="BU432" s="512"/>
      <c r="BV432" s="342">
        <f t="shared" si="74"/>
        <v>1</v>
      </c>
      <c r="BW432" s="429">
        <f t="shared" si="79"/>
        <v>0</v>
      </c>
      <c r="BX432" s="343" t="str">
        <f t="shared" si="75"/>
        <v>-</v>
      </c>
      <c r="BY432" s="344" t="str">
        <f t="shared" si="76"/>
        <v>-</v>
      </c>
      <c r="BZ432" s="344" t="str">
        <f t="shared" si="77"/>
        <v>-</v>
      </c>
      <c r="CA432" s="154" t="s">
        <v>124</v>
      </c>
      <c r="CB432" s="155"/>
      <c r="CC432" s="349">
        <f t="shared" si="80"/>
        <v>0</v>
      </c>
      <c r="CD432" s="349">
        <f t="shared" si="81"/>
        <v>0</v>
      </c>
      <c r="CE432" s="349">
        <f t="shared" si="82"/>
        <v>1</v>
      </c>
      <c r="CF432" s="349">
        <f t="shared" si="83"/>
        <v>0</v>
      </c>
      <c r="CG432" s="348">
        <v>0</v>
      </c>
      <c r="CH432" s="350" t="str">
        <f t="shared" si="78"/>
        <v>-</v>
      </c>
    </row>
    <row r="433" spans="1:86">
      <c r="A433" s="238" t="s">
        <v>128</v>
      </c>
      <c r="B433" s="239" t="s">
        <v>277</v>
      </c>
      <c r="C433" s="240" t="s">
        <v>903</v>
      </c>
      <c r="D433" s="240" t="s">
        <v>189</v>
      </c>
      <c r="E433" s="286" t="s">
        <v>154</v>
      </c>
      <c r="F433" s="241" t="s">
        <v>774</v>
      </c>
      <c r="G433" s="242" t="s">
        <v>124</v>
      </c>
      <c r="H433" s="242" t="s">
        <v>126</v>
      </c>
      <c r="I433" s="243" t="s">
        <v>127</v>
      </c>
      <c r="J433" s="249" t="s">
        <v>40</v>
      </c>
      <c r="K433" s="287">
        <v>0</v>
      </c>
      <c r="L433" s="288">
        <v>4</v>
      </c>
      <c r="M433" s="310" t="s">
        <v>835</v>
      </c>
      <c r="N433" s="242" t="s">
        <v>904</v>
      </c>
      <c r="O433" s="291"/>
      <c r="P433" s="292"/>
      <c r="Q433" s="293"/>
      <c r="R433" s="293"/>
      <c r="S433" s="294"/>
      <c r="T433" s="295"/>
      <c r="U433" s="293"/>
      <c r="V433" s="293"/>
      <c r="W433" s="294"/>
      <c r="X433" s="296"/>
      <c r="Y433" s="295"/>
      <c r="Z433" s="293"/>
      <c r="AA433" s="293"/>
      <c r="AB433" s="313"/>
      <c r="AC433" s="314"/>
      <c r="AD433" s="315"/>
      <c r="AE433" s="293"/>
      <c r="AF433" s="293"/>
      <c r="AG433" s="296"/>
      <c r="AH433" s="319"/>
      <c r="AI433" s="320"/>
      <c r="AJ433" s="321"/>
      <c r="AK433" s="321"/>
      <c r="AL433" s="326"/>
      <c r="AM433" s="319"/>
      <c r="AN433" s="320"/>
      <c r="AO433" s="321"/>
      <c r="AP433" s="321"/>
      <c r="AQ433" s="328"/>
      <c r="AR433" s="320"/>
      <c r="AS433" s="320"/>
      <c r="AT433" s="321">
        <v>1</v>
      </c>
      <c r="AU433" s="321"/>
      <c r="AV433" s="326"/>
      <c r="AW433" s="319"/>
      <c r="AX433" s="321"/>
      <c r="AY433" s="321"/>
      <c r="AZ433" s="321"/>
      <c r="BA433" s="326"/>
      <c r="BB433" s="319"/>
      <c r="BC433" s="320"/>
      <c r="BD433" s="321"/>
      <c r="BE433" s="321">
        <v>1</v>
      </c>
      <c r="BF433" s="328"/>
      <c r="BG433" s="292"/>
      <c r="BH433" s="293"/>
      <c r="BI433" s="293"/>
      <c r="BJ433" s="294">
        <v>1</v>
      </c>
      <c r="BK433" s="296"/>
      <c r="BL433" s="295"/>
      <c r="BM433" s="293"/>
      <c r="BN433" s="293"/>
      <c r="BO433" s="293"/>
      <c r="BP433" s="296"/>
      <c r="BQ433" s="295"/>
      <c r="BR433" s="292">
        <v>1</v>
      </c>
      <c r="BS433" s="293"/>
      <c r="BT433" s="293"/>
      <c r="BU433" s="512"/>
      <c r="BV433" s="342">
        <f t="shared" si="74"/>
        <v>4</v>
      </c>
      <c r="BW433" s="429">
        <f t="shared" si="79"/>
        <v>0</v>
      </c>
      <c r="BX433" s="343">
        <f t="shared" si="75"/>
        <v>4</v>
      </c>
      <c r="BY433" s="344" t="str">
        <f t="shared" si="76"/>
        <v>-</v>
      </c>
      <c r="BZ433" s="344" t="str">
        <f t="shared" si="77"/>
        <v>-</v>
      </c>
      <c r="CA433" s="154" t="s">
        <v>124</v>
      </c>
      <c r="CB433" s="155"/>
      <c r="CC433" s="349">
        <f t="shared" si="80"/>
        <v>0</v>
      </c>
      <c r="CD433" s="349">
        <f t="shared" si="81"/>
        <v>0</v>
      </c>
      <c r="CE433" s="349">
        <f t="shared" si="82"/>
        <v>2</v>
      </c>
      <c r="CF433" s="349">
        <f t="shared" si="83"/>
        <v>2</v>
      </c>
      <c r="CG433" s="348">
        <v>0</v>
      </c>
      <c r="CH433" s="350" t="str">
        <f t="shared" si="78"/>
        <v>-</v>
      </c>
    </row>
    <row r="434" spans="1:86" ht="24">
      <c r="A434" s="238" t="s">
        <v>128</v>
      </c>
      <c r="B434" s="239" t="s">
        <v>277</v>
      </c>
      <c r="C434" s="240" t="s">
        <v>903</v>
      </c>
      <c r="D434" s="240" t="s">
        <v>189</v>
      </c>
      <c r="E434" s="286" t="s">
        <v>154</v>
      </c>
      <c r="F434" s="241" t="s">
        <v>774</v>
      </c>
      <c r="G434" s="242" t="s">
        <v>124</v>
      </c>
      <c r="H434" s="242" t="s">
        <v>126</v>
      </c>
      <c r="I434" s="243" t="s">
        <v>127</v>
      </c>
      <c r="J434" s="249" t="s">
        <v>38</v>
      </c>
      <c r="K434" s="287">
        <v>0</v>
      </c>
      <c r="L434" s="288">
        <v>4</v>
      </c>
      <c r="M434" s="272" t="s">
        <v>834</v>
      </c>
      <c r="N434" s="242" t="s">
        <v>904</v>
      </c>
      <c r="O434" s="297"/>
      <c r="P434" s="298"/>
      <c r="Q434" s="299"/>
      <c r="R434" s="299"/>
      <c r="S434" s="300"/>
      <c r="T434" s="301"/>
      <c r="U434" s="299"/>
      <c r="V434" s="299"/>
      <c r="W434" s="300"/>
      <c r="X434" s="302"/>
      <c r="Y434" s="301"/>
      <c r="Z434" s="299"/>
      <c r="AA434" s="299"/>
      <c r="AB434" s="316"/>
      <c r="AC434" s="317"/>
      <c r="AD434" s="318"/>
      <c r="AE434" s="299"/>
      <c r="AF434" s="299"/>
      <c r="AG434" s="302"/>
      <c r="AH434" s="322"/>
      <c r="AI434" s="323"/>
      <c r="AJ434" s="324"/>
      <c r="AK434" s="324"/>
      <c r="AL434" s="327"/>
      <c r="AM434" s="322"/>
      <c r="AN434" s="323"/>
      <c r="AO434" s="324"/>
      <c r="AP434" s="324"/>
      <c r="AQ434" s="329"/>
      <c r="AR434" s="323"/>
      <c r="AS434" s="323"/>
      <c r="AT434" s="324">
        <v>1</v>
      </c>
      <c r="AU434" s="324"/>
      <c r="AV434" s="327"/>
      <c r="AW434" s="322"/>
      <c r="AX434" s="324"/>
      <c r="AY434" s="324"/>
      <c r="AZ434" s="324"/>
      <c r="BA434" s="327"/>
      <c r="BB434" s="322"/>
      <c r="BC434" s="323"/>
      <c r="BD434" s="324"/>
      <c r="BE434" s="324">
        <v>1</v>
      </c>
      <c r="BF434" s="329"/>
      <c r="BG434" s="298"/>
      <c r="BH434" s="299"/>
      <c r="BI434" s="299"/>
      <c r="BJ434" s="300">
        <v>1</v>
      </c>
      <c r="BK434" s="302"/>
      <c r="BL434" s="301"/>
      <c r="BM434" s="299"/>
      <c r="BN434" s="299"/>
      <c r="BO434" s="299"/>
      <c r="BP434" s="302"/>
      <c r="BQ434" s="301"/>
      <c r="BR434" s="298">
        <v>1</v>
      </c>
      <c r="BS434" s="299"/>
      <c r="BT434" s="299"/>
      <c r="BU434" s="513"/>
      <c r="BV434" s="342">
        <f t="shared" si="74"/>
        <v>4</v>
      </c>
      <c r="BW434" s="429">
        <f t="shared" si="79"/>
        <v>0</v>
      </c>
      <c r="BX434" s="343">
        <f t="shared" si="75"/>
        <v>4</v>
      </c>
      <c r="BY434" s="344">
        <f t="shared" si="76"/>
        <v>2</v>
      </c>
      <c r="BZ434" s="344">
        <f t="shared" si="77"/>
        <v>2</v>
      </c>
      <c r="CA434" s="154" t="s">
        <v>124</v>
      </c>
      <c r="CB434" s="155"/>
      <c r="CC434" s="349">
        <f t="shared" si="80"/>
        <v>0</v>
      </c>
      <c r="CD434" s="349">
        <f t="shared" si="81"/>
        <v>0</v>
      </c>
      <c r="CE434" s="349">
        <f t="shared" si="82"/>
        <v>2</v>
      </c>
      <c r="CF434" s="349">
        <f t="shared" si="83"/>
        <v>2</v>
      </c>
      <c r="CG434" s="348">
        <v>0</v>
      </c>
      <c r="CH434" s="350" t="str">
        <f t="shared" si="78"/>
        <v>Done</v>
      </c>
    </row>
    <row r="435" spans="1:86">
      <c r="A435" s="238" t="s">
        <v>128</v>
      </c>
      <c r="B435" s="239" t="s">
        <v>277</v>
      </c>
      <c r="C435" s="240" t="s">
        <v>903</v>
      </c>
      <c r="D435" s="240" t="s">
        <v>189</v>
      </c>
      <c r="E435" s="286" t="s">
        <v>154</v>
      </c>
      <c r="F435" s="241" t="s">
        <v>774</v>
      </c>
      <c r="G435" s="242" t="s">
        <v>124</v>
      </c>
      <c r="H435" s="242" t="s">
        <v>126</v>
      </c>
      <c r="I435" s="243" t="s">
        <v>127</v>
      </c>
      <c r="J435" s="249" t="s">
        <v>734</v>
      </c>
      <c r="K435" s="287">
        <v>0</v>
      </c>
      <c r="L435" s="288">
        <v>4</v>
      </c>
      <c r="M435" s="310" t="s">
        <v>736</v>
      </c>
      <c r="N435" s="242" t="s">
        <v>904</v>
      </c>
      <c r="O435" s="291"/>
      <c r="P435" s="292"/>
      <c r="Q435" s="293"/>
      <c r="R435" s="293"/>
      <c r="S435" s="294"/>
      <c r="T435" s="295"/>
      <c r="U435" s="293"/>
      <c r="V435" s="293"/>
      <c r="W435" s="294"/>
      <c r="X435" s="296"/>
      <c r="Y435" s="295"/>
      <c r="Z435" s="293"/>
      <c r="AA435" s="293"/>
      <c r="AB435" s="313"/>
      <c r="AC435" s="314"/>
      <c r="AD435" s="315"/>
      <c r="AE435" s="293"/>
      <c r="AF435" s="293"/>
      <c r="AG435" s="296"/>
      <c r="AH435" s="319"/>
      <c r="AI435" s="320"/>
      <c r="AJ435" s="321"/>
      <c r="AK435" s="321"/>
      <c r="AL435" s="326"/>
      <c r="AM435" s="319"/>
      <c r="AN435" s="320"/>
      <c r="AO435" s="321"/>
      <c r="AP435" s="321"/>
      <c r="AQ435" s="328"/>
      <c r="AR435" s="320"/>
      <c r="AS435" s="320"/>
      <c r="AT435" s="321">
        <v>4</v>
      </c>
      <c r="AU435" s="321"/>
      <c r="AV435" s="326"/>
      <c r="AW435" s="319"/>
      <c r="AX435" s="321"/>
      <c r="AY435" s="321"/>
      <c r="AZ435" s="321"/>
      <c r="BA435" s="326"/>
      <c r="BB435" s="319"/>
      <c r="BC435" s="320"/>
      <c r="BD435" s="321"/>
      <c r="BE435" s="321"/>
      <c r="BF435" s="328"/>
      <c r="BG435" s="292"/>
      <c r="BH435" s="293"/>
      <c r="BI435" s="293"/>
      <c r="BJ435" s="294"/>
      <c r="BK435" s="296"/>
      <c r="BL435" s="295"/>
      <c r="BM435" s="293"/>
      <c r="BN435" s="293"/>
      <c r="BO435" s="293"/>
      <c r="BP435" s="296"/>
      <c r="BQ435" s="295"/>
      <c r="BR435" s="292"/>
      <c r="BS435" s="293"/>
      <c r="BT435" s="293"/>
      <c r="BU435" s="512"/>
      <c r="BV435" s="342">
        <f t="shared" si="74"/>
        <v>4</v>
      </c>
      <c r="BW435" s="429">
        <f t="shared" si="79"/>
        <v>0</v>
      </c>
      <c r="BX435" s="343" t="str">
        <f t="shared" si="75"/>
        <v>-</v>
      </c>
      <c r="BY435" s="344" t="str">
        <f t="shared" si="76"/>
        <v>-</v>
      </c>
      <c r="BZ435" s="344" t="str">
        <f t="shared" si="77"/>
        <v>-</v>
      </c>
      <c r="CA435" s="154" t="s">
        <v>124</v>
      </c>
      <c r="CB435" s="155"/>
      <c r="CC435" s="349">
        <f t="shared" si="80"/>
        <v>0</v>
      </c>
      <c r="CD435" s="349">
        <f t="shared" si="81"/>
        <v>0</v>
      </c>
      <c r="CE435" s="349">
        <f t="shared" si="82"/>
        <v>4</v>
      </c>
      <c r="CF435" s="349">
        <f t="shared" si="83"/>
        <v>0</v>
      </c>
      <c r="CG435" s="348">
        <v>0</v>
      </c>
      <c r="CH435" s="350" t="str">
        <f t="shared" si="78"/>
        <v>-</v>
      </c>
    </row>
    <row r="436" spans="1:86">
      <c r="A436" s="238" t="s">
        <v>128</v>
      </c>
      <c r="B436" s="239" t="s">
        <v>277</v>
      </c>
      <c r="C436" s="240" t="s">
        <v>903</v>
      </c>
      <c r="D436" s="240" t="s">
        <v>189</v>
      </c>
      <c r="E436" s="286" t="s">
        <v>154</v>
      </c>
      <c r="F436" s="241" t="s">
        <v>774</v>
      </c>
      <c r="G436" s="242" t="s">
        <v>124</v>
      </c>
      <c r="H436" s="242" t="s">
        <v>126</v>
      </c>
      <c r="I436" s="243" t="s">
        <v>127</v>
      </c>
      <c r="J436" s="249" t="s">
        <v>44</v>
      </c>
      <c r="K436" s="287">
        <v>0</v>
      </c>
      <c r="L436" s="288">
        <v>4</v>
      </c>
      <c r="M436" s="310" t="s">
        <v>835</v>
      </c>
      <c r="N436" s="242" t="s">
        <v>904</v>
      </c>
      <c r="O436" s="291"/>
      <c r="P436" s="292"/>
      <c r="Q436" s="293"/>
      <c r="R436" s="293"/>
      <c r="S436" s="294"/>
      <c r="T436" s="295"/>
      <c r="U436" s="293"/>
      <c r="V436" s="293"/>
      <c r="W436" s="294"/>
      <c r="X436" s="296"/>
      <c r="Y436" s="295"/>
      <c r="Z436" s="293"/>
      <c r="AA436" s="293"/>
      <c r="AB436" s="313"/>
      <c r="AC436" s="314"/>
      <c r="AD436" s="315"/>
      <c r="AE436" s="293"/>
      <c r="AF436" s="293"/>
      <c r="AG436" s="296"/>
      <c r="AH436" s="319"/>
      <c r="AI436" s="320"/>
      <c r="AJ436" s="321"/>
      <c r="AK436" s="321"/>
      <c r="AL436" s="326"/>
      <c r="AM436" s="319"/>
      <c r="AN436" s="320"/>
      <c r="AO436" s="321"/>
      <c r="AP436" s="321"/>
      <c r="AQ436" s="328"/>
      <c r="AR436" s="320"/>
      <c r="AS436" s="320"/>
      <c r="AT436" s="321">
        <v>1</v>
      </c>
      <c r="AU436" s="321"/>
      <c r="AV436" s="326"/>
      <c r="AW436" s="319"/>
      <c r="AX436" s="321"/>
      <c r="AY436" s="321"/>
      <c r="AZ436" s="321"/>
      <c r="BA436" s="326"/>
      <c r="BB436" s="319"/>
      <c r="BC436" s="320"/>
      <c r="BD436" s="321"/>
      <c r="BE436" s="321">
        <v>1</v>
      </c>
      <c r="BF436" s="328"/>
      <c r="BG436" s="292"/>
      <c r="BH436" s="293"/>
      <c r="BI436" s="293"/>
      <c r="BJ436" s="294">
        <v>1</v>
      </c>
      <c r="BK436" s="296"/>
      <c r="BL436" s="295"/>
      <c r="BM436" s="293"/>
      <c r="BN436" s="293"/>
      <c r="BO436" s="293"/>
      <c r="BP436" s="296"/>
      <c r="BQ436" s="295"/>
      <c r="BR436" s="292">
        <v>1</v>
      </c>
      <c r="BS436" s="293"/>
      <c r="BT436" s="293"/>
      <c r="BU436" s="512"/>
      <c r="BV436" s="342">
        <f t="shared" si="74"/>
        <v>4</v>
      </c>
      <c r="BW436" s="429">
        <f t="shared" si="79"/>
        <v>0</v>
      </c>
      <c r="BX436" s="343">
        <f t="shared" si="75"/>
        <v>4</v>
      </c>
      <c r="BY436" s="344" t="str">
        <f t="shared" si="76"/>
        <v>-</v>
      </c>
      <c r="BZ436" s="344" t="str">
        <f t="shared" si="77"/>
        <v>-</v>
      </c>
      <c r="CA436" s="154" t="s">
        <v>124</v>
      </c>
      <c r="CB436" s="155"/>
      <c r="CC436" s="349">
        <f t="shared" si="80"/>
        <v>0</v>
      </c>
      <c r="CD436" s="349">
        <f t="shared" si="81"/>
        <v>0</v>
      </c>
      <c r="CE436" s="349">
        <f t="shared" si="82"/>
        <v>2</v>
      </c>
      <c r="CF436" s="349">
        <f t="shared" si="83"/>
        <v>2</v>
      </c>
      <c r="CG436" s="348">
        <v>0</v>
      </c>
      <c r="CH436" s="350" t="str">
        <f t="shared" si="78"/>
        <v>-</v>
      </c>
    </row>
    <row r="437" spans="1:86">
      <c r="A437" s="238" t="s">
        <v>128</v>
      </c>
      <c r="B437" s="239" t="s">
        <v>277</v>
      </c>
      <c r="C437" s="240" t="s">
        <v>903</v>
      </c>
      <c r="D437" s="240" t="s">
        <v>189</v>
      </c>
      <c r="E437" s="286" t="s">
        <v>154</v>
      </c>
      <c r="F437" s="241" t="s">
        <v>774</v>
      </c>
      <c r="G437" s="242" t="s">
        <v>124</v>
      </c>
      <c r="H437" s="242" t="s">
        <v>126</v>
      </c>
      <c r="I437" s="243" t="s">
        <v>127</v>
      </c>
      <c r="J437" s="249" t="s">
        <v>77</v>
      </c>
      <c r="K437" s="287">
        <v>0</v>
      </c>
      <c r="L437" s="288">
        <v>4</v>
      </c>
      <c r="M437" s="310" t="s">
        <v>835</v>
      </c>
      <c r="N437" s="242" t="s">
        <v>904</v>
      </c>
      <c r="O437" s="291"/>
      <c r="P437" s="292"/>
      <c r="Q437" s="293"/>
      <c r="R437" s="293"/>
      <c r="S437" s="294"/>
      <c r="T437" s="295"/>
      <c r="U437" s="293"/>
      <c r="V437" s="293"/>
      <c r="W437" s="294"/>
      <c r="X437" s="296"/>
      <c r="Y437" s="295"/>
      <c r="Z437" s="293"/>
      <c r="AA437" s="293"/>
      <c r="AB437" s="313"/>
      <c r="AC437" s="314"/>
      <c r="AD437" s="315"/>
      <c r="AE437" s="293"/>
      <c r="AF437" s="293"/>
      <c r="AG437" s="296"/>
      <c r="AH437" s="319"/>
      <c r="AI437" s="320"/>
      <c r="AJ437" s="321"/>
      <c r="AK437" s="321"/>
      <c r="AL437" s="326"/>
      <c r="AM437" s="319"/>
      <c r="AN437" s="320"/>
      <c r="AO437" s="321"/>
      <c r="AP437" s="321"/>
      <c r="AQ437" s="328"/>
      <c r="AR437" s="320"/>
      <c r="AS437" s="320"/>
      <c r="AT437" s="321">
        <v>1</v>
      </c>
      <c r="AU437" s="321"/>
      <c r="AV437" s="326"/>
      <c r="AW437" s="319"/>
      <c r="AX437" s="321"/>
      <c r="AY437" s="321"/>
      <c r="AZ437" s="321"/>
      <c r="BA437" s="326"/>
      <c r="BB437" s="319"/>
      <c r="BC437" s="320"/>
      <c r="BD437" s="321"/>
      <c r="BE437" s="321">
        <v>1</v>
      </c>
      <c r="BF437" s="328"/>
      <c r="BG437" s="292"/>
      <c r="BH437" s="293"/>
      <c r="BI437" s="293"/>
      <c r="BJ437" s="294">
        <v>1</v>
      </c>
      <c r="BK437" s="296"/>
      <c r="BL437" s="295"/>
      <c r="BM437" s="293"/>
      <c r="BN437" s="293"/>
      <c r="BO437" s="293"/>
      <c r="BP437" s="296"/>
      <c r="BQ437" s="295"/>
      <c r="BR437" s="292">
        <v>1</v>
      </c>
      <c r="BS437" s="293"/>
      <c r="BT437" s="293"/>
      <c r="BU437" s="512"/>
      <c r="BV437" s="342">
        <f t="shared" si="74"/>
        <v>4</v>
      </c>
      <c r="BW437" s="429">
        <f t="shared" si="79"/>
        <v>0</v>
      </c>
      <c r="BX437" s="343">
        <f t="shared" si="75"/>
        <v>4</v>
      </c>
      <c r="BY437" s="344" t="str">
        <f t="shared" si="76"/>
        <v>-</v>
      </c>
      <c r="BZ437" s="344" t="str">
        <f t="shared" si="77"/>
        <v>-</v>
      </c>
      <c r="CA437" s="154" t="s">
        <v>124</v>
      </c>
      <c r="CB437" s="155"/>
      <c r="CC437" s="349">
        <f t="shared" si="80"/>
        <v>0</v>
      </c>
      <c r="CD437" s="349">
        <f t="shared" si="81"/>
        <v>0</v>
      </c>
      <c r="CE437" s="349">
        <f t="shared" si="82"/>
        <v>2</v>
      </c>
      <c r="CF437" s="349">
        <f t="shared" si="83"/>
        <v>2</v>
      </c>
      <c r="CG437" s="348">
        <v>0</v>
      </c>
      <c r="CH437" s="350" t="str">
        <f t="shared" si="78"/>
        <v>-</v>
      </c>
    </row>
    <row r="438" spans="1:86">
      <c r="A438" s="238" t="s">
        <v>128</v>
      </c>
      <c r="B438" s="239" t="s">
        <v>277</v>
      </c>
      <c r="C438" s="240" t="s">
        <v>903</v>
      </c>
      <c r="D438" s="240" t="s">
        <v>189</v>
      </c>
      <c r="E438" s="286" t="s">
        <v>154</v>
      </c>
      <c r="F438" s="241" t="s">
        <v>774</v>
      </c>
      <c r="G438" s="242" t="s">
        <v>124</v>
      </c>
      <c r="H438" s="242" t="s">
        <v>126</v>
      </c>
      <c r="I438" s="243" t="s">
        <v>127</v>
      </c>
      <c r="J438" s="249" t="s">
        <v>41</v>
      </c>
      <c r="K438" s="287">
        <v>0</v>
      </c>
      <c r="L438" s="288">
        <v>4</v>
      </c>
      <c r="M438" s="310" t="s">
        <v>835</v>
      </c>
      <c r="N438" s="242" t="s">
        <v>904</v>
      </c>
      <c r="O438" s="291"/>
      <c r="P438" s="292"/>
      <c r="Q438" s="293"/>
      <c r="R438" s="293"/>
      <c r="S438" s="294"/>
      <c r="T438" s="295"/>
      <c r="U438" s="293"/>
      <c r="V438" s="293"/>
      <c r="W438" s="294"/>
      <c r="X438" s="296"/>
      <c r="Y438" s="295"/>
      <c r="Z438" s="293"/>
      <c r="AA438" s="293"/>
      <c r="AB438" s="313"/>
      <c r="AC438" s="314"/>
      <c r="AD438" s="315"/>
      <c r="AE438" s="293"/>
      <c r="AF438" s="293"/>
      <c r="AG438" s="296"/>
      <c r="AH438" s="319"/>
      <c r="AI438" s="320"/>
      <c r="AJ438" s="321"/>
      <c r="AK438" s="321"/>
      <c r="AL438" s="326"/>
      <c r="AM438" s="319"/>
      <c r="AN438" s="320"/>
      <c r="AO438" s="321"/>
      <c r="AP438" s="321"/>
      <c r="AQ438" s="328"/>
      <c r="AR438" s="320"/>
      <c r="AS438" s="320"/>
      <c r="AT438" s="321">
        <v>1</v>
      </c>
      <c r="AU438" s="321"/>
      <c r="AV438" s="326"/>
      <c r="AW438" s="319"/>
      <c r="AX438" s="321"/>
      <c r="AY438" s="321"/>
      <c r="AZ438" s="321"/>
      <c r="BA438" s="326"/>
      <c r="BB438" s="319"/>
      <c r="BC438" s="320"/>
      <c r="BD438" s="321"/>
      <c r="BE438" s="321">
        <v>1</v>
      </c>
      <c r="BF438" s="328"/>
      <c r="BG438" s="292"/>
      <c r="BH438" s="293"/>
      <c r="BI438" s="293"/>
      <c r="BJ438" s="294">
        <v>1</v>
      </c>
      <c r="BK438" s="296"/>
      <c r="BL438" s="295"/>
      <c r="BM438" s="293"/>
      <c r="BN438" s="293"/>
      <c r="BO438" s="293"/>
      <c r="BP438" s="296"/>
      <c r="BQ438" s="295"/>
      <c r="BR438" s="292">
        <v>1</v>
      </c>
      <c r="BS438" s="293"/>
      <c r="BT438" s="293"/>
      <c r="BU438" s="512"/>
      <c r="BV438" s="342">
        <f t="shared" si="74"/>
        <v>4</v>
      </c>
      <c r="BW438" s="429">
        <f t="shared" si="79"/>
        <v>0</v>
      </c>
      <c r="BX438" s="343">
        <f t="shared" si="75"/>
        <v>4</v>
      </c>
      <c r="BY438" s="344" t="str">
        <f t="shared" si="76"/>
        <v>-</v>
      </c>
      <c r="BZ438" s="344" t="str">
        <f t="shared" si="77"/>
        <v>-</v>
      </c>
      <c r="CA438" s="154" t="s">
        <v>124</v>
      </c>
      <c r="CB438" s="155"/>
      <c r="CC438" s="349">
        <f t="shared" si="80"/>
        <v>0</v>
      </c>
      <c r="CD438" s="349">
        <f t="shared" si="81"/>
        <v>0</v>
      </c>
      <c r="CE438" s="349">
        <f t="shared" si="82"/>
        <v>2</v>
      </c>
      <c r="CF438" s="349">
        <f t="shared" si="83"/>
        <v>2</v>
      </c>
      <c r="CG438" s="348">
        <v>0</v>
      </c>
      <c r="CH438" s="350" t="str">
        <f t="shared" si="78"/>
        <v>-</v>
      </c>
    </row>
    <row r="439" spans="1:86">
      <c r="A439" s="238" t="s">
        <v>128</v>
      </c>
      <c r="B439" s="239" t="s">
        <v>277</v>
      </c>
      <c r="C439" s="240" t="s">
        <v>903</v>
      </c>
      <c r="D439" s="240" t="s">
        <v>189</v>
      </c>
      <c r="E439" s="286" t="s">
        <v>154</v>
      </c>
      <c r="F439" s="241" t="s">
        <v>774</v>
      </c>
      <c r="G439" s="242" t="s">
        <v>124</v>
      </c>
      <c r="H439" s="242" t="s">
        <v>126</v>
      </c>
      <c r="I439" s="243" t="s">
        <v>127</v>
      </c>
      <c r="J439" s="249" t="s">
        <v>72</v>
      </c>
      <c r="K439" s="287">
        <v>0</v>
      </c>
      <c r="L439" s="288">
        <v>4</v>
      </c>
      <c r="M439" s="310" t="s">
        <v>835</v>
      </c>
      <c r="N439" s="242" t="s">
        <v>904</v>
      </c>
      <c r="O439" s="291"/>
      <c r="P439" s="292"/>
      <c r="Q439" s="293"/>
      <c r="R439" s="293"/>
      <c r="S439" s="294"/>
      <c r="T439" s="295"/>
      <c r="U439" s="293"/>
      <c r="V439" s="293"/>
      <c r="W439" s="294"/>
      <c r="X439" s="296"/>
      <c r="Y439" s="295"/>
      <c r="Z439" s="293"/>
      <c r="AA439" s="293"/>
      <c r="AB439" s="313"/>
      <c r="AC439" s="314"/>
      <c r="AD439" s="315"/>
      <c r="AE439" s="293"/>
      <c r="AF439" s="293"/>
      <c r="AG439" s="296"/>
      <c r="AH439" s="319"/>
      <c r="AI439" s="320"/>
      <c r="AJ439" s="321"/>
      <c r="AK439" s="321"/>
      <c r="AL439" s="326"/>
      <c r="AM439" s="319"/>
      <c r="AN439" s="320"/>
      <c r="AO439" s="321"/>
      <c r="AP439" s="321"/>
      <c r="AQ439" s="328"/>
      <c r="AR439" s="320"/>
      <c r="AS439" s="320"/>
      <c r="AT439" s="321">
        <v>1</v>
      </c>
      <c r="AU439" s="321"/>
      <c r="AV439" s="326"/>
      <c r="AW439" s="319"/>
      <c r="AX439" s="321"/>
      <c r="AY439" s="321"/>
      <c r="AZ439" s="321"/>
      <c r="BA439" s="326"/>
      <c r="BB439" s="319"/>
      <c r="BC439" s="320"/>
      <c r="BD439" s="321"/>
      <c r="BE439" s="321">
        <v>1</v>
      </c>
      <c r="BF439" s="328"/>
      <c r="BG439" s="292"/>
      <c r="BH439" s="293"/>
      <c r="BI439" s="293"/>
      <c r="BJ439" s="294">
        <v>1</v>
      </c>
      <c r="BK439" s="296"/>
      <c r="BL439" s="295"/>
      <c r="BM439" s="293"/>
      <c r="BN439" s="293"/>
      <c r="BO439" s="293"/>
      <c r="BP439" s="296"/>
      <c r="BQ439" s="295"/>
      <c r="BR439" s="292">
        <v>1</v>
      </c>
      <c r="BS439" s="293"/>
      <c r="BT439" s="293"/>
      <c r="BU439" s="512"/>
      <c r="BV439" s="342">
        <f t="shared" si="74"/>
        <v>4</v>
      </c>
      <c r="BW439" s="429">
        <f t="shared" si="79"/>
        <v>0</v>
      </c>
      <c r="BX439" s="343">
        <f t="shared" si="75"/>
        <v>4</v>
      </c>
      <c r="BY439" s="344" t="str">
        <f t="shared" si="76"/>
        <v>-</v>
      </c>
      <c r="BZ439" s="344" t="str">
        <f t="shared" si="77"/>
        <v>-</v>
      </c>
      <c r="CA439" s="154" t="s">
        <v>124</v>
      </c>
      <c r="CB439" s="155"/>
      <c r="CC439" s="349">
        <f t="shared" si="80"/>
        <v>0</v>
      </c>
      <c r="CD439" s="349">
        <f t="shared" si="81"/>
        <v>0</v>
      </c>
      <c r="CE439" s="349">
        <f t="shared" si="82"/>
        <v>2</v>
      </c>
      <c r="CF439" s="349">
        <f t="shared" si="83"/>
        <v>2</v>
      </c>
      <c r="CG439" s="348">
        <v>0</v>
      </c>
      <c r="CH439" s="350" t="str">
        <f t="shared" si="78"/>
        <v>-</v>
      </c>
    </row>
    <row r="440" spans="1:86">
      <c r="A440" s="238" t="s">
        <v>128</v>
      </c>
      <c r="B440" s="239" t="s">
        <v>277</v>
      </c>
      <c r="C440" s="240" t="s">
        <v>903</v>
      </c>
      <c r="D440" s="240" t="s">
        <v>189</v>
      </c>
      <c r="E440" s="286" t="s">
        <v>154</v>
      </c>
      <c r="F440" s="241" t="s">
        <v>774</v>
      </c>
      <c r="G440" s="242" t="s">
        <v>124</v>
      </c>
      <c r="H440" s="242" t="s">
        <v>126</v>
      </c>
      <c r="I440" s="243" t="s">
        <v>127</v>
      </c>
      <c r="J440" s="249" t="s">
        <v>737</v>
      </c>
      <c r="K440" s="287">
        <v>0</v>
      </c>
      <c r="L440" s="288">
        <v>4</v>
      </c>
      <c r="M440" s="310" t="s">
        <v>835</v>
      </c>
      <c r="N440" s="242" t="s">
        <v>904</v>
      </c>
      <c r="O440" s="291"/>
      <c r="P440" s="292"/>
      <c r="Q440" s="293"/>
      <c r="R440" s="293"/>
      <c r="S440" s="294"/>
      <c r="T440" s="295"/>
      <c r="U440" s="293"/>
      <c r="V440" s="293"/>
      <c r="W440" s="294"/>
      <c r="X440" s="296"/>
      <c r="Y440" s="295"/>
      <c r="Z440" s="293"/>
      <c r="AA440" s="293"/>
      <c r="AB440" s="313"/>
      <c r="AC440" s="314"/>
      <c r="AD440" s="315"/>
      <c r="AE440" s="293"/>
      <c r="AF440" s="293"/>
      <c r="AG440" s="296"/>
      <c r="AH440" s="319"/>
      <c r="AI440" s="320"/>
      <c r="AJ440" s="321"/>
      <c r="AK440" s="321"/>
      <c r="AL440" s="326"/>
      <c r="AM440" s="319"/>
      <c r="AN440" s="320"/>
      <c r="AO440" s="321"/>
      <c r="AP440" s="321"/>
      <c r="AQ440" s="328"/>
      <c r="AR440" s="320"/>
      <c r="AS440" s="320"/>
      <c r="AT440" s="321">
        <v>1</v>
      </c>
      <c r="AU440" s="321"/>
      <c r="AV440" s="326"/>
      <c r="AW440" s="319"/>
      <c r="AX440" s="321"/>
      <c r="AY440" s="321"/>
      <c r="AZ440" s="321"/>
      <c r="BA440" s="326"/>
      <c r="BB440" s="319"/>
      <c r="BC440" s="320"/>
      <c r="BD440" s="321"/>
      <c r="BE440" s="321">
        <v>1</v>
      </c>
      <c r="BF440" s="328"/>
      <c r="BG440" s="292"/>
      <c r="BH440" s="293"/>
      <c r="BI440" s="293"/>
      <c r="BJ440" s="294">
        <v>1</v>
      </c>
      <c r="BK440" s="296"/>
      <c r="BL440" s="295"/>
      <c r="BM440" s="293"/>
      <c r="BN440" s="293"/>
      <c r="BO440" s="293"/>
      <c r="BP440" s="296"/>
      <c r="BQ440" s="295"/>
      <c r="BR440" s="292">
        <v>1</v>
      </c>
      <c r="BS440" s="293"/>
      <c r="BT440" s="293"/>
      <c r="BU440" s="512"/>
      <c r="BV440" s="342">
        <f t="shared" si="74"/>
        <v>4</v>
      </c>
      <c r="BW440" s="429">
        <f t="shared" si="79"/>
        <v>0</v>
      </c>
      <c r="BX440" s="343">
        <f t="shared" si="75"/>
        <v>4</v>
      </c>
      <c r="BY440" s="344" t="str">
        <f t="shared" si="76"/>
        <v>-</v>
      </c>
      <c r="BZ440" s="344" t="str">
        <f t="shared" si="77"/>
        <v>-</v>
      </c>
      <c r="CA440" s="154" t="s">
        <v>124</v>
      </c>
      <c r="CB440" s="155"/>
      <c r="CC440" s="349">
        <f t="shared" si="80"/>
        <v>0</v>
      </c>
      <c r="CD440" s="349">
        <f t="shared" si="81"/>
        <v>0</v>
      </c>
      <c r="CE440" s="349">
        <f t="shared" si="82"/>
        <v>2</v>
      </c>
      <c r="CF440" s="349">
        <f t="shared" si="83"/>
        <v>2</v>
      </c>
      <c r="CG440" s="348">
        <v>0</v>
      </c>
      <c r="CH440" s="350" t="str">
        <f t="shared" si="78"/>
        <v>-</v>
      </c>
    </row>
    <row r="441" spans="1:86">
      <c r="A441" s="238" t="s">
        <v>128</v>
      </c>
      <c r="B441" s="239" t="s">
        <v>277</v>
      </c>
      <c r="C441" s="240" t="s">
        <v>905</v>
      </c>
      <c r="D441" s="240" t="s">
        <v>189</v>
      </c>
      <c r="E441" s="286" t="s">
        <v>154</v>
      </c>
      <c r="F441" s="241" t="s">
        <v>774</v>
      </c>
      <c r="G441" s="242" t="s">
        <v>124</v>
      </c>
      <c r="H441" s="242" t="s">
        <v>126</v>
      </c>
      <c r="I441" s="243" t="s">
        <v>127</v>
      </c>
      <c r="J441" s="249" t="s">
        <v>75</v>
      </c>
      <c r="K441" s="287">
        <v>0</v>
      </c>
      <c r="L441" s="288">
        <v>4</v>
      </c>
      <c r="M441" s="310" t="s">
        <v>615</v>
      </c>
      <c r="N441" s="242" t="s">
        <v>906</v>
      </c>
      <c r="O441" s="291"/>
      <c r="P441" s="292"/>
      <c r="Q441" s="293"/>
      <c r="R441" s="293"/>
      <c r="S441" s="294"/>
      <c r="T441" s="295"/>
      <c r="U441" s="293"/>
      <c r="V441" s="293"/>
      <c r="W441" s="294"/>
      <c r="X441" s="296"/>
      <c r="Y441" s="295"/>
      <c r="Z441" s="293"/>
      <c r="AA441" s="293"/>
      <c r="AB441" s="313"/>
      <c r="AC441" s="314"/>
      <c r="AD441" s="315"/>
      <c r="AE441" s="293"/>
      <c r="AF441" s="293"/>
      <c r="AG441" s="296"/>
      <c r="AH441" s="319"/>
      <c r="AI441" s="320"/>
      <c r="AJ441" s="321"/>
      <c r="AK441" s="321"/>
      <c r="AL441" s="326"/>
      <c r="AM441" s="319"/>
      <c r="AN441" s="320"/>
      <c r="AO441" s="321"/>
      <c r="AP441" s="321"/>
      <c r="AQ441" s="328"/>
      <c r="AR441" s="320"/>
      <c r="AS441" s="320"/>
      <c r="AT441" s="321">
        <v>1</v>
      </c>
      <c r="AU441" s="321"/>
      <c r="AV441" s="326"/>
      <c r="AW441" s="319"/>
      <c r="AX441" s="321"/>
      <c r="AY441" s="321"/>
      <c r="AZ441" s="321"/>
      <c r="BA441" s="326"/>
      <c r="BB441" s="319"/>
      <c r="BC441" s="320"/>
      <c r="BD441" s="321"/>
      <c r="BE441" s="321">
        <v>1</v>
      </c>
      <c r="BF441" s="328"/>
      <c r="BG441" s="292"/>
      <c r="BH441" s="293"/>
      <c r="BI441" s="293"/>
      <c r="BJ441" s="294">
        <v>1</v>
      </c>
      <c r="BK441" s="296"/>
      <c r="BL441" s="295"/>
      <c r="BM441" s="293"/>
      <c r="BN441" s="293"/>
      <c r="BO441" s="293"/>
      <c r="BP441" s="296"/>
      <c r="BQ441" s="295"/>
      <c r="BR441" s="292">
        <v>1</v>
      </c>
      <c r="BS441" s="293"/>
      <c r="BT441" s="293"/>
      <c r="BU441" s="512"/>
      <c r="BV441" s="342">
        <f t="shared" si="74"/>
        <v>4</v>
      </c>
      <c r="BW441" s="429">
        <f t="shared" si="79"/>
        <v>0</v>
      </c>
      <c r="BX441" s="343">
        <f t="shared" si="75"/>
        <v>4</v>
      </c>
      <c r="BY441" s="344" t="str">
        <f t="shared" si="76"/>
        <v>-</v>
      </c>
      <c r="BZ441" s="344" t="str">
        <f t="shared" si="77"/>
        <v>-</v>
      </c>
      <c r="CA441" s="154" t="s">
        <v>124</v>
      </c>
      <c r="CB441" s="155"/>
      <c r="CC441" s="349">
        <f t="shared" si="80"/>
        <v>0</v>
      </c>
      <c r="CD441" s="349">
        <f t="shared" si="81"/>
        <v>0</v>
      </c>
      <c r="CE441" s="349">
        <f t="shared" si="82"/>
        <v>2</v>
      </c>
      <c r="CF441" s="349">
        <f t="shared" si="83"/>
        <v>2</v>
      </c>
      <c r="CG441" s="348">
        <v>0</v>
      </c>
      <c r="CH441" s="350" t="str">
        <f t="shared" si="78"/>
        <v>-</v>
      </c>
    </row>
    <row r="442" spans="1:86">
      <c r="A442" s="238" t="s">
        <v>128</v>
      </c>
      <c r="B442" s="239" t="s">
        <v>277</v>
      </c>
      <c r="C442" s="240" t="s">
        <v>905</v>
      </c>
      <c r="D442" s="240" t="s">
        <v>189</v>
      </c>
      <c r="E442" s="286" t="s">
        <v>154</v>
      </c>
      <c r="F442" s="241" t="s">
        <v>774</v>
      </c>
      <c r="G442" s="242" t="s">
        <v>124</v>
      </c>
      <c r="H442" s="242" t="s">
        <v>126</v>
      </c>
      <c r="I442" s="243" t="s">
        <v>127</v>
      </c>
      <c r="J442" s="249" t="s">
        <v>40</v>
      </c>
      <c r="K442" s="287">
        <v>0</v>
      </c>
      <c r="L442" s="288">
        <v>4</v>
      </c>
      <c r="M442" s="310" t="s">
        <v>615</v>
      </c>
      <c r="N442" s="242" t="s">
        <v>906</v>
      </c>
      <c r="O442" s="291"/>
      <c r="P442" s="292"/>
      <c r="Q442" s="293"/>
      <c r="R442" s="293"/>
      <c r="S442" s="294"/>
      <c r="T442" s="295"/>
      <c r="U442" s="293"/>
      <c r="V442" s="293"/>
      <c r="W442" s="294"/>
      <c r="X442" s="296"/>
      <c r="Y442" s="295"/>
      <c r="Z442" s="293"/>
      <c r="AA442" s="293"/>
      <c r="AB442" s="313"/>
      <c r="AC442" s="314"/>
      <c r="AD442" s="315"/>
      <c r="AE442" s="293"/>
      <c r="AF442" s="293"/>
      <c r="AG442" s="296"/>
      <c r="AH442" s="319"/>
      <c r="AI442" s="320"/>
      <c r="AJ442" s="321"/>
      <c r="AK442" s="321"/>
      <c r="AL442" s="326"/>
      <c r="AM442" s="319"/>
      <c r="AN442" s="320"/>
      <c r="AO442" s="321"/>
      <c r="AP442" s="321"/>
      <c r="AQ442" s="328"/>
      <c r="AR442" s="320"/>
      <c r="AS442" s="320"/>
      <c r="AT442" s="321">
        <v>1</v>
      </c>
      <c r="AU442" s="321"/>
      <c r="AV442" s="326"/>
      <c r="AW442" s="319"/>
      <c r="AX442" s="321"/>
      <c r="AY442" s="321"/>
      <c r="AZ442" s="321"/>
      <c r="BA442" s="326"/>
      <c r="BB442" s="319"/>
      <c r="BC442" s="320"/>
      <c r="BD442" s="321"/>
      <c r="BE442" s="321">
        <v>1</v>
      </c>
      <c r="BF442" s="328"/>
      <c r="BG442" s="292"/>
      <c r="BH442" s="293"/>
      <c r="BI442" s="293"/>
      <c r="BJ442" s="294">
        <v>1</v>
      </c>
      <c r="BK442" s="296"/>
      <c r="BL442" s="295"/>
      <c r="BM442" s="293"/>
      <c r="BN442" s="293"/>
      <c r="BO442" s="293"/>
      <c r="BP442" s="296"/>
      <c r="BQ442" s="295"/>
      <c r="BR442" s="292">
        <v>1</v>
      </c>
      <c r="BS442" s="293"/>
      <c r="BT442" s="293"/>
      <c r="BU442" s="512"/>
      <c r="BV442" s="342">
        <f t="shared" si="74"/>
        <v>4</v>
      </c>
      <c r="BW442" s="429">
        <f t="shared" si="79"/>
        <v>0</v>
      </c>
      <c r="BX442" s="343">
        <f t="shared" si="75"/>
        <v>4</v>
      </c>
      <c r="BY442" s="344" t="str">
        <f t="shared" si="76"/>
        <v>-</v>
      </c>
      <c r="BZ442" s="344" t="str">
        <f t="shared" si="77"/>
        <v>-</v>
      </c>
      <c r="CA442" s="154" t="s">
        <v>124</v>
      </c>
      <c r="CB442" s="155"/>
      <c r="CC442" s="349">
        <f t="shared" si="80"/>
        <v>0</v>
      </c>
      <c r="CD442" s="349">
        <f t="shared" si="81"/>
        <v>0</v>
      </c>
      <c r="CE442" s="349">
        <f t="shared" si="82"/>
        <v>2</v>
      </c>
      <c r="CF442" s="349">
        <f t="shared" si="83"/>
        <v>2</v>
      </c>
      <c r="CG442" s="348">
        <v>0</v>
      </c>
      <c r="CH442" s="350" t="str">
        <f t="shared" si="78"/>
        <v>-</v>
      </c>
    </row>
    <row r="443" spans="1:86" s="248" customFormat="1">
      <c r="A443" s="238" t="s">
        <v>128</v>
      </c>
      <c r="B443" s="239" t="s">
        <v>277</v>
      </c>
      <c r="C443" s="240" t="s">
        <v>905</v>
      </c>
      <c r="D443" s="240" t="s">
        <v>189</v>
      </c>
      <c r="E443" s="286" t="s">
        <v>154</v>
      </c>
      <c r="F443" s="241" t="s">
        <v>774</v>
      </c>
      <c r="G443" s="242" t="s">
        <v>124</v>
      </c>
      <c r="H443" s="242" t="s">
        <v>126</v>
      </c>
      <c r="I443" s="243" t="s">
        <v>127</v>
      </c>
      <c r="J443" s="249" t="s">
        <v>38</v>
      </c>
      <c r="K443" s="287">
        <v>0</v>
      </c>
      <c r="L443" s="288">
        <v>4</v>
      </c>
      <c r="M443" s="272" t="s">
        <v>833</v>
      </c>
      <c r="N443" s="242" t="s">
        <v>906</v>
      </c>
      <c r="O443" s="297"/>
      <c r="P443" s="298"/>
      <c r="Q443" s="299"/>
      <c r="R443" s="299"/>
      <c r="S443" s="300"/>
      <c r="T443" s="301"/>
      <c r="U443" s="299"/>
      <c r="V443" s="299"/>
      <c r="W443" s="300"/>
      <c r="X443" s="302"/>
      <c r="Y443" s="301"/>
      <c r="Z443" s="299"/>
      <c r="AA443" s="299"/>
      <c r="AB443" s="316"/>
      <c r="AC443" s="317"/>
      <c r="AD443" s="318"/>
      <c r="AE443" s="299"/>
      <c r="AF443" s="299"/>
      <c r="AG443" s="302"/>
      <c r="AH443" s="322"/>
      <c r="AI443" s="323"/>
      <c r="AJ443" s="324"/>
      <c r="AK443" s="324"/>
      <c r="AL443" s="327"/>
      <c r="AM443" s="322"/>
      <c r="AN443" s="323"/>
      <c r="AO443" s="324"/>
      <c r="AP443" s="324"/>
      <c r="AQ443" s="329"/>
      <c r="AR443" s="323"/>
      <c r="AS443" s="323"/>
      <c r="AT443" s="324">
        <v>1</v>
      </c>
      <c r="AU443" s="324"/>
      <c r="AV443" s="327"/>
      <c r="AW443" s="322"/>
      <c r="AX443" s="324"/>
      <c r="AY443" s="324"/>
      <c r="AZ443" s="324"/>
      <c r="BA443" s="327"/>
      <c r="BB443" s="322"/>
      <c r="BC443" s="323"/>
      <c r="BD443" s="324"/>
      <c r="BE443" s="324">
        <v>1</v>
      </c>
      <c r="BF443" s="329"/>
      <c r="BG443" s="298"/>
      <c r="BH443" s="299"/>
      <c r="BI443" s="299"/>
      <c r="BJ443" s="300">
        <v>1</v>
      </c>
      <c r="BK443" s="302"/>
      <c r="BL443" s="301"/>
      <c r="BM443" s="299"/>
      <c r="BN443" s="299"/>
      <c r="BO443" s="299"/>
      <c r="BP443" s="302"/>
      <c r="BQ443" s="301"/>
      <c r="BR443" s="298">
        <v>1</v>
      </c>
      <c r="BS443" s="299"/>
      <c r="BT443" s="299"/>
      <c r="BU443" s="513"/>
      <c r="BV443" s="345">
        <f t="shared" si="74"/>
        <v>4</v>
      </c>
      <c r="BW443" s="429">
        <f t="shared" si="79"/>
        <v>0</v>
      </c>
      <c r="BX443" s="346">
        <f t="shared" si="75"/>
        <v>4</v>
      </c>
      <c r="BY443" s="347">
        <f t="shared" si="76"/>
        <v>2</v>
      </c>
      <c r="BZ443" s="347">
        <f t="shared" si="77"/>
        <v>2</v>
      </c>
      <c r="CA443" s="154" t="s">
        <v>124</v>
      </c>
      <c r="CB443" s="309"/>
      <c r="CC443" s="349">
        <f t="shared" si="80"/>
        <v>0</v>
      </c>
      <c r="CD443" s="349">
        <f t="shared" si="81"/>
        <v>0</v>
      </c>
      <c r="CE443" s="349">
        <f t="shared" si="82"/>
        <v>2</v>
      </c>
      <c r="CF443" s="349">
        <f t="shared" si="83"/>
        <v>2</v>
      </c>
      <c r="CG443" s="348">
        <v>0</v>
      </c>
      <c r="CH443" s="350" t="str">
        <f t="shared" si="78"/>
        <v>Done</v>
      </c>
    </row>
    <row r="444" spans="1:86">
      <c r="A444" s="238" t="s">
        <v>128</v>
      </c>
      <c r="B444" s="239" t="s">
        <v>277</v>
      </c>
      <c r="C444" s="240" t="s">
        <v>905</v>
      </c>
      <c r="D444" s="240" t="s">
        <v>189</v>
      </c>
      <c r="E444" s="286" t="s">
        <v>154</v>
      </c>
      <c r="F444" s="241" t="s">
        <v>774</v>
      </c>
      <c r="G444" s="242" t="s">
        <v>124</v>
      </c>
      <c r="H444" s="242" t="s">
        <v>126</v>
      </c>
      <c r="I444" s="243" t="s">
        <v>127</v>
      </c>
      <c r="J444" s="249" t="s">
        <v>734</v>
      </c>
      <c r="K444" s="287">
        <v>0</v>
      </c>
      <c r="L444" s="288">
        <v>4</v>
      </c>
      <c r="M444" s="310" t="s">
        <v>736</v>
      </c>
      <c r="N444" s="242" t="s">
        <v>906</v>
      </c>
      <c r="O444" s="291"/>
      <c r="P444" s="292"/>
      <c r="Q444" s="293"/>
      <c r="R444" s="293"/>
      <c r="S444" s="294"/>
      <c r="T444" s="295"/>
      <c r="U444" s="293"/>
      <c r="V444" s="293"/>
      <c r="W444" s="294"/>
      <c r="X444" s="296"/>
      <c r="Y444" s="295"/>
      <c r="Z444" s="293"/>
      <c r="AA444" s="293"/>
      <c r="AB444" s="313"/>
      <c r="AC444" s="314"/>
      <c r="AD444" s="315"/>
      <c r="AE444" s="293"/>
      <c r="AF444" s="293"/>
      <c r="AG444" s="296"/>
      <c r="AH444" s="319"/>
      <c r="AI444" s="320"/>
      <c r="AJ444" s="321"/>
      <c r="AK444" s="321"/>
      <c r="AL444" s="326"/>
      <c r="AM444" s="319"/>
      <c r="AN444" s="320"/>
      <c r="AO444" s="321"/>
      <c r="AP444" s="321"/>
      <c r="AQ444" s="328"/>
      <c r="AR444" s="320"/>
      <c r="AS444" s="320"/>
      <c r="AT444" s="321">
        <v>4</v>
      </c>
      <c r="AU444" s="321"/>
      <c r="AV444" s="326"/>
      <c r="AW444" s="319"/>
      <c r="AX444" s="321"/>
      <c r="AY444" s="321"/>
      <c r="AZ444" s="321"/>
      <c r="BA444" s="326"/>
      <c r="BB444" s="319"/>
      <c r="BC444" s="320"/>
      <c r="BD444" s="321"/>
      <c r="BE444" s="321"/>
      <c r="BF444" s="328"/>
      <c r="BG444" s="292"/>
      <c r="BH444" s="293"/>
      <c r="BI444" s="293"/>
      <c r="BJ444" s="294"/>
      <c r="BK444" s="296"/>
      <c r="BL444" s="295"/>
      <c r="BM444" s="293"/>
      <c r="BN444" s="293"/>
      <c r="BO444" s="293"/>
      <c r="BP444" s="296"/>
      <c r="BQ444" s="295"/>
      <c r="BR444" s="292"/>
      <c r="BS444" s="293"/>
      <c r="BT444" s="293"/>
      <c r="BU444" s="512"/>
      <c r="BV444" s="342">
        <f t="shared" si="74"/>
        <v>4</v>
      </c>
      <c r="BW444" s="429">
        <f t="shared" si="79"/>
        <v>0</v>
      </c>
      <c r="BX444" s="343" t="str">
        <f t="shared" si="75"/>
        <v>-</v>
      </c>
      <c r="BY444" s="344" t="str">
        <f t="shared" si="76"/>
        <v>-</v>
      </c>
      <c r="BZ444" s="344" t="str">
        <f t="shared" si="77"/>
        <v>-</v>
      </c>
      <c r="CA444" s="154" t="s">
        <v>124</v>
      </c>
      <c r="CB444" s="155"/>
      <c r="CC444" s="349">
        <f t="shared" si="80"/>
        <v>0</v>
      </c>
      <c r="CD444" s="349">
        <f t="shared" si="81"/>
        <v>0</v>
      </c>
      <c r="CE444" s="349">
        <f t="shared" si="82"/>
        <v>4</v>
      </c>
      <c r="CF444" s="349">
        <f t="shared" si="83"/>
        <v>0</v>
      </c>
      <c r="CG444" s="348">
        <v>0</v>
      </c>
      <c r="CH444" s="350" t="str">
        <f t="shared" si="78"/>
        <v>-</v>
      </c>
    </row>
    <row r="445" spans="1:86">
      <c r="A445" s="238" t="s">
        <v>128</v>
      </c>
      <c r="B445" s="239" t="s">
        <v>277</v>
      </c>
      <c r="C445" s="240" t="s">
        <v>905</v>
      </c>
      <c r="D445" s="240" t="s">
        <v>189</v>
      </c>
      <c r="E445" s="286" t="s">
        <v>154</v>
      </c>
      <c r="F445" s="241" t="s">
        <v>774</v>
      </c>
      <c r="G445" s="242" t="s">
        <v>124</v>
      </c>
      <c r="H445" s="242" t="s">
        <v>126</v>
      </c>
      <c r="I445" s="243" t="s">
        <v>127</v>
      </c>
      <c r="J445" s="249" t="s">
        <v>44</v>
      </c>
      <c r="K445" s="287">
        <v>0</v>
      </c>
      <c r="L445" s="288">
        <v>4</v>
      </c>
      <c r="M445" s="310" t="s">
        <v>615</v>
      </c>
      <c r="N445" s="242" t="s">
        <v>906</v>
      </c>
      <c r="O445" s="291"/>
      <c r="P445" s="292"/>
      <c r="Q445" s="293"/>
      <c r="R445" s="293"/>
      <c r="S445" s="294"/>
      <c r="T445" s="295"/>
      <c r="U445" s="293"/>
      <c r="V445" s="293"/>
      <c r="W445" s="294"/>
      <c r="X445" s="296"/>
      <c r="Y445" s="295"/>
      <c r="Z445" s="293"/>
      <c r="AA445" s="293"/>
      <c r="AB445" s="313"/>
      <c r="AC445" s="314"/>
      <c r="AD445" s="315"/>
      <c r="AE445" s="293"/>
      <c r="AF445" s="293"/>
      <c r="AG445" s="296"/>
      <c r="AH445" s="319"/>
      <c r="AI445" s="320"/>
      <c r="AJ445" s="321"/>
      <c r="AK445" s="321"/>
      <c r="AL445" s="326"/>
      <c r="AM445" s="319"/>
      <c r="AN445" s="320"/>
      <c r="AO445" s="321"/>
      <c r="AP445" s="321"/>
      <c r="AQ445" s="328"/>
      <c r="AR445" s="320"/>
      <c r="AS445" s="320"/>
      <c r="AT445" s="321">
        <v>1</v>
      </c>
      <c r="AU445" s="321"/>
      <c r="AV445" s="326"/>
      <c r="AW445" s="319"/>
      <c r="AX445" s="321"/>
      <c r="AY445" s="321"/>
      <c r="AZ445" s="321"/>
      <c r="BA445" s="326"/>
      <c r="BB445" s="319"/>
      <c r="BC445" s="320"/>
      <c r="BD445" s="321"/>
      <c r="BE445" s="321">
        <v>1</v>
      </c>
      <c r="BF445" s="328"/>
      <c r="BG445" s="292"/>
      <c r="BH445" s="293"/>
      <c r="BI445" s="293"/>
      <c r="BJ445" s="294">
        <v>1</v>
      </c>
      <c r="BK445" s="296"/>
      <c r="BL445" s="295"/>
      <c r="BM445" s="293"/>
      <c r="BN445" s="293"/>
      <c r="BO445" s="293"/>
      <c r="BP445" s="296"/>
      <c r="BQ445" s="295"/>
      <c r="BR445" s="292">
        <v>1</v>
      </c>
      <c r="BS445" s="293"/>
      <c r="BT445" s="293"/>
      <c r="BU445" s="512"/>
      <c r="BV445" s="342">
        <f t="shared" si="74"/>
        <v>4</v>
      </c>
      <c r="BW445" s="429">
        <f t="shared" si="79"/>
        <v>0</v>
      </c>
      <c r="BX445" s="343">
        <f t="shared" si="75"/>
        <v>4</v>
      </c>
      <c r="BY445" s="344" t="str">
        <f t="shared" si="76"/>
        <v>-</v>
      </c>
      <c r="BZ445" s="344" t="str">
        <f t="shared" si="77"/>
        <v>-</v>
      </c>
      <c r="CA445" s="154" t="s">
        <v>124</v>
      </c>
      <c r="CB445" s="155"/>
      <c r="CC445" s="349">
        <f t="shared" si="80"/>
        <v>0</v>
      </c>
      <c r="CD445" s="349">
        <f t="shared" si="81"/>
        <v>0</v>
      </c>
      <c r="CE445" s="349">
        <f t="shared" si="82"/>
        <v>2</v>
      </c>
      <c r="CF445" s="349">
        <f t="shared" si="83"/>
        <v>2</v>
      </c>
      <c r="CG445" s="348">
        <v>0</v>
      </c>
      <c r="CH445" s="350" t="str">
        <f t="shared" si="78"/>
        <v>-</v>
      </c>
    </row>
    <row r="446" spans="1:86">
      <c r="A446" s="238" t="s">
        <v>128</v>
      </c>
      <c r="B446" s="239" t="s">
        <v>277</v>
      </c>
      <c r="C446" s="240" t="s">
        <v>905</v>
      </c>
      <c r="D446" s="240" t="s">
        <v>189</v>
      </c>
      <c r="E446" s="286" t="s">
        <v>154</v>
      </c>
      <c r="F446" s="241" t="s">
        <v>774</v>
      </c>
      <c r="G446" s="242" t="s">
        <v>124</v>
      </c>
      <c r="H446" s="242" t="s">
        <v>126</v>
      </c>
      <c r="I446" s="243" t="s">
        <v>127</v>
      </c>
      <c r="J446" s="249" t="s">
        <v>77</v>
      </c>
      <c r="K446" s="287">
        <v>0</v>
      </c>
      <c r="L446" s="288">
        <v>4</v>
      </c>
      <c r="M446" s="310" t="s">
        <v>615</v>
      </c>
      <c r="N446" s="242" t="s">
        <v>906</v>
      </c>
      <c r="O446" s="291"/>
      <c r="P446" s="292"/>
      <c r="Q446" s="293"/>
      <c r="R446" s="293"/>
      <c r="S446" s="294"/>
      <c r="T446" s="295"/>
      <c r="U446" s="293"/>
      <c r="V446" s="293"/>
      <c r="W446" s="294"/>
      <c r="X446" s="296"/>
      <c r="Y446" s="295"/>
      <c r="Z446" s="293"/>
      <c r="AA446" s="293"/>
      <c r="AB446" s="313"/>
      <c r="AC446" s="314"/>
      <c r="AD446" s="315"/>
      <c r="AE446" s="293"/>
      <c r="AF446" s="293"/>
      <c r="AG446" s="296"/>
      <c r="AH446" s="319"/>
      <c r="AI446" s="320"/>
      <c r="AJ446" s="321"/>
      <c r="AK446" s="321"/>
      <c r="AL446" s="326"/>
      <c r="AM446" s="319"/>
      <c r="AN446" s="320"/>
      <c r="AO446" s="321"/>
      <c r="AP446" s="321"/>
      <c r="AQ446" s="328"/>
      <c r="AR446" s="320"/>
      <c r="AS446" s="320"/>
      <c r="AT446" s="321">
        <v>1</v>
      </c>
      <c r="AU446" s="321"/>
      <c r="AV446" s="326"/>
      <c r="AW446" s="319"/>
      <c r="AX446" s="321"/>
      <c r="AY446" s="321"/>
      <c r="AZ446" s="321"/>
      <c r="BA446" s="326"/>
      <c r="BB446" s="319"/>
      <c r="BC446" s="320"/>
      <c r="BD446" s="321"/>
      <c r="BE446" s="321">
        <v>1</v>
      </c>
      <c r="BF446" s="328"/>
      <c r="BG446" s="292"/>
      <c r="BH446" s="293"/>
      <c r="BI446" s="293"/>
      <c r="BJ446" s="294">
        <v>1</v>
      </c>
      <c r="BK446" s="296"/>
      <c r="BL446" s="295"/>
      <c r="BM446" s="293"/>
      <c r="BN446" s="293"/>
      <c r="BO446" s="293"/>
      <c r="BP446" s="296"/>
      <c r="BQ446" s="295"/>
      <c r="BR446" s="292">
        <v>1</v>
      </c>
      <c r="BS446" s="293"/>
      <c r="BT446" s="293"/>
      <c r="BU446" s="512"/>
      <c r="BV446" s="342">
        <f t="shared" si="74"/>
        <v>4</v>
      </c>
      <c r="BW446" s="429">
        <f t="shared" si="79"/>
        <v>0</v>
      </c>
      <c r="BX446" s="343">
        <f t="shared" si="75"/>
        <v>4</v>
      </c>
      <c r="BY446" s="344" t="str">
        <f t="shared" si="76"/>
        <v>-</v>
      </c>
      <c r="BZ446" s="344" t="str">
        <f t="shared" si="77"/>
        <v>-</v>
      </c>
      <c r="CA446" s="154" t="s">
        <v>124</v>
      </c>
      <c r="CB446" s="155"/>
      <c r="CC446" s="349">
        <f t="shared" si="80"/>
        <v>0</v>
      </c>
      <c r="CD446" s="349">
        <f t="shared" si="81"/>
        <v>0</v>
      </c>
      <c r="CE446" s="349">
        <f t="shared" si="82"/>
        <v>2</v>
      </c>
      <c r="CF446" s="349">
        <f t="shared" si="83"/>
        <v>2</v>
      </c>
      <c r="CG446" s="348">
        <v>0</v>
      </c>
      <c r="CH446" s="350" t="str">
        <f t="shared" si="78"/>
        <v>-</v>
      </c>
    </row>
    <row r="447" spans="1:86">
      <c r="A447" s="238" t="s">
        <v>128</v>
      </c>
      <c r="B447" s="239" t="s">
        <v>277</v>
      </c>
      <c r="C447" s="240" t="s">
        <v>905</v>
      </c>
      <c r="D447" s="240" t="s">
        <v>189</v>
      </c>
      <c r="E447" s="286" t="s">
        <v>154</v>
      </c>
      <c r="F447" s="241" t="s">
        <v>774</v>
      </c>
      <c r="G447" s="242" t="s">
        <v>124</v>
      </c>
      <c r="H447" s="242" t="s">
        <v>126</v>
      </c>
      <c r="I447" s="243" t="s">
        <v>127</v>
      </c>
      <c r="J447" s="249" t="s">
        <v>41</v>
      </c>
      <c r="K447" s="287">
        <v>0</v>
      </c>
      <c r="L447" s="288">
        <v>4</v>
      </c>
      <c r="M447" s="310" t="s">
        <v>615</v>
      </c>
      <c r="N447" s="242" t="s">
        <v>906</v>
      </c>
      <c r="O447" s="291"/>
      <c r="P447" s="292"/>
      <c r="Q447" s="293"/>
      <c r="R447" s="293"/>
      <c r="S447" s="294"/>
      <c r="T447" s="295"/>
      <c r="U447" s="293"/>
      <c r="V447" s="293"/>
      <c r="W447" s="294"/>
      <c r="X447" s="296"/>
      <c r="Y447" s="295"/>
      <c r="Z447" s="293"/>
      <c r="AA447" s="293"/>
      <c r="AB447" s="313"/>
      <c r="AC447" s="314"/>
      <c r="AD447" s="315"/>
      <c r="AE447" s="293"/>
      <c r="AF447" s="293"/>
      <c r="AG447" s="296"/>
      <c r="AH447" s="319"/>
      <c r="AI447" s="320"/>
      <c r="AJ447" s="321"/>
      <c r="AK447" s="321"/>
      <c r="AL447" s="326"/>
      <c r="AM447" s="319"/>
      <c r="AN447" s="320"/>
      <c r="AO447" s="321"/>
      <c r="AP447" s="321"/>
      <c r="AQ447" s="328"/>
      <c r="AR447" s="320"/>
      <c r="AS447" s="320"/>
      <c r="AT447" s="321">
        <v>1</v>
      </c>
      <c r="AU447" s="321"/>
      <c r="AV447" s="326"/>
      <c r="AW447" s="319"/>
      <c r="AX447" s="321"/>
      <c r="AY447" s="321"/>
      <c r="AZ447" s="321"/>
      <c r="BA447" s="326"/>
      <c r="BB447" s="319"/>
      <c r="BC447" s="320"/>
      <c r="BD447" s="321"/>
      <c r="BE447" s="321">
        <v>1</v>
      </c>
      <c r="BF447" s="328"/>
      <c r="BG447" s="292"/>
      <c r="BH447" s="293"/>
      <c r="BI447" s="293"/>
      <c r="BJ447" s="294">
        <v>1</v>
      </c>
      <c r="BK447" s="296"/>
      <c r="BL447" s="295"/>
      <c r="BM447" s="293"/>
      <c r="BN447" s="293"/>
      <c r="BO447" s="293"/>
      <c r="BP447" s="296"/>
      <c r="BQ447" s="295"/>
      <c r="BR447" s="292">
        <v>1</v>
      </c>
      <c r="BS447" s="293"/>
      <c r="BT447" s="293"/>
      <c r="BU447" s="512"/>
      <c r="BV447" s="342">
        <f t="shared" si="74"/>
        <v>4</v>
      </c>
      <c r="BW447" s="429">
        <f t="shared" si="79"/>
        <v>0</v>
      </c>
      <c r="BX447" s="343">
        <f t="shared" si="75"/>
        <v>4</v>
      </c>
      <c r="BY447" s="344" t="str">
        <f t="shared" si="76"/>
        <v>-</v>
      </c>
      <c r="BZ447" s="344" t="str">
        <f t="shared" si="77"/>
        <v>-</v>
      </c>
      <c r="CA447" s="154" t="s">
        <v>124</v>
      </c>
      <c r="CB447" s="155"/>
      <c r="CC447" s="349">
        <f t="shared" si="80"/>
        <v>0</v>
      </c>
      <c r="CD447" s="349">
        <f t="shared" si="81"/>
        <v>0</v>
      </c>
      <c r="CE447" s="349">
        <f t="shared" si="82"/>
        <v>2</v>
      </c>
      <c r="CF447" s="349">
        <f t="shared" si="83"/>
        <v>2</v>
      </c>
      <c r="CG447" s="348">
        <v>0</v>
      </c>
      <c r="CH447" s="350" t="str">
        <f t="shared" si="78"/>
        <v>-</v>
      </c>
    </row>
    <row r="448" spans="1:86">
      <c r="A448" s="238" t="s">
        <v>128</v>
      </c>
      <c r="B448" s="239" t="s">
        <v>277</v>
      </c>
      <c r="C448" s="240" t="s">
        <v>905</v>
      </c>
      <c r="D448" s="240" t="s">
        <v>189</v>
      </c>
      <c r="E448" s="286" t="s">
        <v>154</v>
      </c>
      <c r="F448" s="241" t="s">
        <v>774</v>
      </c>
      <c r="G448" s="242" t="s">
        <v>124</v>
      </c>
      <c r="H448" s="242" t="s">
        <v>126</v>
      </c>
      <c r="I448" s="243" t="s">
        <v>127</v>
      </c>
      <c r="J448" s="249" t="s">
        <v>72</v>
      </c>
      <c r="K448" s="287">
        <v>0</v>
      </c>
      <c r="L448" s="288">
        <v>4</v>
      </c>
      <c r="M448" s="310" t="s">
        <v>615</v>
      </c>
      <c r="N448" s="242" t="s">
        <v>906</v>
      </c>
      <c r="O448" s="291"/>
      <c r="P448" s="292"/>
      <c r="Q448" s="293"/>
      <c r="R448" s="293"/>
      <c r="S448" s="294"/>
      <c r="T448" s="295"/>
      <c r="U448" s="293"/>
      <c r="V448" s="293"/>
      <c r="W448" s="294"/>
      <c r="X448" s="296"/>
      <c r="Y448" s="295"/>
      <c r="Z448" s="293"/>
      <c r="AA448" s="293"/>
      <c r="AB448" s="313"/>
      <c r="AC448" s="314"/>
      <c r="AD448" s="315"/>
      <c r="AE448" s="293"/>
      <c r="AF448" s="293"/>
      <c r="AG448" s="296"/>
      <c r="AH448" s="319"/>
      <c r="AI448" s="320"/>
      <c r="AJ448" s="321"/>
      <c r="AK448" s="321"/>
      <c r="AL448" s="326"/>
      <c r="AM448" s="319"/>
      <c r="AN448" s="320"/>
      <c r="AO448" s="321"/>
      <c r="AP448" s="321"/>
      <c r="AQ448" s="328"/>
      <c r="AR448" s="320"/>
      <c r="AS448" s="320"/>
      <c r="AT448" s="321">
        <v>1</v>
      </c>
      <c r="AU448" s="321"/>
      <c r="AV448" s="326"/>
      <c r="AW448" s="319"/>
      <c r="AX448" s="321"/>
      <c r="AY448" s="321"/>
      <c r="AZ448" s="321"/>
      <c r="BA448" s="326"/>
      <c r="BB448" s="319"/>
      <c r="BC448" s="320"/>
      <c r="BD448" s="321"/>
      <c r="BE448" s="321">
        <v>1</v>
      </c>
      <c r="BF448" s="328"/>
      <c r="BG448" s="292"/>
      <c r="BH448" s="293"/>
      <c r="BI448" s="293"/>
      <c r="BJ448" s="294">
        <v>1</v>
      </c>
      <c r="BK448" s="296"/>
      <c r="BL448" s="295"/>
      <c r="BM448" s="293"/>
      <c r="BN448" s="293"/>
      <c r="BO448" s="293"/>
      <c r="BP448" s="296"/>
      <c r="BQ448" s="295"/>
      <c r="BR448" s="292">
        <v>1</v>
      </c>
      <c r="BS448" s="293"/>
      <c r="BT448" s="293"/>
      <c r="BU448" s="512"/>
      <c r="BV448" s="342">
        <f t="shared" si="74"/>
        <v>4</v>
      </c>
      <c r="BW448" s="429">
        <f t="shared" si="79"/>
        <v>0</v>
      </c>
      <c r="BX448" s="343">
        <f t="shared" si="75"/>
        <v>4</v>
      </c>
      <c r="BY448" s="344" t="str">
        <f t="shared" si="76"/>
        <v>-</v>
      </c>
      <c r="BZ448" s="344" t="str">
        <f t="shared" si="77"/>
        <v>-</v>
      </c>
      <c r="CA448" s="154" t="s">
        <v>124</v>
      </c>
      <c r="CB448" s="155"/>
      <c r="CC448" s="349">
        <f t="shared" si="80"/>
        <v>0</v>
      </c>
      <c r="CD448" s="349">
        <f t="shared" si="81"/>
        <v>0</v>
      </c>
      <c r="CE448" s="349">
        <f t="shared" si="82"/>
        <v>2</v>
      </c>
      <c r="CF448" s="349">
        <f t="shared" si="83"/>
        <v>2</v>
      </c>
      <c r="CG448" s="348">
        <v>0</v>
      </c>
      <c r="CH448" s="350" t="str">
        <f t="shared" si="78"/>
        <v>-</v>
      </c>
    </row>
    <row r="449" spans="1:86">
      <c r="A449" s="238" t="s">
        <v>128</v>
      </c>
      <c r="B449" s="239" t="s">
        <v>277</v>
      </c>
      <c r="C449" s="240" t="s">
        <v>905</v>
      </c>
      <c r="D449" s="240" t="s">
        <v>189</v>
      </c>
      <c r="E449" s="286" t="s">
        <v>154</v>
      </c>
      <c r="F449" s="241" t="s">
        <v>774</v>
      </c>
      <c r="G449" s="242" t="s">
        <v>124</v>
      </c>
      <c r="H449" s="242" t="s">
        <v>126</v>
      </c>
      <c r="I449" s="243" t="s">
        <v>127</v>
      </c>
      <c r="J449" s="249" t="s">
        <v>737</v>
      </c>
      <c r="K449" s="287">
        <v>0</v>
      </c>
      <c r="L449" s="288">
        <v>4</v>
      </c>
      <c r="M449" s="310" t="s">
        <v>615</v>
      </c>
      <c r="N449" s="242" t="s">
        <v>906</v>
      </c>
      <c r="O449" s="291"/>
      <c r="P449" s="292"/>
      <c r="Q449" s="293"/>
      <c r="R449" s="293"/>
      <c r="S449" s="294"/>
      <c r="T449" s="295"/>
      <c r="U449" s="293"/>
      <c r="V449" s="293"/>
      <c r="W449" s="294"/>
      <c r="X449" s="296"/>
      <c r="Y449" s="295"/>
      <c r="Z449" s="293"/>
      <c r="AA449" s="293"/>
      <c r="AB449" s="313"/>
      <c r="AC449" s="314"/>
      <c r="AD449" s="315"/>
      <c r="AE449" s="293"/>
      <c r="AF449" s="293"/>
      <c r="AG449" s="296"/>
      <c r="AH449" s="319"/>
      <c r="AI449" s="320"/>
      <c r="AJ449" s="321"/>
      <c r="AK449" s="321"/>
      <c r="AL449" s="326"/>
      <c r="AM449" s="319"/>
      <c r="AN449" s="320"/>
      <c r="AO449" s="321"/>
      <c r="AP449" s="321"/>
      <c r="AQ449" s="328"/>
      <c r="AR449" s="320"/>
      <c r="AS449" s="320"/>
      <c r="AT449" s="321">
        <v>1</v>
      </c>
      <c r="AU449" s="321"/>
      <c r="AV449" s="326"/>
      <c r="AW449" s="319"/>
      <c r="AX449" s="321"/>
      <c r="AY449" s="321"/>
      <c r="AZ449" s="321"/>
      <c r="BA449" s="326"/>
      <c r="BB449" s="319"/>
      <c r="BC449" s="320"/>
      <c r="BD449" s="321"/>
      <c r="BE449" s="321">
        <v>1</v>
      </c>
      <c r="BF449" s="328"/>
      <c r="BG449" s="292"/>
      <c r="BH449" s="293"/>
      <c r="BI449" s="293"/>
      <c r="BJ449" s="294">
        <v>1</v>
      </c>
      <c r="BK449" s="296"/>
      <c r="BL449" s="295"/>
      <c r="BM449" s="293"/>
      <c r="BN449" s="293"/>
      <c r="BO449" s="293"/>
      <c r="BP449" s="296"/>
      <c r="BQ449" s="295"/>
      <c r="BR449" s="292">
        <v>1</v>
      </c>
      <c r="BS449" s="293"/>
      <c r="BT449" s="293"/>
      <c r="BU449" s="512"/>
      <c r="BV449" s="342">
        <f t="shared" si="74"/>
        <v>4</v>
      </c>
      <c r="BW449" s="429">
        <f t="shared" si="79"/>
        <v>0</v>
      </c>
      <c r="BX449" s="343">
        <f t="shared" si="75"/>
        <v>4</v>
      </c>
      <c r="BY449" s="344" t="str">
        <f t="shared" si="76"/>
        <v>-</v>
      </c>
      <c r="BZ449" s="344" t="str">
        <f t="shared" si="77"/>
        <v>-</v>
      </c>
      <c r="CA449" s="154" t="s">
        <v>124</v>
      </c>
      <c r="CB449" s="155"/>
      <c r="CC449" s="349">
        <f t="shared" si="80"/>
        <v>0</v>
      </c>
      <c r="CD449" s="349">
        <f t="shared" si="81"/>
        <v>0</v>
      </c>
      <c r="CE449" s="349">
        <f t="shared" si="82"/>
        <v>2</v>
      </c>
      <c r="CF449" s="349">
        <f t="shared" si="83"/>
        <v>2</v>
      </c>
      <c r="CG449" s="348">
        <v>0</v>
      </c>
      <c r="CH449" s="350" t="str">
        <f t="shared" si="78"/>
        <v>-</v>
      </c>
    </row>
    <row r="450" spans="1:86">
      <c r="A450" s="238" t="s">
        <v>128</v>
      </c>
      <c r="B450" s="239" t="s">
        <v>150</v>
      </c>
      <c r="C450" s="240" t="s">
        <v>818</v>
      </c>
      <c r="D450" s="240" t="s">
        <v>157</v>
      </c>
      <c r="E450" s="286" t="s">
        <v>154</v>
      </c>
      <c r="F450" s="241" t="s">
        <v>158</v>
      </c>
      <c r="G450" s="242" t="s">
        <v>124</v>
      </c>
      <c r="H450" s="242" t="s">
        <v>129</v>
      </c>
      <c r="I450" s="243" t="s">
        <v>149</v>
      </c>
      <c r="J450" s="249" t="s">
        <v>75</v>
      </c>
      <c r="K450" s="287">
        <v>5</v>
      </c>
      <c r="L450" s="288">
        <v>6</v>
      </c>
      <c r="M450" s="247" t="s">
        <v>606</v>
      </c>
      <c r="N450" s="242" t="s">
        <v>760</v>
      </c>
      <c r="O450" s="291"/>
      <c r="P450" s="292"/>
      <c r="Q450" s="293"/>
      <c r="R450" s="293">
        <v>1</v>
      </c>
      <c r="S450" s="294"/>
      <c r="T450" s="295"/>
      <c r="U450" s="293"/>
      <c r="V450" s="293"/>
      <c r="W450" s="294"/>
      <c r="X450" s="296"/>
      <c r="Y450" s="295"/>
      <c r="Z450" s="293">
        <v>1</v>
      </c>
      <c r="AA450" s="293"/>
      <c r="AB450" s="313"/>
      <c r="AC450" s="314"/>
      <c r="AD450" s="315">
        <v>1</v>
      </c>
      <c r="AE450" s="293"/>
      <c r="AF450" s="293"/>
      <c r="AG450" s="296"/>
      <c r="AH450" s="319"/>
      <c r="AI450" s="320"/>
      <c r="AJ450" s="321"/>
      <c r="AK450" s="321"/>
      <c r="AL450" s="326"/>
      <c r="AM450" s="319"/>
      <c r="AN450" s="320"/>
      <c r="AO450" s="321"/>
      <c r="AP450" s="321"/>
      <c r="AQ450" s="328">
        <v>1</v>
      </c>
      <c r="AR450" s="320"/>
      <c r="AS450" s="320"/>
      <c r="AT450" s="321"/>
      <c r="AU450" s="321"/>
      <c r="AV450" s="326"/>
      <c r="AW450" s="319">
        <v>1</v>
      </c>
      <c r="AX450" s="321"/>
      <c r="AY450" s="321">
        <v>1</v>
      </c>
      <c r="AZ450" s="321"/>
      <c r="BA450" s="326"/>
      <c r="BB450" s="319"/>
      <c r="BC450" s="320"/>
      <c r="BD450" s="321"/>
      <c r="BE450" s="321"/>
      <c r="BF450" s="328"/>
      <c r="BG450" s="292"/>
      <c r="BH450" s="293"/>
      <c r="BI450" s="293"/>
      <c r="BJ450" s="294"/>
      <c r="BK450" s="296"/>
      <c r="BL450" s="295"/>
      <c r="BM450" s="293"/>
      <c r="BN450" s="293"/>
      <c r="BO450" s="293"/>
      <c r="BP450" s="296"/>
      <c r="BQ450" s="295"/>
      <c r="BR450" s="292"/>
      <c r="BS450" s="293"/>
      <c r="BT450" s="293"/>
      <c r="BU450" s="512"/>
      <c r="BV450" s="342">
        <f t="shared" si="74"/>
        <v>6</v>
      </c>
      <c r="BW450" s="429">
        <f t="shared" si="79"/>
        <v>0</v>
      </c>
      <c r="BX450" s="343">
        <f t="shared" si="75"/>
        <v>6</v>
      </c>
      <c r="BY450" s="344" t="str">
        <f t="shared" si="76"/>
        <v>-</v>
      </c>
      <c r="BZ450" s="344" t="str">
        <f t="shared" si="77"/>
        <v>-</v>
      </c>
      <c r="CA450" s="154" t="s">
        <v>124</v>
      </c>
      <c r="CB450" s="155" t="s">
        <v>676</v>
      </c>
      <c r="CC450" s="349">
        <f t="shared" si="80"/>
        <v>2</v>
      </c>
      <c r="CD450" s="349">
        <f t="shared" si="81"/>
        <v>2</v>
      </c>
      <c r="CE450" s="349">
        <f t="shared" si="82"/>
        <v>2</v>
      </c>
      <c r="CF450" s="349">
        <f t="shared" si="83"/>
        <v>0</v>
      </c>
      <c r="CG450" s="348">
        <v>0</v>
      </c>
      <c r="CH450" s="350" t="str">
        <f t="shared" si="78"/>
        <v>-</v>
      </c>
    </row>
    <row r="451" spans="1:86">
      <c r="A451" s="238" t="s">
        <v>128</v>
      </c>
      <c r="B451" s="239" t="s">
        <v>150</v>
      </c>
      <c r="C451" s="240" t="s">
        <v>818</v>
      </c>
      <c r="D451" s="240" t="s">
        <v>157</v>
      </c>
      <c r="E451" s="286" t="s">
        <v>154</v>
      </c>
      <c r="F451" s="241" t="s">
        <v>158</v>
      </c>
      <c r="G451" s="242" t="s">
        <v>124</v>
      </c>
      <c r="H451" s="242" t="s">
        <v>129</v>
      </c>
      <c r="I451" s="243" t="s">
        <v>149</v>
      </c>
      <c r="J451" s="249" t="s">
        <v>80</v>
      </c>
      <c r="K451" s="287">
        <v>1</v>
      </c>
      <c r="L451" s="288">
        <v>1</v>
      </c>
      <c r="M451" s="247" t="s">
        <v>609</v>
      </c>
      <c r="N451" s="242" t="s">
        <v>760</v>
      </c>
      <c r="O451" s="291"/>
      <c r="P451" s="292"/>
      <c r="Q451" s="293"/>
      <c r="R451" s="293"/>
      <c r="S451" s="294"/>
      <c r="T451" s="295"/>
      <c r="U451" s="293"/>
      <c r="V451" s="293"/>
      <c r="W451" s="294"/>
      <c r="X451" s="296"/>
      <c r="Y451" s="295"/>
      <c r="Z451" s="293"/>
      <c r="AA451" s="293"/>
      <c r="AB451" s="313"/>
      <c r="AC451" s="314"/>
      <c r="AD451" s="315">
        <v>1</v>
      </c>
      <c r="AE451" s="293"/>
      <c r="AF451" s="293"/>
      <c r="AG451" s="296"/>
      <c r="AH451" s="319"/>
      <c r="AI451" s="320"/>
      <c r="AJ451" s="321"/>
      <c r="AK451" s="321"/>
      <c r="AL451" s="326"/>
      <c r="AM451" s="319"/>
      <c r="AN451" s="320"/>
      <c r="AO451" s="321"/>
      <c r="AP451" s="321"/>
      <c r="AQ451" s="328"/>
      <c r="AR451" s="320"/>
      <c r="AS451" s="320"/>
      <c r="AT451" s="321"/>
      <c r="AU451" s="321"/>
      <c r="AV451" s="326"/>
      <c r="AW451" s="319"/>
      <c r="AX451" s="321"/>
      <c r="AY451" s="321"/>
      <c r="AZ451" s="321"/>
      <c r="BA451" s="326"/>
      <c r="BB451" s="319"/>
      <c r="BC451" s="320"/>
      <c r="BD451" s="321"/>
      <c r="BE451" s="321"/>
      <c r="BF451" s="328"/>
      <c r="BG451" s="292"/>
      <c r="BH451" s="293"/>
      <c r="BI451" s="293"/>
      <c r="BJ451" s="294"/>
      <c r="BK451" s="296"/>
      <c r="BL451" s="295"/>
      <c r="BM451" s="293"/>
      <c r="BN451" s="293"/>
      <c r="BO451" s="293"/>
      <c r="BP451" s="296"/>
      <c r="BQ451" s="295"/>
      <c r="BR451" s="292"/>
      <c r="BS451" s="293"/>
      <c r="BT451" s="293"/>
      <c r="BU451" s="512"/>
      <c r="BV451" s="342">
        <f t="shared" si="74"/>
        <v>1</v>
      </c>
      <c r="BW451" s="429">
        <f t="shared" si="79"/>
        <v>0</v>
      </c>
      <c r="BX451" s="343" t="str">
        <f t="shared" si="75"/>
        <v>-</v>
      </c>
      <c r="BY451" s="344" t="str">
        <f t="shared" si="76"/>
        <v>-</v>
      </c>
      <c r="BZ451" s="344" t="str">
        <f t="shared" si="77"/>
        <v>-</v>
      </c>
      <c r="CA451" s="154" t="s">
        <v>124</v>
      </c>
      <c r="CB451" s="155" t="s">
        <v>676</v>
      </c>
      <c r="CC451" s="349">
        <f t="shared" si="80"/>
        <v>0</v>
      </c>
      <c r="CD451" s="349">
        <f t="shared" si="81"/>
        <v>1</v>
      </c>
      <c r="CE451" s="349">
        <f t="shared" si="82"/>
        <v>0</v>
      </c>
      <c r="CF451" s="349">
        <f t="shared" si="83"/>
        <v>0</v>
      </c>
      <c r="CG451" s="348">
        <v>0</v>
      </c>
      <c r="CH451" s="350" t="str">
        <f t="shared" si="78"/>
        <v>-</v>
      </c>
    </row>
    <row r="452" spans="1:86">
      <c r="A452" s="238" t="s">
        <v>128</v>
      </c>
      <c r="B452" s="239" t="s">
        <v>150</v>
      </c>
      <c r="C452" s="240" t="s">
        <v>818</v>
      </c>
      <c r="D452" s="240" t="s">
        <v>157</v>
      </c>
      <c r="E452" s="286" t="s">
        <v>154</v>
      </c>
      <c r="F452" s="241" t="s">
        <v>158</v>
      </c>
      <c r="G452" s="242" t="s">
        <v>124</v>
      </c>
      <c r="H452" s="242" t="s">
        <v>129</v>
      </c>
      <c r="I452" s="243" t="s">
        <v>149</v>
      </c>
      <c r="J452" s="249" t="s">
        <v>82</v>
      </c>
      <c r="K452" s="287">
        <v>1</v>
      </c>
      <c r="L452" s="288">
        <v>1</v>
      </c>
      <c r="M452" s="247" t="s">
        <v>614</v>
      </c>
      <c r="N452" s="242" t="s">
        <v>760</v>
      </c>
      <c r="O452" s="291"/>
      <c r="P452" s="292"/>
      <c r="Q452" s="293"/>
      <c r="R452" s="293"/>
      <c r="S452" s="294"/>
      <c r="T452" s="295"/>
      <c r="U452" s="293"/>
      <c r="V452" s="293"/>
      <c r="W452" s="294"/>
      <c r="X452" s="296"/>
      <c r="Y452" s="295"/>
      <c r="Z452" s="293"/>
      <c r="AA452" s="293"/>
      <c r="AB452" s="313"/>
      <c r="AC452" s="314"/>
      <c r="AD452" s="315">
        <v>1</v>
      </c>
      <c r="AE452" s="293"/>
      <c r="AF452" s="293"/>
      <c r="AG452" s="296"/>
      <c r="AH452" s="319"/>
      <c r="AI452" s="320"/>
      <c r="AJ452" s="321"/>
      <c r="AK452" s="321"/>
      <c r="AL452" s="326"/>
      <c r="AM452" s="319"/>
      <c r="AN452" s="320"/>
      <c r="AO452" s="321"/>
      <c r="AP452" s="321"/>
      <c r="AQ452" s="328"/>
      <c r="AR452" s="320"/>
      <c r="AS452" s="320"/>
      <c r="AT452" s="321"/>
      <c r="AU452" s="321"/>
      <c r="AV452" s="326"/>
      <c r="AW452" s="319"/>
      <c r="AX452" s="321"/>
      <c r="AY452" s="321"/>
      <c r="AZ452" s="321"/>
      <c r="BA452" s="326"/>
      <c r="BB452" s="319"/>
      <c r="BC452" s="320"/>
      <c r="BD452" s="321"/>
      <c r="BE452" s="321"/>
      <c r="BF452" s="328"/>
      <c r="BG452" s="292"/>
      <c r="BH452" s="293"/>
      <c r="BI452" s="293"/>
      <c r="BJ452" s="294"/>
      <c r="BK452" s="296"/>
      <c r="BL452" s="295"/>
      <c r="BM452" s="293"/>
      <c r="BN452" s="293"/>
      <c r="BO452" s="293"/>
      <c r="BP452" s="296"/>
      <c r="BQ452" s="295"/>
      <c r="BR452" s="292"/>
      <c r="BS452" s="293"/>
      <c r="BT452" s="293"/>
      <c r="BU452" s="512"/>
      <c r="BV452" s="342">
        <f t="shared" ref="BV452:BV476" si="84">SUM(O452:BU452)</f>
        <v>1</v>
      </c>
      <c r="BW452" s="429">
        <f t="shared" si="79"/>
        <v>0</v>
      </c>
      <c r="BX452" s="343" t="str">
        <f t="shared" ref="BX452:BX476" si="85">IFERROR(IF(SEARCH("Week",M452)&gt;0,(COUNT(O452:BU452))-(COUNTIFS(O452:BU452,0)),"-"),"-")</f>
        <v>-</v>
      </c>
      <c r="BY452" s="344" t="str">
        <f t="shared" ref="BY452:BY476" si="86">IFERROR(IF(SEARCH("NNC Season 1",M452)&gt;0,COUNT(O452:AG452,BG452:BU452),"-"),"-")</f>
        <v>-</v>
      </c>
      <c r="BZ452" s="344" t="str">
        <f t="shared" ref="BZ452:BZ476" si="87">IFERROR(IF(SEARCH("NNC Season 2",M452)&gt;0,COUNT(AH452:BF452),"-"),"-")</f>
        <v>-</v>
      </c>
      <c r="CA452" s="154" t="s">
        <v>124</v>
      </c>
      <c r="CB452" s="155" t="s">
        <v>676</v>
      </c>
      <c r="CC452" s="349">
        <f t="shared" si="80"/>
        <v>0</v>
      </c>
      <c r="CD452" s="349">
        <f t="shared" si="81"/>
        <v>1</v>
      </c>
      <c r="CE452" s="349">
        <f t="shared" si="82"/>
        <v>0</v>
      </c>
      <c r="CF452" s="349">
        <f t="shared" si="83"/>
        <v>0</v>
      </c>
      <c r="CG452" s="348">
        <v>0</v>
      </c>
      <c r="CH452" s="350" t="str">
        <f t="shared" ref="CH452:CH476" si="88">IFERROR(IF(L452&lt;=0,"-",IF(AND((SEARCH("NNC Season 1",M452)&gt;0),(OR(J452="RPS",J452="LVS")),(BY452&gt;0)),"Done",IF(AND((SEARCH("NNC Season 1",M452)&gt;0),(OR(J452="RPS",J452="LVS")),(BY452&lt;=0)),"Incomplete",IF(AND((AND(SEARCH("NNC Season 1",M452)&gt;0,BY452&gt;0)),(AND(SEARCH("NNC Season 2",M452)&gt;0,BZ452&gt;0)),(OR(J452="Nutrients",J452="CHLSUITE-W")),L452&lt;4,L452&gt;1,BX452&gt;1,((BV452-CG452)&gt;1)),"Done",IF(AND((AND(SEARCH("NNC Season 1",M452)&gt;0,BY452&gt;0)),(AND(SEARCH("NNC Season 2",M452)&gt;0,BZ452&gt;0)),(OR(J452="Nutrients",J452="CHLSUITE-W")),L452&gt;3,BX452&gt;3,((BV452-CG452)&gt;3)),"Done","Incomplete"))))),"-")</f>
        <v>-</v>
      </c>
    </row>
    <row r="453" spans="1:86">
      <c r="A453" s="238" t="s">
        <v>128</v>
      </c>
      <c r="B453" s="239" t="s">
        <v>150</v>
      </c>
      <c r="C453" s="240" t="s">
        <v>818</v>
      </c>
      <c r="D453" s="240" t="s">
        <v>157</v>
      </c>
      <c r="E453" s="286" t="s">
        <v>154</v>
      </c>
      <c r="F453" s="241" t="s">
        <v>158</v>
      </c>
      <c r="G453" s="242" t="s">
        <v>124</v>
      </c>
      <c r="H453" s="242" t="s">
        <v>129</v>
      </c>
      <c r="I453" s="243" t="s">
        <v>149</v>
      </c>
      <c r="J453" s="249" t="s">
        <v>38</v>
      </c>
      <c r="K453" s="287">
        <v>5</v>
      </c>
      <c r="L453" s="288">
        <v>5</v>
      </c>
      <c r="M453" s="247" t="s">
        <v>631</v>
      </c>
      <c r="N453" s="242" t="s">
        <v>760</v>
      </c>
      <c r="O453" s="291"/>
      <c r="P453" s="292"/>
      <c r="Q453" s="293"/>
      <c r="R453" s="293">
        <v>1</v>
      </c>
      <c r="S453" s="294"/>
      <c r="T453" s="295"/>
      <c r="U453" s="293"/>
      <c r="V453" s="293"/>
      <c r="W453" s="294"/>
      <c r="X453" s="296"/>
      <c r="Y453" s="295"/>
      <c r="Z453" s="293">
        <v>1</v>
      </c>
      <c r="AA453" s="293"/>
      <c r="AB453" s="313"/>
      <c r="AC453" s="314"/>
      <c r="AD453" s="315"/>
      <c r="AE453" s="293"/>
      <c r="AF453" s="293"/>
      <c r="AG453" s="296"/>
      <c r="AH453" s="319"/>
      <c r="AI453" s="320"/>
      <c r="AJ453" s="321"/>
      <c r="AK453" s="321"/>
      <c r="AL453" s="326"/>
      <c r="AM453" s="319"/>
      <c r="AN453" s="320"/>
      <c r="AO453" s="321"/>
      <c r="AP453" s="321"/>
      <c r="AQ453" s="328">
        <v>1</v>
      </c>
      <c r="AR453" s="320"/>
      <c r="AS453" s="320"/>
      <c r="AT453" s="321"/>
      <c r="AU453" s="321"/>
      <c r="AV453" s="326"/>
      <c r="AW453" s="319">
        <v>1</v>
      </c>
      <c r="AX453" s="321"/>
      <c r="AY453" s="321">
        <v>1</v>
      </c>
      <c r="AZ453" s="321"/>
      <c r="BA453" s="326"/>
      <c r="BB453" s="319"/>
      <c r="BC453" s="320"/>
      <c r="BD453" s="321"/>
      <c r="BE453" s="321"/>
      <c r="BF453" s="328"/>
      <c r="BG453" s="292"/>
      <c r="BH453" s="293"/>
      <c r="BI453" s="293"/>
      <c r="BJ453" s="294"/>
      <c r="BK453" s="296"/>
      <c r="BL453" s="295"/>
      <c r="BM453" s="293"/>
      <c r="BN453" s="293"/>
      <c r="BO453" s="293"/>
      <c r="BP453" s="296"/>
      <c r="BQ453" s="295"/>
      <c r="BR453" s="292"/>
      <c r="BS453" s="293"/>
      <c r="BT453" s="293"/>
      <c r="BU453" s="512"/>
      <c r="BV453" s="342">
        <f t="shared" si="84"/>
        <v>5</v>
      </c>
      <c r="BW453" s="429">
        <f t="shared" ref="BW453:BW454" si="89">L453-BV453</f>
        <v>0</v>
      </c>
      <c r="BX453" s="343">
        <f t="shared" si="85"/>
        <v>5</v>
      </c>
      <c r="BY453" s="344">
        <f t="shared" si="86"/>
        <v>2</v>
      </c>
      <c r="BZ453" s="344">
        <f t="shared" si="87"/>
        <v>3</v>
      </c>
      <c r="CA453" s="154" t="s">
        <v>124</v>
      </c>
      <c r="CB453" s="155" t="s">
        <v>676</v>
      </c>
      <c r="CC453" s="349">
        <f t="shared" si="80"/>
        <v>2</v>
      </c>
      <c r="CD453" s="349">
        <f t="shared" si="81"/>
        <v>1</v>
      </c>
      <c r="CE453" s="349">
        <f t="shared" si="82"/>
        <v>2</v>
      </c>
      <c r="CF453" s="349">
        <f t="shared" si="83"/>
        <v>0</v>
      </c>
      <c r="CG453" s="348">
        <v>0</v>
      </c>
      <c r="CH453" s="350" t="str">
        <f t="shared" si="88"/>
        <v>Done</v>
      </c>
    </row>
    <row r="454" spans="1:86">
      <c r="A454" s="238" t="s">
        <v>128</v>
      </c>
      <c r="B454" s="239" t="s">
        <v>150</v>
      </c>
      <c r="C454" s="240" t="s">
        <v>818</v>
      </c>
      <c r="D454" s="240" t="s">
        <v>157</v>
      </c>
      <c r="E454" s="286" t="s">
        <v>154</v>
      </c>
      <c r="F454" s="241" t="s">
        <v>158</v>
      </c>
      <c r="G454" s="242" t="s">
        <v>124</v>
      </c>
      <c r="H454" s="242" t="s">
        <v>129</v>
      </c>
      <c r="I454" s="243" t="s">
        <v>149</v>
      </c>
      <c r="J454" s="249" t="s">
        <v>130</v>
      </c>
      <c r="K454" s="287">
        <v>1</v>
      </c>
      <c r="L454" s="288">
        <v>1</v>
      </c>
      <c r="M454" s="247" t="s">
        <v>609</v>
      </c>
      <c r="N454" s="242" t="s">
        <v>760</v>
      </c>
      <c r="O454" s="291"/>
      <c r="P454" s="292"/>
      <c r="Q454" s="293"/>
      <c r="R454" s="293"/>
      <c r="S454" s="294"/>
      <c r="T454" s="295"/>
      <c r="U454" s="293"/>
      <c r="V454" s="293"/>
      <c r="W454" s="294"/>
      <c r="X454" s="296"/>
      <c r="Y454" s="295"/>
      <c r="Z454" s="293"/>
      <c r="AA454" s="293"/>
      <c r="AB454" s="313"/>
      <c r="AC454" s="314"/>
      <c r="AD454" s="315">
        <v>1</v>
      </c>
      <c r="AE454" s="293"/>
      <c r="AF454" s="293"/>
      <c r="AG454" s="296"/>
      <c r="AH454" s="319"/>
      <c r="AI454" s="320"/>
      <c r="AJ454" s="321"/>
      <c r="AK454" s="321"/>
      <c r="AL454" s="326"/>
      <c r="AM454" s="319"/>
      <c r="AN454" s="320"/>
      <c r="AO454" s="321"/>
      <c r="AP454" s="321"/>
      <c r="AQ454" s="328"/>
      <c r="AR454" s="320"/>
      <c r="AS454" s="320"/>
      <c r="AT454" s="321"/>
      <c r="AU454" s="321"/>
      <c r="AV454" s="326"/>
      <c r="AW454" s="319"/>
      <c r="AX454" s="321"/>
      <c r="AY454" s="321"/>
      <c r="AZ454" s="321"/>
      <c r="BA454" s="326"/>
      <c r="BB454" s="319"/>
      <c r="BC454" s="320"/>
      <c r="BD454" s="321"/>
      <c r="BE454" s="321"/>
      <c r="BF454" s="328"/>
      <c r="BG454" s="292"/>
      <c r="BH454" s="293"/>
      <c r="BI454" s="293"/>
      <c r="BJ454" s="294"/>
      <c r="BK454" s="296"/>
      <c r="BL454" s="295"/>
      <c r="BM454" s="293"/>
      <c r="BN454" s="293"/>
      <c r="BO454" s="293"/>
      <c r="BP454" s="296"/>
      <c r="BQ454" s="295"/>
      <c r="BR454" s="292"/>
      <c r="BS454" s="293"/>
      <c r="BT454" s="293"/>
      <c r="BU454" s="512"/>
      <c r="BV454" s="342">
        <f t="shared" si="84"/>
        <v>1</v>
      </c>
      <c r="BW454" s="429">
        <f t="shared" si="89"/>
        <v>0</v>
      </c>
      <c r="BX454" s="343" t="str">
        <f t="shared" si="85"/>
        <v>-</v>
      </c>
      <c r="BY454" s="344" t="str">
        <f t="shared" si="86"/>
        <v>-</v>
      </c>
      <c r="BZ454" s="344" t="str">
        <f t="shared" si="87"/>
        <v>-</v>
      </c>
      <c r="CA454" s="154" t="s">
        <v>124</v>
      </c>
      <c r="CB454" s="155" t="s">
        <v>676</v>
      </c>
      <c r="CC454" s="349">
        <f t="shared" si="80"/>
        <v>0</v>
      </c>
      <c r="CD454" s="349">
        <f t="shared" si="81"/>
        <v>1</v>
      </c>
      <c r="CE454" s="349">
        <f t="shared" si="82"/>
        <v>0</v>
      </c>
      <c r="CF454" s="349">
        <f t="shared" si="83"/>
        <v>0</v>
      </c>
      <c r="CG454" s="348">
        <v>0</v>
      </c>
      <c r="CH454" s="350" t="str">
        <f t="shared" si="88"/>
        <v>-</v>
      </c>
    </row>
    <row r="455" spans="1:86">
      <c r="A455" s="238" t="s">
        <v>128</v>
      </c>
      <c r="B455" s="239" t="s">
        <v>150</v>
      </c>
      <c r="C455" s="240" t="s">
        <v>818</v>
      </c>
      <c r="D455" s="240" t="s">
        <v>157</v>
      </c>
      <c r="E455" s="286" t="s">
        <v>154</v>
      </c>
      <c r="F455" s="241" t="s">
        <v>158</v>
      </c>
      <c r="G455" s="242" t="s">
        <v>124</v>
      </c>
      <c r="H455" s="242" t="s">
        <v>129</v>
      </c>
      <c r="I455" s="243" t="s">
        <v>149</v>
      </c>
      <c r="J455" s="249" t="s">
        <v>734</v>
      </c>
      <c r="K455" s="287">
        <v>6</v>
      </c>
      <c r="L455" s="288">
        <v>6</v>
      </c>
      <c r="M455" s="310" t="s">
        <v>735</v>
      </c>
      <c r="N455" s="242" t="s">
        <v>760</v>
      </c>
      <c r="O455" s="291"/>
      <c r="P455" s="292"/>
      <c r="Q455" s="293"/>
      <c r="R455" s="293">
        <v>6</v>
      </c>
      <c r="S455" s="294"/>
      <c r="T455" s="295"/>
      <c r="U455" s="293"/>
      <c r="V455" s="293"/>
      <c r="W455" s="294"/>
      <c r="X455" s="296"/>
      <c r="Y455" s="295"/>
      <c r="Z455" s="293"/>
      <c r="AA455" s="293"/>
      <c r="AB455" s="313"/>
      <c r="AC455" s="314"/>
      <c r="AD455" s="315"/>
      <c r="AE455" s="293"/>
      <c r="AF455" s="293"/>
      <c r="AG455" s="296"/>
      <c r="AH455" s="319"/>
      <c r="AI455" s="320"/>
      <c r="AJ455" s="321"/>
      <c r="AK455" s="321"/>
      <c r="AL455" s="326"/>
      <c r="AM455" s="319"/>
      <c r="AN455" s="320"/>
      <c r="AO455" s="321"/>
      <c r="AP455" s="321"/>
      <c r="AQ455" s="328"/>
      <c r="AR455" s="320"/>
      <c r="AS455" s="320"/>
      <c r="AT455" s="321"/>
      <c r="AU455" s="321"/>
      <c r="AV455" s="326"/>
      <c r="AW455" s="319"/>
      <c r="AX455" s="321"/>
      <c r="AY455" s="321"/>
      <c r="AZ455" s="321"/>
      <c r="BA455" s="326"/>
      <c r="BB455" s="319"/>
      <c r="BC455" s="320"/>
      <c r="BD455" s="321"/>
      <c r="BE455" s="321"/>
      <c r="BF455" s="328"/>
      <c r="BG455" s="292"/>
      <c r="BH455" s="293"/>
      <c r="BI455" s="293"/>
      <c r="BJ455" s="294"/>
      <c r="BK455" s="296"/>
      <c r="BL455" s="295"/>
      <c r="BM455" s="293"/>
      <c r="BN455" s="293"/>
      <c r="BO455" s="293"/>
      <c r="BP455" s="296"/>
      <c r="BQ455" s="295"/>
      <c r="BR455" s="292"/>
      <c r="BS455" s="293"/>
      <c r="BT455" s="293"/>
      <c r="BU455" s="512"/>
      <c r="BV455" s="342">
        <f t="shared" si="84"/>
        <v>6</v>
      </c>
      <c r="BW455" s="429">
        <f t="shared" ref="BW455:BW476" si="90">L455-BV455</f>
        <v>0</v>
      </c>
      <c r="BX455" s="343" t="str">
        <f t="shared" si="85"/>
        <v>-</v>
      </c>
      <c r="BY455" s="344" t="str">
        <f t="shared" si="86"/>
        <v>-</v>
      </c>
      <c r="BZ455" s="344" t="str">
        <f t="shared" si="87"/>
        <v>-</v>
      </c>
      <c r="CA455" s="154" t="s">
        <v>124</v>
      </c>
      <c r="CB455" s="155" t="s">
        <v>676</v>
      </c>
      <c r="CC455" s="349">
        <f t="shared" si="80"/>
        <v>6</v>
      </c>
      <c r="CD455" s="349">
        <f t="shared" si="81"/>
        <v>0</v>
      </c>
      <c r="CE455" s="349">
        <f t="shared" si="82"/>
        <v>0</v>
      </c>
      <c r="CF455" s="349">
        <f t="shared" si="83"/>
        <v>0</v>
      </c>
      <c r="CG455" s="348">
        <v>0</v>
      </c>
      <c r="CH455" s="350" t="str">
        <f t="shared" si="88"/>
        <v>-</v>
      </c>
    </row>
    <row r="456" spans="1:86">
      <c r="A456" s="238" t="s">
        <v>128</v>
      </c>
      <c r="B456" s="239" t="s">
        <v>150</v>
      </c>
      <c r="C456" s="240" t="s">
        <v>818</v>
      </c>
      <c r="D456" s="240" t="s">
        <v>157</v>
      </c>
      <c r="E456" s="286" t="s">
        <v>154</v>
      </c>
      <c r="F456" s="241" t="s">
        <v>158</v>
      </c>
      <c r="G456" s="242" t="s">
        <v>124</v>
      </c>
      <c r="H456" s="242" t="s">
        <v>129</v>
      </c>
      <c r="I456" s="243" t="s">
        <v>149</v>
      </c>
      <c r="J456" s="249" t="s">
        <v>81</v>
      </c>
      <c r="K456" s="287">
        <v>1</v>
      </c>
      <c r="L456" s="288">
        <v>1</v>
      </c>
      <c r="M456" s="247" t="s">
        <v>614</v>
      </c>
      <c r="N456" s="242" t="s">
        <v>760</v>
      </c>
      <c r="O456" s="291"/>
      <c r="P456" s="292"/>
      <c r="Q456" s="293"/>
      <c r="R456" s="293"/>
      <c r="S456" s="294"/>
      <c r="T456" s="295"/>
      <c r="U456" s="293"/>
      <c r="V456" s="293"/>
      <c r="W456" s="294"/>
      <c r="X456" s="296"/>
      <c r="Y456" s="295"/>
      <c r="Z456" s="293"/>
      <c r="AA456" s="293"/>
      <c r="AB456" s="313"/>
      <c r="AC456" s="314"/>
      <c r="AD456" s="315">
        <v>1</v>
      </c>
      <c r="AE456" s="293"/>
      <c r="AF456" s="293"/>
      <c r="AG456" s="296"/>
      <c r="AH456" s="319"/>
      <c r="AI456" s="320"/>
      <c r="AJ456" s="321"/>
      <c r="AK456" s="321"/>
      <c r="AL456" s="326"/>
      <c r="AM456" s="319"/>
      <c r="AN456" s="320"/>
      <c r="AO456" s="321"/>
      <c r="AP456" s="321"/>
      <c r="AQ456" s="328"/>
      <c r="AR456" s="320"/>
      <c r="AS456" s="320"/>
      <c r="AT456" s="321"/>
      <c r="AU456" s="321"/>
      <c r="AV456" s="326"/>
      <c r="AW456" s="319"/>
      <c r="AX456" s="321"/>
      <c r="AY456" s="321"/>
      <c r="AZ456" s="321"/>
      <c r="BA456" s="326"/>
      <c r="BB456" s="319"/>
      <c r="BC456" s="320"/>
      <c r="BD456" s="321"/>
      <c r="BE456" s="321"/>
      <c r="BF456" s="328"/>
      <c r="BG456" s="292"/>
      <c r="BH456" s="293"/>
      <c r="BI456" s="293"/>
      <c r="BJ456" s="294"/>
      <c r="BK456" s="296"/>
      <c r="BL456" s="295"/>
      <c r="BM456" s="293"/>
      <c r="BN456" s="293"/>
      <c r="BO456" s="293"/>
      <c r="BP456" s="296"/>
      <c r="BQ456" s="295"/>
      <c r="BR456" s="292"/>
      <c r="BS456" s="293"/>
      <c r="BT456" s="293"/>
      <c r="BU456" s="512"/>
      <c r="BV456" s="342">
        <f t="shared" si="84"/>
        <v>1</v>
      </c>
      <c r="BW456" s="429">
        <f t="shared" si="90"/>
        <v>0</v>
      </c>
      <c r="BX456" s="343" t="str">
        <f t="shared" si="85"/>
        <v>-</v>
      </c>
      <c r="BY456" s="344" t="str">
        <f t="shared" si="86"/>
        <v>-</v>
      </c>
      <c r="BZ456" s="344" t="str">
        <f t="shared" si="87"/>
        <v>-</v>
      </c>
      <c r="CA456" s="154" t="s">
        <v>124</v>
      </c>
      <c r="CB456" s="155" t="s">
        <v>676</v>
      </c>
      <c r="CC456" s="349">
        <f t="shared" ref="CC456:CC476" si="91">SUM(O456:AC456)</f>
        <v>0</v>
      </c>
      <c r="CD456" s="349">
        <f t="shared" ref="CD456:CD476" si="92">SUM(AD456:AQ456)</f>
        <v>1</v>
      </c>
      <c r="CE456" s="349">
        <f t="shared" ref="CE456:CE476" si="93">SUM(AR456:BF456)</f>
        <v>0</v>
      </c>
      <c r="CF456" s="349">
        <f t="shared" ref="CF456:CF476" si="94">SUM(BG456:BU456)</f>
        <v>0</v>
      </c>
      <c r="CG456" s="348">
        <v>0</v>
      </c>
      <c r="CH456" s="350" t="str">
        <f t="shared" si="88"/>
        <v>-</v>
      </c>
    </row>
    <row r="457" spans="1:86">
      <c r="A457" s="238" t="s">
        <v>128</v>
      </c>
      <c r="B457" s="239" t="s">
        <v>150</v>
      </c>
      <c r="C457" s="240" t="s">
        <v>818</v>
      </c>
      <c r="D457" s="240" t="s">
        <v>157</v>
      </c>
      <c r="E457" s="286" t="s">
        <v>154</v>
      </c>
      <c r="F457" s="241" t="s">
        <v>158</v>
      </c>
      <c r="G457" s="242" t="s">
        <v>124</v>
      </c>
      <c r="H457" s="242" t="s">
        <v>129</v>
      </c>
      <c r="I457" s="243" t="s">
        <v>149</v>
      </c>
      <c r="J457" s="249" t="s">
        <v>58</v>
      </c>
      <c r="K457" s="287">
        <v>1</v>
      </c>
      <c r="L457" s="288">
        <v>1</v>
      </c>
      <c r="M457" s="247" t="s">
        <v>614</v>
      </c>
      <c r="N457" s="242" t="s">
        <v>760</v>
      </c>
      <c r="O457" s="291"/>
      <c r="P457" s="292"/>
      <c r="Q457" s="293"/>
      <c r="R457" s="293"/>
      <c r="S457" s="294"/>
      <c r="T457" s="295"/>
      <c r="U457" s="293"/>
      <c r="V457" s="293"/>
      <c r="W457" s="294"/>
      <c r="X457" s="296"/>
      <c r="Y457" s="295"/>
      <c r="Z457" s="293"/>
      <c r="AA457" s="293"/>
      <c r="AB457" s="313"/>
      <c r="AC457" s="314"/>
      <c r="AD457" s="315">
        <v>1</v>
      </c>
      <c r="AE457" s="293"/>
      <c r="AF457" s="293"/>
      <c r="AG457" s="296"/>
      <c r="AH457" s="319"/>
      <c r="AI457" s="320"/>
      <c r="AJ457" s="321"/>
      <c r="AK457" s="321"/>
      <c r="AL457" s="326"/>
      <c r="AM457" s="319"/>
      <c r="AN457" s="320"/>
      <c r="AO457" s="321"/>
      <c r="AP457" s="321"/>
      <c r="AQ457" s="328"/>
      <c r="AR457" s="320"/>
      <c r="AS457" s="320"/>
      <c r="AT457" s="321"/>
      <c r="AU457" s="321"/>
      <c r="AV457" s="326"/>
      <c r="AW457" s="319"/>
      <c r="AX457" s="321"/>
      <c r="AY457" s="321"/>
      <c r="AZ457" s="321"/>
      <c r="BA457" s="326"/>
      <c r="BB457" s="319"/>
      <c r="BC457" s="320"/>
      <c r="BD457" s="321"/>
      <c r="BE457" s="321"/>
      <c r="BF457" s="328"/>
      <c r="BG457" s="292"/>
      <c r="BH457" s="293"/>
      <c r="BI457" s="293"/>
      <c r="BJ457" s="294"/>
      <c r="BK457" s="296"/>
      <c r="BL457" s="295"/>
      <c r="BM457" s="293"/>
      <c r="BN457" s="293"/>
      <c r="BO457" s="293"/>
      <c r="BP457" s="296"/>
      <c r="BQ457" s="295"/>
      <c r="BR457" s="292"/>
      <c r="BS457" s="293"/>
      <c r="BT457" s="293"/>
      <c r="BU457" s="512"/>
      <c r="BV457" s="342">
        <f t="shared" si="84"/>
        <v>1</v>
      </c>
      <c r="BW457" s="429">
        <f t="shared" si="90"/>
        <v>0</v>
      </c>
      <c r="BX457" s="343" t="str">
        <f t="shared" si="85"/>
        <v>-</v>
      </c>
      <c r="BY457" s="344" t="str">
        <f t="shared" si="86"/>
        <v>-</v>
      </c>
      <c r="BZ457" s="344" t="str">
        <f t="shared" si="87"/>
        <v>-</v>
      </c>
      <c r="CA457" s="154" t="s">
        <v>124</v>
      </c>
      <c r="CB457" s="155" t="s">
        <v>676</v>
      </c>
      <c r="CC457" s="349">
        <f t="shared" si="91"/>
        <v>0</v>
      </c>
      <c r="CD457" s="349">
        <f t="shared" si="92"/>
        <v>1</v>
      </c>
      <c r="CE457" s="349">
        <f t="shared" si="93"/>
        <v>0</v>
      </c>
      <c r="CF457" s="349">
        <f t="shared" si="94"/>
        <v>0</v>
      </c>
      <c r="CG457" s="348">
        <v>0</v>
      </c>
      <c r="CH457" s="350" t="str">
        <f t="shared" si="88"/>
        <v>-</v>
      </c>
    </row>
    <row r="458" spans="1:86">
      <c r="A458" s="238" t="s">
        <v>128</v>
      </c>
      <c r="B458" s="239" t="s">
        <v>150</v>
      </c>
      <c r="C458" s="240" t="s">
        <v>818</v>
      </c>
      <c r="D458" s="240" t="s">
        <v>157</v>
      </c>
      <c r="E458" s="286" t="s">
        <v>154</v>
      </c>
      <c r="F458" s="241" t="s">
        <v>158</v>
      </c>
      <c r="G458" s="242" t="s">
        <v>124</v>
      </c>
      <c r="H458" s="242" t="s">
        <v>129</v>
      </c>
      <c r="I458" s="243" t="s">
        <v>149</v>
      </c>
      <c r="J458" s="249" t="s">
        <v>50</v>
      </c>
      <c r="K458" s="287">
        <v>1</v>
      </c>
      <c r="L458" s="288">
        <v>1</v>
      </c>
      <c r="M458" s="247" t="s">
        <v>609</v>
      </c>
      <c r="N458" s="242" t="s">
        <v>760</v>
      </c>
      <c r="O458" s="291"/>
      <c r="P458" s="292"/>
      <c r="Q458" s="293"/>
      <c r="R458" s="293"/>
      <c r="S458" s="294"/>
      <c r="T458" s="295"/>
      <c r="U458" s="293"/>
      <c r="V458" s="293"/>
      <c r="W458" s="294"/>
      <c r="X458" s="296"/>
      <c r="Y458" s="295"/>
      <c r="Z458" s="293"/>
      <c r="AA458" s="293"/>
      <c r="AB458" s="313"/>
      <c r="AC458" s="314"/>
      <c r="AD458" s="315">
        <v>1</v>
      </c>
      <c r="AE458" s="293"/>
      <c r="AF458" s="293"/>
      <c r="AG458" s="296"/>
      <c r="AH458" s="319"/>
      <c r="AI458" s="320"/>
      <c r="AJ458" s="321"/>
      <c r="AK458" s="321"/>
      <c r="AL458" s="326"/>
      <c r="AM458" s="319"/>
      <c r="AN458" s="320"/>
      <c r="AO458" s="321"/>
      <c r="AP458" s="321"/>
      <c r="AQ458" s="328"/>
      <c r="AR458" s="320"/>
      <c r="AS458" s="320"/>
      <c r="AT458" s="321"/>
      <c r="AU458" s="321"/>
      <c r="AV458" s="326"/>
      <c r="AW458" s="319"/>
      <c r="AX458" s="321"/>
      <c r="AY458" s="321"/>
      <c r="AZ458" s="321"/>
      <c r="BA458" s="326"/>
      <c r="BB458" s="319"/>
      <c r="BC458" s="320"/>
      <c r="BD458" s="321"/>
      <c r="BE458" s="321"/>
      <c r="BF458" s="328"/>
      <c r="BG458" s="292"/>
      <c r="BH458" s="293"/>
      <c r="BI458" s="293"/>
      <c r="BJ458" s="294"/>
      <c r="BK458" s="296"/>
      <c r="BL458" s="295"/>
      <c r="BM458" s="293"/>
      <c r="BN458" s="293"/>
      <c r="BO458" s="293"/>
      <c r="BP458" s="296"/>
      <c r="BQ458" s="295"/>
      <c r="BR458" s="292"/>
      <c r="BS458" s="293"/>
      <c r="BT458" s="293"/>
      <c r="BU458" s="512"/>
      <c r="BV458" s="342">
        <f t="shared" si="84"/>
        <v>1</v>
      </c>
      <c r="BW458" s="429">
        <f t="shared" si="90"/>
        <v>0</v>
      </c>
      <c r="BX458" s="343" t="str">
        <f t="shared" si="85"/>
        <v>-</v>
      </c>
      <c r="BY458" s="344" t="str">
        <f t="shared" si="86"/>
        <v>-</v>
      </c>
      <c r="BZ458" s="344" t="str">
        <f t="shared" si="87"/>
        <v>-</v>
      </c>
      <c r="CA458" s="154" t="s">
        <v>124</v>
      </c>
      <c r="CB458" s="155" t="s">
        <v>676</v>
      </c>
      <c r="CC458" s="349">
        <f t="shared" si="91"/>
        <v>0</v>
      </c>
      <c r="CD458" s="349">
        <f t="shared" si="92"/>
        <v>1</v>
      </c>
      <c r="CE458" s="349">
        <f t="shared" si="93"/>
        <v>0</v>
      </c>
      <c r="CF458" s="349">
        <f t="shared" si="94"/>
        <v>0</v>
      </c>
      <c r="CG458" s="348">
        <v>0</v>
      </c>
      <c r="CH458" s="350" t="str">
        <f t="shared" si="88"/>
        <v>-</v>
      </c>
    </row>
    <row r="459" spans="1:86">
      <c r="A459" s="238" t="s">
        <v>128</v>
      </c>
      <c r="B459" s="239" t="s">
        <v>150</v>
      </c>
      <c r="C459" s="240" t="s">
        <v>206</v>
      </c>
      <c r="D459" s="240" t="s">
        <v>157</v>
      </c>
      <c r="E459" s="286" t="s">
        <v>154</v>
      </c>
      <c r="F459" s="241" t="s">
        <v>207</v>
      </c>
      <c r="G459" s="242" t="s">
        <v>124</v>
      </c>
      <c r="H459" s="242" t="s">
        <v>129</v>
      </c>
      <c r="I459" s="243" t="s">
        <v>127</v>
      </c>
      <c r="J459" s="249" t="s">
        <v>38</v>
      </c>
      <c r="K459" s="287">
        <v>5</v>
      </c>
      <c r="L459" s="288">
        <v>5</v>
      </c>
      <c r="M459" s="247" t="s">
        <v>631</v>
      </c>
      <c r="N459" s="242" t="s">
        <v>208</v>
      </c>
      <c r="O459" s="291"/>
      <c r="P459" s="292"/>
      <c r="Q459" s="293"/>
      <c r="R459" s="293">
        <v>1</v>
      </c>
      <c r="S459" s="294"/>
      <c r="T459" s="295"/>
      <c r="U459" s="293"/>
      <c r="V459" s="293"/>
      <c r="W459" s="294"/>
      <c r="X459" s="296"/>
      <c r="Y459" s="295"/>
      <c r="Z459" s="293">
        <v>1</v>
      </c>
      <c r="AA459" s="293"/>
      <c r="AB459" s="313"/>
      <c r="AC459" s="314"/>
      <c r="AD459" s="315"/>
      <c r="AE459" s="293"/>
      <c r="AF459" s="293"/>
      <c r="AG459" s="296"/>
      <c r="AH459" s="319"/>
      <c r="AI459" s="320"/>
      <c r="AJ459" s="321"/>
      <c r="AK459" s="321"/>
      <c r="AL459" s="326"/>
      <c r="AM459" s="319"/>
      <c r="AN459" s="320"/>
      <c r="AO459" s="321"/>
      <c r="AP459" s="321"/>
      <c r="AQ459" s="328">
        <v>1</v>
      </c>
      <c r="AR459" s="320"/>
      <c r="AS459" s="320"/>
      <c r="AT459" s="321"/>
      <c r="AU459" s="321"/>
      <c r="AV459" s="326"/>
      <c r="AW459" s="319">
        <v>1</v>
      </c>
      <c r="AX459" s="321"/>
      <c r="AY459" s="321">
        <v>1</v>
      </c>
      <c r="AZ459" s="321"/>
      <c r="BA459" s="326"/>
      <c r="BB459" s="319"/>
      <c r="BC459" s="320"/>
      <c r="BD459" s="321"/>
      <c r="BE459" s="321"/>
      <c r="BF459" s="328"/>
      <c r="BG459" s="292"/>
      <c r="BH459" s="293"/>
      <c r="BI459" s="293"/>
      <c r="BJ459" s="294"/>
      <c r="BK459" s="296"/>
      <c r="BL459" s="295"/>
      <c r="BM459" s="293"/>
      <c r="BN459" s="293"/>
      <c r="BO459" s="293"/>
      <c r="BP459" s="296"/>
      <c r="BQ459" s="295"/>
      <c r="BR459" s="292"/>
      <c r="BS459" s="293"/>
      <c r="BT459" s="293"/>
      <c r="BU459" s="512"/>
      <c r="BV459" s="342">
        <f t="shared" si="84"/>
        <v>5</v>
      </c>
      <c r="BW459" s="429">
        <f t="shared" si="90"/>
        <v>0</v>
      </c>
      <c r="BX459" s="343">
        <f t="shared" si="85"/>
        <v>5</v>
      </c>
      <c r="BY459" s="344">
        <f t="shared" si="86"/>
        <v>2</v>
      </c>
      <c r="BZ459" s="344">
        <f t="shared" si="87"/>
        <v>3</v>
      </c>
      <c r="CA459" s="154" t="s">
        <v>124</v>
      </c>
      <c r="CB459" s="155" t="s">
        <v>676</v>
      </c>
      <c r="CC459" s="349">
        <f t="shared" si="91"/>
        <v>2</v>
      </c>
      <c r="CD459" s="349">
        <f t="shared" si="92"/>
        <v>1</v>
      </c>
      <c r="CE459" s="349">
        <f t="shared" si="93"/>
        <v>2</v>
      </c>
      <c r="CF459" s="349">
        <f t="shared" si="94"/>
        <v>0</v>
      </c>
      <c r="CG459" s="348">
        <v>0</v>
      </c>
      <c r="CH459" s="350" t="str">
        <f t="shared" si="88"/>
        <v>Done</v>
      </c>
    </row>
    <row r="460" spans="1:86">
      <c r="A460" s="238" t="s">
        <v>128</v>
      </c>
      <c r="B460" s="239" t="s">
        <v>150</v>
      </c>
      <c r="C460" s="240" t="s">
        <v>206</v>
      </c>
      <c r="D460" s="240" t="s">
        <v>157</v>
      </c>
      <c r="E460" s="286" t="s">
        <v>154</v>
      </c>
      <c r="F460" s="241" t="s">
        <v>207</v>
      </c>
      <c r="G460" s="242" t="s">
        <v>124</v>
      </c>
      <c r="H460" s="242" t="s">
        <v>129</v>
      </c>
      <c r="I460" s="243" t="s">
        <v>127</v>
      </c>
      <c r="J460" s="249" t="s">
        <v>734</v>
      </c>
      <c r="K460" s="287">
        <v>6</v>
      </c>
      <c r="L460" s="288">
        <v>6</v>
      </c>
      <c r="M460" s="310" t="s">
        <v>735</v>
      </c>
      <c r="N460" s="242" t="s">
        <v>208</v>
      </c>
      <c r="O460" s="291"/>
      <c r="P460" s="292"/>
      <c r="Q460" s="293"/>
      <c r="R460" s="293">
        <v>6</v>
      </c>
      <c r="S460" s="294"/>
      <c r="T460" s="295"/>
      <c r="U460" s="293"/>
      <c r="V460" s="293"/>
      <c r="W460" s="294"/>
      <c r="X460" s="296"/>
      <c r="Y460" s="295"/>
      <c r="Z460" s="293"/>
      <c r="AA460" s="293"/>
      <c r="AB460" s="313"/>
      <c r="AC460" s="314"/>
      <c r="AD460" s="315"/>
      <c r="AE460" s="293"/>
      <c r="AF460" s="293"/>
      <c r="AG460" s="296"/>
      <c r="AH460" s="319"/>
      <c r="AI460" s="320"/>
      <c r="AJ460" s="321"/>
      <c r="AK460" s="321"/>
      <c r="AL460" s="326"/>
      <c r="AM460" s="319"/>
      <c r="AN460" s="320"/>
      <c r="AO460" s="321"/>
      <c r="AP460" s="321"/>
      <c r="AQ460" s="328"/>
      <c r="AR460" s="320"/>
      <c r="AS460" s="320"/>
      <c r="AT460" s="321"/>
      <c r="AU460" s="321"/>
      <c r="AV460" s="326"/>
      <c r="AW460" s="319"/>
      <c r="AX460" s="321"/>
      <c r="AY460" s="321"/>
      <c r="AZ460" s="321"/>
      <c r="BA460" s="326"/>
      <c r="BB460" s="319"/>
      <c r="BC460" s="320"/>
      <c r="BD460" s="321"/>
      <c r="BE460" s="321"/>
      <c r="BF460" s="328"/>
      <c r="BG460" s="292"/>
      <c r="BH460" s="293"/>
      <c r="BI460" s="293"/>
      <c r="BJ460" s="294"/>
      <c r="BK460" s="296"/>
      <c r="BL460" s="295"/>
      <c r="BM460" s="293"/>
      <c r="BN460" s="293"/>
      <c r="BO460" s="293"/>
      <c r="BP460" s="296"/>
      <c r="BQ460" s="295"/>
      <c r="BR460" s="292"/>
      <c r="BS460" s="293"/>
      <c r="BT460" s="293"/>
      <c r="BU460" s="512"/>
      <c r="BV460" s="342">
        <f t="shared" si="84"/>
        <v>6</v>
      </c>
      <c r="BW460" s="429">
        <f t="shared" si="90"/>
        <v>0</v>
      </c>
      <c r="BX460" s="343" t="str">
        <f t="shared" si="85"/>
        <v>-</v>
      </c>
      <c r="BY460" s="344" t="str">
        <f t="shared" si="86"/>
        <v>-</v>
      </c>
      <c r="BZ460" s="344" t="str">
        <f t="shared" si="87"/>
        <v>-</v>
      </c>
      <c r="CA460" s="154" t="s">
        <v>124</v>
      </c>
      <c r="CB460" s="155" t="s">
        <v>676</v>
      </c>
      <c r="CC460" s="349">
        <f t="shared" si="91"/>
        <v>6</v>
      </c>
      <c r="CD460" s="349">
        <f t="shared" si="92"/>
        <v>0</v>
      </c>
      <c r="CE460" s="349">
        <f t="shared" si="93"/>
        <v>0</v>
      </c>
      <c r="CF460" s="349">
        <f t="shared" si="94"/>
        <v>0</v>
      </c>
      <c r="CG460" s="348">
        <v>0</v>
      </c>
      <c r="CH460" s="350" t="str">
        <f t="shared" si="88"/>
        <v>-</v>
      </c>
    </row>
    <row r="461" spans="1:86">
      <c r="A461" s="238" t="s">
        <v>128</v>
      </c>
      <c r="B461" s="239" t="s">
        <v>150</v>
      </c>
      <c r="C461" s="240" t="s">
        <v>225</v>
      </c>
      <c r="D461" s="240" t="s">
        <v>205</v>
      </c>
      <c r="E461" s="286" t="s">
        <v>154</v>
      </c>
      <c r="F461" s="241" t="s">
        <v>226</v>
      </c>
      <c r="G461" s="242" t="s">
        <v>124</v>
      </c>
      <c r="H461" s="242" t="s">
        <v>129</v>
      </c>
      <c r="I461" s="243" t="s">
        <v>127</v>
      </c>
      <c r="J461" s="249" t="s">
        <v>75</v>
      </c>
      <c r="K461" s="287">
        <v>5</v>
      </c>
      <c r="L461" s="288">
        <v>5</v>
      </c>
      <c r="M461" s="247" t="s">
        <v>606</v>
      </c>
      <c r="N461" s="242" t="s">
        <v>227</v>
      </c>
      <c r="O461" s="291"/>
      <c r="P461" s="292"/>
      <c r="Q461" s="293"/>
      <c r="R461" s="293">
        <v>1</v>
      </c>
      <c r="S461" s="294"/>
      <c r="T461" s="295"/>
      <c r="U461" s="293"/>
      <c r="V461" s="293"/>
      <c r="W461" s="294"/>
      <c r="X461" s="296"/>
      <c r="Y461" s="295"/>
      <c r="Z461" s="293">
        <v>1</v>
      </c>
      <c r="AA461" s="293"/>
      <c r="AB461" s="313"/>
      <c r="AC461" s="314"/>
      <c r="AD461" s="315"/>
      <c r="AE461" s="293"/>
      <c r="AF461" s="293"/>
      <c r="AG461" s="296"/>
      <c r="AH461" s="319"/>
      <c r="AI461" s="320"/>
      <c r="AJ461" s="321"/>
      <c r="AK461" s="321"/>
      <c r="AL461" s="326"/>
      <c r="AM461" s="319"/>
      <c r="AN461" s="320"/>
      <c r="AO461" s="321"/>
      <c r="AP461" s="321"/>
      <c r="AQ461" s="328"/>
      <c r="AR461" s="320"/>
      <c r="AS461" s="320"/>
      <c r="AT461" s="321"/>
      <c r="AU461" s="321"/>
      <c r="AV461" s="326"/>
      <c r="AW461" s="319">
        <v>1</v>
      </c>
      <c r="AX461" s="321"/>
      <c r="AY461" s="321"/>
      <c r="AZ461" s="321"/>
      <c r="BA461" s="326"/>
      <c r="BB461" s="319"/>
      <c r="BC461" s="320"/>
      <c r="BD461" s="321"/>
      <c r="BE461" s="321"/>
      <c r="BF461" s="328">
        <v>1</v>
      </c>
      <c r="BG461" s="292"/>
      <c r="BH461" s="293"/>
      <c r="BI461" s="293"/>
      <c r="BJ461" s="294"/>
      <c r="BK461" s="296"/>
      <c r="BL461" s="295"/>
      <c r="BM461" s="293">
        <v>1</v>
      </c>
      <c r="BN461" s="293"/>
      <c r="BO461" s="293"/>
      <c r="BP461" s="296"/>
      <c r="BQ461" s="295"/>
      <c r="BR461" s="292"/>
      <c r="BS461" s="293"/>
      <c r="BT461" s="293"/>
      <c r="BU461" s="512"/>
      <c r="BV461" s="342">
        <f t="shared" si="84"/>
        <v>5</v>
      </c>
      <c r="BW461" s="429">
        <f t="shared" si="90"/>
        <v>0</v>
      </c>
      <c r="BX461" s="343">
        <f t="shared" si="85"/>
        <v>5</v>
      </c>
      <c r="BY461" s="344" t="str">
        <f t="shared" si="86"/>
        <v>-</v>
      </c>
      <c r="BZ461" s="344" t="str">
        <f t="shared" si="87"/>
        <v>-</v>
      </c>
      <c r="CA461" s="154" t="s">
        <v>124</v>
      </c>
      <c r="CB461" s="155" t="s">
        <v>676</v>
      </c>
      <c r="CC461" s="349">
        <f t="shared" si="91"/>
        <v>2</v>
      </c>
      <c r="CD461" s="349">
        <f t="shared" si="92"/>
        <v>0</v>
      </c>
      <c r="CE461" s="349">
        <f t="shared" si="93"/>
        <v>2</v>
      </c>
      <c r="CF461" s="349">
        <f t="shared" si="94"/>
        <v>1</v>
      </c>
      <c r="CG461" s="348">
        <v>0</v>
      </c>
      <c r="CH461" s="350" t="str">
        <f t="shared" si="88"/>
        <v>-</v>
      </c>
    </row>
    <row r="462" spans="1:86">
      <c r="A462" s="238" t="s">
        <v>128</v>
      </c>
      <c r="B462" s="239" t="s">
        <v>150</v>
      </c>
      <c r="C462" s="240" t="s">
        <v>225</v>
      </c>
      <c r="D462" s="240" t="s">
        <v>205</v>
      </c>
      <c r="E462" s="286" t="s">
        <v>154</v>
      </c>
      <c r="F462" s="241" t="s">
        <v>226</v>
      </c>
      <c r="G462" s="242" t="s">
        <v>124</v>
      </c>
      <c r="H462" s="242" t="s">
        <v>129</v>
      </c>
      <c r="I462" s="243" t="s">
        <v>127</v>
      </c>
      <c r="J462" s="249" t="s">
        <v>38</v>
      </c>
      <c r="K462" s="287">
        <v>5</v>
      </c>
      <c r="L462" s="288">
        <v>5</v>
      </c>
      <c r="M462" s="247" t="s">
        <v>631</v>
      </c>
      <c r="N462" s="242" t="s">
        <v>227</v>
      </c>
      <c r="O462" s="291"/>
      <c r="P462" s="292"/>
      <c r="Q462" s="293"/>
      <c r="R462" s="293">
        <v>1</v>
      </c>
      <c r="S462" s="294"/>
      <c r="T462" s="295"/>
      <c r="U462" s="293"/>
      <c r="V462" s="293"/>
      <c r="W462" s="294"/>
      <c r="X462" s="296"/>
      <c r="Y462" s="295"/>
      <c r="Z462" s="293">
        <v>1</v>
      </c>
      <c r="AA462" s="293"/>
      <c r="AB462" s="313"/>
      <c r="AC462" s="314"/>
      <c r="AD462" s="315"/>
      <c r="AE462" s="293"/>
      <c r="AF462" s="293"/>
      <c r="AG462" s="296"/>
      <c r="AH462" s="319"/>
      <c r="AI462" s="320"/>
      <c r="AJ462" s="321"/>
      <c r="AK462" s="321"/>
      <c r="AL462" s="326"/>
      <c r="AM462" s="319"/>
      <c r="AN462" s="320"/>
      <c r="AO462" s="321"/>
      <c r="AP462" s="321"/>
      <c r="AQ462" s="328"/>
      <c r="AR462" s="320"/>
      <c r="AS462" s="320"/>
      <c r="AT462" s="321"/>
      <c r="AU462" s="321"/>
      <c r="AV462" s="326"/>
      <c r="AW462" s="319">
        <v>1</v>
      </c>
      <c r="AX462" s="321"/>
      <c r="AY462" s="321"/>
      <c r="AZ462" s="321"/>
      <c r="BA462" s="326"/>
      <c r="BB462" s="319"/>
      <c r="BC462" s="320"/>
      <c r="BD462" s="321"/>
      <c r="BE462" s="321"/>
      <c r="BF462" s="328">
        <v>1</v>
      </c>
      <c r="BG462" s="292"/>
      <c r="BH462" s="293"/>
      <c r="BI462" s="293"/>
      <c r="BJ462" s="294"/>
      <c r="BK462" s="296"/>
      <c r="BL462" s="295"/>
      <c r="BM462" s="293">
        <v>1</v>
      </c>
      <c r="BN462" s="293"/>
      <c r="BO462" s="293"/>
      <c r="BP462" s="296"/>
      <c r="BQ462" s="295"/>
      <c r="BR462" s="292"/>
      <c r="BS462" s="293"/>
      <c r="BT462" s="293"/>
      <c r="BU462" s="512"/>
      <c r="BV462" s="342">
        <f t="shared" si="84"/>
        <v>5</v>
      </c>
      <c r="BW462" s="429">
        <f t="shared" si="90"/>
        <v>0</v>
      </c>
      <c r="BX462" s="343">
        <f t="shared" si="85"/>
        <v>5</v>
      </c>
      <c r="BY462" s="344">
        <f t="shared" si="86"/>
        <v>3</v>
      </c>
      <c r="BZ462" s="344">
        <f t="shared" si="87"/>
        <v>2</v>
      </c>
      <c r="CA462" s="154" t="s">
        <v>124</v>
      </c>
      <c r="CB462" s="155" t="s">
        <v>676</v>
      </c>
      <c r="CC462" s="349">
        <f t="shared" si="91"/>
        <v>2</v>
      </c>
      <c r="CD462" s="349">
        <f t="shared" si="92"/>
        <v>0</v>
      </c>
      <c r="CE462" s="349">
        <f t="shared" si="93"/>
        <v>2</v>
      </c>
      <c r="CF462" s="349">
        <f t="shared" si="94"/>
        <v>1</v>
      </c>
      <c r="CG462" s="348">
        <v>0</v>
      </c>
      <c r="CH462" s="350" t="str">
        <f t="shared" si="88"/>
        <v>Done</v>
      </c>
    </row>
    <row r="463" spans="1:86">
      <c r="A463" s="238" t="s">
        <v>128</v>
      </c>
      <c r="B463" s="239" t="s">
        <v>150</v>
      </c>
      <c r="C463" s="240" t="s">
        <v>225</v>
      </c>
      <c r="D463" s="240" t="s">
        <v>205</v>
      </c>
      <c r="E463" s="286" t="s">
        <v>154</v>
      </c>
      <c r="F463" s="241" t="s">
        <v>226</v>
      </c>
      <c r="G463" s="242" t="s">
        <v>124</v>
      </c>
      <c r="H463" s="242" t="s">
        <v>129</v>
      </c>
      <c r="I463" s="243" t="s">
        <v>127</v>
      </c>
      <c r="J463" s="249" t="s">
        <v>734</v>
      </c>
      <c r="K463" s="287">
        <v>6</v>
      </c>
      <c r="L463" s="288">
        <v>6</v>
      </c>
      <c r="M463" s="310" t="s">
        <v>735</v>
      </c>
      <c r="N463" s="242" t="s">
        <v>227</v>
      </c>
      <c r="O463" s="291"/>
      <c r="P463" s="292"/>
      <c r="Q463" s="293"/>
      <c r="R463" s="293">
        <v>6</v>
      </c>
      <c r="S463" s="294"/>
      <c r="T463" s="295"/>
      <c r="U463" s="293"/>
      <c r="V463" s="293"/>
      <c r="W463" s="294"/>
      <c r="X463" s="296"/>
      <c r="Y463" s="295"/>
      <c r="Z463" s="293"/>
      <c r="AA463" s="293"/>
      <c r="AB463" s="313"/>
      <c r="AC463" s="314"/>
      <c r="AD463" s="315"/>
      <c r="AE463" s="293"/>
      <c r="AF463" s="293"/>
      <c r="AG463" s="296"/>
      <c r="AH463" s="319"/>
      <c r="AI463" s="320"/>
      <c r="AJ463" s="321"/>
      <c r="AK463" s="321"/>
      <c r="AL463" s="326"/>
      <c r="AM463" s="319"/>
      <c r="AN463" s="320"/>
      <c r="AO463" s="321"/>
      <c r="AP463" s="321"/>
      <c r="AQ463" s="328"/>
      <c r="AR463" s="320"/>
      <c r="AS463" s="320"/>
      <c r="AT463" s="321"/>
      <c r="AU463" s="321"/>
      <c r="AV463" s="326"/>
      <c r="AW463" s="319"/>
      <c r="AX463" s="321"/>
      <c r="AY463" s="321"/>
      <c r="AZ463" s="321"/>
      <c r="BA463" s="326"/>
      <c r="BB463" s="319"/>
      <c r="BC463" s="320"/>
      <c r="BD463" s="321"/>
      <c r="BE463" s="321"/>
      <c r="BF463" s="328"/>
      <c r="BG463" s="292"/>
      <c r="BH463" s="293"/>
      <c r="BI463" s="293"/>
      <c r="BJ463" s="294"/>
      <c r="BK463" s="296"/>
      <c r="BL463" s="295"/>
      <c r="BM463" s="293"/>
      <c r="BN463" s="293"/>
      <c r="BO463" s="293"/>
      <c r="BP463" s="296"/>
      <c r="BQ463" s="295"/>
      <c r="BR463" s="292"/>
      <c r="BS463" s="293"/>
      <c r="BT463" s="293"/>
      <c r="BU463" s="512"/>
      <c r="BV463" s="342">
        <f t="shared" si="84"/>
        <v>6</v>
      </c>
      <c r="BW463" s="429">
        <f t="shared" si="90"/>
        <v>0</v>
      </c>
      <c r="BX463" s="343" t="str">
        <f t="shared" si="85"/>
        <v>-</v>
      </c>
      <c r="BY463" s="344" t="str">
        <f t="shared" si="86"/>
        <v>-</v>
      </c>
      <c r="BZ463" s="344" t="str">
        <f t="shared" si="87"/>
        <v>-</v>
      </c>
      <c r="CA463" s="154" t="s">
        <v>124</v>
      </c>
      <c r="CB463" s="155" t="s">
        <v>676</v>
      </c>
      <c r="CC463" s="349">
        <f t="shared" si="91"/>
        <v>6</v>
      </c>
      <c r="CD463" s="349">
        <f t="shared" si="92"/>
        <v>0</v>
      </c>
      <c r="CE463" s="349">
        <f t="shared" si="93"/>
        <v>0</v>
      </c>
      <c r="CF463" s="349">
        <f t="shared" si="94"/>
        <v>0</v>
      </c>
      <c r="CG463" s="348">
        <v>0</v>
      </c>
      <c r="CH463" s="350" t="str">
        <f t="shared" si="88"/>
        <v>-</v>
      </c>
    </row>
    <row r="464" spans="1:86">
      <c r="A464" s="238" t="s">
        <v>128</v>
      </c>
      <c r="B464" s="239" t="s">
        <v>150</v>
      </c>
      <c r="C464" s="240" t="s">
        <v>764</v>
      </c>
      <c r="D464" s="240" t="s">
        <v>163</v>
      </c>
      <c r="E464" s="286" t="s">
        <v>154</v>
      </c>
      <c r="F464" s="241" t="s">
        <v>229</v>
      </c>
      <c r="G464" s="242" t="s">
        <v>124</v>
      </c>
      <c r="H464" s="242" t="s">
        <v>129</v>
      </c>
      <c r="I464" s="243" t="s">
        <v>127</v>
      </c>
      <c r="J464" s="249" t="s">
        <v>75</v>
      </c>
      <c r="K464" s="287">
        <v>4</v>
      </c>
      <c r="L464" s="288">
        <v>4</v>
      </c>
      <c r="M464" s="311" t="s">
        <v>647</v>
      </c>
      <c r="N464" s="242" t="s">
        <v>763</v>
      </c>
      <c r="O464" s="291"/>
      <c r="P464" s="292"/>
      <c r="Q464" s="293"/>
      <c r="R464" s="293">
        <v>1</v>
      </c>
      <c r="S464" s="294"/>
      <c r="T464" s="295"/>
      <c r="U464" s="293"/>
      <c r="V464" s="293"/>
      <c r="W464" s="294"/>
      <c r="X464" s="296"/>
      <c r="Y464" s="295"/>
      <c r="Z464" s="293">
        <v>1</v>
      </c>
      <c r="AA464" s="293"/>
      <c r="AB464" s="313"/>
      <c r="AC464" s="314"/>
      <c r="AD464" s="315"/>
      <c r="AE464" s="293"/>
      <c r="AF464" s="293"/>
      <c r="AG464" s="296"/>
      <c r="AH464" s="319"/>
      <c r="AI464" s="320"/>
      <c r="AJ464" s="321"/>
      <c r="AK464" s="321"/>
      <c r="AL464" s="326"/>
      <c r="AM464" s="319"/>
      <c r="AN464" s="320"/>
      <c r="AO464" s="321"/>
      <c r="AP464" s="321"/>
      <c r="AQ464" s="328">
        <v>1</v>
      </c>
      <c r="AR464" s="320"/>
      <c r="AS464" s="320"/>
      <c r="AT464" s="321"/>
      <c r="AU464" s="321"/>
      <c r="AV464" s="326"/>
      <c r="AW464" s="319">
        <v>1</v>
      </c>
      <c r="AX464" s="321"/>
      <c r="AY464" s="321"/>
      <c r="AZ464" s="321"/>
      <c r="BA464" s="326"/>
      <c r="BB464" s="319"/>
      <c r="BC464" s="320"/>
      <c r="BD464" s="321"/>
      <c r="BE464" s="321"/>
      <c r="BF464" s="328"/>
      <c r="BG464" s="292"/>
      <c r="BH464" s="293"/>
      <c r="BI464" s="293"/>
      <c r="BJ464" s="294"/>
      <c r="BK464" s="296"/>
      <c r="BL464" s="295"/>
      <c r="BM464" s="293"/>
      <c r="BN464" s="293"/>
      <c r="BO464" s="293"/>
      <c r="BP464" s="296"/>
      <c r="BQ464" s="295"/>
      <c r="BR464" s="292"/>
      <c r="BS464" s="293"/>
      <c r="BT464" s="293"/>
      <c r="BU464" s="512"/>
      <c r="BV464" s="342">
        <f t="shared" si="84"/>
        <v>4</v>
      </c>
      <c r="BW464" s="429">
        <f>L464-BV464</f>
        <v>0</v>
      </c>
      <c r="BX464" s="343">
        <f t="shared" si="85"/>
        <v>4</v>
      </c>
      <c r="BY464" s="344" t="str">
        <f t="shared" si="86"/>
        <v>-</v>
      </c>
      <c r="BZ464" s="344" t="str">
        <f t="shared" si="87"/>
        <v>-</v>
      </c>
      <c r="CA464" s="154" t="s">
        <v>124</v>
      </c>
      <c r="CB464" s="155" t="s">
        <v>676</v>
      </c>
      <c r="CC464" s="349">
        <f t="shared" si="91"/>
        <v>2</v>
      </c>
      <c r="CD464" s="349">
        <f t="shared" si="92"/>
        <v>1</v>
      </c>
      <c r="CE464" s="349">
        <f t="shared" si="93"/>
        <v>1</v>
      </c>
      <c r="CF464" s="349">
        <f t="shared" si="94"/>
        <v>0</v>
      </c>
      <c r="CG464" s="348">
        <v>0</v>
      </c>
      <c r="CH464" s="350" t="str">
        <f t="shared" si="88"/>
        <v>-</v>
      </c>
    </row>
    <row r="465" spans="1:86">
      <c r="A465" s="238" t="s">
        <v>128</v>
      </c>
      <c r="B465" s="239" t="s">
        <v>150</v>
      </c>
      <c r="C465" s="240" t="s">
        <v>764</v>
      </c>
      <c r="D465" s="240" t="s">
        <v>163</v>
      </c>
      <c r="E465" s="286" t="s">
        <v>154</v>
      </c>
      <c r="F465" s="241" t="s">
        <v>229</v>
      </c>
      <c r="G465" s="242" t="s">
        <v>124</v>
      </c>
      <c r="H465" s="242" t="s">
        <v>129</v>
      </c>
      <c r="I465" s="243" t="s">
        <v>127</v>
      </c>
      <c r="J465" s="249" t="s">
        <v>734</v>
      </c>
      <c r="K465" s="287">
        <v>6</v>
      </c>
      <c r="L465" s="288">
        <v>6</v>
      </c>
      <c r="M465" s="310" t="s">
        <v>735</v>
      </c>
      <c r="N465" s="242" t="s">
        <v>763</v>
      </c>
      <c r="O465" s="291"/>
      <c r="P465" s="292"/>
      <c r="Q465" s="293"/>
      <c r="R465" s="293">
        <v>6</v>
      </c>
      <c r="S465" s="294"/>
      <c r="T465" s="295"/>
      <c r="U465" s="293"/>
      <c r="V465" s="293"/>
      <c r="W465" s="294"/>
      <c r="X465" s="296"/>
      <c r="Y465" s="295"/>
      <c r="Z465" s="293"/>
      <c r="AA465" s="293"/>
      <c r="AB465" s="313"/>
      <c r="AC465" s="314"/>
      <c r="AD465" s="315"/>
      <c r="AE465" s="293"/>
      <c r="AF465" s="293"/>
      <c r="AG465" s="296"/>
      <c r="AH465" s="319"/>
      <c r="AI465" s="320"/>
      <c r="AJ465" s="321"/>
      <c r="AK465" s="321"/>
      <c r="AL465" s="326"/>
      <c r="AM465" s="319"/>
      <c r="AN465" s="320"/>
      <c r="AO465" s="321"/>
      <c r="AP465" s="321"/>
      <c r="AQ465" s="328"/>
      <c r="AR465" s="320"/>
      <c r="AS465" s="320"/>
      <c r="AT465" s="321"/>
      <c r="AU465" s="321"/>
      <c r="AV465" s="326"/>
      <c r="AW465" s="319"/>
      <c r="AX465" s="321"/>
      <c r="AY465" s="321"/>
      <c r="AZ465" s="321"/>
      <c r="BA465" s="326"/>
      <c r="BB465" s="319"/>
      <c r="BC465" s="320"/>
      <c r="BD465" s="321"/>
      <c r="BE465" s="321"/>
      <c r="BF465" s="328"/>
      <c r="BG465" s="292"/>
      <c r="BH465" s="293"/>
      <c r="BI465" s="293"/>
      <c r="BJ465" s="294"/>
      <c r="BK465" s="296"/>
      <c r="BL465" s="295"/>
      <c r="BM465" s="293"/>
      <c r="BN465" s="293"/>
      <c r="BO465" s="293"/>
      <c r="BP465" s="296"/>
      <c r="BQ465" s="295"/>
      <c r="BR465" s="292"/>
      <c r="BS465" s="293"/>
      <c r="BT465" s="293"/>
      <c r="BU465" s="512"/>
      <c r="BV465" s="342">
        <f t="shared" si="84"/>
        <v>6</v>
      </c>
      <c r="BW465" s="429">
        <f t="shared" si="90"/>
        <v>0</v>
      </c>
      <c r="BX465" s="343" t="str">
        <f t="shared" si="85"/>
        <v>-</v>
      </c>
      <c r="BY465" s="344" t="str">
        <f t="shared" si="86"/>
        <v>-</v>
      </c>
      <c r="BZ465" s="344" t="str">
        <f t="shared" si="87"/>
        <v>-</v>
      </c>
      <c r="CA465" s="154" t="s">
        <v>124</v>
      </c>
      <c r="CB465" s="155" t="s">
        <v>676</v>
      </c>
      <c r="CC465" s="349">
        <f t="shared" si="91"/>
        <v>6</v>
      </c>
      <c r="CD465" s="349">
        <f t="shared" si="92"/>
        <v>0</v>
      </c>
      <c r="CE465" s="349">
        <f t="shared" si="93"/>
        <v>0</v>
      </c>
      <c r="CF465" s="349">
        <f t="shared" si="94"/>
        <v>0</v>
      </c>
      <c r="CG465" s="348">
        <v>0</v>
      </c>
      <c r="CH465" s="350" t="str">
        <f t="shared" si="88"/>
        <v>-</v>
      </c>
    </row>
    <row r="466" spans="1:86" s="248" customFormat="1" ht="24">
      <c r="A466" s="238" t="s">
        <v>655</v>
      </c>
      <c r="B466" s="239" t="s">
        <v>655</v>
      </c>
      <c r="C466" s="240" t="s">
        <v>655</v>
      </c>
      <c r="D466" s="240" t="s">
        <v>655</v>
      </c>
      <c r="E466" s="286" t="s">
        <v>154</v>
      </c>
      <c r="F466" s="241" t="s">
        <v>672</v>
      </c>
      <c r="G466" s="242" t="s">
        <v>655</v>
      </c>
      <c r="H466" s="242" t="s">
        <v>655</v>
      </c>
      <c r="I466" s="243" t="s">
        <v>655</v>
      </c>
      <c r="J466" s="244" t="s">
        <v>660</v>
      </c>
      <c r="K466" s="245">
        <f>0.05*(SUMIFS(BV:BV,J:J,"Nutrients")+SUMIFS(BV:BV,J:J,"SCI Kit"))</f>
        <v>13.200000000000001</v>
      </c>
      <c r="L466" s="246">
        <v>17</v>
      </c>
      <c r="M466" s="272" t="s">
        <v>656</v>
      </c>
      <c r="N466" s="242" t="s">
        <v>672</v>
      </c>
      <c r="O466" s="297"/>
      <c r="P466" s="298"/>
      <c r="Q466" s="299"/>
      <c r="R466" s="299">
        <v>1</v>
      </c>
      <c r="S466" s="300"/>
      <c r="T466" s="301"/>
      <c r="U466" s="299"/>
      <c r="V466" s="299">
        <v>1</v>
      </c>
      <c r="W466" s="300"/>
      <c r="X466" s="302"/>
      <c r="Y466" s="301"/>
      <c r="Z466" s="299"/>
      <c r="AA466" s="299">
        <v>1</v>
      </c>
      <c r="AB466" s="316">
        <v>2</v>
      </c>
      <c r="AC466" s="317"/>
      <c r="AD466" s="318"/>
      <c r="AE466" s="299"/>
      <c r="AF466" s="299"/>
      <c r="AG466" s="302"/>
      <c r="AH466" s="322"/>
      <c r="AI466" s="323"/>
      <c r="AJ466" s="324">
        <v>1</v>
      </c>
      <c r="AK466" s="324"/>
      <c r="AL466" s="327"/>
      <c r="AM466" s="322"/>
      <c r="AN466" s="323"/>
      <c r="AO466" s="324"/>
      <c r="AP466" s="324">
        <v>1</v>
      </c>
      <c r="AQ466" s="329">
        <v>2</v>
      </c>
      <c r="AR466" s="323"/>
      <c r="AS466" s="323"/>
      <c r="AT466" s="324"/>
      <c r="AU466" s="324"/>
      <c r="AV466" s="327"/>
      <c r="AW466" s="322"/>
      <c r="AX466" s="324"/>
      <c r="AY466" s="324">
        <v>1</v>
      </c>
      <c r="AZ466" s="324">
        <v>1</v>
      </c>
      <c r="BA466" s="327"/>
      <c r="BB466" s="322"/>
      <c r="BC466" s="323">
        <v>1</v>
      </c>
      <c r="BD466" s="324"/>
      <c r="BE466" s="324">
        <v>1</v>
      </c>
      <c r="BF466" s="329"/>
      <c r="BG466" s="298"/>
      <c r="BH466" s="299"/>
      <c r="BI466" s="299"/>
      <c r="BJ466" s="300">
        <v>1</v>
      </c>
      <c r="BK466" s="302"/>
      <c r="BL466" s="301"/>
      <c r="BM466" s="299">
        <v>1</v>
      </c>
      <c r="BN466" s="299">
        <v>1</v>
      </c>
      <c r="BO466" s="299"/>
      <c r="BP466" s="302"/>
      <c r="BQ466" s="301"/>
      <c r="BR466" s="298">
        <v>1</v>
      </c>
      <c r="BS466" s="299"/>
      <c r="BT466" s="299"/>
      <c r="BU466" s="513"/>
      <c r="BV466" s="342">
        <f t="shared" si="84"/>
        <v>17</v>
      </c>
      <c r="BW466" s="429">
        <f t="shared" si="90"/>
        <v>0</v>
      </c>
      <c r="BX466" s="343" t="str">
        <f t="shared" si="85"/>
        <v>-</v>
      </c>
      <c r="BY466" s="344" t="str">
        <f t="shared" si="86"/>
        <v>-</v>
      </c>
      <c r="BZ466" s="344" t="str">
        <f t="shared" si="87"/>
        <v>-</v>
      </c>
      <c r="CA466" s="154" t="s">
        <v>124</v>
      </c>
      <c r="CB466" s="155" t="s">
        <v>733</v>
      </c>
      <c r="CC466" s="349">
        <f t="shared" si="91"/>
        <v>5</v>
      </c>
      <c r="CD466" s="349">
        <f t="shared" si="92"/>
        <v>4</v>
      </c>
      <c r="CE466" s="349">
        <f t="shared" si="93"/>
        <v>4</v>
      </c>
      <c r="CF466" s="349">
        <f t="shared" si="94"/>
        <v>4</v>
      </c>
      <c r="CG466" s="348">
        <v>0</v>
      </c>
      <c r="CH466" s="350" t="str">
        <f t="shared" si="88"/>
        <v>-</v>
      </c>
    </row>
    <row r="467" spans="1:86" s="248" customFormat="1">
      <c r="A467" s="238" t="s">
        <v>655</v>
      </c>
      <c r="B467" s="239" t="s">
        <v>655</v>
      </c>
      <c r="C467" s="240" t="s">
        <v>655</v>
      </c>
      <c r="D467" s="240" t="s">
        <v>655</v>
      </c>
      <c r="E467" s="286" t="s">
        <v>154</v>
      </c>
      <c r="F467" s="241" t="s">
        <v>672</v>
      </c>
      <c r="G467" s="242" t="s">
        <v>655</v>
      </c>
      <c r="H467" s="242" t="s">
        <v>655</v>
      </c>
      <c r="I467" s="243" t="s">
        <v>655</v>
      </c>
      <c r="J467" s="244" t="s">
        <v>661</v>
      </c>
      <c r="K467" s="245">
        <f>IF(0.05*(SUMIFS(BV:BV,J:J,"RPS")+SUMIFS(BV:BV,J:J,"LVI")+SUMIFS(BV:BV,J:J,"Phytoplankton"))&lt;2,2,0.05*(SUMIFS(BV:BV,J:J,"RPS")+SUMIFS(BV:BV,J:J,"LVI")+SUMIFS(BV:BV,J:J,"Phytoplankton")))</f>
        <v>2</v>
      </c>
      <c r="L467" s="246">
        <v>4</v>
      </c>
      <c r="M467" s="272" t="s">
        <v>656</v>
      </c>
      <c r="N467" s="242" t="s">
        <v>672</v>
      </c>
      <c r="O467" s="297"/>
      <c r="P467" s="298"/>
      <c r="Q467" s="299"/>
      <c r="R467" s="299">
        <v>1</v>
      </c>
      <c r="S467" s="300"/>
      <c r="T467" s="301"/>
      <c r="U467" s="299"/>
      <c r="V467" s="299">
        <v>1</v>
      </c>
      <c r="W467" s="300"/>
      <c r="X467" s="302"/>
      <c r="Y467" s="301"/>
      <c r="Z467" s="299"/>
      <c r="AA467" s="299"/>
      <c r="AB467" s="316">
        <v>1</v>
      </c>
      <c r="AC467" s="317"/>
      <c r="AD467" s="318"/>
      <c r="AE467" s="299"/>
      <c r="AF467" s="299"/>
      <c r="AG467" s="302"/>
      <c r="AH467" s="322"/>
      <c r="AI467" s="323"/>
      <c r="AJ467" s="324"/>
      <c r="AK467" s="324"/>
      <c r="AL467" s="327"/>
      <c r="AM467" s="322"/>
      <c r="AN467" s="323"/>
      <c r="AO467" s="324"/>
      <c r="AP467" s="324"/>
      <c r="AQ467" s="329"/>
      <c r="AR467" s="323"/>
      <c r="AS467" s="323"/>
      <c r="AT467" s="324"/>
      <c r="AU467" s="324"/>
      <c r="AV467" s="327"/>
      <c r="AW467" s="322"/>
      <c r="AX467" s="324"/>
      <c r="AY467" s="324"/>
      <c r="AZ467" s="324"/>
      <c r="BA467" s="327"/>
      <c r="BB467" s="322"/>
      <c r="BC467" s="323"/>
      <c r="BD467" s="324"/>
      <c r="BE467" s="324">
        <v>1</v>
      </c>
      <c r="BF467" s="329"/>
      <c r="BG467" s="298"/>
      <c r="BH467" s="299"/>
      <c r="BI467" s="299"/>
      <c r="BJ467" s="300"/>
      <c r="BK467" s="302"/>
      <c r="BL467" s="301"/>
      <c r="BM467" s="299"/>
      <c r="BN467" s="299"/>
      <c r="BO467" s="299"/>
      <c r="BP467" s="302"/>
      <c r="BQ467" s="301"/>
      <c r="BR467" s="298"/>
      <c r="BS467" s="299"/>
      <c r="BT467" s="299"/>
      <c r="BU467" s="513"/>
      <c r="BV467" s="342">
        <f t="shared" si="84"/>
        <v>4</v>
      </c>
      <c r="BW467" s="429">
        <f t="shared" si="90"/>
        <v>0</v>
      </c>
      <c r="BX467" s="343" t="str">
        <f t="shared" si="85"/>
        <v>-</v>
      </c>
      <c r="BY467" s="344" t="str">
        <f t="shared" si="86"/>
        <v>-</v>
      </c>
      <c r="BZ467" s="344" t="str">
        <f t="shared" si="87"/>
        <v>-</v>
      </c>
      <c r="CA467" s="154" t="s">
        <v>124</v>
      </c>
      <c r="CB467" s="155" t="s">
        <v>733</v>
      </c>
      <c r="CC467" s="349">
        <f t="shared" si="91"/>
        <v>3</v>
      </c>
      <c r="CD467" s="349">
        <f t="shared" si="92"/>
        <v>0</v>
      </c>
      <c r="CE467" s="349">
        <f t="shared" si="93"/>
        <v>1</v>
      </c>
      <c r="CF467" s="349">
        <f t="shared" si="94"/>
        <v>0</v>
      </c>
      <c r="CG467" s="348">
        <v>0</v>
      </c>
      <c r="CH467" s="350" t="str">
        <f t="shared" si="88"/>
        <v>-</v>
      </c>
    </row>
    <row r="468" spans="1:86" s="248" customFormat="1">
      <c r="A468" s="238" t="s">
        <v>655</v>
      </c>
      <c r="B468" s="239" t="s">
        <v>655</v>
      </c>
      <c r="C468" s="240" t="s">
        <v>655</v>
      </c>
      <c r="D468" s="240" t="s">
        <v>655</v>
      </c>
      <c r="E468" s="286" t="s">
        <v>154</v>
      </c>
      <c r="F468" s="241" t="s">
        <v>672</v>
      </c>
      <c r="G468" s="242" t="s">
        <v>655</v>
      </c>
      <c r="H468" s="242" t="s">
        <v>655</v>
      </c>
      <c r="I468" s="243" t="s">
        <v>655</v>
      </c>
      <c r="J468" s="249" t="s">
        <v>664</v>
      </c>
      <c r="K468" s="245">
        <f>0.05*(SUMIFS(BV:BV,J:J,"Metals",I:I,"3F")+SUMIFS(BV:BV,J:J,"Metals",I:I,1))</f>
        <v>1.9500000000000002</v>
      </c>
      <c r="L468" s="246">
        <v>5</v>
      </c>
      <c r="M468" s="247" t="s">
        <v>656</v>
      </c>
      <c r="N468" s="242" t="s">
        <v>672</v>
      </c>
      <c r="O468" s="297"/>
      <c r="P468" s="298"/>
      <c r="Q468" s="299"/>
      <c r="R468" s="299"/>
      <c r="S468" s="300"/>
      <c r="T468" s="301"/>
      <c r="U468" s="299"/>
      <c r="V468" s="299"/>
      <c r="W468" s="300"/>
      <c r="X468" s="302"/>
      <c r="Y468" s="301"/>
      <c r="Z468" s="299"/>
      <c r="AA468" s="299"/>
      <c r="AB468" s="316">
        <v>1</v>
      </c>
      <c r="AC468" s="317"/>
      <c r="AD468" s="318"/>
      <c r="AE468" s="299"/>
      <c r="AF468" s="299"/>
      <c r="AG468" s="302"/>
      <c r="AH468" s="322"/>
      <c r="AI468" s="323"/>
      <c r="AJ468" s="324"/>
      <c r="AK468" s="324"/>
      <c r="AL468" s="327"/>
      <c r="AM468" s="322"/>
      <c r="AN468" s="323"/>
      <c r="AO468" s="324"/>
      <c r="AP468" s="324">
        <v>1</v>
      </c>
      <c r="AQ468" s="329"/>
      <c r="AR468" s="323"/>
      <c r="AS468" s="323"/>
      <c r="AT468" s="324"/>
      <c r="AU468" s="324"/>
      <c r="AV468" s="327"/>
      <c r="AW468" s="322"/>
      <c r="AX468" s="324"/>
      <c r="AY468" s="324"/>
      <c r="AZ468" s="324"/>
      <c r="BA468" s="327"/>
      <c r="BB468" s="322"/>
      <c r="BC468" s="323"/>
      <c r="BD468" s="324"/>
      <c r="BE468" s="324">
        <v>1</v>
      </c>
      <c r="BF468" s="329"/>
      <c r="BG468" s="298"/>
      <c r="BH468" s="299"/>
      <c r="BI468" s="299"/>
      <c r="BJ468" s="300">
        <v>1</v>
      </c>
      <c r="BK468" s="302"/>
      <c r="BL468" s="301"/>
      <c r="BM468" s="299"/>
      <c r="BN468" s="299"/>
      <c r="BO468" s="299"/>
      <c r="BP468" s="302"/>
      <c r="BQ468" s="301"/>
      <c r="BR468" s="298">
        <v>1</v>
      </c>
      <c r="BS468" s="299"/>
      <c r="BT468" s="299"/>
      <c r="BU468" s="513"/>
      <c r="BV468" s="342">
        <f t="shared" si="84"/>
        <v>5</v>
      </c>
      <c r="BW468" s="429">
        <f t="shared" si="90"/>
        <v>0</v>
      </c>
      <c r="BX468" s="343" t="str">
        <f t="shared" si="85"/>
        <v>-</v>
      </c>
      <c r="BY468" s="344" t="str">
        <f t="shared" si="86"/>
        <v>-</v>
      </c>
      <c r="BZ468" s="344" t="str">
        <f t="shared" si="87"/>
        <v>-</v>
      </c>
      <c r="CA468" s="154" t="s">
        <v>124</v>
      </c>
      <c r="CB468" s="155" t="s">
        <v>733</v>
      </c>
      <c r="CC468" s="349">
        <f t="shared" si="91"/>
        <v>1</v>
      </c>
      <c r="CD468" s="349">
        <f t="shared" si="92"/>
        <v>1</v>
      </c>
      <c r="CE468" s="349">
        <f t="shared" si="93"/>
        <v>1</v>
      </c>
      <c r="CF468" s="349">
        <f t="shared" si="94"/>
        <v>2</v>
      </c>
      <c r="CG468" s="348">
        <v>0</v>
      </c>
      <c r="CH468" s="350" t="str">
        <f t="shared" si="88"/>
        <v>-</v>
      </c>
    </row>
    <row r="469" spans="1:86" s="248" customFormat="1">
      <c r="A469" s="238" t="s">
        <v>655</v>
      </c>
      <c r="B469" s="239" t="s">
        <v>655</v>
      </c>
      <c r="C469" s="240" t="s">
        <v>655</v>
      </c>
      <c r="D469" s="240" t="s">
        <v>655</v>
      </c>
      <c r="E469" s="286" t="s">
        <v>154</v>
      </c>
      <c r="F469" s="241" t="s">
        <v>672</v>
      </c>
      <c r="G469" s="242" t="s">
        <v>655</v>
      </c>
      <c r="H469" s="242" t="s">
        <v>655</v>
      </c>
      <c r="I469" s="243" t="s">
        <v>655</v>
      </c>
      <c r="J469" s="249" t="s">
        <v>665</v>
      </c>
      <c r="K469" s="245">
        <f>IF(0.05*(SUMIFS(BV:BV,J:J,"Metals",I:I,"3M")+SUMIFS(BV:BV,J:J,"Metals",I:I,2))&lt;2,2,0.05*(SUMIFS(BV:BV,J:J,"Metals",I:I,"3M")+SUMIFS(BV:BV,J:J,"Metals",I:I,2)))</f>
        <v>3</v>
      </c>
      <c r="L469" s="246">
        <v>5</v>
      </c>
      <c r="M469" s="247" t="s">
        <v>656</v>
      </c>
      <c r="N469" s="242" t="s">
        <v>672</v>
      </c>
      <c r="O469" s="297"/>
      <c r="P469" s="298"/>
      <c r="Q469" s="299"/>
      <c r="R469" s="299">
        <v>1</v>
      </c>
      <c r="S469" s="300"/>
      <c r="T469" s="301"/>
      <c r="U469" s="299"/>
      <c r="V469" s="299"/>
      <c r="W469" s="300"/>
      <c r="X469" s="302"/>
      <c r="Y469" s="301"/>
      <c r="Z469" s="299"/>
      <c r="AA469" s="299"/>
      <c r="AB469" s="316">
        <v>1</v>
      </c>
      <c r="AC469" s="317"/>
      <c r="AD469" s="318"/>
      <c r="AE469" s="299"/>
      <c r="AF469" s="299"/>
      <c r="AG469" s="302"/>
      <c r="AH469" s="322"/>
      <c r="AI469" s="323"/>
      <c r="AJ469" s="324"/>
      <c r="AK469" s="324"/>
      <c r="AL469" s="327"/>
      <c r="AM469" s="322"/>
      <c r="AN469" s="323"/>
      <c r="AO469" s="324"/>
      <c r="AP469" s="324"/>
      <c r="AQ469" s="329">
        <v>1</v>
      </c>
      <c r="AR469" s="323"/>
      <c r="AS469" s="323"/>
      <c r="AT469" s="324"/>
      <c r="AU469" s="324"/>
      <c r="AV469" s="327"/>
      <c r="AW469" s="322"/>
      <c r="AX469" s="324"/>
      <c r="AY469" s="324"/>
      <c r="AZ469" s="324"/>
      <c r="BA469" s="327"/>
      <c r="BB469" s="322"/>
      <c r="BC469" s="323">
        <v>1</v>
      </c>
      <c r="BD469" s="324"/>
      <c r="BE469" s="324"/>
      <c r="BF469" s="329"/>
      <c r="BG469" s="298"/>
      <c r="BH469" s="299"/>
      <c r="BI469" s="299"/>
      <c r="BJ469" s="300"/>
      <c r="BK469" s="302"/>
      <c r="BL469" s="301"/>
      <c r="BM469" s="299"/>
      <c r="BN469" s="299">
        <v>1</v>
      </c>
      <c r="BO469" s="299"/>
      <c r="BP469" s="302"/>
      <c r="BQ469" s="301"/>
      <c r="BR469" s="298"/>
      <c r="BS469" s="299"/>
      <c r="BT469" s="299"/>
      <c r="BU469" s="513"/>
      <c r="BV469" s="342">
        <f t="shared" si="84"/>
        <v>5</v>
      </c>
      <c r="BW469" s="429">
        <f t="shared" si="90"/>
        <v>0</v>
      </c>
      <c r="BX469" s="343" t="str">
        <f t="shared" si="85"/>
        <v>-</v>
      </c>
      <c r="BY469" s="344" t="str">
        <f t="shared" si="86"/>
        <v>-</v>
      </c>
      <c r="BZ469" s="344" t="str">
        <f t="shared" si="87"/>
        <v>-</v>
      </c>
      <c r="CA469" s="154" t="s">
        <v>124</v>
      </c>
      <c r="CB469" s="155" t="s">
        <v>733</v>
      </c>
      <c r="CC469" s="349">
        <f t="shared" si="91"/>
        <v>2</v>
      </c>
      <c r="CD469" s="349">
        <f t="shared" si="92"/>
        <v>1</v>
      </c>
      <c r="CE469" s="349">
        <f t="shared" si="93"/>
        <v>1</v>
      </c>
      <c r="CF469" s="349">
        <f t="shared" si="94"/>
        <v>1</v>
      </c>
      <c r="CG469" s="348">
        <v>0</v>
      </c>
      <c r="CH469" s="350" t="str">
        <f t="shared" si="88"/>
        <v>-</v>
      </c>
    </row>
    <row r="470" spans="1:86" s="248" customFormat="1" ht="24">
      <c r="A470" s="238" t="s">
        <v>655</v>
      </c>
      <c r="B470" s="239" t="s">
        <v>655</v>
      </c>
      <c r="C470" s="240" t="s">
        <v>655</v>
      </c>
      <c r="D470" s="240" t="s">
        <v>655</v>
      </c>
      <c r="E470" s="286" t="s">
        <v>154</v>
      </c>
      <c r="F470" s="241" t="s">
        <v>672</v>
      </c>
      <c r="G470" s="242" t="s">
        <v>655</v>
      </c>
      <c r="H470" s="242" t="s">
        <v>655</v>
      </c>
      <c r="I470" s="243" t="s">
        <v>655</v>
      </c>
      <c r="J470" s="244" t="s">
        <v>662</v>
      </c>
      <c r="K470" s="245">
        <f>0.05*(SUMIFS(BV:BV,J:J,"Nutrients")+SUMIFS(BV:BV,J:J,"SCI Kit"))</f>
        <v>13.200000000000001</v>
      </c>
      <c r="L470" s="246">
        <v>11</v>
      </c>
      <c r="M470" s="272" t="s">
        <v>656</v>
      </c>
      <c r="N470" s="242" t="s">
        <v>672</v>
      </c>
      <c r="O470" s="297"/>
      <c r="P470" s="298"/>
      <c r="Q470" s="299"/>
      <c r="R470" s="299"/>
      <c r="S470" s="300"/>
      <c r="T470" s="301"/>
      <c r="U470" s="299"/>
      <c r="V470" s="299">
        <v>1</v>
      </c>
      <c r="W470" s="300"/>
      <c r="X470" s="302"/>
      <c r="Y470" s="301"/>
      <c r="Z470" s="299"/>
      <c r="AA470" s="299">
        <v>1</v>
      </c>
      <c r="AB470" s="316">
        <v>1</v>
      </c>
      <c r="AC470" s="317"/>
      <c r="AD470" s="318"/>
      <c r="AE470" s="299"/>
      <c r="AF470" s="299"/>
      <c r="AG470" s="302"/>
      <c r="AH470" s="322"/>
      <c r="AI470" s="323"/>
      <c r="AJ470" s="324">
        <v>1</v>
      </c>
      <c r="AK470" s="324"/>
      <c r="AL470" s="327"/>
      <c r="AM470" s="322"/>
      <c r="AN470" s="323"/>
      <c r="AO470" s="324"/>
      <c r="AP470" s="324">
        <v>1</v>
      </c>
      <c r="AQ470" s="329"/>
      <c r="AR470" s="323"/>
      <c r="AS470" s="323"/>
      <c r="AT470" s="324"/>
      <c r="AU470" s="324"/>
      <c r="AV470" s="327"/>
      <c r="AW470" s="322"/>
      <c r="AX470" s="324"/>
      <c r="AY470" s="324">
        <v>1</v>
      </c>
      <c r="AZ470" s="324">
        <v>1</v>
      </c>
      <c r="BA470" s="327"/>
      <c r="BB470" s="322"/>
      <c r="BC470" s="323"/>
      <c r="BD470" s="324"/>
      <c r="BE470" s="324">
        <v>1</v>
      </c>
      <c r="BF470" s="329"/>
      <c r="BG470" s="298"/>
      <c r="BH470" s="299"/>
      <c r="BI470" s="299"/>
      <c r="BJ470" s="300">
        <v>1</v>
      </c>
      <c r="BK470" s="302"/>
      <c r="BL470" s="301"/>
      <c r="BM470" s="299">
        <v>1</v>
      </c>
      <c r="BN470" s="299"/>
      <c r="BO470" s="299"/>
      <c r="BP470" s="302"/>
      <c r="BQ470" s="301"/>
      <c r="BR470" s="298">
        <v>1</v>
      </c>
      <c r="BS470" s="299"/>
      <c r="BT470" s="299"/>
      <c r="BU470" s="513"/>
      <c r="BV470" s="342">
        <f t="shared" si="84"/>
        <v>11</v>
      </c>
      <c r="BW470" s="429">
        <f t="shared" si="90"/>
        <v>0</v>
      </c>
      <c r="BX470" s="343" t="str">
        <f t="shared" si="85"/>
        <v>-</v>
      </c>
      <c r="BY470" s="344" t="str">
        <f t="shared" si="86"/>
        <v>-</v>
      </c>
      <c r="BZ470" s="344" t="str">
        <f t="shared" si="87"/>
        <v>-</v>
      </c>
      <c r="CA470" s="154" t="s">
        <v>124</v>
      </c>
      <c r="CB470" s="155" t="s">
        <v>733</v>
      </c>
      <c r="CC470" s="349">
        <f t="shared" si="91"/>
        <v>3</v>
      </c>
      <c r="CD470" s="349">
        <f t="shared" si="92"/>
        <v>2</v>
      </c>
      <c r="CE470" s="349">
        <f t="shared" si="93"/>
        <v>3</v>
      </c>
      <c r="CF470" s="349">
        <f t="shared" si="94"/>
        <v>3</v>
      </c>
      <c r="CG470" s="348">
        <v>0</v>
      </c>
      <c r="CH470" s="350" t="str">
        <f t="shared" si="88"/>
        <v>-</v>
      </c>
    </row>
    <row r="471" spans="1:86" s="248" customFormat="1" ht="24">
      <c r="A471" s="238" t="s">
        <v>655</v>
      </c>
      <c r="B471" s="239" t="s">
        <v>655</v>
      </c>
      <c r="C471" s="240" t="s">
        <v>655</v>
      </c>
      <c r="D471" s="240" t="s">
        <v>655</v>
      </c>
      <c r="E471" s="286" t="s">
        <v>154</v>
      </c>
      <c r="F471" s="241" t="s">
        <v>672</v>
      </c>
      <c r="G471" s="242" t="s">
        <v>655</v>
      </c>
      <c r="H471" s="242" t="s">
        <v>655</v>
      </c>
      <c r="I471" s="243" t="s">
        <v>655</v>
      </c>
      <c r="J471" s="244" t="s">
        <v>663</v>
      </c>
      <c r="K471" s="245">
        <f>IF(0.05*(SUMIFS(BV:BV,J:J,"Nutrients",I:I,"3M")+SUMIFS(BV:BV,J:J,"Nutrients",I:I,2))&lt;2,2,0.05*(SUMIFS(BV:BV,J:J,"Nutrients",I:I,"3M")+SUMIFS(BV:BV,J:J,"Nutrients",I:I,2)))</f>
        <v>4.9000000000000004</v>
      </c>
      <c r="L471" s="246">
        <v>5</v>
      </c>
      <c r="M471" s="272" t="s">
        <v>656</v>
      </c>
      <c r="N471" s="242" t="s">
        <v>672</v>
      </c>
      <c r="O471" s="297"/>
      <c r="P471" s="298"/>
      <c r="Q471" s="299"/>
      <c r="R471" s="299">
        <v>1</v>
      </c>
      <c r="S471" s="300"/>
      <c r="T471" s="301"/>
      <c r="U471" s="299"/>
      <c r="V471" s="299"/>
      <c r="W471" s="300"/>
      <c r="X471" s="302"/>
      <c r="Y471" s="301"/>
      <c r="Z471" s="299"/>
      <c r="AA471" s="299"/>
      <c r="AB471" s="316">
        <v>1</v>
      </c>
      <c r="AC471" s="317"/>
      <c r="AD471" s="318"/>
      <c r="AE471" s="299"/>
      <c r="AF471" s="299"/>
      <c r="AG471" s="302"/>
      <c r="AH471" s="322"/>
      <c r="AI471" s="323"/>
      <c r="AJ471" s="324"/>
      <c r="AK471" s="324"/>
      <c r="AL471" s="327"/>
      <c r="AM471" s="322"/>
      <c r="AN471" s="323"/>
      <c r="AO471" s="324"/>
      <c r="AP471" s="324"/>
      <c r="AQ471" s="329">
        <v>1</v>
      </c>
      <c r="AR471" s="323"/>
      <c r="AS471" s="323"/>
      <c r="AT471" s="324"/>
      <c r="AU471" s="324"/>
      <c r="AV471" s="327"/>
      <c r="AW471" s="322"/>
      <c r="AX471" s="324"/>
      <c r="AY471" s="324"/>
      <c r="AZ471" s="324"/>
      <c r="BA471" s="327"/>
      <c r="BB471" s="322"/>
      <c r="BC471" s="323">
        <v>1</v>
      </c>
      <c r="BD471" s="324"/>
      <c r="BE471" s="324"/>
      <c r="BF471" s="329"/>
      <c r="BG471" s="298"/>
      <c r="BH471" s="299"/>
      <c r="BI471" s="299"/>
      <c r="BJ471" s="300"/>
      <c r="BK471" s="302"/>
      <c r="BL471" s="301"/>
      <c r="BM471" s="299"/>
      <c r="BN471" s="299">
        <v>1</v>
      </c>
      <c r="BO471" s="299"/>
      <c r="BP471" s="302"/>
      <c r="BQ471" s="301"/>
      <c r="BR471" s="298"/>
      <c r="BS471" s="299"/>
      <c r="BT471" s="299"/>
      <c r="BU471" s="513"/>
      <c r="BV471" s="342">
        <f t="shared" si="84"/>
        <v>5</v>
      </c>
      <c r="BW471" s="429">
        <f t="shared" si="90"/>
        <v>0</v>
      </c>
      <c r="BX471" s="343" t="str">
        <f t="shared" si="85"/>
        <v>-</v>
      </c>
      <c r="BY471" s="344" t="str">
        <f t="shared" si="86"/>
        <v>-</v>
      </c>
      <c r="BZ471" s="344" t="str">
        <f t="shared" si="87"/>
        <v>-</v>
      </c>
      <c r="CA471" s="154" t="s">
        <v>124</v>
      </c>
      <c r="CB471" s="155" t="s">
        <v>733</v>
      </c>
      <c r="CC471" s="349">
        <f t="shared" si="91"/>
        <v>2</v>
      </c>
      <c r="CD471" s="349">
        <f t="shared" si="92"/>
        <v>1</v>
      </c>
      <c r="CE471" s="349">
        <f t="shared" si="93"/>
        <v>1</v>
      </c>
      <c r="CF471" s="349">
        <f t="shared" si="94"/>
        <v>1</v>
      </c>
      <c r="CG471" s="348">
        <v>0</v>
      </c>
      <c r="CH471" s="350" t="str">
        <f t="shared" si="88"/>
        <v>-</v>
      </c>
    </row>
    <row r="472" spans="1:86" s="248" customFormat="1">
      <c r="A472" s="238" t="s">
        <v>655</v>
      </c>
      <c r="B472" s="239" t="s">
        <v>655</v>
      </c>
      <c r="C472" s="240" t="s">
        <v>655</v>
      </c>
      <c r="D472" s="240" t="s">
        <v>655</v>
      </c>
      <c r="E472" s="286" t="s">
        <v>154</v>
      </c>
      <c r="F472" s="241" t="s">
        <v>672</v>
      </c>
      <c r="G472" s="242" t="s">
        <v>655</v>
      </c>
      <c r="H472" s="242" t="s">
        <v>655</v>
      </c>
      <c r="I472" s="243" t="s">
        <v>655</v>
      </c>
      <c r="J472" s="249" t="s">
        <v>657</v>
      </c>
      <c r="K472" s="245">
        <f>0.05*(SUMIFS(BV:BV,J:J,"Tracers")+SUMIFS(BV:BV,J:J,"SCI Kit")+SUMIFS(BV:BV,J:J,"Pesticides"))</f>
        <v>5.0500000000000007</v>
      </c>
      <c r="L472" s="246">
        <v>7</v>
      </c>
      <c r="M472" s="247" t="s">
        <v>656</v>
      </c>
      <c r="N472" s="242" t="s">
        <v>672</v>
      </c>
      <c r="O472" s="297"/>
      <c r="P472" s="298"/>
      <c r="Q472" s="299"/>
      <c r="R472" s="299">
        <v>1</v>
      </c>
      <c r="S472" s="300"/>
      <c r="T472" s="301"/>
      <c r="U472" s="299"/>
      <c r="V472" s="299"/>
      <c r="W472" s="300"/>
      <c r="X472" s="302"/>
      <c r="Y472" s="301"/>
      <c r="Z472" s="299"/>
      <c r="AA472" s="299"/>
      <c r="AB472" s="316">
        <v>1</v>
      </c>
      <c r="AC472" s="317"/>
      <c r="AD472" s="318"/>
      <c r="AE472" s="299"/>
      <c r="AF472" s="299"/>
      <c r="AG472" s="302"/>
      <c r="AH472" s="322"/>
      <c r="AI472" s="323"/>
      <c r="AJ472" s="324"/>
      <c r="AK472" s="324"/>
      <c r="AL472" s="327"/>
      <c r="AM472" s="322"/>
      <c r="AN472" s="323"/>
      <c r="AO472" s="324"/>
      <c r="AP472" s="324"/>
      <c r="AQ472" s="329">
        <v>1</v>
      </c>
      <c r="AR472" s="323"/>
      <c r="AS472" s="323"/>
      <c r="AT472" s="324"/>
      <c r="AU472" s="324"/>
      <c r="AV472" s="327"/>
      <c r="AW472" s="322"/>
      <c r="AX472" s="324">
        <v>1</v>
      </c>
      <c r="AY472" s="324"/>
      <c r="AZ472" s="324"/>
      <c r="BA472" s="327"/>
      <c r="BB472" s="322">
        <v>1</v>
      </c>
      <c r="BC472" s="323"/>
      <c r="BD472" s="324"/>
      <c r="BE472" s="324">
        <v>1</v>
      </c>
      <c r="BF472" s="329"/>
      <c r="BG472" s="298"/>
      <c r="BH472" s="299"/>
      <c r="BI472" s="299"/>
      <c r="BJ472" s="300">
        <v>1</v>
      </c>
      <c r="BK472" s="302"/>
      <c r="BL472" s="301"/>
      <c r="BM472" s="299"/>
      <c r="BN472" s="299"/>
      <c r="BO472" s="299"/>
      <c r="BP472" s="302"/>
      <c r="BQ472" s="301"/>
      <c r="BR472" s="298"/>
      <c r="BS472" s="299"/>
      <c r="BT472" s="299"/>
      <c r="BU472" s="513"/>
      <c r="BV472" s="342">
        <f t="shared" si="84"/>
        <v>7</v>
      </c>
      <c r="BW472" s="429">
        <f t="shared" si="90"/>
        <v>0</v>
      </c>
      <c r="BX472" s="343" t="str">
        <f t="shared" si="85"/>
        <v>-</v>
      </c>
      <c r="BY472" s="344" t="str">
        <f t="shared" si="86"/>
        <v>-</v>
      </c>
      <c r="BZ472" s="344" t="str">
        <f t="shared" si="87"/>
        <v>-</v>
      </c>
      <c r="CA472" s="154" t="s">
        <v>124</v>
      </c>
      <c r="CB472" s="155" t="s">
        <v>733</v>
      </c>
      <c r="CC472" s="349">
        <f t="shared" si="91"/>
        <v>2</v>
      </c>
      <c r="CD472" s="349">
        <f t="shared" si="92"/>
        <v>1</v>
      </c>
      <c r="CE472" s="349">
        <f t="shared" si="93"/>
        <v>3</v>
      </c>
      <c r="CF472" s="349">
        <f t="shared" si="94"/>
        <v>1</v>
      </c>
      <c r="CG472" s="348">
        <v>0</v>
      </c>
      <c r="CH472" s="350" t="str">
        <f t="shared" si="88"/>
        <v>-</v>
      </c>
    </row>
    <row r="473" spans="1:86" s="248" customFormat="1">
      <c r="A473" s="238" t="s">
        <v>655</v>
      </c>
      <c r="B473" s="239" t="s">
        <v>655</v>
      </c>
      <c r="C473" s="240" t="s">
        <v>655</v>
      </c>
      <c r="D473" s="240" t="s">
        <v>655</v>
      </c>
      <c r="E473" s="286" t="s">
        <v>154</v>
      </c>
      <c r="F473" s="241" t="s">
        <v>672</v>
      </c>
      <c r="G473" s="242" t="s">
        <v>655</v>
      </c>
      <c r="H473" s="242" t="s">
        <v>655</v>
      </c>
      <c r="I473" s="243" t="s">
        <v>655</v>
      </c>
      <c r="J473" s="249" t="s">
        <v>787</v>
      </c>
      <c r="K473" s="245">
        <f>IF(0.05*SUMIFS(BV:BV,J:J,"Pesticides")&lt;2,2,0.05*SUMIFS(BV:BV,J:J,"Pesticides"))</f>
        <v>2</v>
      </c>
      <c r="L473" s="246">
        <v>2</v>
      </c>
      <c r="M473" s="247" t="s">
        <v>656</v>
      </c>
      <c r="N473" s="242" t="s">
        <v>672</v>
      </c>
      <c r="O473" s="297"/>
      <c r="P473" s="298"/>
      <c r="Q473" s="299"/>
      <c r="R473" s="299">
        <v>1</v>
      </c>
      <c r="S473" s="300"/>
      <c r="T473" s="301"/>
      <c r="U473" s="299"/>
      <c r="V473" s="299"/>
      <c r="W473" s="300"/>
      <c r="X473" s="302"/>
      <c r="Y473" s="301"/>
      <c r="Z473" s="299"/>
      <c r="AA473" s="299"/>
      <c r="AB473" s="316"/>
      <c r="AC473" s="317"/>
      <c r="AD473" s="318"/>
      <c r="AE473" s="299"/>
      <c r="AF473" s="299"/>
      <c r="AG473" s="302"/>
      <c r="AH473" s="322"/>
      <c r="AI473" s="323"/>
      <c r="AJ473" s="324"/>
      <c r="AK473" s="324"/>
      <c r="AL473" s="327"/>
      <c r="AM473" s="322"/>
      <c r="AN473" s="323"/>
      <c r="AO473" s="324"/>
      <c r="AP473" s="324"/>
      <c r="AQ473" s="329"/>
      <c r="AR473" s="323"/>
      <c r="AS473" s="323"/>
      <c r="AT473" s="324"/>
      <c r="AU473" s="324"/>
      <c r="AV473" s="327"/>
      <c r="AW473" s="322"/>
      <c r="AX473" s="324"/>
      <c r="AY473" s="324"/>
      <c r="AZ473" s="324"/>
      <c r="BA473" s="327"/>
      <c r="BB473" s="322">
        <v>1</v>
      </c>
      <c r="BC473" s="323"/>
      <c r="BD473" s="324"/>
      <c r="BE473" s="324"/>
      <c r="BF473" s="329"/>
      <c r="BG473" s="298"/>
      <c r="BH473" s="299"/>
      <c r="BI473" s="299"/>
      <c r="BJ473" s="300"/>
      <c r="BK473" s="302"/>
      <c r="BL473" s="301"/>
      <c r="BM473" s="299"/>
      <c r="BN473" s="299"/>
      <c r="BO473" s="299"/>
      <c r="BP473" s="302"/>
      <c r="BQ473" s="301"/>
      <c r="BR473" s="298"/>
      <c r="BS473" s="299"/>
      <c r="BT473" s="299"/>
      <c r="BU473" s="513"/>
      <c r="BV473" s="342">
        <f t="shared" si="84"/>
        <v>2</v>
      </c>
      <c r="BW473" s="429">
        <f t="shared" si="90"/>
        <v>0</v>
      </c>
      <c r="BX473" s="343" t="str">
        <f t="shared" si="85"/>
        <v>-</v>
      </c>
      <c r="BY473" s="344" t="str">
        <f t="shared" si="86"/>
        <v>-</v>
      </c>
      <c r="BZ473" s="344" t="str">
        <f t="shared" si="87"/>
        <v>-</v>
      </c>
      <c r="CA473" s="154" t="s">
        <v>124</v>
      </c>
      <c r="CB473" s="155" t="s">
        <v>733</v>
      </c>
      <c r="CC473" s="349">
        <f t="shared" si="91"/>
        <v>1</v>
      </c>
      <c r="CD473" s="349">
        <f t="shared" si="92"/>
        <v>0</v>
      </c>
      <c r="CE473" s="349">
        <f t="shared" si="93"/>
        <v>1</v>
      </c>
      <c r="CF473" s="349">
        <f t="shared" si="94"/>
        <v>0</v>
      </c>
      <c r="CG473" s="348">
        <v>0</v>
      </c>
      <c r="CH473" s="350" t="str">
        <f t="shared" si="88"/>
        <v>-</v>
      </c>
    </row>
    <row r="474" spans="1:86" s="248" customFormat="1">
      <c r="A474" s="238" t="s">
        <v>655</v>
      </c>
      <c r="B474" s="239" t="s">
        <v>655</v>
      </c>
      <c r="C474" s="240" t="s">
        <v>655</v>
      </c>
      <c r="D474" s="240" t="s">
        <v>655</v>
      </c>
      <c r="E474" s="286" t="s">
        <v>154</v>
      </c>
      <c r="F474" s="241" t="s">
        <v>672</v>
      </c>
      <c r="G474" s="242" t="s">
        <v>655</v>
      </c>
      <c r="H474" s="242" t="s">
        <v>655</v>
      </c>
      <c r="I474" s="243" t="s">
        <v>655</v>
      </c>
      <c r="J474" s="249" t="s">
        <v>788</v>
      </c>
      <c r="K474" s="245">
        <f>IF(0.05*(SUMIFS(BV:BV,J:J,"Pesticides")+SUMIFS(BV:BV,J:J,"W-CT-CI-R"))&lt;2,2,0.05*(SUMIFS(BV:BV,J:J,"Pesticides")+SUMIFS(BV:BV,J:J,"W-CT-CI-R")))</f>
        <v>2.4500000000000002</v>
      </c>
      <c r="L474" s="246">
        <v>3</v>
      </c>
      <c r="M474" s="247" t="s">
        <v>656</v>
      </c>
      <c r="N474" s="242" t="s">
        <v>672</v>
      </c>
      <c r="O474" s="297"/>
      <c r="P474" s="298"/>
      <c r="Q474" s="299"/>
      <c r="R474" s="299">
        <v>1</v>
      </c>
      <c r="S474" s="300"/>
      <c r="T474" s="301"/>
      <c r="U474" s="299"/>
      <c r="V474" s="299"/>
      <c r="W474" s="300"/>
      <c r="X474" s="302"/>
      <c r="Y474" s="301"/>
      <c r="Z474" s="299"/>
      <c r="AA474" s="299"/>
      <c r="AB474" s="316"/>
      <c r="AC474" s="317"/>
      <c r="AD474" s="318"/>
      <c r="AE474" s="299"/>
      <c r="AF474" s="299"/>
      <c r="AG474" s="302"/>
      <c r="AH474" s="322"/>
      <c r="AI474" s="323"/>
      <c r="AJ474" s="324"/>
      <c r="AK474" s="324"/>
      <c r="AL474" s="327"/>
      <c r="AM474" s="322"/>
      <c r="AN474" s="323"/>
      <c r="AO474" s="324"/>
      <c r="AP474" s="324"/>
      <c r="AQ474" s="329">
        <v>1</v>
      </c>
      <c r="AR474" s="323"/>
      <c r="AS474" s="323"/>
      <c r="AT474" s="324"/>
      <c r="AU474" s="324"/>
      <c r="AV474" s="327"/>
      <c r="AW474" s="322"/>
      <c r="AX474" s="324"/>
      <c r="AY474" s="324"/>
      <c r="AZ474" s="324"/>
      <c r="BA474" s="327"/>
      <c r="BB474" s="322">
        <v>1</v>
      </c>
      <c r="BC474" s="323"/>
      <c r="BD474" s="324"/>
      <c r="BE474" s="324"/>
      <c r="BF474" s="329"/>
      <c r="BG474" s="298"/>
      <c r="BH474" s="299"/>
      <c r="BI474" s="299"/>
      <c r="BJ474" s="300"/>
      <c r="BK474" s="302"/>
      <c r="BL474" s="301"/>
      <c r="BM474" s="299"/>
      <c r="BN474" s="299"/>
      <c r="BO474" s="299"/>
      <c r="BP474" s="302"/>
      <c r="BQ474" s="301"/>
      <c r="BR474" s="298"/>
      <c r="BS474" s="299"/>
      <c r="BT474" s="299"/>
      <c r="BU474" s="513"/>
      <c r="BV474" s="342">
        <f t="shared" si="84"/>
        <v>3</v>
      </c>
      <c r="BW474" s="429">
        <f t="shared" si="90"/>
        <v>0</v>
      </c>
      <c r="BX474" s="343" t="str">
        <f t="shared" si="85"/>
        <v>-</v>
      </c>
      <c r="BY474" s="344" t="str">
        <f t="shared" si="86"/>
        <v>-</v>
      </c>
      <c r="BZ474" s="344" t="str">
        <f t="shared" si="87"/>
        <v>-</v>
      </c>
      <c r="CA474" s="154" t="s">
        <v>124</v>
      </c>
      <c r="CB474" s="155" t="s">
        <v>733</v>
      </c>
      <c r="CC474" s="349">
        <f t="shared" si="91"/>
        <v>1</v>
      </c>
      <c r="CD474" s="349">
        <f t="shared" si="92"/>
        <v>1</v>
      </c>
      <c r="CE474" s="349">
        <f t="shared" si="93"/>
        <v>1</v>
      </c>
      <c r="CF474" s="349">
        <f t="shared" si="94"/>
        <v>0</v>
      </c>
      <c r="CG474" s="348">
        <v>0</v>
      </c>
      <c r="CH474" s="350" t="str">
        <f t="shared" si="88"/>
        <v>-</v>
      </c>
    </row>
    <row r="475" spans="1:86" s="248" customFormat="1">
      <c r="A475" s="238" t="s">
        <v>655</v>
      </c>
      <c r="B475" s="239" t="s">
        <v>655</v>
      </c>
      <c r="C475" s="240" t="s">
        <v>655</v>
      </c>
      <c r="D475" s="240" t="s">
        <v>655</v>
      </c>
      <c r="E475" s="286" t="s">
        <v>154</v>
      </c>
      <c r="F475" s="241" t="s">
        <v>672</v>
      </c>
      <c r="G475" s="242" t="s">
        <v>655</v>
      </c>
      <c r="H475" s="242" t="s">
        <v>655</v>
      </c>
      <c r="I475" s="243" t="s">
        <v>655</v>
      </c>
      <c r="J475" s="249" t="s">
        <v>789</v>
      </c>
      <c r="K475" s="245">
        <f>IF(0.05*(SUMIFS(BV:BV,J:J,"Pesticides")+SUMIFS(BV:BV,J:J,"W-PCL-TQ-R"))&lt;2,2,0.05*(SUMIFS(BV:BV,J:J,"Pesticides")+SUMIFS(BV:BV,J:J,"W-PCL-TQ-R")))</f>
        <v>2</v>
      </c>
      <c r="L475" s="246">
        <v>3</v>
      </c>
      <c r="M475" s="247" t="s">
        <v>656</v>
      </c>
      <c r="N475" s="242" t="s">
        <v>672</v>
      </c>
      <c r="O475" s="297"/>
      <c r="P475" s="298"/>
      <c r="Q475" s="299"/>
      <c r="R475" s="299">
        <v>1</v>
      </c>
      <c r="S475" s="300"/>
      <c r="T475" s="301"/>
      <c r="U475" s="299"/>
      <c r="V475" s="299"/>
      <c r="W475" s="300"/>
      <c r="X475" s="302"/>
      <c r="Y475" s="301"/>
      <c r="Z475" s="299"/>
      <c r="AA475" s="299"/>
      <c r="AB475" s="316"/>
      <c r="AC475" s="317"/>
      <c r="AD475" s="318"/>
      <c r="AE475" s="299"/>
      <c r="AF475" s="299"/>
      <c r="AG475" s="302"/>
      <c r="AH475" s="322"/>
      <c r="AI475" s="323"/>
      <c r="AJ475" s="324"/>
      <c r="AK475" s="324"/>
      <c r="AL475" s="327"/>
      <c r="AM475" s="322"/>
      <c r="AN475" s="323"/>
      <c r="AO475" s="324"/>
      <c r="AP475" s="324"/>
      <c r="AQ475" s="329">
        <v>1</v>
      </c>
      <c r="AR475" s="323"/>
      <c r="AS475" s="323"/>
      <c r="AT475" s="324"/>
      <c r="AU475" s="324"/>
      <c r="AV475" s="327"/>
      <c r="AW475" s="322"/>
      <c r="AX475" s="324"/>
      <c r="AY475" s="324"/>
      <c r="AZ475" s="324"/>
      <c r="BA475" s="327"/>
      <c r="BB475" s="322">
        <v>1</v>
      </c>
      <c r="BC475" s="323"/>
      <c r="BD475" s="324"/>
      <c r="BE475" s="324"/>
      <c r="BF475" s="329"/>
      <c r="BG475" s="298"/>
      <c r="BH475" s="299"/>
      <c r="BI475" s="299"/>
      <c r="BJ475" s="300"/>
      <c r="BK475" s="302"/>
      <c r="BL475" s="301"/>
      <c r="BM475" s="299"/>
      <c r="BN475" s="299"/>
      <c r="BO475" s="299"/>
      <c r="BP475" s="302"/>
      <c r="BQ475" s="301"/>
      <c r="BR475" s="298"/>
      <c r="BS475" s="299"/>
      <c r="BT475" s="299"/>
      <c r="BU475" s="513"/>
      <c r="BV475" s="342">
        <f t="shared" si="84"/>
        <v>3</v>
      </c>
      <c r="BW475" s="429">
        <f t="shared" si="90"/>
        <v>0</v>
      </c>
      <c r="BX475" s="343" t="str">
        <f t="shared" si="85"/>
        <v>-</v>
      </c>
      <c r="BY475" s="344" t="str">
        <f t="shared" si="86"/>
        <v>-</v>
      </c>
      <c r="BZ475" s="344" t="str">
        <f t="shared" si="87"/>
        <v>-</v>
      </c>
      <c r="CA475" s="154" t="s">
        <v>124</v>
      </c>
      <c r="CB475" s="155" t="s">
        <v>733</v>
      </c>
      <c r="CC475" s="349">
        <f t="shared" si="91"/>
        <v>1</v>
      </c>
      <c r="CD475" s="349">
        <f t="shared" si="92"/>
        <v>1</v>
      </c>
      <c r="CE475" s="349">
        <f t="shared" si="93"/>
        <v>1</v>
      </c>
      <c r="CF475" s="349">
        <f t="shared" si="94"/>
        <v>0</v>
      </c>
      <c r="CG475" s="348">
        <v>0</v>
      </c>
      <c r="CH475" s="350" t="str">
        <f t="shared" si="88"/>
        <v>-</v>
      </c>
    </row>
    <row r="476" spans="1:86" s="248" customFormat="1">
      <c r="A476" s="238" t="s">
        <v>655</v>
      </c>
      <c r="B476" s="239" t="s">
        <v>655</v>
      </c>
      <c r="C476" s="240" t="s">
        <v>655</v>
      </c>
      <c r="D476" s="240" t="s">
        <v>655</v>
      </c>
      <c r="E476" s="286" t="s">
        <v>154</v>
      </c>
      <c r="F476" s="241" t="s">
        <v>672</v>
      </c>
      <c r="G476" s="242" t="s">
        <v>655</v>
      </c>
      <c r="H476" s="242" t="s">
        <v>655</v>
      </c>
      <c r="I476" s="243" t="s">
        <v>655</v>
      </c>
      <c r="J476" s="249" t="s">
        <v>790</v>
      </c>
      <c r="K476" s="245">
        <f>IF(0.05*(SUMIFS(BV:BV,J:J,"Pesticides")+SUMIFS(BV:BV,J:J,"SCI Kit")+SUMIFS(BV:BV,J:J,"W-TR-SQ-R/W-PSNP-TQ"))&lt;2,2,0.05*(SUMIFS(BV:BV,J:J,"Pesticides")+SUMIFS(BV:BV,J:J,"SCI Kit")+SUMIFS(BV:BV,J:J,"W-TR-SQ-R/W-PSNP-TQ")))</f>
        <v>4.6500000000000004</v>
      </c>
      <c r="L476" s="246">
        <v>6</v>
      </c>
      <c r="M476" s="247" t="s">
        <v>656</v>
      </c>
      <c r="N476" s="242" t="s">
        <v>672</v>
      </c>
      <c r="O476" s="297"/>
      <c r="P476" s="298"/>
      <c r="Q476" s="299"/>
      <c r="R476" s="299">
        <v>1</v>
      </c>
      <c r="S476" s="300"/>
      <c r="T476" s="301"/>
      <c r="U476" s="299"/>
      <c r="V476" s="299"/>
      <c r="W476" s="300"/>
      <c r="X476" s="302"/>
      <c r="Y476" s="301"/>
      <c r="Z476" s="299"/>
      <c r="AA476" s="299"/>
      <c r="AB476" s="316">
        <v>1</v>
      </c>
      <c r="AC476" s="317"/>
      <c r="AD476" s="318"/>
      <c r="AE476" s="299"/>
      <c r="AF476" s="299"/>
      <c r="AG476" s="302"/>
      <c r="AH476" s="322"/>
      <c r="AI476" s="323"/>
      <c r="AJ476" s="324"/>
      <c r="AK476" s="324"/>
      <c r="AL476" s="327"/>
      <c r="AM476" s="322"/>
      <c r="AN476" s="323"/>
      <c r="AO476" s="324"/>
      <c r="AP476" s="324"/>
      <c r="AQ476" s="329">
        <v>1</v>
      </c>
      <c r="AR476" s="323"/>
      <c r="AS476" s="323"/>
      <c r="AT476" s="324"/>
      <c r="AU476" s="324"/>
      <c r="AV476" s="327"/>
      <c r="AW476" s="322"/>
      <c r="AX476" s="324"/>
      <c r="AY476" s="324"/>
      <c r="AZ476" s="324"/>
      <c r="BA476" s="327"/>
      <c r="BB476" s="322">
        <v>1</v>
      </c>
      <c r="BC476" s="323"/>
      <c r="BD476" s="324"/>
      <c r="BE476" s="324">
        <v>1</v>
      </c>
      <c r="BF476" s="329"/>
      <c r="BG476" s="298"/>
      <c r="BH476" s="299"/>
      <c r="BI476" s="299"/>
      <c r="BJ476" s="300">
        <v>1</v>
      </c>
      <c r="BK476" s="302"/>
      <c r="BL476" s="301"/>
      <c r="BM476" s="299"/>
      <c r="BN476" s="299"/>
      <c r="BO476" s="299"/>
      <c r="BP476" s="302"/>
      <c r="BQ476" s="301"/>
      <c r="BR476" s="298"/>
      <c r="BS476" s="299"/>
      <c r="BT476" s="299"/>
      <c r="BU476" s="513"/>
      <c r="BV476" s="342">
        <f t="shared" si="84"/>
        <v>6</v>
      </c>
      <c r="BW476" s="429">
        <f t="shared" si="90"/>
        <v>0</v>
      </c>
      <c r="BX476" s="343" t="str">
        <f t="shared" si="85"/>
        <v>-</v>
      </c>
      <c r="BY476" s="344" t="str">
        <f t="shared" si="86"/>
        <v>-</v>
      </c>
      <c r="BZ476" s="344" t="str">
        <f t="shared" si="87"/>
        <v>-</v>
      </c>
      <c r="CA476" s="154" t="s">
        <v>124</v>
      </c>
      <c r="CB476" s="155" t="s">
        <v>733</v>
      </c>
      <c r="CC476" s="349">
        <f t="shared" si="91"/>
        <v>2</v>
      </c>
      <c r="CD476" s="349">
        <f t="shared" si="92"/>
        <v>1</v>
      </c>
      <c r="CE476" s="349">
        <f t="shared" si="93"/>
        <v>2</v>
      </c>
      <c r="CF476" s="349">
        <f t="shared" si="94"/>
        <v>1</v>
      </c>
      <c r="CG476" s="348">
        <v>0</v>
      </c>
      <c r="CH476" s="350" t="str">
        <f t="shared" si="88"/>
        <v>-</v>
      </c>
    </row>
  </sheetData>
  <sheetProtection algorithmName="SHA-512" hashValue="TmhEVwOE/yvm7nxJjNaEZcVwfddO3IdZs/5BTdG7nc9P8dqpDhzScgoBtLYVE2bHjfTxAZOj8tmrY3cmVeXlIw==" saltValue="X4i7FSVWDXEfAblEIBdatQ==" spinCount="100000" sheet="1" objects="1" scenarios="1" formatColumns="0" autoFilter="0"/>
  <autoFilter ref="A3:CH476" xr:uid="{7BE85CDD-97B4-4924-B3A8-14A7546245DF}"/>
  <phoneticPr fontId="21" type="noConversion"/>
  <conditionalFormatting sqref="BY4:BZ324 BY326:BZ476">
    <cfRule type="cellIs" dxfId="12" priority="30" operator="lessThan">
      <formula>2</formula>
    </cfRule>
  </conditionalFormatting>
  <conditionalFormatting sqref="BW4:BW476">
    <cfRule type="cellIs" dxfId="11" priority="29" operator="equal">
      <formula>0</formula>
    </cfRule>
  </conditionalFormatting>
  <conditionalFormatting sqref="CH326:CH476 CH4:CH324">
    <cfRule type="cellIs" dxfId="10" priority="27" operator="equal">
      <formula>"Done"</formula>
    </cfRule>
    <cfRule type="cellIs" dxfId="9" priority="28" operator="equal">
      <formula>"Incomplete"</formula>
    </cfRule>
  </conditionalFormatting>
  <conditionalFormatting sqref="BW4:BW476">
    <cfRule type="cellIs" dxfId="8" priority="26" operator="lessThan">
      <formula>0</formula>
    </cfRule>
  </conditionalFormatting>
  <conditionalFormatting sqref="BY325:BZ325">
    <cfRule type="cellIs" dxfId="7" priority="5" operator="lessThan">
      <formula>2</formula>
    </cfRule>
  </conditionalFormatting>
  <conditionalFormatting sqref="CH325">
    <cfRule type="cellIs" dxfId="6" priority="2" operator="equal">
      <formula>"Done"</formula>
    </cfRule>
    <cfRule type="cellIs" dxfId="5" priority="3" operator="equal">
      <formula>"Incomplete"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B7432-ED90-40E0-A084-09E3E0BAE42D}">
  <dimension ref="A1:J95"/>
  <sheetViews>
    <sheetView workbookViewId="0">
      <pane ySplit="2" topLeftCell="A24" activePane="bottomLeft" state="frozenSplit"/>
      <selection pane="bottomLeft" sqref="A1:G1"/>
    </sheetView>
  </sheetViews>
  <sheetFormatPr defaultColWidth="0" defaultRowHeight="15"/>
  <cols>
    <col min="1" max="2" width="9.140625" customWidth="1"/>
    <col min="3" max="3" width="36.42578125" customWidth="1"/>
    <col min="4" max="4" width="9.140625" customWidth="1"/>
    <col min="5" max="5" width="19" customWidth="1"/>
    <col min="6" max="6" width="10.42578125" bestFit="1" customWidth="1"/>
    <col min="7" max="7" width="11.85546875" style="169" bestFit="1" customWidth="1"/>
    <col min="8" max="8" width="13.7109375" customWidth="1"/>
    <col min="9" max="9" width="9.140625" customWidth="1"/>
    <col min="10" max="10" width="41.42578125" customWidth="1"/>
    <col min="11" max="16384" width="9.140625" hidden="1"/>
  </cols>
  <sheetData>
    <row r="1" spans="1:10" ht="15" customHeight="1">
      <c r="A1" s="514" t="s">
        <v>578</v>
      </c>
      <c r="B1" s="514"/>
      <c r="C1" s="514"/>
      <c r="D1" s="514"/>
      <c r="E1" s="514"/>
      <c r="F1" s="514"/>
      <c r="G1" s="514"/>
      <c r="H1" s="515" t="s">
        <v>581</v>
      </c>
      <c r="I1" s="516"/>
      <c r="J1" s="199" t="s">
        <v>579</v>
      </c>
    </row>
    <row r="2" spans="1:10" s="170" customFormat="1" ht="39.75" customHeight="1">
      <c r="A2" s="175" t="s">
        <v>51</v>
      </c>
      <c r="B2" s="175" t="s">
        <v>19</v>
      </c>
      <c r="C2" s="175" t="s">
        <v>563</v>
      </c>
      <c r="D2" s="175" t="s">
        <v>385</v>
      </c>
      <c r="E2" s="175" t="s">
        <v>17</v>
      </c>
      <c r="F2" s="175" t="s">
        <v>565</v>
      </c>
      <c r="G2" s="175" t="s">
        <v>564</v>
      </c>
      <c r="H2" s="176" t="s">
        <v>83</v>
      </c>
      <c r="I2" s="175" t="s">
        <v>50</v>
      </c>
      <c r="J2" s="176" t="s">
        <v>580</v>
      </c>
    </row>
    <row r="3" spans="1:10">
      <c r="A3" s="171" t="s">
        <v>154</v>
      </c>
      <c r="B3" s="171" t="s">
        <v>414</v>
      </c>
      <c r="C3" s="171" t="s">
        <v>415</v>
      </c>
      <c r="D3" s="171" t="s">
        <v>129</v>
      </c>
      <c r="E3" s="171" t="s">
        <v>151</v>
      </c>
      <c r="F3" s="171" t="s">
        <v>403</v>
      </c>
      <c r="G3" s="172" t="s">
        <v>396</v>
      </c>
      <c r="H3" s="172">
        <v>1</v>
      </c>
      <c r="I3" s="172">
        <v>1</v>
      </c>
      <c r="J3" s="173"/>
    </row>
    <row r="4" spans="1:10">
      <c r="A4" s="171" t="s">
        <v>154</v>
      </c>
      <c r="B4" s="171" t="s">
        <v>416</v>
      </c>
      <c r="C4" s="171" t="s">
        <v>417</v>
      </c>
      <c r="D4" s="171" t="s">
        <v>129</v>
      </c>
      <c r="E4" s="171" t="s">
        <v>151</v>
      </c>
      <c r="F4" s="171" t="s">
        <v>403</v>
      </c>
      <c r="G4" s="172">
        <v>67</v>
      </c>
      <c r="H4" s="172">
        <v>1</v>
      </c>
      <c r="I4" s="172">
        <v>1</v>
      </c>
      <c r="J4" s="173"/>
    </row>
    <row r="5" spans="1:10">
      <c r="A5" s="171" t="s">
        <v>154</v>
      </c>
      <c r="B5" s="171" t="s">
        <v>418</v>
      </c>
      <c r="C5" s="171" t="s">
        <v>419</v>
      </c>
      <c r="D5" s="171" t="s">
        <v>129</v>
      </c>
      <c r="E5" s="171" t="s">
        <v>151</v>
      </c>
      <c r="F5" s="171" t="s">
        <v>403</v>
      </c>
      <c r="G5" s="172" t="s">
        <v>396</v>
      </c>
      <c r="H5" s="172">
        <v>1</v>
      </c>
      <c r="I5" s="172">
        <v>1</v>
      </c>
      <c r="J5" s="173"/>
    </row>
    <row r="6" spans="1:10">
      <c r="A6" s="171" t="s">
        <v>154</v>
      </c>
      <c r="B6" s="171" t="s">
        <v>420</v>
      </c>
      <c r="C6" s="171" t="s">
        <v>399</v>
      </c>
      <c r="D6" s="171" t="s">
        <v>129</v>
      </c>
      <c r="E6" s="171" t="s">
        <v>151</v>
      </c>
      <c r="F6" s="171" t="s">
        <v>403</v>
      </c>
      <c r="G6" s="172" t="s">
        <v>396</v>
      </c>
      <c r="H6" s="172">
        <v>1</v>
      </c>
      <c r="I6" s="172">
        <v>1</v>
      </c>
      <c r="J6" s="173"/>
    </row>
    <row r="7" spans="1:10">
      <c r="A7" s="171" t="s">
        <v>154</v>
      </c>
      <c r="B7" s="171" t="s">
        <v>421</v>
      </c>
      <c r="C7" s="171" t="s">
        <v>422</v>
      </c>
      <c r="D7" s="171" t="s">
        <v>129</v>
      </c>
      <c r="E7" s="171" t="s">
        <v>151</v>
      </c>
      <c r="F7" s="171" t="s">
        <v>403</v>
      </c>
      <c r="G7" s="172" t="s">
        <v>396</v>
      </c>
      <c r="H7" s="172">
        <v>1</v>
      </c>
      <c r="I7" s="172">
        <v>1</v>
      </c>
      <c r="J7" s="173"/>
    </row>
    <row r="8" spans="1:10">
      <c r="A8" s="171" t="s">
        <v>154</v>
      </c>
      <c r="B8" s="171" t="s">
        <v>424</v>
      </c>
      <c r="C8" s="171" t="s">
        <v>401</v>
      </c>
      <c r="D8" s="171" t="s">
        <v>129</v>
      </c>
      <c r="E8" s="171" t="s">
        <v>205</v>
      </c>
      <c r="F8" s="171" t="s">
        <v>403</v>
      </c>
      <c r="G8" s="172" t="s">
        <v>396</v>
      </c>
      <c r="H8" s="172">
        <v>1</v>
      </c>
      <c r="I8" s="172">
        <v>1</v>
      </c>
      <c r="J8" s="173"/>
    </row>
    <row r="9" spans="1:10">
      <c r="A9" s="171" t="s">
        <v>154</v>
      </c>
      <c r="B9" s="171" t="s">
        <v>425</v>
      </c>
      <c r="C9" s="171" t="s">
        <v>399</v>
      </c>
      <c r="D9" s="171" t="s">
        <v>129</v>
      </c>
      <c r="E9" s="171" t="s">
        <v>151</v>
      </c>
      <c r="F9" s="171" t="s">
        <v>403</v>
      </c>
      <c r="G9" s="172" t="s">
        <v>396</v>
      </c>
      <c r="H9" s="172">
        <v>1</v>
      </c>
      <c r="I9" s="172">
        <v>1</v>
      </c>
      <c r="J9" s="173"/>
    </row>
    <row r="10" spans="1:10">
      <c r="A10" s="171" t="s">
        <v>154</v>
      </c>
      <c r="B10" s="171" t="s">
        <v>426</v>
      </c>
      <c r="C10" s="171" t="s">
        <v>399</v>
      </c>
      <c r="D10" s="171" t="s">
        <v>129</v>
      </c>
      <c r="E10" s="171" t="s">
        <v>566</v>
      </c>
      <c r="F10" s="171" t="s">
        <v>403</v>
      </c>
      <c r="G10" s="172" t="s">
        <v>396</v>
      </c>
      <c r="H10" s="172">
        <v>1</v>
      </c>
      <c r="I10" s="172">
        <v>1</v>
      </c>
      <c r="J10" s="173"/>
    </row>
    <row r="11" spans="1:10">
      <c r="A11" s="171" t="s">
        <v>154</v>
      </c>
      <c r="B11" s="171" t="s">
        <v>427</v>
      </c>
      <c r="C11" s="171" t="s">
        <v>428</v>
      </c>
      <c r="D11" s="171" t="s">
        <v>129</v>
      </c>
      <c r="E11" s="171" t="s">
        <v>151</v>
      </c>
      <c r="F11" s="171" t="s">
        <v>403</v>
      </c>
      <c r="G11" s="172" t="s">
        <v>396</v>
      </c>
      <c r="H11" s="172">
        <v>1</v>
      </c>
      <c r="I11" s="172">
        <v>1</v>
      </c>
      <c r="J11" s="173"/>
    </row>
    <row r="12" spans="1:10">
      <c r="A12" s="171" t="s">
        <v>154</v>
      </c>
      <c r="B12" s="171" t="s">
        <v>429</v>
      </c>
      <c r="C12" s="171" t="s">
        <v>430</v>
      </c>
      <c r="D12" s="171" t="s">
        <v>129</v>
      </c>
      <c r="E12" s="171" t="s">
        <v>566</v>
      </c>
      <c r="F12" s="171" t="s">
        <v>403</v>
      </c>
      <c r="G12" s="172" t="s">
        <v>396</v>
      </c>
      <c r="H12" s="172">
        <v>1</v>
      </c>
      <c r="I12" s="172">
        <v>1</v>
      </c>
      <c r="J12" s="173"/>
    </row>
    <row r="13" spans="1:10">
      <c r="A13" s="171" t="s">
        <v>154</v>
      </c>
      <c r="B13" s="171" t="s">
        <v>431</v>
      </c>
      <c r="C13" s="171" t="s">
        <v>409</v>
      </c>
      <c r="D13" s="171" t="s">
        <v>129</v>
      </c>
      <c r="E13" s="171" t="s">
        <v>205</v>
      </c>
      <c r="F13" s="171" t="s">
        <v>403</v>
      </c>
      <c r="G13" s="172" t="s">
        <v>396</v>
      </c>
      <c r="H13" s="172">
        <v>1</v>
      </c>
      <c r="I13" s="172">
        <v>1</v>
      </c>
      <c r="J13" s="173"/>
    </row>
    <row r="14" spans="1:10">
      <c r="A14" s="171" t="s">
        <v>154</v>
      </c>
      <c r="B14" s="171" t="s">
        <v>432</v>
      </c>
      <c r="C14" s="171" t="s">
        <v>433</v>
      </c>
      <c r="D14" s="171" t="s">
        <v>129</v>
      </c>
      <c r="E14" s="171" t="s">
        <v>205</v>
      </c>
      <c r="F14" s="171" t="s">
        <v>403</v>
      </c>
      <c r="G14" s="172" t="s">
        <v>396</v>
      </c>
      <c r="H14" s="172">
        <v>1</v>
      </c>
      <c r="I14" s="172">
        <v>1</v>
      </c>
      <c r="J14" s="173"/>
    </row>
    <row r="15" spans="1:10">
      <c r="A15" s="171" t="s">
        <v>154</v>
      </c>
      <c r="B15" s="171" t="s">
        <v>434</v>
      </c>
      <c r="C15" s="171" t="s">
        <v>435</v>
      </c>
      <c r="D15" s="171" t="s">
        <v>129</v>
      </c>
      <c r="E15" s="171" t="s">
        <v>205</v>
      </c>
      <c r="F15" s="171" t="s">
        <v>403</v>
      </c>
      <c r="G15" s="172" t="s">
        <v>396</v>
      </c>
      <c r="H15" s="172">
        <v>1</v>
      </c>
      <c r="I15" s="172">
        <v>1</v>
      </c>
      <c r="J15" s="173"/>
    </row>
    <row r="16" spans="1:10">
      <c r="A16" s="171" t="s">
        <v>154</v>
      </c>
      <c r="B16" s="171" t="s">
        <v>436</v>
      </c>
      <c r="C16" s="171" t="s">
        <v>397</v>
      </c>
      <c r="D16" s="171" t="s">
        <v>129</v>
      </c>
      <c r="E16" s="171" t="s">
        <v>205</v>
      </c>
      <c r="F16" s="171" t="s">
        <v>403</v>
      </c>
      <c r="G16" s="172" t="s">
        <v>396</v>
      </c>
      <c r="H16" s="172">
        <v>1</v>
      </c>
      <c r="I16" s="172">
        <v>1</v>
      </c>
      <c r="J16" s="173"/>
    </row>
    <row r="17" spans="1:10">
      <c r="A17" s="171" t="s">
        <v>154</v>
      </c>
      <c r="B17" s="171" t="s">
        <v>437</v>
      </c>
      <c r="C17" s="171" t="s">
        <v>438</v>
      </c>
      <c r="D17" s="171" t="s">
        <v>129</v>
      </c>
      <c r="E17" s="171" t="s">
        <v>151</v>
      </c>
      <c r="F17" s="171" t="s">
        <v>403</v>
      </c>
      <c r="G17" s="172" t="s">
        <v>396</v>
      </c>
      <c r="H17" s="172">
        <v>1</v>
      </c>
      <c r="I17" s="172">
        <v>1</v>
      </c>
      <c r="J17" s="173"/>
    </row>
    <row r="18" spans="1:10">
      <c r="A18" s="171" t="s">
        <v>154</v>
      </c>
      <c r="B18" s="171" t="s">
        <v>439</v>
      </c>
      <c r="C18" s="171" t="s">
        <v>440</v>
      </c>
      <c r="D18" s="171" t="s">
        <v>129</v>
      </c>
      <c r="E18" s="171" t="s">
        <v>151</v>
      </c>
      <c r="F18" s="171" t="s">
        <v>403</v>
      </c>
      <c r="G18" s="172" t="s">
        <v>396</v>
      </c>
      <c r="H18" s="172">
        <v>1</v>
      </c>
      <c r="I18" s="172">
        <v>1</v>
      </c>
      <c r="J18" s="173"/>
    </row>
    <row r="19" spans="1:10">
      <c r="A19" s="171" t="s">
        <v>154</v>
      </c>
      <c r="B19" s="171" t="s">
        <v>441</v>
      </c>
      <c r="C19" s="171" t="s">
        <v>397</v>
      </c>
      <c r="D19" s="171" t="s">
        <v>129</v>
      </c>
      <c r="E19" s="171" t="s">
        <v>205</v>
      </c>
      <c r="F19" s="171" t="s">
        <v>403</v>
      </c>
      <c r="G19" s="172" t="s">
        <v>396</v>
      </c>
      <c r="H19" s="172">
        <v>1</v>
      </c>
      <c r="I19" s="172">
        <v>1</v>
      </c>
      <c r="J19" s="173"/>
    </row>
    <row r="20" spans="1:10">
      <c r="A20" s="171" t="s">
        <v>154</v>
      </c>
      <c r="B20" s="171" t="s">
        <v>442</v>
      </c>
      <c r="C20" s="171" t="s">
        <v>131</v>
      </c>
      <c r="D20" s="171" t="s">
        <v>129</v>
      </c>
      <c r="E20" s="171" t="s">
        <v>566</v>
      </c>
      <c r="F20" s="171" t="s">
        <v>403</v>
      </c>
      <c r="G20" s="172" t="s">
        <v>396</v>
      </c>
      <c r="H20" s="172">
        <v>1</v>
      </c>
      <c r="I20" s="172">
        <v>1</v>
      </c>
      <c r="J20" s="173"/>
    </row>
    <row r="21" spans="1:10">
      <c r="A21" s="171" t="s">
        <v>154</v>
      </c>
      <c r="B21" s="171" t="s">
        <v>443</v>
      </c>
      <c r="C21" s="171" t="s">
        <v>444</v>
      </c>
      <c r="D21" s="171" t="s">
        <v>129</v>
      </c>
      <c r="E21" s="171" t="s">
        <v>151</v>
      </c>
      <c r="F21" s="171" t="s">
        <v>403</v>
      </c>
      <c r="G21" s="172" t="s">
        <v>396</v>
      </c>
      <c r="H21" s="172">
        <v>1</v>
      </c>
      <c r="I21" s="172">
        <v>1</v>
      </c>
      <c r="J21" s="173"/>
    </row>
    <row r="22" spans="1:10">
      <c r="A22" s="171" t="s">
        <v>154</v>
      </c>
      <c r="B22" s="171" t="s">
        <v>445</v>
      </c>
      <c r="C22" s="171" t="s">
        <v>446</v>
      </c>
      <c r="D22" s="171" t="s">
        <v>129</v>
      </c>
      <c r="E22" s="171" t="s">
        <v>205</v>
      </c>
      <c r="F22" s="171" t="s">
        <v>403</v>
      </c>
      <c r="G22" s="172" t="s">
        <v>396</v>
      </c>
      <c r="H22" s="172">
        <v>1</v>
      </c>
      <c r="I22" s="172">
        <v>1</v>
      </c>
      <c r="J22" s="173"/>
    </row>
    <row r="23" spans="1:10">
      <c r="A23" s="171" t="s">
        <v>154</v>
      </c>
      <c r="B23" s="171" t="s">
        <v>447</v>
      </c>
      <c r="C23" s="171" t="s">
        <v>440</v>
      </c>
      <c r="D23" s="171" t="s">
        <v>129</v>
      </c>
      <c r="E23" s="171" t="s">
        <v>151</v>
      </c>
      <c r="F23" s="171" t="s">
        <v>403</v>
      </c>
      <c r="G23" s="172" t="s">
        <v>396</v>
      </c>
      <c r="H23" s="172">
        <v>1</v>
      </c>
      <c r="I23" s="172">
        <v>1</v>
      </c>
      <c r="J23" s="173"/>
    </row>
    <row r="24" spans="1:10">
      <c r="A24" s="171" t="s">
        <v>154</v>
      </c>
      <c r="B24" s="171" t="s">
        <v>448</v>
      </c>
      <c r="C24" s="171" t="s">
        <v>440</v>
      </c>
      <c r="D24" s="171" t="s">
        <v>129</v>
      </c>
      <c r="E24" s="171" t="s">
        <v>151</v>
      </c>
      <c r="F24" s="171" t="s">
        <v>403</v>
      </c>
      <c r="G24" s="172" t="s">
        <v>396</v>
      </c>
      <c r="H24" s="172">
        <v>1</v>
      </c>
      <c r="I24" s="172">
        <v>1</v>
      </c>
      <c r="J24" s="173"/>
    </row>
    <row r="25" spans="1:10">
      <c r="A25" s="171" t="s">
        <v>154</v>
      </c>
      <c r="B25" s="171" t="s">
        <v>449</v>
      </c>
      <c r="C25" s="171" t="s">
        <v>450</v>
      </c>
      <c r="D25" s="171" t="s">
        <v>129</v>
      </c>
      <c r="E25" s="171" t="s">
        <v>151</v>
      </c>
      <c r="F25" s="171" t="s">
        <v>403</v>
      </c>
      <c r="G25" s="172" t="s">
        <v>396</v>
      </c>
      <c r="H25" s="172">
        <v>1</v>
      </c>
      <c r="I25" s="172">
        <v>1</v>
      </c>
      <c r="J25" s="173"/>
    </row>
    <row r="26" spans="1:10">
      <c r="A26" s="171" t="s">
        <v>154</v>
      </c>
      <c r="B26" s="171" t="s">
        <v>451</v>
      </c>
      <c r="C26" s="171" t="s">
        <v>452</v>
      </c>
      <c r="D26" s="171" t="s">
        <v>129</v>
      </c>
      <c r="E26" s="171" t="s">
        <v>151</v>
      </c>
      <c r="F26" s="171" t="s">
        <v>403</v>
      </c>
      <c r="G26" s="172" t="s">
        <v>396</v>
      </c>
      <c r="H26" s="172">
        <v>1</v>
      </c>
      <c r="I26" s="172">
        <v>1</v>
      </c>
      <c r="J26" s="173"/>
    </row>
    <row r="27" spans="1:10">
      <c r="A27" s="171" t="s">
        <v>154</v>
      </c>
      <c r="B27" s="171" t="s">
        <v>453</v>
      </c>
      <c r="C27" s="171" t="s">
        <v>454</v>
      </c>
      <c r="D27" s="171" t="s">
        <v>129</v>
      </c>
      <c r="E27" s="171" t="s">
        <v>566</v>
      </c>
      <c r="F27" s="171" t="s">
        <v>403</v>
      </c>
      <c r="G27" s="172">
        <v>103</v>
      </c>
      <c r="H27" s="172">
        <v>1</v>
      </c>
      <c r="I27" s="172">
        <v>1</v>
      </c>
      <c r="J27" s="173"/>
    </row>
    <row r="28" spans="1:10">
      <c r="A28" s="171" t="s">
        <v>154</v>
      </c>
      <c r="B28" s="171" t="s">
        <v>465</v>
      </c>
      <c r="C28" s="171" t="s">
        <v>466</v>
      </c>
      <c r="D28" s="171" t="s">
        <v>129</v>
      </c>
      <c r="E28" s="171" t="s">
        <v>566</v>
      </c>
      <c r="F28" s="171" t="s">
        <v>403</v>
      </c>
      <c r="G28" s="172">
        <v>100</v>
      </c>
      <c r="H28" s="172">
        <v>1</v>
      </c>
      <c r="I28" s="172">
        <v>1</v>
      </c>
      <c r="J28" s="173"/>
    </row>
    <row r="29" spans="1:10">
      <c r="A29" s="171" t="s">
        <v>154</v>
      </c>
      <c r="B29" s="171" t="s">
        <v>467</v>
      </c>
      <c r="C29" s="171" t="s">
        <v>468</v>
      </c>
      <c r="D29" s="171" t="s">
        <v>129</v>
      </c>
      <c r="E29" s="171" t="s">
        <v>151</v>
      </c>
      <c r="F29" s="171" t="s">
        <v>403</v>
      </c>
      <c r="G29" s="172" t="s">
        <v>396</v>
      </c>
      <c r="H29" s="172">
        <v>1</v>
      </c>
      <c r="I29" s="172">
        <v>1</v>
      </c>
      <c r="J29" s="173"/>
    </row>
    <row r="30" spans="1:10">
      <c r="A30" s="171" t="s">
        <v>154</v>
      </c>
      <c r="B30" s="171" t="s">
        <v>469</v>
      </c>
      <c r="C30" s="171" t="s">
        <v>470</v>
      </c>
      <c r="D30" s="171" t="s">
        <v>129</v>
      </c>
      <c r="E30" s="171" t="s">
        <v>151</v>
      </c>
      <c r="F30" s="171" t="s">
        <v>403</v>
      </c>
      <c r="G30" s="172" t="s">
        <v>396</v>
      </c>
      <c r="H30" s="172">
        <v>1</v>
      </c>
      <c r="I30" s="172">
        <v>1</v>
      </c>
      <c r="J30" s="173"/>
    </row>
    <row r="31" spans="1:10">
      <c r="A31" s="171" t="s">
        <v>154</v>
      </c>
      <c r="B31" s="171" t="s">
        <v>471</v>
      </c>
      <c r="C31" s="171" t="s">
        <v>472</v>
      </c>
      <c r="D31" s="171" t="s">
        <v>129</v>
      </c>
      <c r="E31" s="171" t="s">
        <v>205</v>
      </c>
      <c r="F31" s="171" t="s">
        <v>403</v>
      </c>
      <c r="G31" s="172" t="s">
        <v>396</v>
      </c>
      <c r="H31" s="172">
        <v>1</v>
      </c>
      <c r="I31" s="172">
        <v>1</v>
      </c>
      <c r="J31" s="173"/>
    </row>
    <row r="32" spans="1:10">
      <c r="A32" s="171" t="s">
        <v>154</v>
      </c>
      <c r="B32" s="171" t="s">
        <v>475</v>
      </c>
      <c r="C32" s="171" t="s">
        <v>204</v>
      </c>
      <c r="D32" s="171" t="s">
        <v>129</v>
      </c>
      <c r="E32" s="171" t="s">
        <v>568</v>
      </c>
      <c r="F32" s="171" t="s">
        <v>403</v>
      </c>
      <c r="G32" s="172" t="s">
        <v>396</v>
      </c>
      <c r="H32" s="172">
        <v>1</v>
      </c>
      <c r="I32" s="172">
        <v>1</v>
      </c>
      <c r="J32" s="173"/>
    </row>
    <row r="33" spans="1:10">
      <c r="A33" s="171" t="s">
        <v>154</v>
      </c>
      <c r="B33" s="171" t="s">
        <v>478</v>
      </c>
      <c r="C33" s="171" t="s">
        <v>479</v>
      </c>
      <c r="D33" s="171" t="s">
        <v>129</v>
      </c>
      <c r="E33" s="171" t="s">
        <v>205</v>
      </c>
      <c r="F33" s="171" t="s">
        <v>403</v>
      </c>
      <c r="G33" s="172" t="s">
        <v>396</v>
      </c>
      <c r="H33" s="172">
        <v>1</v>
      </c>
      <c r="I33" s="172">
        <v>1</v>
      </c>
      <c r="J33" s="173"/>
    </row>
    <row r="34" spans="1:10">
      <c r="A34" s="171" t="s">
        <v>154</v>
      </c>
      <c r="B34" s="171" t="s">
        <v>480</v>
      </c>
      <c r="C34" s="171" t="s">
        <v>481</v>
      </c>
      <c r="D34" s="171" t="s">
        <v>129</v>
      </c>
      <c r="E34" s="171" t="s">
        <v>157</v>
      </c>
      <c r="F34" s="171" t="s">
        <v>403</v>
      </c>
      <c r="G34" s="172" t="s">
        <v>396</v>
      </c>
      <c r="H34" s="172">
        <v>1</v>
      </c>
      <c r="I34" s="172">
        <v>1</v>
      </c>
      <c r="J34" s="173"/>
    </row>
    <row r="35" spans="1:10">
      <c r="A35" s="171" t="s">
        <v>154</v>
      </c>
      <c r="B35" s="171" t="s">
        <v>482</v>
      </c>
      <c r="C35" s="171" t="s">
        <v>483</v>
      </c>
      <c r="D35" s="171" t="s">
        <v>129</v>
      </c>
      <c r="E35" s="171" t="s">
        <v>568</v>
      </c>
      <c r="F35" s="171" t="s">
        <v>403</v>
      </c>
      <c r="G35" s="172" t="s">
        <v>396</v>
      </c>
      <c r="H35" s="172">
        <v>1</v>
      </c>
      <c r="I35" s="172">
        <v>1</v>
      </c>
      <c r="J35" s="173"/>
    </row>
    <row r="36" spans="1:10">
      <c r="A36" s="171" t="s">
        <v>154</v>
      </c>
      <c r="B36" s="171" t="s">
        <v>484</v>
      </c>
      <c r="C36" s="171" t="s">
        <v>326</v>
      </c>
      <c r="D36" s="171" t="s">
        <v>129</v>
      </c>
      <c r="E36" s="171" t="s">
        <v>157</v>
      </c>
      <c r="F36" s="171" t="s">
        <v>403</v>
      </c>
      <c r="G36" s="172">
        <v>111</v>
      </c>
      <c r="H36" s="172">
        <v>1</v>
      </c>
      <c r="I36" s="172">
        <v>1</v>
      </c>
      <c r="J36" s="173"/>
    </row>
    <row r="37" spans="1:10">
      <c r="A37" s="171" t="s">
        <v>154</v>
      </c>
      <c r="B37" s="171" t="s">
        <v>485</v>
      </c>
      <c r="C37" s="171" t="s">
        <v>486</v>
      </c>
      <c r="D37" s="171" t="s">
        <v>129</v>
      </c>
      <c r="E37" s="171" t="s">
        <v>205</v>
      </c>
      <c r="F37" s="171" t="s">
        <v>403</v>
      </c>
      <c r="G37" s="172" t="s">
        <v>396</v>
      </c>
      <c r="H37" s="172">
        <v>1</v>
      </c>
      <c r="I37" s="172">
        <v>1</v>
      </c>
      <c r="J37" s="173"/>
    </row>
    <row r="38" spans="1:10">
      <c r="A38" s="171" t="s">
        <v>154</v>
      </c>
      <c r="B38" s="171" t="s">
        <v>487</v>
      </c>
      <c r="C38" s="171" t="s">
        <v>413</v>
      </c>
      <c r="D38" s="171" t="s">
        <v>129</v>
      </c>
      <c r="E38" s="171" t="s">
        <v>568</v>
      </c>
      <c r="F38" s="171" t="s">
        <v>403</v>
      </c>
      <c r="G38" s="172" t="s">
        <v>396</v>
      </c>
      <c r="H38" s="172">
        <v>1</v>
      </c>
      <c r="I38" s="172">
        <v>1</v>
      </c>
      <c r="J38" s="173"/>
    </row>
    <row r="39" spans="1:10">
      <c r="A39" s="171" t="s">
        <v>154</v>
      </c>
      <c r="B39" s="171" t="s">
        <v>488</v>
      </c>
      <c r="C39" s="171" t="s">
        <v>489</v>
      </c>
      <c r="D39" s="171" t="s">
        <v>129</v>
      </c>
      <c r="E39" s="171" t="s">
        <v>205</v>
      </c>
      <c r="F39" s="171" t="s">
        <v>403</v>
      </c>
      <c r="G39" s="172" t="s">
        <v>396</v>
      </c>
      <c r="H39" s="172">
        <v>1</v>
      </c>
      <c r="I39" s="172">
        <v>1</v>
      </c>
      <c r="J39" s="173"/>
    </row>
    <row r="40" spans="1:10">
      <c r="A40" s="171" t="s">
        <v>154</v>
      </c>
      <c r="B40" s="171" t="s">
        <v>493</v>
      </c>
      <c r="C40" s="171" t="s">
        <v>494</v>
      </c>
      <c r="D40" s="171" t="s">
        <v>129</v>
      </c>
      <c r="E40" s="171" t="s">
        <v>157</v>
      </c>
      <c r="F40" s="171" t="s">
        <v>403</v>
      </c>
      <c r="G40" s="172" t="s">
        <v>396</v>
      </c>
      <c r="H40" s="172">
        <v>1</v>
      </c>
      <c r="I40" s="172">
        <v>1</v>
      </c>
      <c r="J40" s="173"/>
    </row>
    <row r="41" spans="1:10">
      <c r="A41" s="171" t="s">
        <v>154</v>
      </c>
      <c r="B41" s="171" t="s">
        <v>495</v>
      </c>
      <c r="C41" s="171" t="s">
        <v>496</v>
      </c>
      <c r="D41" s="171" t="s">
        <v>129</v>
      </c>
      <c r="E41" s="171" t="s">
        <v>163</v>
      </c>
      <c r="F41" s="171" t="s">
        <v>403</v>
      </c>
      <c r="G41" s="172" t="s">
        <v>396</v>
      </c>
      <c r="H41" s="172">
        <v>1</v>
      </c>
      <c r="I41" s="172">
        <v>1</v>
      </c>
      <c r="J41" s="173"/>
    </row>
    <row r="42" spans="1:10">
      <c r="A42" s="171" t="s">
        <v>154</v>
      </c>
      <c r="B42" s="171" t="s">
        <v>497</v>
      </c>
      <c r="C42" s="171" t="s">
        <v>498</v>
      </c>
      <c r="D42" s="171" t="s">
        <v>129</v>
      </c>
      <c r="E42" s="171" t="s">
        <v>163</v>
      </c>
      <c r="F42" s="171" t="s">
        <v>403</v>
      </c>
      <c r="G42" s="172" t="s">
        <v>396</v>
      </c>
      <c r="H42" s="172">
        <v>1</v>
      </c>
      <c r="I42" s="172">
        <v>1</v>
      </c>
      <c r="J42" s="173"/>
    </row>
    <row r="43" spans="1:10">
      <c r="A43" s="171" t="s">
        <v>154</v>
      </c>
      <c r="B43" s="171" t="s">
        <v>499</v>
      </c>
      <c r="C43" s="171" t="s">
        <v>500</v>
      </c>
      <c r="D43" s="171" t="s">
        <v>129</v>
      </c>
      <c r="E43" s="171" t="s">
        <v>163</v>
      </c>
      <c r="F43" s="171" t="s">
        <v>403</v>
      </c>
      <c r="G43" s="172" t="s">
        <v>396</v>
      </c>
      <c r="H43" s="172">
        <v>1</v>
      </c>
      <c r="I43" s="172">
        <v>1</v>
      </c>
      <c r="J43" s="173"/>
    </row>
    <row r="44" spans="1:10">
      <c r="A44" s="171" t="s">
        <v>154</v>
      </c>
      <c r="B44" s="171" t="s">
        <v>377</v>
      </c>
      <c r="C44" s="171" t="s">
        <v>501</v>
      </c>
      <c r="D44" s="171" t="s">
        <v>129</v>
      </c>
      <c r="E44" s="171" t="s">
        <v>569</v>
      </c>
      <c r="F44" s="171" t="s">
        <v>403</v>
      </c>
      <c r="G44" s="172">
        <v>47</v>
      </c>
      <c r="H44" s="172">
        <v>1</v>
      </c>
      <c r="I44" s="172">
        <v>1</v>
      </c>
      <c r="J44" s="173"/>
    </row>
    <row r="45" spans="1:10">
      <c r="A45" s="171" t="s">
        <v>154</v>
      </c>
      <c r="B45" s="171" t="s">
        <v>164</v>
      </c>
      <c r="C45" s="171" t="s">
        <v>410</v>
      </c>
      <c r="D45" s="171" t="s">
        <v>129</v>
      </c>
      <c r="E45" s="171" t="s">
        <v>163</v>
      </c>
      <c r="F45" s="171" t="s">
        <v>403</v>
      </c>
      <c r="G45" s="172">
        <v>95</v>
      </c>
      <c r="H45" s="172">
        <v>1</v>
      </c>
      <c r="I45" s="172">
        <v>1</v>
      </c>
      <c r="J45" s="173"/>
    </row>
    <row r="46" spans="1:10">
      <c r="A46" s="171" t="s">
        <v>154</v>
      </c>
      <c r="B46" s="171" t="s">
        <v>502</v>
      </c>
      <c r="C46" s="171" t="s">
        <v>398</v>
      </c>
      <c r="D46" s="171" t="s">
        <v>129</v>
      </c>
      <c r="E46" s="171" t="s">
        <v>163</v>
      </c>
      <c r="F46" s="171" t="s">
        <v>403</v>
      </c>
      <c r="G46" s="172" t="s">
        <v>396</v>
      </c>
      <c r="H46" s="172">
        <v>1</v>
      </c>
      <c r="I46" s="172">
        <v>1</v>
      </c>
      <c r="J46" s="173"/>
    </row>
    <row r="47" spans="1:10">
      <c r="A47" s="171" t="s">
        <v>154</v>
      </c>
      <c r="B47" s="171" t="s">
        <v>503</v>
      </c>
      <c r="C47" s="171" t="s">
        <v>504</v>
      </c>
      <c r="D47" s="171" t="s">
        <v>129</v>
      </c>
      <c r="E47" s="171" t="s">
        <v>163</v>
      </c>
      <c r="F47" s="171" t="s">
        <v>403</v>
      </c>
      <c r="G47" s="172">
        <v>125</v>
      </c>
      <c r="H47" s="172">
        <v>1</v>
      </c>
      <c r="I47" s="172">
        <v>1</v>
      </c>
      <c r="J47" s="173"/>
    </row>
    <row r="48" spans="1:10">
      <c r="A48" s="171" t="s">
        <v>154</v>
      </c>
      <c r="B48" s="171" t="s">
        <v>514</v>
      </c>
      <c r="C48" s="171" t="s">
        <v>515</v>
      </c>
      <c r="D48" s="171" t="s">
        <v>129</v>
      </c>
      <c r="E48" s="171" t="s">
        <v>163</v>
      </c>
      <c r="F48" s="171" t="s">
        <v>403</v>
      </c>
      <c r="G48" s="172" t="s">
        <v>396</v>
      </c>
      <c r="H48" s="172">
        <v>1</v>
      </c>
      <c r="I48" s="172">
        <v>1</v>
      </c>
      <c r="J48" s="173"/>
    </row>
    <row r="49" spans="1:10">
      <c r="A49" s="171" t="s">
        <v>154</v>
      </c>
      <c r="B49" s="171" t="s">
        <v>519</v>
      </c>
      <c r="C49" s="171" t="s">
        <v>520</v>
      </c>
      <c r="D49" s="171" t="s">
        <v>129</v>
      </c>
      <c r="E49" s="171" t="s">
        <v>569</v>
      </c>
      <c r="F49" s="171" t="s">
        <v>403</v>
      </c>
      <c r="G49" s="172">
        <v>51</v>
      </c>
      <c r="H49" s="172">
        <v>1</v>
      </c>
      <c r="I49" s="172">
        <v>1</v>
      </c>
      <c r="J49" s="173"/>
    </row>
    <row r="50" spans="1:10">
      <c r="A50" s="171" t="s">
        <v>154</v>
      </c>
      <c r="B50" s="171" t="s">
        <v>181</v>
      </c>
      <c r="C50" s="171" t="s">
        <v>530</v>
      </c>
      <c r="D50" s="171" t="s">
        <v>129</v>
      </c>
      <c r="E50" s="171" t="s">
        <v>175</v>
      </c>
      <c r="F50" s="171" t="s">
        <v>403</v>
      </c>
      <c r="G50" s="172">
        <v>49</v>
      </c>
      <c r="H50" s="172">
        <v>1</v>
      </c>
      <c r="I50" s="172">
        <v>1</v>
      </c>
      <c r="J50" s="173"/>
    </row>
    <row r="51" spans="1:10">
      <c r="A51" s="171" t="s">
        <v>154</v>
      </c>
      <c r="B51" s="171" t="s">
        <v>531</v>
      </c>
      <c r="C51" s="171" t="s">
        <v>532</v>
      </c>
      <c r="D51" s="171" t="s">
        <v>129</v>
      </c>
      <c r="E51" s="171" t="s">
        <v>170</v>
      </c>
      <c r="F51" s="171" t="s">
        <v>403</v>
      </c>
      <c r="G51" s="172" t="s">
        <v>396</v>
      </c>
      <c r="H51" s="172">
        <v>1</v>
      </c>
      <c r="I51" s="172">
        <v>1</v>
      </c>
      <c r="J51" s="173"/>
    </row>
    <row r="52" spans="1:10">
      <c r="A52" s="171" t="s">
        <v>154</v>
      </c>
      <c r="B52" s="171" t="s">
        <v>533</v>
      </c>
      <c r="C52" s="171" t="s">
        <v>534</v>
      </c>
      <c r="D52" s="171" t="s">
        <v>129</v>
      </c>
      <c r="E52" s="171" t="s">
        <v>175</v>
      </c>
      <c r="F52" s="171" t="s">
        <v>403</v>
      </c>
      <c r="G52" s="172" t="s">
        <v>396</v>
      </c>
      <c r="H52" s="172">
        <v>1</v>
      </c>
      <c r="I52" s="172">
        <v>1</v>
      </c>
      <c r="J52" s="173"/>
    </row>
    <row r="53" spans="1:10">
      <c r="A53" s="171" t="s">
        <v>154</v>
      </c>
      <c r="B53" s="171" t="s">
        <v>535</v>
      </c>
      <c r="C53" s="171" t="s">
        <v>536</v>
      </c>
      <c r="D53" s="171" t="s">
        <v>129</v>
      </c>
      <c r="E53" s="171" t="s">
        <v>175</v>
      </c>
      <c r="F53" s="171" t="s">
        <v>403</v>
      </c>
      <c r="G53" s="172">
        <v>64</v>
      </c>
      <c r="H53" s="172">
        <v>1</v>
      </c>
      <c r="I53" s="172">
        <v>1</v>
      </c>
      <c r="J53" s="173"/>
    </row>
    <row r="54" spans="1:10">
      <c r="A54" s="171" t="s">
        <v>154</v>
      </c>
      <c r="B54" s="171" t="s">
        <v>184</v>
      </c>
      <c r="C54" s="171" t="s">
        <v>537</v>
      </c>
      <c r="D54" s="171" t="s">
        <v>129</v>
      </c>
      <c r="E54" s="171" t="s">
        <v>175</v>
      </c>
      <c r="F54" s="171" t="s">
        <v>403</v>
      </c>
      <c r="G54" s="172">
        <v>57</v>
      </c>
      <c r="H54" s="172">
        <v>1</v>
      </c>
      <c r="I54" s="172">
        <v>1</v>
      </c>
      <c r="J54" s="173"/>
    </row>
    <row r="55" spans="1:10">
      <c r="A55" s="171" t="s">
        <v>154</v>
      </c>
      <c r="B55" s="171" t="s">
        <v>538</v>
      </c>
      <c r="C55" s="171" t="s">
        <v>539</v>
      </c>
      <c r="D55" s="171" t="s">
        <v>129</v>
      </c>
      <c r="E55" s="171" t="s">
        <v>175</v>
      </c>
      <c r="F55" s="171" t="s">
        <v>403</v>
      </c>
      <c r="G55" s="172" t="s">
        <v>396</v>
      </c>
      <c r="H55" s="172">
        <v>1</v>
      </c>
      <c r="I55" s="172">
        <v>1</v>
      </c>
      <c r="J55" s="173"/>
    </row>
    <row r="56" spans="1:10">
      <c r="A56" s="171" t="s">
        <v>154</v>
      </c>
      <c r="B56" s="171" t="s">
        <v>547</v>
      </c>
      <c r="C56" s="171" t="s">
        <v>548</v>
      </c>
      <c r="D56" s="171" t="s">
        <v>129</v>
      </c>
      <c r="E56" s="171" t="s">
        <v>570</v>
      </c>
      <c r="F56" s="171" t="s">
        <v>403</v>
      </c>
      <c r="G56" s="172" t="s">
        <v>396</v>
      </c>
      <c r="H56" s="172">
        <v>1</v>
      </c>
      <c r="I56" s="172">
        <v>1</v>
      </c>
      <c r="J56" s="173"/>
    </row>
    <row r="57" spans="1:10">
      <c r="A57" s="171" t="s">
        <v>154</v>
      </c>
      <c r="B57" s="171" t="s">
        <v>549</v>
      </c>
      <c r="C57" s="171" t="s">
        <v>550</v>
      </c>
      <c r="D57" s="171" t="s">
        <v>129</v>
      </c>
      <c r="E57" s="171" t="s">
        <v>570</v>
      </c>
      <c r="F57" s="171" t="s">
        <v>403</v>
      </c>
      <c r="G57" s="172" t="s">
        <v>396</v>
      </c>
      <c r="H57" s="172">
        <v>1</v>
      </c>
      <c r="I57" s="172">
        <v>1</v>
      </c>
      <c r="J57" s="173"/>
    </row>
    <row r="58" spans="1:10">
      <c r="A58" s="171" t="s">
        <v>154</v>
      </c>
      <c r="B58" s="171" t="s">
        <v>557</v>
      </c>
      <c r="C58" s="171" t="s">
        <v>558</v>
      </c>
      <c r="D58" s="171" t="s">
        <v>129</v>
      </c>
      <c r="E58" s="171" t="s">
        <v>189</v>
      </c>
      <c r="F58" s="171" t="s">
        <v>403</v>
      </c>
      <c r="G58" s="172">
        <v>78</v>
      </c>
      <c r="H58" s="172">
        <v>1</v>
      </c>
      <c r="I58" s="172">
        <v>1</v>
      </c>
      <c r="J58" s="173" t="s">
        <v>786</v>
      </c>
    </row>
    <row r="59" spans="1:10">
      <c r="A59" s="171" t="s">
        <v>154</v>
      </c>
      <c r="B59" s="171" t="s">
        <v>405</v>
      </c>
      <c r="C59" s="171" t="s">
        <v>406</v>
      </c>
      <c r="D59" s="171" t="s">
        <v>129</v>
      </c>
      <c r="E59" s="171" t="s">
        <v>567</v>
      </c>
      <c r="F59" s="171" t="s">
        <v>403</v>
      </c>
      <c r="G59" s="172">
        <v>116</v>
      </c>
      <c r="H59" s="172">
        <v>1</v>
      </c>
      <c r="I59" s="172">
        <v>1</v>
      </c>
      <c r="J59" s="173"/>
    </row>
    <row r="60" spans="1:10">
      <c r="A60" s="171" t="s">
        <v>154</v>
      </c>
      <c r="B60" s="171" t="s">
        <v>407</v>
      </c>
      <c r="C60" s="171" t="s">
        <v>408</v>
      </c>
      <c r="D60" s="171" t="s">
        <v>129</v>
      </c>
      <c r="E60" s="171" t="s">
        <v>148</v>
      </c>
      <c r="F60" s="171" t="s">
        <v>403</v>
      </c>
      <c r="G60" s="172" t="s">
        <v>396</v>
      </c>
      <c r="H60" s="172">
        <v>1</v>
      </c>
      <c r="I60" s="172">
        <v>1</v>
      </c>
      <c r="J60" s="173"/>
    </row>
    <row r="61" spans="1:10">
      <c r="A61" s="171" t="s">
        <v>154</v>
      </c>
      <c r="B61" s="171" t="s">
        <v>207</v>
      </c>
      <c r="C61" s="171" t="s">
        <v>411</v>
      </c>
      <c r="D61" s="171" t="s">
        <v>129</v>
      </c>
      <c r="E61" s="171" t="s">
        <v>157</v>
      </c>
      <c r="F61" s="171" t="s">
        <v>403</v>
      </c>
      <c r="G61" s="172">
        <v>94</v>
      </c>
      <c r="H61" s="172">
        <v>1</v>
      </c>
      <c r="I61" s="172">
        <v>1</v>
      </c>
      <c r="J61" s="173"/>
    </row>
    <row r="62" spans="1:10">
      <c r="A62" s="171" t="s">
        <v>154</v>
      </c>
      <c r="B62" s="171" t="s">
        <v>412</v>
      </c>
      <c r="C62" s="171" t="s">
        <v>413</v>
      </c>
      <c r="D62" s="171" t="s">
        <v>129</v>
      </c>
      <c r="E62" s="171" t="s">
        <v>205</v>
      </c>
      <c r="F62" s="171" t="s">
        <v>403</v>
      </c>
      <c r="G62" s="172" t="s">
        <v>396</v>
      </c>
      <c r="H62" s="172">
        <v>1</v>
      </c>
      <c r="I62" s="172">
        <v>1</v>
      </c>
      <c r="J62" s="173"/>
    </row>
    <row r="63" spans="1:10">
      <c r="A63" s="171" t="s">
        <v>154</v>
      </c>
      <c r="B63" s="171" t="s">
        <v>455</v>
      </c>
      <c r="C63" s="171" t="s">
        <v>456</v>
      </c>
      <c r="D63" s="171" t="s">
        <v>129</v>
      </c>
      <c r="E63" s="171" t="s">
        <v>151</v>
      </c>
      <c r="F63" s="171" t="s">
        <v>403</v>
      </c>
      <c r="G63" s="172" t="s">
        <v>396</v>
      </c>
      <c r="H63" s="172">
        <v>1</v>
      </c>
      <c r="I63" s="172">
        <v>1</v>
      </c>
      <c r="J63" s="173"/>
    </row>
    <row r="64" spans="1:10">
      <c r="A64" s="171" t="s">
        <v>154</v>
      </c>
      <c r="B64" s="171" t="s">
        <v>457</v>
      </c>
      <c r="C64" s="171" t="s">
        <v>458</v>
      </c>
      <c r="D64" s="171" t="s">
        <v>129</v>
      </c>
      <c r="E64" s="171" t="s">
        <v>157</v>
      </c>
      <c r="F64" s="171" t="s">
        <v>403</v>
      </c>
      <c r="G64" s="172" t="s">
        <v>396</v>
      </c>
      <c r="H64" s="172">
        <v>1</v>
      </c>
      <c r="I64" s="172">
        <v>1</v>
      </c>
      <c r="J64" s="173"/>
    </row>
    <row r="65" spans="1:10">
      <c r="A65" s="171" t="s">
        <v>154</v>
      </c>
      <c r="B65" s="171" t="s">
        <v>459</v>
      </c>
      <c r="C65" s="171" t="s">
        <v>460</v>
      </c>
      <c r="D65" s="171" t="s">
        <v>129</v>
      </c>
      <c r="E65" s="171" t="s">
        <v>157</v>
      </c>
      <c r="F65" s="171" t="s">
        <v>403</v>
      </c>
      <c r="G65" s="172" t="s">
        <v>396</v>
      </c>
      <c r="H65" s="172">
        <v>1</v>
      </c>
      <c r="I65" s="172">
        <v>1</v>
      </c>
      <c r="J65" s="173"/>
    </row>
    <row r="66" spans="1:10">
      <c r="A66" s="171" t="s">
        <v>154</v>
      </c>
      <c r="B66" s="171" t="s">
        <v>461</v>
      </c>
      <c r="C66" s="171" t="s">
        <v>462</v>
      </c>
      <c r="D66" s="171" t="s">
        <v>129</v>
      </c>
      <c r="E66" s="171" t="s">
        <v>157</v>
      </c>
      <c r="F66" s="171" t="s">
        <v>403</v>
      </c>
      <c r="G66" s="172" t="s">
        <v>396</v>
      </c>
      <c r="H66" s="172">
        <v>1</v>
      </c>
      <c r="I66" s="172">
        <v>1</v>
      </c>
      <c r="J66" s="173"/>
    </row>
    <row r="67" spans="1:10">
      <c r="A67" s="171" t="s">
        <v>154</v>
      </c>
      <c r="B67" s="171" t="s">
        <v>463</v>
      </c>
      <c r="C67" s="171" t="s">
        <v>464</v>
      </c>
      <c r="D67" s="171" t="s">
        <v>129</v>
      </c>
      <c r="E67" s="171" t="s">
        <v>157</v>
      </c>
      <c r="F67" s="171" t="s">
        <v>403</v>
      </c>
      <c r="G67" s="172" t="s">
        <v>396</v>
      </c>
      <c r="H67" s="172">
        <v>1</v>
      </c>
      <c r="I67" s="172">
        <v>1</v>
      </c>
      <c r="J67" s="173"/>
    </row>
    <row r="68" spans="1:10">
      <c r="A68" s="171" t="s">
        <v>154</v>
      </c>
      <c r="B68" s="171" t="s">
        <v>473</v>
      </c>
      <c r="C68" s="171" t="s">
        <v>474</v>
      </c>
      <c r="D68" s="171" t="s">
        <v>129</v>
      </c>
      <c r="E68" s="171" t="s">
        <v>157</v>
      </c>
      <c r="F68" s="171" t="s">
        <v>403</v>
      </c>
      <c r="G68" s="172" t="s">
        <v>396</v>
      </c>
      <c r="H68" s="172">
        <v>1</v>
      </c>
      <c r="I68" s="172">
        <v>1</v>
      </c>
      <c r="J68" s="173"/>
    </row>
    <row r="69" spans="1:10">
      <c r="A69" s="171" t="s">
        <v>154</v>
      </c>
      <c r="B69" s="171" t="s">
        <v>476</v>
      </c>
      <c r="C69" s="171" t="s">
        <v>477</v>
      </c>
      <c r="D69" s="171" t="s">
        <v>129</v>
      </c>
      <c r="E69" s="171" t="s">
        <v>157</v>
      </c>
      <c r="F69" s="171" t="s">
        <v>403</v>
      </c>
      <c r="G69" s="172" t="s">
        <v>396</v>
      </c>
      <c r="H69" s="172">
        <v>1</v>
      </c>
      <c r="I69" s="172">
        <v>1</v>
      </c>
      <c r="J69" s="173"/>
    </row>
    <row r="70" spans="1:10">
      <c r="A70" s="171" t="s">
        <v>154</v>
      </c>
      <c r="B70" s="171" t="s">
        <v>226</v>
      </c>
      <c r="C70" s="171" t="s">
        <v>490</v>
      </c>
      <c r="D70" s="171" t="s">
        <v>129</v>
      </c>
      <c r="E70" s="171" t="s">
        <v>571</v>
      </c>
      <c r="F70" s="171" t="s">
        <v>403</v>
      </c>
      <c r="G70" s="172">
        <v>94</v>
      </c>
      <c r="H70" s="172">
        <v>1</v>
      </c>
      <c r="I70" s="172">
        <v>1</v>
      </c>
      <c r="J70" s="173"/>
    </row>
    <row r="71" spans="1:10">
      <c r="A71" s="171" t="s">
        <v>154</v>
      </c>
      <c r="B71" s="171" t="s">
        <v>491</v>
      </c>
      <c r="C71" s="171" t="s">
        <v>492</v>
      </c>
      <c r="D71" s="171" t="s">
        <v>129</v>
      </c>
      <c r="E71" s="171" t="s">
        <v>157</v>
      </c>
      <c r="F71" s="171" t="s">
        <v>403</v>
      </c>
      <c r="G71" s="172" t="s">
        <v>396</v>
      </c>
      <c r="H71" s="172">
        <v>1</v>
      </c>
      <c r="I71" s="172">
        <v>1</v>
      </c>
      <c r="J71" s="173"/>
    </row>
    <row r="72" spans="1:10">
      <c r="A72" s="171" t="s">
        <v>154</v>
      </c>
      <c r="B72" s="171" t="s">
        <v>505</v>
      </c>
      <c r="C72" s="171" t="s">
        <v>506</v>
      </c>
      <c r="D72" s="171" t="s">
        <v>129</v>
      </c>
      <c r="E72" s="171" t="s">
        <v>205</v>
      </c>
      <c r="F72" s="171" t="s">
        <v>403</v>
      </c>
      <c r="G72" s="172" t="s">
        <v>396</v>
      </c>
      <c r="H72" s="172">
        <v>1</v>
      </c>
      <c r="I72" s="172">
        <v>1</v>
      </c>
      <c r="J72" s="173"/>
    </row>
    <row r="73" spans="1:10">
      <c r="A73" s="171" t="s">
        <v>154</v>
      </c>
      <c r="B73" s="171" t="s">
        <v>507</v>
      </c>
      <c r="C73" s="171" t="s">
        <v>508</v>
      </c>
      <c r="D73" s="171" t="s">
        <v>129</v>
      </c>
      <c r="E73" s="171" t="s">
        <v>205</v>
      </c>
      <c r="F73" s="171" t="s">
        <v>403</v>
      </c>
      <c r="G73" s="172">
        <v>77</v>
      </c>
      <c r="H73" s="172">
        <v>1</v>
      </c>
      <c r="I73" s="172">
        <v>1</v>
      </c>
      <c r="J73" s="173"/>
    </row>
    <row r="74" spans="1:10">
      <c r="A74" s="171" t="s">
        <v>154</v>
      </c>
      <c r="B74" s="171" t="s">
        <v>509</v>
      </c>
      <c r="C74" s="171" t="s">
        <v>510</v>
      </c>
      <c r="D74" s="171" t="s">
        <v>129</v>
      </c>
      <c r="E74" s="171" t="s">
        <v>572</v>
      </c>
      <c r="F74" s="171" t="s">
        <v>403</v>
      </c>
      <c r="G74" s="172" t="s">
        <v>396</v>
      </c>
      <c r="H74" s="172">
        <v>1</v>
      </c>
      <c r="I74" s="172">
        <v>1</v>
      </c>
      <c r="J74" s="173"/>
    </row>
    <row r="75" spans="1:10">
      <c r="A75" s="171" t="s">
        <v>154</v>
      </c>
      <c r="B75" s="171" t="s">
        <v>511</v>
      </c>
      <c r="C75" s="171" t="s">
        <v>404</v>
      </c>
      <c r="D75" s="171" t="s">
        <v>129</v>
      </c>
      <c r="E75" s="171" t="s">
        <v>163</v>
      </c>
      <c r="F75" s="171" t="s">
        <v>403</v>
      </c>
      <c r="G75" s="172" t="s">
        <v>396</v>
      </c>
      <c r="H75" s="172">
        <v>1</v>
      </c>
      <c r="I75" s="172">
        <v>1</v>
      </c>
      <c r="J75" s="173"/>
    </row>
    <row r="76" spans="1:10">
      <c r="A76" s="171" t="s">
        <v>154</v>
      </c>
      <c r="B76" s="171" t="s">
        <v>512</v>
      </c>
      <c r="C76" s="171" t="s">
        <v>513</v>
      </c>
      <c r="D76" s="171" t="s">
        <v>129</v>
      </c>
      <c r="E76" s="171" t="s">
        <v>567</v>
      </c>
      <c r="F76" s="171" t="s">
        <v>403</v>
      </c>
      <c r="G76" s="172" t="s">
        <v>396</v>
      </c>
      <c r="H76" s="172">
        <v>1</v>
      </c>
      <c r="I76" s="172">
        <v>1</v>
      </c>
      <c r="J76" s="173" t="s">
        <v>716</v>
      </c>
    </row>
    <row r="77" spans="1:10">
      <c r="A77" s="171" t="s">
        <v>154</v>
      </c>
      <c r="B77" s="171" t="s">
        <v>233</v>
      </c>
      <c r="C77" s="171" t="s">
        <v>238</v>
      </c>
      <c r="D77" s="171" t="s">
        <v>129</v>
      </c>
      <c r="E77" s="171" t="s">
        <v>163</v>
      </c>
      <c r="F77" s="171" t="s">
        <v>403</v>
      </c>
      <c r="G77" s="172">
        <v>77</v>
      </c>
      <c r="H77" s="172">
        <v>1</v>
      </c>
      <c r="I77" s="172">
        <v>1</v>
      </c>
      <c r="J77" s="173"/>
    </row>
    <row r="78" spans="1:10">
      <c r="A78" s="171" t="s">
        <v>154</v>
      </c>
      <c r="B78" s="171" t="s">
        <v>241</v>
      </c>
      <c r="C78" s="171" t="s">
        <v>240</v>
      </c>
      <c r="D78" s="171" t="s">
        <v>129</v>
      </c>
      <c r="E78" s="171" t="s">
        <v>163</v>
      </c>
      <c r="F78" s="171" t="s">
        <v>403</v>
      </c>
      <c r="G78" s="172" t="s">
        <v>396</v>
      </c>
      <c r="H78" s="172">
        <v>1</v>
      </c>
      <c r="I78" s="172">
        <v>1</v>
      </c>
      <c r="J78" s="173"/>
    </row>
    <row r="79" spans="1:10">
      <c r="A79" s="171" t="s">
        <v>154</v>
      </c>
      <c r="B79" s="171" t="s">
        <v>516</v>
      </c>
      <c r="C79" s="171" t="s">
        <v>517</v>
      </c>
      <c r="D79" s="171" t="s">
        <v>129</v>
      </c>
      <c r="E79" s="171" t="s">
        <v>573</v>
      </c>
      <c r="F79" s="171" t="s">
        <v>403</v>
      </c>
      <c r="G79" s="172" t="s">
        <v>396</v>
      </c>
      <c r="H79" s="172">
        <v>1</v>
      </c>
      <c r="I79" s="172">
        <v>1</v>
      </c>
      <c r="J79" s="173"/>
    </row>
    <row r="80" spans="1:10">
      <c r="A80" s="171" t="s">
        <v>154</v>
      </c>
      <c r="B80" s="171" t="s">
        <v>249</v>
      </c>
      <c r="C80" s="171" t="s">
        <v>518</v>
      </c>
      <c r="D80" s="171" t="s">
        <v>129</v>
      </c>
      <c r="E80" s="171" t="s">
        <v>175</v>
      </c>
      <c r="F80" s="171" t="s">
        <v>403</v>
      </c>
      <c r="G80" s="172">
        <v>59</v>
      </c>
      <c r="H80" s="172">
        <v>1</v>
      </c>
      <c r="I80" s="172">
        <v>1</v>
      </c>
      <c r="J80" s="173"/>
    </row>
    <row r="81" spans="1:10">
      <c r="A81" s="171" t="s">
        <v>154</v>
      </c>
      <c r="B81" s="171" t="s">
        <v>521</v>
      </c>
      <c r="C81" s="171" t="s">
        <v>400</v>
      </c>
      <c r="D81" s="171" t="s">
        <v>129</v>
      </c>
      <c r="E81" s="171" t="s">
        <v>163</v>
      </c>
      <c r="F81" s="171" t="s">
        <v>403</v>
      </c>
      <c r="G81" s="172">
        <v>52</v>
      </c>
      <c r="H81" s="172">
        <v>1</v>
      </c>
      <c r="I81" s="172">
        <v>1</v>
      </c>
      <c r="J81" s="173"/>
    </row>
    <row r="82" spans="1:10">
      <c r="A82" s="171" t="s">
        <v>154</v>
      </c>
      <c r="B82" s="171" t="s">
        <v>522</v>
      </c>
      <c r="C82" s="171" t="s">
        <v>523</v>
      </c>
      <c r="D82" s="171" t="s">
        <v>129</v>
      </c>
      <c r="E82" s="171" t="s">
        <v>175</v>
      </c>
      <c r="F82" s="171" t="s">
        <v>403</v>
      </c>
      <c r="G82" s="172">
        <v>107</v>
      </c>
      <c r="H82" s="172">
        <v>1</v>
      </c>
      <c r="I82" s="172">
        <v>1</v>
      </c>
      <c r="J82" s="173" t="s">
        <v>717</v>
      </c>
    </row>
    <row r="83" spans="1:10">
      <c r="A83" s="171" t="s">
        <v>154</v>
      </c>
      <c r="B83" s="171" t="s">
        <v>524</v>
      </c>
      <c r="C83" s="171" t="s">
        <v>525</v>
      </c>
      <c r="D83" s="171" t="s">
        <v>129</v>
      </c>
      <c r="E83" s="171" t="s">
        <v>175</v>
      </c>
      <c r="F83" s="171" t="s">
        <v>403</v>
      </c>
      <c r="G83" s="172">
        <v>76</v>
      </c>
      <c r="H83" s="172">
        <v>1</v>
      </c>
      <c r="I83" s="172">
        <v>1</v>
      </c>
      <c r="J83" s="173"/>
    </row>
    <row r="84" spans="1:10">
      <c r="A84" s="171" t="s">
        <v>154</v>
      </c>
      <c r="B84" s="171" t="s">
        <v>272</v>
      </c>
      <c r="C84" s="171" t="s">
        <v>526</v>
      </c>
      <c r="D84" s="171" t="s">
        <v>129</v>
      </c>
      <c r="E84" s="171" t="s">
        <v>574</v>
      </c>
      <c r="F84" s="171" t="s">
        <v>403</v>
      </c>
      <c r="G84" s="172">
        <v>56</v>
      </c>
      <c r="H84" s="172">
        <v>1</v>
      </c>
      <c r="I84" s="172">
        <v>1</v>
      </c>
      <c r="J84" s="173"/>
    </row>
    <row r="85" spans="1:10">
      <c r="A85" s="171" t="s">
        <v>154</v>
      </c>
      <c r="B85" s="171" t="s">
        <v>275</v>
      </c>
      <c r="C85" s="171" t="s">
        <v>527</v>
      </c>
      <c r="D85" s="171" t="s">
        <v>129</v>
      </c>
      <c r="E85" s="171" t="s">
        <v>569</v>
      </c>
      <c r="F85" s="171" t="s">
        <v>403</v>
      </c>
      <c r="G85" s="172">
        <v>61</v>
      </c>
      <c r="H85" s="172">
        <v>1</v>
      </c>
      <c r="I85" s="172">
        <v>1</v>
      </c>
      <c r="J85" s="173"/>
    </row>
    <row r="86" spans="1:10">
      <c r="A86" s="171" t="s">
        <v>154</v>
      </c>
      <c r="B86" s="171" t="s">
        <v>528</v>
      </c>
      <c r="C86" s="171" t="s">
        <v>529</v>
      </c>
      <c r="D86" s="171" t="s">
        <v>129</v>
      </c>
      <c r="E86" s="171" t="s">
        <v>573</v>
      </c>
      <c r="F86" s="171" t="s">
        <v>403</v>
      </c>
      <c r="G86" s="172">
        <v>29</v>
      </c>
      <c r="H86" s="172">
        <v>1</v>
      </c>
      <c r="I86" s="172">
        <v>1</v>
      </c>
      <c r="J86" s="173"/>
    </row>
    <row r="87" spans="1:10">
      <c r="A87" s="171" t="s">
        <v>154</v>
      </c>
      <c r="B87" s="171" t="s">
        <v>540</v>
      </c>
      <c r="C87" s="171" t="s">
        <v>541</v>
      </c>
      <c r="D87" s="171" t="s">
        <v>129</v>
      </c>
      <c r="E87" s="171" t="s">
        <v>175</v>
      </c>
      <c r="F87" s="171" t="s">
        <v>403</v>
      </c>
      <c r="G87" s="172">
        <v>128</v>
      </c>
      <c r="H87" s="172">
        <v>1</v>
      </c>
      <c r="I87" s="172">
        <v>1</v>
      </c>
      <c r="J87" s="173"/>
    </row>
    <row r="88" spans="1:10">
      <c r="A88" s="171" t="s">
        <v>154</v>
      </c>
      <c r="B88" s="171" t="s">
        <v>542</v>
      </c>
      <c r="C88" s="171" t="s">
        <v>402</v>
      </c>
      <c r="D88" s="171" t="s">
        <v>129</v>
      </c>
      <c r="E88" s="171" t="s">
        <v>175</v>
      </c>
      <c r="F88" s="171" t="s">
        <v>403</v>
      </c>
      <c r="G88" s="172">
        <v>122</v>
      </c>
      <c r="H88" s="172">
        <v>1</v>
      </c>
      <c r="I88" s="172">
        <v>1</v>
      </c>
      <c r="J88" s="173"/>
    </row>
    <row r="89" spans="1:10">
      <c r="A89" s="171" t="s">
        <v>154</v>
      </c>
      <c r="B89" s="171" t="s">
        <v>543</v>
      </c>
      <c r="C89" s="171" t="s">
        <v>544</v>
      </c>
      <c r="D89" s="171" t="s">
        <v>129</v>
      </c>
      <c r="E89" s="171" t="s">
        <v>175</v>
      </c>
      <c r="F89" s="171" t="s">
        <v>403</v>
      </c>
      <c r="G89" s="172" t="s">
        <v>396</v>
      </c>
      <c r="H89" s="172">
        <v>1</v>
      </c>
      <c r="I89" s="172">
        <v>1</v>
      </c>
      <c r="J89" s="173"/>
    </row>
    <row r="90" spans="1:10">
      <c r="A90" s="171" t="s">
        <v>154</v>
      </c>
      <c r="B90" s="171" t="s">
        <v>545</v>
      </c>
      <c r="C90" s="171" t="s">
        <v>546</v>
      </c>
      <c r="D90" s="171" t="s">
        <v>129</v>
      </c>
      <c r="E90" s="171" t="s">
        <v>189</v>
      </c>
      <c r="F90" s="171" t="s">
        <v>403</v>
      </c>
      <c r="G90" s="172" t="s">
        <v>396</v>
      </c>
      <c r="H90" s="172">
        <v>1</v>
      </c>
      <c r="I90" s="172">
        <v>1</v>
      </c>
      <c r="J90" s="173" t="s">
        <v>785</v>
      </c>
    </row>
    <row r="91" spans="1:10">
      <c r="A91" s="171" t="s">
        <v>154</v>
      </c>
      <c r="B91" s="171" t="s">
        <v>551</v>
      </c>
      <c r="C91" s="171" t="s">
        <v>552</v>
      </c>
      <c r="D91" s="171" t="s">
        <v>129</v>
      </c>
      <c r="E91" s="171" t="s">
        <v>189</v>
      </c>
      <c r="F91" s="171" t="s">
        <v>403</v>
      </c>
      <c r="G91" s="172">
        <v>61</v>
      </c>
      <c r="H91" s="172">
        <v>1</v>
      </c>
      <c r="I91" s="172">
        <v>1</v>
      </c>
      <c r="J91" s="173"/>
    </row>
    <row r="92" spans="1:10">
      <c r="A92" s="171" t="s">
        <v>154</v>
      </c>
      <c r="B92" s="171" t="s">
        <v>553</v>
      </c>
      <c r="C92" s="171" t="s">
        <v>554</v>
      </c>
      <c r="D92" s="171" t="s">
        <v>129</v>
      </c>
      <c r="E92" s="171" t="s">
        <v>189</v>
      </c>
      <c r="F92" s="171" t="s">
        <v>403</v>
      </c>
      <c r="G92" s="172">
        <v>27</v>
      </c>
      <c r="H92" s="172">
        <v>1</v>
      </c>
      <c r="I92" s="172">
        <v>1</v>
      </c>
      <c r="J92" s="173"/>
    </row>
    <row r="93" spans="1:10">
      <c r="A93" s="171" t="s">
        <v>154</v>
      </c>
      <c r="B93" s="171" t="s">
        <v>555</v>
      </c>
      <c r="C93" s="171" t="s">
        <v>556</v>
      </c>
      <c r="D93" s="171" t="s">
        <v>129</v>
      </c>
      <c r="E93" s="171" t="s">
        <v>189</v>
      </c>
      <c r="F93" s="171" t="s">
        <v>403</v>
      </c>
      <c r="G93" s="172">
        <v>64</v>
      </c>
      <c r="H93" s="172">
        <v>1</v>
      </c>
      <c r="I93" s="172">
        <v>1</v>
      </c>
      <c r="J93" s="173"/>
    </row>
    <row r="94" spans="1:10">
      <c r="A94" s="171" t="s">
        <v>154</v>
      </c>
      <c r="B94" s="171" t="s">
        <v>559</v>
      </c>
      <c r="C94" s="171" t="s">
        <v>560</v>
      </c>
      <c r="D94" s="171" t="s">
        <v>129</v>
      </c>
      <c r="E94" s="171" t="s">
        <v>189</v>
      </c>
      <c r="F94" s="171" t="s">
        <v>403</v>
      </c>
      <c r="G94" s="172" t="s">
        <v>396</v>
      </c>
      <c r="H94" s="172">
        <v>1</v>
      </c>
      <c r="I94" s="172">
        <v>1</v>
      </c>
      <c r="J94" s="173"/>
    </row>
    <row r="95" spans="1:10">
      <c r="A95" s="171" t="s">
        <v>154</v>
      </c>
      <c r="B95" s="171" t="s">
        <v>561</v>
      </c>
      <c r="C95" s="171" t="s">
        <v>562</v>
      </c>
      <c r="D95" s="171" t="s">
        <v>129</v>
      </c>
      <c r="E95" s="171" t="s">
        <v>157</v>
      </c>
      <c r="F95" s="171" t="s">
        <v>403</v>
      </c>
      <c r="G95" s="172" t="s">
        <v>396</v>
      </c>
      <c r="H95" s="172">
        <v>1</v>
      </c>
      <c r="I95" s="172">
        <v>1</v>
      </c>
      <c r="J95" s="173"/>
    </row>
  </sheetData>
  <autoFilter ref="A2:J95" xr:uid="{9C3B5237-B73F-483E-A34D-0C1E5EBB76C2}"/>
  <mergeCells count="2">
    <mergeCell ref="A1:G1"/>
    <mergeCell ref="H1:I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D595-8568-493E-96E9-FE45680BA87C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8C40-2037-48C3-B3EE-5330591DD901}">
  <dimension ref="A1:V127"/>
  <sheetViews>
    <sheetView topLeftCell="A16" zoomScale="69" zoomScaleNormal="69" workbookViewId="0">
      <selection activeCell="A35" sqref="A35:XFD35"/>
    </sheetView>
  </sheetViews>
  <sheetFormatPr defaultColWidth="0" defaultRowHeight="15"/>
  <cols>
    <col min="1" max="1" width="39.5703125" style="44" customWidth="1"/>
    <col min="2" max="2" width="17" style="44" customWidth="1"/>
    <col min="3" max="3" width="11.7109375" style="44" bestFit="1" customWidth="1"/>
    <col min="4" max="4" width="12.85546875" style="44" bestFit="1" customWidth="1"/>
    <col min="5" max="6" width="12" style="44" customWidth="1"/>
    <col min="7" max="8" width="11.7109375" style="44" customWidth="1"/>
    <col min="9" max="10" width="16.5703125" style="44" customWidth="1"/>
    <col min="11" max="11" width="28.42578125" style="44" customWidth="1"/>
    <col min="12" max="12" width="27.5703125" style="44" customWidth="1"/>
    <col min="13" max="13" width="32.140625" style="44" customWidth="1"/>
    <col min="14" max="14" width="4.85546875" style="44" customWidth="1"/>
    <col min="15" max="15" width="10.85546875" style="44" customWidth="1"/>
    <col min="16" max="18" width="9.140625" style="44" customWidth="1"/>
    <col min="19" max="19" width="13.28515625" style="44" customWidth="1"/>
    <col min="20" max="21" width="9.140625" style="44" customWidth="1"/>
    <col min="22" max="22" width="0" style="44" hidden="1" customWidth="1"/>
    <col min="23" max="16384" width="9.140625" style="44" hidden="1"/>
  </cols>
  <sheetData>
    <row r="1" spans="1:21" ht="15.75" customHeight="1" thickBot="1">
      <c r="A1" s="517" t="s">
        <v>121</v>
      </c>
      <c r="B1" s="532" t="s">
        <v>120</v>
      </c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3"/>
    </row>
    <row r="2" spans="1:21" ht="15.75" customHeight="1" thickBot="1">
      <c r="A2" s="517"/>
      <c r="B2" s="530" t="s">
        <v>116</v>
      </c>
      <c r="C2" s="530"/>
      <c r="D2" s="531"/>
      <c r="E2" s="529" t="s">
        <v>117</v>
      </c>
      <c r="F2" s="530"/>
      <c r="G2" s="531"/>
      <c r="H2" s="529" t="s">
        <v>118</v>
      </c>
      <c r="I2" s="530"/>
      <c r="J2" s="531"/>
      <c r="K2" s="529" t="s">
        <v>119</v>
      </c>
      <c r="L2" s="530"/>
      <c r="M2" s="531"/>
    </row>
    <row r="3" spans="1:21" ht="15.75" customHeight="1" thickBot="1">
      <c r="A3" s="517"/>
      <c r="B3" s="61" t="s">
        <v>85</v>
      </c>
      <c r="C3" s="62" t="s">
        <v>86</v>
      </c>
      <c r="D3" s="63" t="s">
        <v>87</v>
      </c>
      <c r="E3" s="61" t="s">
        <v>88</v>
      </c>
      <c r="F3" s="62" t="s">
        <v>89</v>
      </c>
      <c r="G3" s="63" t="s">
        <v>90</v>
      </c>
      <c r="H3" s="61" t="s">
        <v>91</v>
      </c>
      <c r="I3" s="62" t="s">
        <v>92</v>
      </c>
      <c r="J3" s="63" t="s">
        <v>93</v>
      </c>
      <c r="K3" s="61" t="s">
        <v>94</v>
      </c>
      <c r="L3" s="62" t="s">
        <v>95</v>
      </c>
      <c r="M3" s="63" t="s">
        <v>96</v>
      </c>
      <c r="O3" s="518" t="s">
        <v>671</v>
      </c>
      <c r="P3" s="519"/>
      <c r="Q3" s="519"/>
      <c r="R3" s="519"/>
      <c r="S3" s="519"/>
      <c r="T3" s="519"/>
      <c r="U3" s="519"/>
    </row>
    <row r="4" spans="1:21" ht="15.75" thickBot="1">
      <c r="A4" s="58" t="s">
        <v>101</v>
      </c>
      <c r="B4" s="250">
        <f>SUM('2022'!O466:S466)</f>
        <v>1</v>
      </c>
      <c r="C4" s="251">
        <f>SUM('2022'!T466:X466)</f>
        <v>1</v>
      </c>
      <c r="D4" s="252">
        <f>SUM('2022'!Y466:AC466)</f>
        <v>3</v>
      </c>
      <c r="E4" s="253">
        <f>SUM('2022'!AD466:AG466)</f>
        <v>0</v>
      </c>
      <c r="F4" s="251">
        <f>SUM('2022'!AH466:AL466)</f>
        <v>1</v>
      </c>
      <c r="G4" s="252">
        <f>SUM('2022'!AM466:AQ466)</f>
        <v>3</v>
      </c>
      <c r="H4" s="253">
        <f>SUM('2022'!AR466:AV466)</f>
        <v>0</v>
      </c>
      <c r="I4" s="251">
        <f>SUM('2022'!AW466:BA466)</f>
        <v>2</v>
      </c>
      <c r="J4" s="252">
        <f>SUM('2022'!BB466:BF466)</f>
        <v>2</v>
      </c>
      <c r="K4" s="253">
        <f>SUM('2022'!BG466:BK466)</f>
        <v>1</v>
      </c>
      <c r="L4" s="251">
        <f>SUM('2022'!BL466:BP466)</f>
        <v>2</v>
      </c>
      <c r="M4" s="252">
        <f>SUM('2022'!BQ466:BU466)</f>
        <v>1</v>
      </c>
      <c r="O4" s="519"/>
      <c r="P4" s="519"/>
      <c r="Q4" s="519"/>
      <c r="R4" s="519"/>
      <c r="S4" s="519"/>
      <c r="T4" s="519"/>
      <c r="U4" s="519"/>
    </row>
    <row r="5" spans="1:21" ht="15.75" thickBot="1">
      <c r="A5" s="59" t="s">
        <v>103</v>
      </c>
      <c r="B5" s="254">
        <f>SUM('2022'!O467:S467)</f>
        <v>1</v>
      </c>
      <c r="C5" s="255">
        <f>SUM('2022'!T467:X467)</f>
        <v>1</v>
      </c>
      <c r="D5" s="256">
        <f>SUM('2022'!Y467:AC467)</f>
        <v>1</v>
      </c>
      <c r="E5" s="254">
        <f>SUM('2022'!AD467:AG467)</f>
        <v>0</v>
      </c>
      <c r="F5" s="255">
        <f>SUM('2022'!AH467:AL467)</f>
        <v>0</v>
      </c>
      <c r="G5" s="256">
        <f>SUM('2022'!AM467:AQ467)</f>
        <v>0</v>
      </c>
      <c r="H5" s="254">
        <f>SUM('2022'!AR467:AV467)</f>
        <v>0</v>
      </c>
      <c r="I5" s="255">
        <f>SUM('2022'!AW467:BA467)</f>
        <v>0</v>
      </c>
      <c r="J5" s="256">
        <f>SUM('2022'!BB467:BF467)</f>
        <v>1</v>
      </c>
      <c r="K5" s="254">
        <f>SUM('2022'!BG467:BK467)</f>
        <v>0</v>
      </c>
      <c r="L5" s="255">
        <f>SUM('2022'!BL467:BP467)</f>
        <v>0</v>
      </c>
      <c r="M5" s="256">
        <f>SUM('2022'!BQ467:BU467)</f>
        <v>0</v>
      </c>
      <c r="O5" s="519"/>
      <c r="P5" s="519"/>
      <c r="Q5" s="519"/>
      <c r="R5" s="519"/>
      <c r="S5" s="519"/>
      <c r="T5" s="519"/>
      <c r="U5" s="519"/>
    </row>
    <row r="6" spans="1:21" ht="15.75" thickBot="1">
      <c r="A6" s="60" t="s">
        <v>136</v>
      </c>
      <c r="B6" s="257">
        <f>SUM('2022'!O470:S470)</f>
        <v>0</v>
      </c>
      <c r="C6" s="258">
        <f>SUM('2022'!T470:X470)</f>
        <v>1</v>
      </c>
      <c r="D6" s="259">
        <f>SUM('2022'!Y470:AC470)</f>
        <v>2</v>
      </c>
      <c r="E6" s="257">
        <f>SUM('2022'!AD470:AG470)</f>
        <v>0</v>
      </c>
      <c r="F6" s="258">
        <f>SUM('2022'!AH470:AL470)</f>
        <v>1</v>
      </c>
      <c r="G6" s="259">
        <f>SUM('2022'!AM470:AQ470)</f>
        <v>1</v>
      </c>
      <c r="H6" s="257">
        <f>SUM('2022'!AR470:AV470)</f>
        <v>0</v>
      </c>
      <c r="I6" s="258">
        <f>SUM('2022'!AW470:BA470)</f>
        <v>2</v>
      </c>
      <c r="J6" s="259">
        <f>SUM('2022'!BB470:BF470)</f>
        <v>1</v>
      </c>
      <c r="K6" s="257">
        <f>SUM('2022'!BG470:BK470)</f>
        <v>1</v>
      </c>
      <c r="L6" s="258">
        <f>SUM('2022'!BL470:BP470)</f>
        <v>1</v>
      </c>
      <c r="M6" s="259">
        <f>SUM('2022'!BQ470:BU470)</f>
        <v>1</v>
      </c>
      <c r="O6" s="519"/>
      <c r="P6" s="519"/>
      <c r="Q6" s="519"/>
      <c r="R6" s="519"/>
      <c r="S6" s="519"/>
      <c r="T6" s="519"/>
      <c r="U6" s="519"/>
    </row>
    <row r="7" spans="1:21" ht="15.75" thickBot="1">
      <c r="A7" s="59" t="s">
        <v>139</v>
      </c>
      <c r="B7" s="254">
        <f>SUM('2022'!O471:S471)</f>
        <v>1</v>
      </c>
      <c r="C7" s="255">
        <f>SUM('2022'!T471:X471)</f>
        <v>0</v>
      </c>
      <c r="D7" s="256">
        <f>SUM('2022'!Y471:AC471)</f>
        <v>1</v>
      </c>
      <c r="E7" s="254">
        <f>SUM('2022'!AD471:AG471)</f>
        <v>0</v>
      </c>
      <c r="F7" s="255">
        <f>SUM('2022'!AH471:AL471)</f>
        <v>0</v>
      </c>
      <c r="G7" s="256">
        <f>SUM('2022'!AM471:AQ471)</f>
        <v>1</v>
      </c>
      <c r="H7" s="254">
        <f>SUM('2022'!AR471:AV471)</f>
        <v>0</v>
      </c>
      <c r="I7" s="255">
        <f>SUM('2022'!AW471:BA471)</f>
        <v>0</v>
      </c>
      <c r="J7" s="256">
        <f>SUM('2022'!BB471:BF471)</f>
        <v>1</v>
      </c>
      <c r="K7" s="254">
        <f>SUM('2022'!BG471:BK471)</f>
        <v>0</v>
      </c>
      <c r="L7" s="255">
        <f>SUM('2022'!BL471:BP471)</f>
        <v>1</v>
      </c>
      <c r="M7" s="256">
        <f>SUM('2022'!BQ471:BU471)</f>
        <v>0</v>
      </c>
      <c r="O7" s="519"/>
      <c r="P7" s="519"/>
      <c r="Q7" s="519"/>
      <c r="R7" s="519"/>
      <c r="S7" s="519"/>
      <c r="T7" s="519"/>
      <c r="U7" s="519"/>
    </row>
    <row r="8" spans="1:21" ht="15.75" thickBot="1">
      <c r="A8" s="60" t="s">
        <v>137</v>
      </c>
      <c r="B8" s="257">
        <f>SUM('2022'!O468:S468)</f>
        <v>0</v>
      </c>
      <c r="C8" s="258">
        <f>SUM('2022'!T468:X468)</f>
        <v>0</v>
      </c>
      <c r="D8" s="259">
        <f>SUM('2022'!Y468:AC468)</f>
        <v>1</v>
      </c>
      <c r="E8" s="257">
        <f>SUM('2022'!AD468:AG468)</f>
        <v>0</v>
      </c>
      <c r="F8" s="258">
        <f>SUM('2022'!AH468:AL468)</f>
        <v>0</v>
      </c>
      <c r="G8" s="259">
        <f>SUM('2022'!AM468:AQ468)</f>
        <v>1</v>
      </c>
      <c r="H8" s="257">
        <f>SUM('2022'!AR468:AV468)</f>
        <v>0</v>
      </c>
      <c r="I8" s="258">
        <f>SUM('2022'!AW468:BA468)</f>
        <v>0</v>
      </c>
      <c r="J8" s="259">
        <f>SUM('2022'!BB468:BF468)</f>
        <v>1</v>
      </c>
      <c r="K8" s="257">
        <f>SUM('2022'!BG468:BK468)</f>
        <v>1</v>
      </c>
      <c r="L8" s="258">
        <f>SUM('2022'!BL468:BP468)</f>
        <v>0</v>
      </c>
      <c r="M8" s="259">
        <f>SUM('2022'!BQ468:BU468)</f>
        <v>1</v>
      </c>
      <c r="O8" s="519"/>
      <c r="P8" s="519"/>
      <c r="Q8" s="519"/>
      <c r="R8" s="519"/>
      <c r="S8" s="519"/>
      <c r="T8" s="519"/>
      <c r="U8" s="519"/>
    </row>
    <row r="9" spans="1:21" ht="15.75" thickBot="1">
      <c r="A9" s="59" t="s">
        <v>140</v>
      </c>
      <c r="B9" s="254">
        <f>SUM('2022'!O469:S469)</f>
        <v>1</v>
      </c>
      <c r="C9" s="255">
        <f>SUM('2022'!T469:X469)</f>
        <v>0</v>
      </c>
      <c r="D9" s="256">
        <f>SUM('2022'!Y469:AC469)</f>
        <v>1</v>
      </c>
      <c r="E9" s="254">
        <f>SUM('2022'!AD469:AG469)</f>
        <v>0</v>
      </c>
      <c r="F9" s="255">
        <f>SUM('2022'!AH469:AL469)</f>
        <v>0</v>
      </c>
      <c r="G9" s="256">
        <f>SUM('2022'!AM469:AQ469)</f>
        <v>1</v>
      </c>
      <c r="H9" s="254">
        <f>SUM('2022'!AR469:AV469)</f>
        <v>0</v>
      </c>
      <c r="I9" s="255">
        <f>SUM('2022'!AW469:BA469)</f>
        <v>0</v>
      </c>
      <c r="J9" s="256">
        <f>SUM('2022'!BB469:BF469)</f>
        <v>1</v>
      </c>
      <c r="K9" s="254">
        <f>SUM('2022'!BG469:BK469)</f>
        <v>0</v>
      </c>
      <c r="L9" s="255">
        <f>SUM('2022'!BL469:BP469)</f>
        <v>1</v>
      </c>
      <c r="M9" s="256">
        <f>SUM('2022'!BQ469:BU469)</f>
        <v>0</v>
      </c>
      <c r="O9" s="519"/>
      <c r="P9" s="519"/>
      <c r="Q9" s="519"/>
      <c r="R9" s="519"/>
      <c r="S9" s="519"/>
      <c r="T9" s="519"/>
      <c r="U9" s="519"/>
    </row>
    <row r="10" spans="1:21" ht="15.75" thickBot="1">
      <c r="A10" s="60" t="s">
        <v>737</v>
      </c>
      <c r="B10" s="257">
        <f>SUM('2022'!O476:S476)</f>
        <v>1</v>
      </c>
      <c r="C10" s="258">
        <f>SUM('2022'!T476:X476)</f>
        <v>0</v>
      </c>
      <c r="D10" s="259">
        <f>SUM('2022'!Y476:AC476)</f>
        <v>1</v>
      </c>
      <c r="E10" s="257">
        <f>SUM('2022'!AD476:AG476)</f>
        <v>0</v>
      </c>
      <c r="F10" s="258">
        <f>SUM('2022'!AH476:AL476)</f>
        <v>0</v>
      </c>
      <c r="G10" s="259">
        <f>SUM('2022'!AM476:AQ476)</f>
        <v>1</v>
      </c>
      <c r="H10" s="257">
        <f>SUM('2022'!AR476:AV476)</f>
        <v>0</v>
      </c>
      <c r="I10" s="258">
        <f>SUM('2022'!AW476:BA476)</f>
        <v>0</v>
      </c>
      <c r="J10" s="259">
        <f>SUM('2022'!BB476:BF476)</f>
        <v>2</v>
      </c>
      <c r="K10" s="257">
        <f>SUM('2022'!BG476:BK476)</f>
        <v>1</v>
      </c>
      <c r="L10" s="258">
        <f>SUM('2022'!BL476:BP476)</f>
        <v>0</v>
      </c>
      <c r="M10" s="259">
        <f>SUM('2022'!BQ476:BU476)</f>
        <v>0</v>
      </c>
      <c r="O10" s="519"/>
      <c r="P10" s="519"/>
      <c r="Q10" s="519"/>
      <c r="R10" s="519"/>
      <c r="S10" s="519"/>
      <c r="T10" s="519"/>
      <c r="U10" s="519"/>
    </row>
    <row r="11" spans="1:21" ht="15.75" thickBot="1">
      <c r="A11" s="59" t="s">
        <v>46</v>
      </c>
      <c r="B11" s="254">
        <f>SUM('2022'!O473:S473)</f>
        <v>1</v>
      </c>
      <c r="C11" s="255">
        <f>SUM('2022'!T473:X473)</f>
        <v>0</v>
      </c>
      <c r="D11" s="256">
        <f>SUM('2022'!Y473:AC473)</f>
        <v>0</v>
      </c>
      <c r="E11" s="254">
        <f>SUM('2022'!AD473:AG473)</f>
        <v>0</v>
      </c>
      <c r="F11" s="255">
        <f>SUM('2022'!AH473:AL473)</f>
        <v>0</v>
      </c>
      <c r="G11" s="256">
        <f>SUM('2022'!AM473:AQ473)</f>
        <v>0</v>
      </c>
      <c r="H11" s="254">
        <f>SUM('2022'!AR473:AV473)</f>
        <v>0</v>
      </c>
      <c r="I11" s="255">
        <f>SUM('2022'!AW473:BA473)</f>
        <v>0</v>
      </c>
      <c r="J11" s="256">
        <f>SUM('2022'!BB473:BF473)</f>
        <v>1</v>
      </c>
      <c r="K11" s="254">
        <f>SUM('2022'!BG473:BK473)</f>
        <v>0</v>
      </c>
      <c r="L11" s="255">
        <f>SUM('2022'!BL473:BP473)</f>
        <v>0</v>
      </c>
      <c r="M11" s="256">
        <f>SUM('2022'!BQ473:BU473)</f>
        <v>0</v>
      </c>
      <c r="O11" s="519"/>
      <c r="P11" s="519"/>
      <c r="Q11" s="519"/>
      <c r="R11" s="519"/>
      <c r="S11" s="519"/>
      <c r="T11" s="519"/>
      <c r="U11" s="519"/>
    </row>
    <row r="12" spans="1:21" ht="15.75" thickBot="1">
      <c r="A12" s="60" t="s">
        <v>746</v>
      </c>
      <c r="B12" s="260">
        <f>SUM('2022'!O475:S475)</f>
        <v>1</v>
      </c>
      <c r="C12" s="261">
        <f>SUM('2022'!T475:X475)</f>
        <v>0</v>
      </c>
      <c r="D12" s="262">
        <f>SUM('2022'!Y475:AC475)</f>
        <v>0</v>
      </c>
      <c r="E12" s="260">
        <f>SUM('2022'!AD475:AG475)</f>
        <v>0</v>
      </c>
      <c r="F12" s="261">
        <f>SUM('2022'!AH475:AL475)</f>
        <v>0</v>
      </c>
      <c r="G12" s="262">
        <f>SUM('2022'!AM475:AQ475)</f>
        <v>1</v>
      </c>
      <c r="H12" s="260">
        <f>SUM('2022'!AR475:AV475)</f>
        <v>0</v>
      </c>
      <c r="I12" s="261">
        <f>SUM('2022'!AW475:BA475)</f>
        <v>0</v>
      </c>
      <c r="J12" s="262">
        <f>SUM('2022'!BB475:BF475)</f>
        <v>1</v>
      </c>
      <c r="K12" s="260">
        <f>SUM('2022'!BG475:BK475)</f>
        <v>0</v>
      </c>
      <c r="L12" s="261">
        <f>SUM('2022'!BL475:BP475)</f>
        <v>0</v>
      </c>
      <c r="M12" s="262">
        <f>SUM('2022'!BQ475:BU475)</f>
        <v>0</v>
      </c>
      <c r="O12" s="519"/>
      <c r="P12" s="519"/>
      <c r="Q12" s="519"/>
      <c r="R12" s="519"/>
      <c r="S12" s="519"/>
      <c r="T12" s="519"/>
      <c r="U12" s="519"/>
    </row>
    <row r="13" spans="1:21" ht="15.75" thickBot="1">
      <c r="A13" s="59" t="s">
        <v>47</v>
      </c>
      <c r="B13" s="254">
        <f>SUM('2022'!O474:S474)</f>
        <v>1</v>
      </c>
      <c r="C13" s="255">
        <f>SUM('2022'!T474:X474)</f>
        <v>0</v>
      </c>
      <c r="D13" s="256">
        <f>SUM('2022'!Y474:AC474)</f>
        <v>0</v>
      </c>
      <c r="E13" s="254">
        <f>SUM('2022'!AD474:AG474)</f>
        <v>0</v>
      </c>
      <c r="F13" s="255">
        <f>SUM('2022'!AH474:AL474)</f>
        <v>0</v>
      </c>
      <c r="G13" s="256">
        <f>SUM('2022'!AM474:AQ474)</f>
        <v>1</v>
      </c>
      <c r="H13" s="254">
        <f>SUM('2022'!AR474:AV474)</f>
        <v>0</v>
      </c>
      <c r="I13" s="255">
        <f>SUM('2022'!AW474:BA474)</f>
        <v>0</v>
      </c>
      <c r="J13" s="256">
        <f>SUM('2022'!BB474:BF474)</f>
        <v>1</v>
      </c>
      <c r="K13" s="254">
        <f>SUM('2022'!BG474:BK474)</f>
        <v>0</v>
      </c>
      <c r="L13" s="255">
        <f>SUM('2022'!BL474:BP474)</f>
        <v>0</v>
      </c>
      <c r="M13" s="256">
        <f>SUM('2022'!BQ474:BU474)</f>
        <v>0</v>
      </c>
      <c r="O13" s="519"/>
      <c r="P13" s="519"/>
      <c r="Q13" s="519"/>
      <c r="R13" s="519"/>
      <c r="S13" s="519"/>
      <c r="T13" s="519"/>
      <c r="U13" s="519"/>
    </row>
    <row r="14" spans="1:21" ht="15.75" thickBot="1">
      <c r="A14" s="158" t="s">
        <v>72</v>
      </c>
      <c r="B14" s="263">
        <f>SUM('2022'!O472:S472)</f>
        <v>1</v>
      </c>
      <c r="C14" s="264">
        <f>SUM('2022'!T472:X472)</f>
        <v>0</v>
      </c>
      <c r="D14" s="265">
        <f>SUM('2022'!Y472:AC472)</f>
        <v>1</v>
      </c>
      <c r="E14" s="263">
        <f>SUM('2022'!AD472:AG472)</f>
        <v>0</v>
      </c>
      <c r="F14" s="264">
        <f>SUM('2022'!AH472:AL472)</f>
        <v>0</v>
      </c>
      <c r="G14" s="265">
        <f>SUM('2022'!AM472:AQ472)</f>
        <v>1</v>
      </c>
      <c r="H14" s="263">
        <f>SUM('2022'!AR472:AV472)</f>
        <v>0</v>
      </c>
      <c r="I14" s="264">
        <f>SUM('2022'!AW472:BA472)</f>
        <v>1</v>
      </c>
      <c r="J14" s="265">
        <f>SUM('2022'!BB472:BF472)</f>
        <v>2</v>
      </c>
      <c r="K14" s="263">
        <f>SUM('2022'!BG472:BK472)</f>
        <v>1</v>
      </c>
      <c r="L14" s="264">
        <f>SUM('2022'!BL472:BP472)</f>
        <v>0</v>
      </c>
      <c r="M14" s="265">
        <f>SUM('2022'!BQ472:BU472)</f>
        <v>0</v>
      </c>
      <c r="O14" s="519"/>
      <c r="P14" s="519"/>
      <c r="Q14" s="519"/>
      <c r="R14" s="519"/>
      <c r="S14" s="519"/>
      <c r="T14" s="519"/>
      <c r="U14" s="519"/>
    </row>
    <row r="15" spans="1:21" ht="19.5" thickBot="1">
      <c r="A15" s="43" t="s">
        <v>138</v>
      </c>
      <c r="B15" s="540" t="s">
        <v>111</v>
      </c>
      <c r="C15" s="540"/>
      <c r="D15" s="540"/>
      <c r="E15" s="540"/>
      <c r="F15" s="540"/>
      <c r="G15" s="540"/>
      <c r="H15" s="540"/>
      <c r="I15" s="540"/>
      <c r="J15" s="540"/>
      <c r="K15" s="540"/>
      <c r="L15" s="540"/>
      <c r="M15" s="541"/>
    </row>
    <row r="16" spans="1:21" ht="15" customHeight="1">
      <c r="A16" s="45" t="s">
        <v>100</v>
      </c>
      <c r="B16" s="534" t="s">
        <v>104</v>
      </c>
      <c r="C16" s="535"/>
      <c r="D16" s="535"/>
      <c r="E16" s="535"/>
      <c r="F16" s="535"/>
      <c r="G16" s="535"/>
      <c r="H16" s="535"/>
      <c r="I16" s="535"/>
      <c r="J16" s="535"/>
      <c r="K16" s="535"/>
      <c r="L16" s="535"/>
      <c r="M16" s="536"/>
    </row>
    <row r="17" spans="1:22" ht="15" customHeight="1">
      <c r="A17" s="46" t="s">
        <v>75</v>
      </c>
      <c r="B17" s="534"/>
      <c r="C17" s="535"/>
      <c r="D17" s="535"/>
      <c r="E17" s="535"/>
      <c r="F17" s="535"/>
      <c r="G17" s="535"/>
      <c r="H17" s="535"/>
      <c r="I17" s="535"/>
      <c r="J17" s="535"/>
      <c r="K17" s="535"/>
      <c r="L17" s="535"/>
      <c r="M17" s="536"/>
    </row>
    <row r="18" spans="1:22" ht="15" customHeight="1">
      <c r="A18" s="46" t="s">
        <v>49</v>
      </c>
      <c r="B18" s="534"/>
      <c r="C18" s="535"/>
      <c r="D18" s="535"/>
      <c r="E18" s="535"/>
      <c r="F18" s="535"/>
      <c r="G18" s="535"/>
      <c r="H18" s="535"/>
      <c r="I18" s="535"/>
      <c r="J18" s="535"/>
      <c r="K18" s="535"/>
      <c r="L18" s="535"/>
      <c r="M18" s="536"/>
    </row>
    <row r="19" spans="1:22" ht="15" customHeight="1">
      <c r="A19" s="46" t="s">
        <v>76</v>
      </c>
      <c r="B19" s="534"/>
      <c r="C19" s="535"/>
      <c r="D19" s="535"/>
      <c r="E19" s="535"/>
      <c r="F19" s="535"/>
      <c r="G19" s="535"/>
      <c r="H19" s="535"/>
      <c r="I19" s="535"/>
      <c r="J19" s="535"/>
      <c r="K19" s="535"/>
      <c r="L19" s="535"/>
      <c r="M19" s="536"/>
    </row>
    <row r="20" spans="1:22" ht="15" customHeight="1">
      <c r="A20" s="46" t="s">
        <v>44</v>
      </c>
      <c r="B20" s="534"/>
      <c r="C20" s="535"/>
      <c r="D20" s="535"/>
      <c r="E20" s="535"/>
      <c r="F20" s="535"/>
      <c r="G20" s="535"/>
      <c r="H20" s="535"/>
      <c r="I20" s="535"/>
      <c r="J20" s="535"/>
      <c r="K20" s="535"/>
      <c r="L20" s="535"/>
      <c r="M20" s="536"/>
    </row>
    <row r="21" spans="1:22" ht="15" customHeight="1">
      <c r="A21" s="46" t="s">
        <v>77</v>
      </c>
      <c r="B21" s="534"/>
      <c r="C21" s="535"/>
      <c r="D21" s="535"/>
      <c r="E21" s="535"/>
      <c r="F21" s="535"/>
      <c r="G21" s="535"/>
      <c r="H21" s="535"/>
      <c r="I21" s="535"/>
      <c r="J21" s="535"/>
      <c r="K21" s="535"/>
      <c r="L21" s="535"/>
      <c r="M21" s="536"/>
    </row>
    <row r="22" spans="1:22" ht="15" customHeight="1">
      <c r="A22" s="46" t="s">
        <v>41</v>
      </c>
      <c r="B22" s="534"/>
      <c r="C22" s="535"/>
      <c r="D22" s="535"/>
      <c r="E22" s="535"/>
      <c r="F22" s="535"/>
      <c r="G22" s="535"/>
      <c r="H22" s="535"/>
      <c r="I22" s="535"/>
      <c r="J22" s="535"/>
      <c r="K22" s="535"/>
      <c r="L22" s="535"/>
      <c r="M22" s="536"/>
    </row>
    <row r="23" spans="1:22" ht="15" customHeight="1">
      <c r="A23" s="46" t="s">
        <v>97</v>
      </c>
      <c r="B23" s="534"/>
      <c r="C23" s="535"/>
      <c r="D23" s="535"/>
      <c r="E23" s="535"/>
      <c r="F23" s="535"/>
      <c r="G23" s="535"/>
      <c r="H23" s="535"/>
      <c r="I23" s="535"/>
      <c r="J23" s="535"/>
      <c r="K23" s="535"/>
      <c r="L23" s="535"/>
      <c r="M23" s="536"/>
    </row>
    <row r="24" spans="1:22" ht="15.75" customHeight="1" thickBot="1">
      <c r="A24" s="47" t="s">
        <v>42</v>
      </c>
      <c r="B24" s="537"/>
      <c r="C24" s="538"/>
      <c r="D24" s="538"/>
      <c r="E24" s="538"/>
      <c r="F24" s="538"/>
      <c r="G24" s="538"/>
      <c r="H24" s="538"/>
      <c r="I24" s="538"/>
      <c r="J24" s="538"/>
      <c r="K24" s="538"/>
      <c r="L24" s="538"/>
      <c r="M24" s="539"/>
    </row>
    <row r="25" spans="1:22" s="55" customFormat="1" ht="15.75" customHeight="1">
      <c r="A25" s="221"/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</row>
    <row r="26" spans="1:22" s="55" customFormat="1" ht="15.75" customHeight="1" thickBot="1">
      <c r="A26" s="221"/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</row>
    <row r="27" spans="1:22" ht="37.5" customHeight="1" thickBot="1">
      <c r="C27" s="544" t="s">
        <v>773</v>
      </c>
      <c r="D27" s="545"/>
      <c r="E27" s="542" t="s">
        <v>650</v>
      </c>
      <c r="F27" s="542"/>
      <c r="G27" s="542"/>
      <c r="H27" s="542"/>
      <c r="I27" s="543" t="s">
        <v>651</v>
      </c>
      <c r="J27" s="543"/>
      <c r="K27" s="223" t="s">
        <v>652</v>
      </c>
    </row>
    <row r="28" spans="1:22" s="236" customFormat="1" ht="87.75" customHeight="1" thickBot="1">
      <c r="A28" s="224" t="s">
        <v>102</v>
      </c>
      <c r="B28" s="225" t="s">
        <v>577</v>
      </c>
      <c r="C28" s="226" t="s">
        <v>98</v>
      </c>
      <c r="D28" s="227" t="s">
        <v>99</v>
      </c>
      <c r="E28" s="228" t="s">
        <v>112</v>
      </c>
      <c r="F28" s="229" t="s">
        <v>113</v>
      </c>
      <c r="G28" s="229" t="s">
        <v>114</v>
      </c>
      <c r="H28" s="230" t="s">
        <v>115</v>
      </c>
      <c r="I28" s="231" t="s">
        <v>649</v>
      </c>
      <c r="J28" s="232" t="s">
        <v>653</v>
      </c>
      <c r="K28" s="233" t="s">
        <v>654</v>
      </c>
      <c r="L28" s="234" t="s">
        <v>135</v>
      </c>
      <c r="M28" s="235"/>
    </row>
    <row r="29" spans="1:22" ht="15.75" customHeight="1" thickBot="1">
      <c r="A29" s="48" t="s">
        <v>101</v>
      </c>
      <c r="B29" s="49">
        <f>SUMIFS('2022'!L:L,'2022'!J:J,"Nutrients")+SUMIFS('2022'!L:L,'2022'!J:J,"SCI Kit")+SUMIFS('2022'!L:L,'2022'!J:J,"Bioassessment Suite")</f>
        <v>271</v>
      </c>
      <c r="C29" s="279">
        <f t="shared" ref="C29:C39" si="0">(B29*0.054)/4</f>
        <v>3.6585000000000001</v>
      </c>
      <c r="D29" s="282">
        <f>(B29*0.054)/12</f>
        <v>1.2195</v>
      </c>
      <c r="E29" s="208">
        <f t="shared" ref="E29:E39" si="1">IF(IF(B29=0,0,IF(B29=1,1,IF(B29&lt;=80,1,ROUNDUP(C29,0))))-SUM(B4:D4)&lt;0,0,IF(B29=0,0,IF(B29=1,1,IF(B29&lt;=80,1,ROUNDUP(C29,0))))-SUM(B4:D4))</f>
        <v>0</v>
      </c>
      <c r="F29" s="156">
        <f t="shared" ref="F29:F39" si="2">IF((IF(B29&lt;41,0,IF(B29&lt;=61,1,ROUND(C29,0)))-SUM(E4:G4))&lt;0,0,IF(B29&lt;41,0,IF(B29&lt;=61,1,ROUND(C29,0)))-SUM(E4:G4))</f>
        <v>0</v>
      </c>
      <c r="G29" s="53">
        <f t="shared" ref="G29:G39" si="3">IF((IF(B29=0,0,IF(B29=1,0,IF(B29&lt;=100,1,ROUNDUP(C29,0))))-SUM(H4:J4))&lt;0,0,IF(B29=0,0,IF(B29=1,0,IF(B29&lt;=100,1,ROUNDUP(C29,0))))-SUM(H4:J4))</f>
        <v>0</v>
      </c>
      <c r="H29" s="210">
        <f t="shared" ref="H29:H39" si="4">IF((IF(B29&lt;=60,0,IF(B29&lt;=61,1,ROUND(C29,0)))-SUM(K4:M4))&lt;0,0,IF(B29&lt;=60,0,IF(B29&lt;=61,1,ROUND(C29,0)))-SUM(K4:M4))</f>
        <v>0</v>
      </c>
      <c r="I29" s="266" t="str">
        <f t="shared" ref="I29:I39" si="5">IF(SUM(B4:D4)&gt;IF(B29=0,0,IF(B29=1,1,IF(B29&lt;=80,1,ROUNDUP(C29,0)))),IF(B29=0,0,IF(B29=1,1,IF(B29&lt;=80,1,ROUNDUP(C29,0)))),SUM(B4:D4))+IF(SUM(E4:G4)&gt;IF(B29&lt;41,0,IF(B29&lt;=61,1,ROUND(C29,0))),IF(B29&lt;41,0,IF(B29&lt;=61,1,ROUND(C29,0))),SUM(E4:G4))&amp;" of "&amp;IF(B29=0,0,IF(B29=1,1,IF(B29&lt;=80,1,ROUNDUP(C29,0))))+IF(B29&lt;41,0,IF(B29&lt;=61,1,ROUND(C29,0)))</f>
        <v>8 of 8</v>
      </c>
      <c r="J29" s="267" t="str">
        <f t="shared" ref="J29:J39" si="6">IF(SUM(H4:J4)&gt;IF(B29=0,0,IF(B29=1,0,IF(B29&lt;=100,1,ROUNDUP(C29,0)))),IF(B29=0,0,IF(B29=1,0,IF(B29&lt;=100,1,ROUNDUP(C29,0)))),SUM(H4:J4))+IF(SUM(K4:M4)&gt;IF(B29&lt;=60,0,IF(B29&lt;=61,1,ROUND(C29,0))),IF(B29&lt;=60,0,IF(B29&lt;=61,1,ROUND(C29,0))),SUM(K4:M4))&amp;" of "&amp;IF(B29=0,0,IF(B29=1,0,IF(B29&lt;=100,1,ROUNDUP(C29,0))))+IF(B29&lt;=60,0,IF(B29&lt;=61,1,ROUND(C29,0)))</f>
        <v>8 of 8</v>
      </c>
      <c r="K29" s="217">
        <f>IF((((SUMIFS('2022'!BV:BV,'2022'!J:J,"Nutrients")+SUMIFS('2022'!BV:BV,'2022'!J:J,"SCI Kit")+SUMIFS('2022'!BV:BV,'2022'!J:J,"Bioassessment Suite"))/20)-SUM(B4:M4))&lt;0,0,((SUMIFS('2022'!BV:BV,'2022'!J:J,"Nutrients")+SUMIFS('2022'!BV:BV,'2022'!J:J,"SCI Kit")+SUMIFS('2022'!BV:BV,'2022'!J:J,"Bioassessment Suite"))/20)-SUM(B4:M4))</f>
        <v>0</v>
      </c>
      <c r="L29" s="290" t="s">
        <v>110</v>
      </c>
      <c r="M29" s="50"/>
      <c r="N29" s="520" t="s">
        <v>141</v>
      </c>
      <c r="O29" s="521"/>
      <c r="P29" s="521"/>
      <c r="Q29" s="521"/>
      <c r="R29" s="521"/>
      <c r="S29" s="521"/>
      <c r="T29" s="521"/>
      <c r="U29" s="522"/>
      <c r="V29" s="237"/>
    </row>
    <row r="30" spans="1:22" ht="15.75" customHeight="1" thickBot="1">
      <c r="A30" s="51" t="s">
        <v>103</v>
      </c>
      <c r="B30" s="52">
        <f>SUMIFS('2022'!C:C,'2022'!J:J,"Nutrients")+SUMIFS('2022'!L:L,'2022'!J:J,"SCI")+SUMIFS('2022'!L:L,'2022'!J:J,"Bioassessment Suite")+SUMIFS('2022'!L:L,'2022'!J:J,"RPS")+SUMIFS('2022'!L:L,'2022'!J:J,"LVI")</f>
        <v>19</v>
      </c>
      <c r="C30" s="281">
        <f>(B30*0.054)/4</f>
        <v>0.25650000000000001</v>
      </c>
      <c r="D30" s="283">
        <f t="shared" ref="D30:D39" si="7">(B30*0.054)/12</f>
        <v>8.5500000000000007E-2</v>
      </c>
      <c r="E30" s="208">
        <f t="shared" si="1"/>
        <v>0</v>
      </c>
      <c r="F30" s="156">
        <f t="shared" si="2"/>
        <v>0</v>
      </c>
      <c r="G30" s="53">
        <f t="shared" si="3"/>
        <v>0</v>
      </c>
      <c r="H30" s="210">
        <f t="shared" si="4"/>
        <v>0</v>
      </c>
      <c r="I30" s="268" t="str">
        <f t="shared" si="5"/>
        <v>1 of 1</v>
      </c>
      <c r="J30" s="269" t="str">
        <f t="shared" si="6"/>
        <v>1 of 1</v>
      </c>
      <c r="K30" s="289">
        <f>IF((((SUMIFS('2022'!C:C,'2022'!J:J,"Nutrients")+SUMIFS('2022'!BV:BV,'2022'!J:J,"SCI")+SUMIFS('2022'!BV:BV,'2022'!J:J,"RPS")+SUMIFS('2022'!BV:BV,'2022'!J:J,"LVI")+SUMIFS('2022'!BV:BV,'2022'!J:J,"Bioassessment Suite"))/20)-SUM(B5:M5))&lt;0,0,((SUMIFS('2022'!C:C,'2022'!J:J,"Nutrients")+SUMIFS('2022'!BV:BV,'2022'!J:J,"SCI")+SUMIFS('2022'!BV:BV,'2022'!J:J,"RPS")+SUMIFS('2022'!BV:BV,'2022'!J:J,"LVI")+SUMIFS('2022'!BV:BV,'2022'!J:J,"Bioassessment Suite"))/20)-SUM(B5:M5))</f>
        <v>0</v>
      </c>
      <c r="L30" s="546" t="s">
        <v>776</v>
      </c>
      <c r="M30" s="546"/>
      <c r="N30" s="523"/>
      <c r="O30" s="524"/>
      <c r="P30" s="524"/>
      <c r="Q30" s="524"/>
      <c r="R30" s="524"/>
      <c r="S30" s="524"/>
      <c r="T30" s="524"/>
      <c r="U30" s="525"/>
      <c r="V30" s="237"/>
    </row>
    <row r="31" spans="1:22" s="55" customFormat="1" ht="15.75" customHeight="1">
      <c r="A31" s="48" t="s">
        <v>136</v>
      </c>
      <c r="B31" s="54">
        <f>SUMIFS('2022'!L:L,'2022'!J:J,"Nutrients",'2022'!I:I,"1")+SUMIFS('2022'!L:L,'2022'!J:J,"Nutrients",'2022'!I:I,"3F")+SUMIFS('2022'!L:L,'2022'!J:J,"SCI Kit")+SUMIFS('2022'!L:L,'2022'!J:J,"Bioassessment Suite")</f>
        <v>173</v>
      </c>
      <c r="C31" s="279">
        <f t="shared" si="0"/>
        <v>2.3355000000000001</v>
      </c>
      <c r="D31" s="284">
        <f t="shared" si="7"/>
        <v>0.77850000000000008</v>
      </c>
      <c r="E31" s="208">
        <f t="shared" si="1"/>
        <v>0</v>
      </c>
      <c r="F31" s="156">
        <f t="shared" si="2"/>
        <v>0</v>
      </c>
      <c r="G31" s="53">
        <f t="shared" si="3"/>
        <v>0</v>
      </c>
      <c r="H31" s="210">
        <f t="shared" si="4"/>
        <v>0</v>
      </c>
      <c r="I31" s="266" t="str">
        <f t="shared" si="5"/>
        <v>5 of 5</v>
      </c>
      <c r="J31" s="267" t="str">
        <f t="shared" si="6"/>
        <v>5 of 5</v>
      </c>
      <c r="K31" s="219">
        <f>IF(((SUMIFS('2022'!BV:BV,'2022'!J:J,"Nutrients",'2022'!I:I,"3F")+SUMIFS('2022'!BV:BV,'2022'!J:J,"Nutrients",'2022'!I:I,"1")+SUMIFS('2022'!BV:BV,'2022'!J:J,"SCI Kit")+SUMIFS('2022'!BV:BV,'2022'!J:J,"Bioassessment Suite"))/20)-SUM(B6:M6)&lt;0,0,((SUMIFS('2022'!BV:BV,'2022'!J:J,"Nutrients",'2022'!I:I,"3F")+SUMIFS('2022'!BV:BV,'2022'!J:J,"Nutrients",'2022'!I:I,"1")+SUMIFS('2022'!BV:BV,'2022'!J:J,"SCI Kit")+SUMIFS('2022'!BV:BV,'2022'!J:J,"Bioassessment Suite"))/20)-SUM(B6:M6))</f>
        <v>0</v>
      </c>
      <c r="L31" s="212" t="s">
        <v>110</v>
      </c>
      <c r="N31" s="523"/>
      <c r="O31" s="524"/>
      <c r="P31" s="524"/>
      <c r="Q31" s="524"/>
      <c r="R31" s="524"/>
      <c r="S31" s="524"/>
      <c r="T31" s="524"/>
      <c r="U31" s="525"/>
      <c r="V31" s="237"/>
    </row>
    <row r="32" spans="1:22" ht="15.75" customHeight="1">
      <c r="A32" s="51" t="s">
        <v>139</v>
      </c>
      <c r="B32" s="52">
        <f>SUMIFS('2022'!L:L,'2022'!J:J,"Nutrients",'2022'!I:I,"2")+SUMIFS('2022'!L:L,'2022'!J:J,"Nutrients",'2022'!I:I,"3M")</f>
        <v>98</v>
      </c>
      <c r="C32" s="281">
        <f t="shared" si="0"/>
        <v>1.323</v>
      </c>
      <c r="D32" s="283">
        <f t="shared" si="7"/>
        <v>0.441</v>
      </c>
      <c r="E32" s="208">
        <f t="shared" si="1"/>
        <v>0</v>
      </c>
      <c r="F32" s="156">
        <f t="shared" si="2"/>
        <v>0</v>
      </c>
      <c r="G32" s="53">
        <f t="shared" si="3"/>
        <v>0</v>
      </c>
      <c r="H32" s="210">
        <f t="shared" si="4"/>
        <v>0</v>
      </c>
      <c r="I32" s="268" t="str">
        <f t="shared" si="5"/>
        <v>3 of 3</v>
      </c>
      <c r="J32" s="269" t="str">
        <f t="shared" si="6"/>
        <v>2 of 2</v>
      </c>
      <c r="K32" s="218">
        <f>IF(((SUMIFS('2022'!BV:BV,'2022'!J:J,"Nutrients",'2022'!I:I,"3M")+SUMIFS('2022'!BV:BV,'2022'!J:J,"Nutrients",'2022'!I:I,"2"))/20)-SUM(B7:M7)&lt;0,0,((SUMIFS('2022'!BV:BV,'2022'!J:J,"Nutrients",'2022'!I:I,"3M")+SUMIFS('2022'!BV:BV,'2022'!J:J,"Nutrients",'2022'!I:I,"2"))/20)-SUM(B7:M7))</f>
        <v>0</v>
      </c>
      <c r="L32" s="213" t="s">
        <v>38</v>
      </c>
      <c r="M32" s="56"/>
      <c r="N32" s="523"/>
      <c r="O32" s="524"/>
      <c r="P32" s="524"/>
      <c r="Q32" s="524"/>
      <c r="R32" s="524"/>
      <c r="S32" s="524"/>
      <c r="T32" s="524"/>
      <c r="U32" s="525"/>
      <c r="V32" s="237"/>
    </row>
    <row r="33" spans="1:22" s="55" customFormat="1" ht="15.75" customHeight="1">
      <c r="A33" s="48" t="s">
        <v>137</v>
      </c>
      <c r="B33" s="54">
        <f>SUMIFS('2022'!L:L,'2022'!J:J,"Metals",'2022'!I:I,"1")+SUMIFS('2022'!L:L,'2022'!J:J,"metals",'2022'!I:I,"3F")+SUMIFS('2022'!L:L,'2022'!J:J,"SCI Kit")+SUMIFS('2022'!L:L,'2022'!J:J,"Bioassessment Suite")</f>
        <v>44</v>
      </c>
      <c r="C33" s="279">
        <f t="shared" si="0"/>
        <v>0.59399999999999997</v>
      </c>
      <c r="D33" s="284">
        <f t="shared" si="7"/>
        <v>0.19799999999999998</v>
      </c>
      <c r="E33" s="208">
        <f t="shared" si="1"/>
        <v>0</v>
      </c>
      <c r="F33" s="156">
        <f t="shared" si="2"/>
        <v>0</v>
      </c>
      <c r="G33" s="53">
        <f t="shared" si="3"/>
        <v>0</v>
      </c>
      <c r="H33" s="210">
        <f t="shared" si="4"/>
        <v>0</v>
      </c>
      <c r="I33" s="266" t="str">
        <f t="shared" si="5"/>
        <v>2 of 2</v>
      </c>
      <c r="J33" s="267" t="str">
        <f t="shared" si="6"/>
        <v>1 of 1</v>
      </c>
      <c r="K33" s="219">
        <f>IF(((SUMIFS('2022'!BV:BV,'2022'!J:J,"Metals",'2022'!I:I,"3F")+SUMIFS('2022'!BV:BV,'2022'!J:J,"Metals",'2022'!I:I,"1")+SUMIFS('2022'!BV:BV,'2022'!J:J,"SCI Kit")+SUMIFS('2022'!BV:BV,'2022'!J:J,"Bioassessment Suite"))/20)-SUM(B6:M6)&lt;0,0,((SUMIFS('2022'!BV:BV,'2022'!J:J,"Metals",'2022'!I:I,"3f")+SUMIFS('2022'!BV:BV,'2022'!J:J,"Metals",'2022'!I:I,"1")+SUMIFS('2022'!BV:BV,'2022'!J:J,"SCI Kit")+SUMIFS('2022'!BV:BV,'2022'!J:J,"Bioassessment Suite"))/20)-SUM(B6:M6))</f>
        <v>0</v>
      </c>
      <c r="L33" s="214" t="s">
        <v>105</v>
      </c>
      <c r="M33" s="56"/>
      <c r="N33" s="523"/>
      <c r="O33" s="524"/>
      <c r="P33" s="524"/>
      <c r="Q33" s="524"/>
      <c r="R33" s="524"/>
      <c r="S33" s="524"/>
      <c r="T33" s="524"/>
      <c r="U33" s="525"/>
      <c r="V33" s="237"/>
    </row>
    <row r="34" spans="1:22" ht="15.75" customHeight="1">
      <c r="A34" s="51" t="s">
        <v>140</v>
      </c>
      <c r="B34" s="52">
        <f>SUMIFS('2022'!L:L,'2022'!J:J,"Metals",'2022'!I:I,"2")+SUMIFS('2022'!L:L,'2022'!J:J,"metals",'2022'!I:I,"3M")</f>
        <v>60</v>
      </c>
      <c r="C34" s="281">
        <f t="shared" si="0"/>
        <v>0.80999999999999994</v>
      </c>
      <c r="D34" s="283">
        <f t="shared" si="7"/>
        <v>0.26999999999999996</v>
      </c>
      <c r="E34" s="208">
        <f t="shared" si="1"/>
        <v>0</v>
      </c>
      <c r="F34" s="156">
        <f t="shared" si="2"/>
        <v>0</v>
      </c>
      <c r="G34" s="53">
        <f t="shared" si="3"/>
        <v>0</v>
      </c>
      <c r="H34" s="210">
        <f t="shared" si="4"/>
        <v>0</v>
      </c>
      <c r="I34" s="268" t="str">
        <f t="shared" si="5"/>
        <v>2 of 2</v>
      </c>
      <c r="J34" s="269" t="str">
        <f t="shared" si="6"/>
        <v>1 of 1</v>
      </c>
      <c r="K34" s="218">
        <f>IF(((SUMIFS('2022'!BV:BV,'2022'!J:J,"Metals",'2022'!I:I,"3M")+SUMIFS('2022'!BV:BV,'2022'!J:J,"Metals",'2022'!I:I,"2"))/20)-SUM(B7:M7)&lt;0,0,((SUMIFS('2022'!BV:BV,'2022'!J:J,"Metals",'2022'!I:I,"3M")+SUMIFS('2022'!BV:BV,'2022'!J:J,"Metals",'2022'!I:I,"2"))/20)-SUM(B7:M7))</f>
        <v>0</v>
      </c>
      <c r="L34" s="215" t="s">
        <v>40</v>
      </c>
      <c r="M34" s="56"/>
      <c r="N34" s="523"/>
      <c r="O34" s="524"/>
      <c r="P34" s="524"/>
      <c r="Q34" s="524"/>
      <c r="R34" s="524"/>
      <c r="S34" s="524"/>
      <c r="T34" s="524"/>
      <c r="U34" s="525"/>
      <c r="V34" s="237"/>
    </row>
    <row r="35" spans="1:22" s="55" customFormat="1" ht="15.75" customHeight="1">
      <c r="A35" s="48" t="s">
        <v>737</v>
      </c>
      <c r="B35" s="54">
        <f>SUMIFS('2022'!L:L,'2022'!J:J,"Pesticides")+SUMIFS('2022'!L:L,'2022'!J:J,A35)+SUMIFS('2022'!L:L,'2022'!J:J,"SCI Kit")+SUMIFS('2022'!L:L,'2022'!J:J,"Bioassessment Suite")</f>
        <v>97</v>
      </c>
      <c r="C35" s="279">
        <f t="shared" si="0"/>
        <v>1.3094999999999999</v>
      </c>
      <c r="D35" s="284">
        <f t="shared" si="7"/>
        <v>0.43649999999999994</v>
      </c>
      <c r="E35" s="208">
        <f t="shared" si="1"/>
        <v>0</v>
      </c>
      <c r="F35" s="156">
        <f t="shared" si="2"/>
        <v>0</v>
      </c>
      <c r="G35" s="53">
        <f t="shared" si="3"/>
        <v>0</v>
      </c>
      <c r="H35" s="210">
        <f t="shared" si="4"/>
        <v>0</v>
      </c>
      <c r="I35" s="266" t="str">
        <f t="shared" si="5"/>
        <v>3 of 3</v>
      </c>
      <c r="J35" s="267" t="str">
        <f t="shared" si="6"/>
        <v>2 of 2</v>
      </c>
      <c r="K35" s="219">
        <f>IF(((SUMIFS('2022'!BV:BV,'2022'!J:J,A35)+SUMIFS('2022'!BV:BV,'2022'!J:J,"SCI Kit")+SUMIFS('2022'!BV:BV,'2022'!J:J,"bioassessment suite")+SUMIFS('2022'!BV:BV,'2022'!J:J,"Pesticides"))/20)-SUM(B10:M10)&lt;0,0,((SUMIFS('2022'!BV:BV,'2022'!J:J,A35)+SUMIFS('2022'!BV:BV,'2022'!J:J,"SCI Kit")+SUMIFS('2022'!BV:BV,'2022'!J:J,"bioassessment suite")+SUMIFS('2022'!BV:BV,'2022'!J:J,"Pesticides"))/20)-SUM(B10:M10))</f>
        <v>0</v>
      </c>
      <c r="L35" s="214" t="s">
        <v>107</v>
      </c>
      <c r="M35" s="56"/>
      <c r="N35" s="523"/>
      <c r="O35" s="524"/>
      <c r="P35" s="524"/>
      <c r="Q35" s="524"/>
      <c r="R35" s="524"/>
      <c r="S35" s="524"/>
      <c r="T35" s="524"/>
      <c r="U35" s="525"/>
      <c r="V35" s="237"/>
    </row>
    <row r="36" spans="1:22" ht="15.75" customHeight="1">
      <c r="A36" s="51" t="s">
        <v>46</v>
      </c>
      <c r="B36" s="52">
        <f>SUMIFS('2022'!L:L,'2022'!J:J,"Pesticides")+SUMIFS('2022'!L:L,'2022'!J:J,A36)</f>
        <v>23</v>
      </c>
      <c r="C36" s="281">
        <f t="shared" si="0"/>
        <v>0.3105</v>
      </c>
      <c r="D36" s="283">
        <f t="shared" si="7"/>
        <v>0.10349999999999999</v>
      </c>
      <c r="E36" s="208">
        <f t="shared" si="1"/>
        <v>0</v>
      </c>
      <c r="F36" s="156">
        <f t="shared" si="2"/>
        <v>0</v>
      </c>
      <c r="G36" s="53">
        <f t="shared" si="3"/>
        <v>0</v>
      </c>
      <c r="H36" s="210">
        <f t="shared" si="4"/>
        <v>0</v>
      </c>
      <c r="I36" s="268" t="str">
        <f t="shared" si="5"/>
        <v>1 of 1</v>
      </c>
      <c r="J36" s="269" t="str">
        <f t="shared" si="6"/>
        <v>1 of 1</v>
      </c>
      <c r="K36" s="218">
        <f>IF(((SUMIFS('2022'!BV:BV,'2022'!J:J,A36)+SUMIFS('2022'!BV:BV,'2022'!J:J,"Pesticides"))/20)-SUM(B11:M11)&lt;0,0,((SUMIFS('2022'!BV:BV,'2022'!J:J,A36)+SUMIFS('2022'!BV:BV,'2022'!J:J,"Pesticides"))/20)-SUM(B11:M11))</f>
        <v>0</v>
      </c>
      <c r="L36" s="215" t="s">
        <v>108</v>
      </c>
      <c r="M36" s="56"/>
      <c r="N36" s="523"/>
      <c r="O36" s="524"/>
      <c r="P36" s="524"/>
      <c r="Q36" s="524"/>
      <c r="R36" s="524"/>
      <c r="S36" s="524"/>
      <c r="T36" s="524"/>
      <c r="U36" s="525"/>
      <c r="V36" s="237"/>
    </row>
    <row r="37" spans="1:22" ht="15.75" customHeight="1">
      <c r="A37" s="48" t="s">
        <v>746</v>
      </c>
      <c r="B37" s="54">
        <f>SUMIFS('2022'!L:L,'2022'!J:J,"Pesticides")+SUMIFS('2022'!L:L,'2022'!J:J,A37)</f>
        <v>49</v>
      </c>
      <c r="C37" s="279">
        <f t="shared" si="0"/>
        <v>0.66149999999999998</v>
      </c>
      <c r="D37" s="284">
        <f t="shared" si="7"/>
        <v>0.2205</v>
      </c>
      <c r="E37" s="208">
        <f t="shared" si="1"/>
        <v>0</v>
      </c>
      <c r="F37" s="156">
        <f t="shared" si="2"/>
        <v>0</v>
      </c>
      <c r="G37" s="53">
        <f t="shared" si="3"/>
        <v>0</v>
      </c>
      <c r="H37" s="210">
        <f t="shared" si="4"/>
        <v>0</v>
      </c>
      <c r="I37" s="266" t="str">
        <f t="shared" si="5"/>
        <v>2 of 2</v>
      </c>
      <c r="J37" s="267" t="str">
        <f t="shared" si="6"/>
        <v>1 of 1</v>
      </c>
      <c r="K37" s="219">
        <f>IF(((SUMIFS('2022'!BV:BV,'2022'!J:J,A37)+SUMIFS('2022'!BV:BV,'2022'!J:J,"Pesticides"))/20)-SUM(B12:M12)&lt;0,0,((SUMIFS('2022'!BV:BV,'2022'!J:J,A37)+SUMIFS('2022'!BV:BV,'2022'!J:J,"Pesticides"))/20)-SUM(B12:M12))</f>
        <v>0</v>
      </c>
      <c r="L37" s="214" t="s">
        <v>143</v>
      </c>
      <c r="M37" s="56"/>
      <c r="N37" s="523"/>
      <c r="O37" s="524"/>
      <c r="P37" s="524"/>
      <c r="Q37" s="524"/>
      <c r="R37" s="524"/>
      <c r="S37" s="524"/>
      <c r="T37" s="524"/>
      <c r="U37" s="525"/>
      <c r="V37" s="237"/>
    </row>
    <row r="38" spans="1:22" ht="15.75" customHeight="1">
      <c r="A38" s="51" t="s">
        <v>47</v>
      </c>
      <c r="B38" s="52">
        <f>SUMIFS('2022'!L:L,'2022'!J:J,"Pesticides")+SUMIFS('2022'!L:L,'2022'!J:J,A38)</f>
        <v>49</v>
      </c>
      <c r="C38" s="281">
        <f t="shared" si="0"/>
        <v>0.66149999999999998</v>
      </c>
      <c r="D38" s="283">
        <f t="shared" si="7"/>
        <v>0.2205</v>
      </c>
      <c r="E38" s="208">
        <f t="shared" si="1"/>
        <v>0</v>
      </c>
      <c r="F38" s="156">
        <f t="shared" si="2"/>
        <v>0</v>
      </c>
      <c r="G38" s="53">
        <f t="shared" si="3"/>
        <v>0</v>
      </c>
      <c r="H38" s="210">
        <f t="shared" si="4"/>
        <v>0</v>
      </c>
      <c r="I38" s="268" t="str">
        <f t="shared" si="5"/>
        <v>2 of 2</v>
      </c>
      <c r="J38" s="269" t="str">
        <f t="shared" si="6"/>
        <v>1 of 1</v>
      </c>
      <c r="K38" s="218">
        <f>IF(((SUMIFS('2022'!BV:BV,'2022'!J:J,A38)+SUMIFS('2022'!BV:BV,'2022'!J:J,"Pesticides"))/20)-SUM(B13:M13)&lt;0,0,((SUMIFS('2022'!BV:BV,'2022'!J:J,A38)+SUMIFS('2022'!BV:BV,'2022'!J:J,"Pesticides"))/20)-SUM(B13:M13))</f>
        <v>0</v>
      </c>
      <c r="L38" s="215" t="s">
        <v>109</v>
      </c>
      <c r="N38" s="523"/>
      <c r="O38" s="524"/>
      <c r="P38" s="524"/>
      <c r="Q38" s="524"/>
      <c r="R38" s="524"/>
      <c r="S38" s="524"/>
      <c r="T38" s="524"/>
      <c r="U38" s="525"/>
      <c r="V38" s="237"/>
    </row>
    <row r="39" spans="1:22" ht="15.75" customHeight="1" thickBot="1">
      <c r="A39" s="159" t="s">
        <v>72</v>
      </c>
      <c r="B39" s="160">
        <f>SUMIFS('2022'!L:L,'2022'!J:J,"Pesticides")+SUMIFS('2022'!L:L,'2022'!J:J,A39)+SUMIFS('2022'!L:L,'2022'!J:J,"SCI Kit")+SUMIFS('2022'!L:L,'2022'!J:J,"Bioassessment Suite")</f>
        <v>105</v>
      </c>
      <c r="C39" s="280">
        <f t="shared" si="0"/>
        <v>1.4175</v>
      </c>
      <c r="D39" s="285">
        <f t="shared" si="7"/>
        <v>0.47249999999999998</v>
      </c>
      <c r="E39" s="209">
        <f t="shared" si="1"/>
        <v>0</v>
      </c>
      <c r="F39" s="156">
        <f t="shared" si="2"/>
        <v>0</v>
      </c>
      <c r="G39" s="207">
        <f t="shared" si="3"/>
        <v>0</v>
      </c>
      <c r="H39" s="211">
        <f t="shared" si="4"/>
        <v>0</v>
      </c>
      <c r="I39" s="270" t="str">
        <f t="shared" si="5"/>
        <v>3 of 3</v>
      </c>
      <c r="J39" s="271" t="str">
        <f t="shared" si="6"/>
        <v>3 of 3</v>
      </c>
      <c r="K39" s="220">
        <f>IF(SUM(Summary!C7:C9)&lt;1,0,IF((SUM(Summary!C7:C9)/20)-SUM(B14:M14)&lt;0,0,(SUM(Summary!C7:C9)/20)-SUM(B14:M14)))</f>
        <v>0</v>
      </c>
      <c r="L39" s="216" t="s">
        <v>106</v>
      </c>
      <c r="N39" s="526"/>
      <c r="O39" s="527"/>
      <c r="P39" s="527"/>
      <c r="Q39" s="527"/>
      <c r="R39" s="527"/>
      <c r="S39" s="527"/>
      <c r="T39" s="527"/>
      <c r="U39" s="528"/>
      <c r="V39" s="237"/>
    </row>
    <row r="40" spans="1:22" ht="15.75" customHeight="1">
      <c r="A40" s="50"/>
      <c r="B40" s="50"/>
      <c r="C40" s="50"/>
      <c r="D40" s="50"/>
      <c r="E40" s="57"/>
      <c r="F40" s="57"/>
      <c r="G40" s="57"/>
      <c r="H40" s="50"/>
      <c r="I40" s="50"/>
      <c r="J40" s="50"/>
      <c r="K40" s="50"/>
      <c r="L40" s="50"/>
      <c r="M40" s="50"/>
    </row>
    <row r="41" spans="1:22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</row>
    <row r="42" spans="1:22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</row>
    <row r="43" spans="1:22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</row>
    <row r="44" spans="1:22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</row>
    <row r="45" spans="1:22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</row>
    <row r="46" spans="1:22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</row>
    <row r="47" spans="1:22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22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</row>
    <row r="49" spans="1:13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</row>
    <row r="50" spans="1:13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</row>
    <row r="51" spans="1:13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</row>
    <row r="52" spans="1:13">
      <c r="M52" s="50"/>
    </row>
    <row r="53" spans="1:13">
      <c r="M53" s="50"/>
    </row>
    <row r="54" spans="1:13">
      <c r="M54" s="50"/>
    </row>
    <row r="55" spans="1:13">
      <c r="M55" s="50"/>
    </row>
    <row r="56" spans="1:13">
      <c r="M56" s="50"/>
    </row>
    <row r="57" spans="1:13">
      <c r="M57" s="50"/>
    </row>
    <row r="58" spans="1:13">
      <c r="M58" s="50"/>
    </row>
    <row r="59" spans="1:13">
      <c r="M59" s="50"/>
    </row>
    <row r="60" spans="1:13">
      <c r="M60" s="50"/>
    </row>
    <row r="61" spans="1:13">
      <c r="M61" s="50"/>
    </row>
    <row r="62" spans="1:13">
      <c r="M62" s="50"/>
    </row>
    <row r="63" spans="1:13">
      <c r="M63" s="50"/>
    </row>
    <row r="64" spans="1:13">
      <c r="M64" s="50"/>
    </row>
    <row r="65" spans="13:13">
      <c r="M65" s="50"/>
    </row>
    <row r="66" spans="13:13">
      <c r="M66" s="50"/>
    </row>
    <row r="67" spans="13:13">
      <c r="M67" s="50"/>
    </row>
    <row r="68" spans="13:13">
      <c r="M68" s="50"/>
    </row>
    <row r="69" spans="13:13">
      <c r="M69" s="50"/>
    </row>
    <row r="70" spans="13:13">
      <c r="M70" s="50"/>
    </row>
    <row r="71" spans="13:13">
      <c r="M71" s="50"/>
    </row>
    <row r="72" spans="13:13">
      <c r="M72" s="50"/>
    </row>
    <row r="73" spans="13:13">
      <c r="M73" s="50"/>
    </row>
    <row r="74" spans="13:13">
      <c r="M74" s="50"/>
    </row>
    <row r="75" spans="13:13">
      <c r="M75" s="50"/>
    </row>
    <row r="76" spans="13:13">
      <c r="M76" s="50"/>
    </row>
    <row r="77" spans="13:13">
      <c r="M77" s="50"/>
    </row>
    <row r="78" spans="13:13">
      <c r="M78" s="50"/>
    </row>
    <row r="79" spans="13:13">
      <c r="M79" s="50"/>
    </row>
    <row r="80" spans="13:13">
      <c r="M80" s="50"/>
    </row>
    <row r="81" spans="13:13">
      <c r="M81" s="50"/>
    </row>
    <row r="82" spans="13:13">
      <c r="M82" s="50"/>
    </row>
    <row r="83" spans="13:13">
      <c r="M83" s="50"/>
    </row>
    <row r="84" spans="13:13">
      <c r="M84" s="50"/>
    </row>
    <row r="85" spans="13:13">
      <c r="M85" s="50"/>
    </row>
    <row r="86" spans="13:13">
      <c r="M86" s="50"/>
    </row>
    <row r="87" spans="13:13">
      <c r="M87" s="50"/>
    </row>
    <row r="88" spans="13:13">
      <c r="M88" s="50"/>
    </row>
    <row r="89" spans="13:13">
      <c r="M89" s="50"/>
    </row>
    <row r="90" spans="13:13">
      <c r="M90" s="50"/>
    </row>
    <row r="91" spans="13:13">
      <c r="M91" s="50"/>
    </row>
    <row r="92" spans="13:13">
      <c r="M92" s="50"/>
    </row>
    <row r="93" spans="13:13">
      <c r="M93" s="50"/>
    </row>
    <row r="94" spans="13:13">
      <c r="M94" s="50"/>
    </row>
    <row r="95" spans="13:13">
      <c r="M95" s="50"/>
    </row>
    <row r="96" spans="13:13">
      <c r="M96" s="50"/>
    </row>
    <row r="97" spans="13:13">
      <c r="M97" s="50"/>
    </row>
    <row r="98" spans="13:13">
      <c r="M98" s="50"/>
    </row>
    <row r="99" spans="13:13">
      <c r="M99" s="50"/>
    </row>
    <row r="100" spans="13:13">
      <c r="M100" s="50"/>
    </row>
    <row r="101" spans="13:13">
      <c r="M101" s="50"/>
    </row>
    <row r="102" spans="13:13">
      <c r="M102" s="50"/>
    </row>
    <row r="103" spans="13:13">
      <c r="M103" s="50"/>
    </row>
    <row r="104" spans="13:13">
      <c r="M104" s="50"/>
    </row>
    <row r="105" spans="13:13">
      <c r="M105" s="50"/>
    </row>
    <row r="106" spans="13:13">
      <c r="M106" s="50"/>
    </row>
    <row r="107" spans="13:13">
      <c r="M107" s="50"/>
    </row>
    <row r="108" spans="13:13">
      <c r="M108" s="50"/>
    </row>
    <row r="109" spans="13:13">
      <c r="M109" s="50"/>
    </row>
    <row r="110" spans="13:13">
      <c r="M110" s="50"/>
    </row>
    <row r="111" spans="13:13">
      <c r="M111" s="50"/>
    </row>
    <row r="112" spans="13:13">
      <c r="M112" s="50"/>
    </row>
    <row r="113" spans="13:13">
      <c r="M113" s="50"/>
    </row>
    <row r="114" spans="13:13">
      <c r="M114" s="50"/>
    </row>
    <row r="115" spans="13:13">
      <c r="M115" s="50"/>
    </row>
    <row r="116" spans="13:13">
      <c r="M116" s="50"/>
    </row>
    <row r="117" spans="13:13">
      <c r="M117" s="50"/>
    </row>
    <row r="118" spans="13:13">
      <c r="M118" s="50"/>
    </row>
    <row r="119" spans="13:13">
      <c r="M119" s="50"/>
    </row>
    <row r="120" spans="13:13">
      <c r="M120" s="50"/>
    </row>
    <row r="121" spans="13:13">
      <c r="M121" s="50"/>
    </row>
    <row r="122" spans="13:13">
      <c r="M122" s="50"/>
    </row>
    <row r="123" spans="13:13">
      <c r="M123" s="50"/>
    </row>
    <row r="124" spans="13:13">
      <c r="M124" s="50"/>
    </row>
    <row r="125" spans="13:13">
      <c r="M125" s="50"/>
    </row>
    <row r="126" spans="13:13">
      <c r="M126" s="50"/>
    </row>
    <row r="127" spans="13:13">
      <c r="M127" s="50"/>
    </row>
  </sheetData>
  <sheetProtection algorithmName="SHA-512" hashValue="IDTUNrxIdiP5lUCAxid3WL62qgOM5CeJfrU5nUJWq6D/bMeW562Ey7sQr4vUcVXpDOD/mndLgstL+vgb0nrLqw==" saltValue="9wk2aM+ekKQbhv1nBMh3Eg==" spinCount="100000" sheet="1" objects="1" scenarios="1" formatColumns="0" sort="0" autoFilter="0"/>
  <mergeCells count="14">
    <mergeCell ref="A1:A3"/>
    <mergeCell ref="O3:U14"/>
    <mergeCell ref="N29:U39"/>
    <mergeCell ref="K2:M2"/>
    <mergeCell ref="B1:M1"/>
    <mergeCell ref="B2:D2"/>
    <mergeCell ref="E2:G2"/>
    <mergeCell ref="H2:J2"/>
    <mergeCell ref="B16:M24"/>
    <mergeCell ref="B15:M15"/>
    <mergeCell ref="E27:H27"/>
    <mergeCell ref="I27:J27"/>
    <mergeCell ref="C27:D27"/>
    <mergeCell ref="L30:M30"/>
  </mergeCells>
  <conditionalFormatting sqref="E29:H39">
    <cfRule type="cellIs" dxfId="4" priority="22" operator="greaterThan">
      <formula>0</formula>
    </cfRule>
  </conditionalFormatting>
  <conditionalFormatting sqref="E29:H39">
    <cfRule type="cellIs" dxfId="3" priority="2" operator="equal">
      <formula>0</formula>
    </cfRule>
  </conditionalFormatting>
  <conditionalFormatting sqref="K29:K39">
    <cfRule type="cellIs" dxfId="2" priority="1" operator="greaterThan">
      <formula>0.5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BD6A-6C78-4ED6-977E-5BF09DCE3D13}">
  <dimension ref="A1:AD41"/>
  <sheetViews>
    <sheetView workbookViewId="0">
      <selection activeCell="B26" sqref="B26:D31"/>
    </sheetView>
  </sheetViews>
  <sheetFormatPr defaultColWidth="0" defaultRowHeight="15"/>
  <cols>
    <col min="1" max="1" width="9.140625" style="40" customWidth="1"/>
    <col min="2" max="2" width="28.7109375" style="40" customWidth="1"/>
    <col min="3" max="11" width="9.140625" style="40" customWidth="1"/>
    <col min="12" max="12" width="10.7109375" style="40" bestFit="1" customWidth="1"/>
    <col min="13" max="13" width="9.140625" style="40" customWidth="1"/>
    <col min="14" max="14" width="10.7109375" style="40" bestFit="1" customWidth="1"/>
    <col min="15" max="16" width="9.140625" style="65" customWidth="1"/>
    <col min="17" max="19" width="9.140625" style="40" customWidth="1"/>
    <col min="20" max="20" width="10.7109375" style="40" bestFit="1" customWidth="1"/>
    <col min="21" max="30" width="9.140625" style="40" customWidth="1"/>
    <col min="31" max="16384" width="9.140625" style="40" hidden="1"/>
  </cols>
  <sheetData>
    <row r="1" spans="1:16" s="44" customFormat="1" ht="42.75" thickBot="1">
      <c r="B1" s="66" t="s">
        <v>59</v>
      </c>
      <c r="C1" s="67" t="s">
        <v>56</v>
      </c>
      <c r="D1" s="68" t="s">
        <v>60</v>
      </c>
      <c r="E1" s="2" t="s">
        <v>61</v>
      </c>
      <c r="F1" s="69" t="s">
        <v>62</v>
      </c>
      <c r="G1" s="70" t="s">
        <v>63</v>
      </c>
      <c r="H1" s="71" t="s">
        <v>64</v>
      </c>
      <c r="I1" s="2" t="s">
        <v>65</v>
      </c>
      <c r="J1" s="70" t="s">
        <v>66</v>
      </c>
      <c r="K1" s="70" t="s">
        <v>67</v>
      </c>
      <c r="L1" s="72" t="s">
        <v>68</v>
      </c>
      <c r="M1" s="73" t="s">
        <v>69</v>
      </c>
      <c r="N1" s="74" t="s">
        <v>70</v>
      </c>
      <c r="O1" s="75" t="s">
        <v>133</v>
      </c>
      <c r="P1" s="75" t="s">
        <v>132</v>
      </c>
    </row>
    <row r="2" spans="1:16" s="44" customFormat="1">
      <c r="A2" s="76"/>
      <c r="B2" s="77" t="s">
        <v>52</v>
      </c>
      <c r="C2" s="78">
        <f t="shared" ref="C2:H2" si="0">SUM(C3:C14)</f>
        <v>693</v>
      </c>
      <c r="D2" s="79">
        <f t="shared" si="0"/>
        <v>712</v>
      </c>
      <c r="E2" s="80">
        <f t="shared" si="0"/>
        <v>175</v>
      </c>
      <c r="F2" s="81">
        <f t="shared" si="0"/>
        <v>204</v>
      </c>
      <c r="G2" s="82">
        <f t="shared" si="0"/>
        <v>191</v>
      </c>
      <c r="H2" s="83">
        <f t="shared" si="0"/>
        <v>123</v>
      </c>
      <c r="I2" s="3">
        <f>IFERROR(E2/D2,"-")</f>
        <v>0.24578651685393257</v>
      </c>
      <c r="J2" s="4">
        <f>IFERROR(F2/D2,"-")</f>
        <v>0.28651685393258425</v>
      </c>
      <c r="K2" s="4">
        <f>IFERROR(G2/D2,"-")</f>
        <v>0.26825842696629215</v>
      </c>
      <c r="L2" s="5">
        <f>IFERROR(H2/D2,"-")</f>
        <v>0.17275280898876405</v>
      </c>
      <c r="M2" s="84">
        <f t="shared" ref="M2:M32" si="1">IFERROR(C2/D2,"-")</f>
        <v>0.973314606741573</v>
      </c>
      <c r="N2" s="547">
        <f>IFERROR(IF(C26&lt;(D26*(0.595137614678899)),(SUM(C2,C15,C19,C26)/SUM(D2,D15,D19,(D26*(0.595137614678899)))),((SUM(C2,C15,C19,C26))/(SUM(D2,D15,D19,C26)))),"-")</f>
        <v>0.9791994817416878</v>
      </c>
      <c r="O2" s="85">
        <f t="shared" ref="O2:O10" ca="1" si="2">$N$15</f>
        <v>1</v>
      </c>
      <c r="P2" s="86"/>
    </row>
    <row r="3" spans="1:16" s="44" customFormat="1" ht="15.75" thickBot="1">
      <c r="A3" s="76"/>
      <c r="B3" s="87" t="s">
        <v>38</v>
      </c>
      <c r="C3" s="88">
        <f>IFERROR(SUMIFS('2022'!BV:BV,'2022'!J:J,B3,'2022'!E:E,$B$1),0)</f>
        <v>263</v>
      </c>
      <c r="D3" s="89">
        <f>SUMIFS('2022'!L:L,'2022'!J:J,B3,'2022'!E:E,$B$1)</f>
        <v>266</v>
      </c>
      <c r="E3" s="90">
        <f>IFERROR(SUMIFS('2022'!CC:CC,'2022'!J:J,B3,'2022'!E:E,$B$1),"0")</f>
        <v>78</v>
      </c>
      <c r="F3" s="91">
        <f>IFERROR(SUMIFS('2022'!CD:CD,'2022'!J:J,B3,'2022'!E:E,$B$1),"-")</f>
        <v>69</v>
      </c>
      <c r="G3" s="88">
        <f>IFERROR(SUMIFS('2022'!CE:CE,'2022'!J:J,B3,'2022'!E:E,$B$1),"-")</f>
        <v>73</v>
      </c>
      <c r="H3" s="92">
        <f>IFERROR(SUMIFS('2022'!CF:CF,'2022'!J:J,B3,'2022'!E:E,$B$1),"-")</f>
        <v>43</v>
      </c>
      <c r="I3" s="6">
        <f t="shared" ref="I3:I32" si="3">IFERROR(E3/D3,"-")</f>
        <v>0.2932330827067669</v>
      </c>
      <c r="J3" s="7">
        <f t="shared" ref="J3:J32" si="4">IFERROR(F3/D3,"-")</f>
        <v>0.25939849624060152</v>
      </c>
      <c r="K3" s="7">
        <f t="shared" ref="K3:K32" si="5">IFERROR(G3/D3,"-")</f>
        <v>0.27443609022556392</v>
      </c>
      <c r="L3" s="8">
        <f t="shared" ref="L3:L32" si="6">IFERROR(H3/D3,"-")</f>
        <v>0.16165413533834586</v>
      </c>
      <c r="M3" s="64">
        <f t="shared" si="1"/>
        <v>0.98872180451127822</v>
      </c>
      <c r="N3" s="548"/>
      <c r="O3" s="85">
        <f t="shared" ca="1" si="2"/>
        <v>1</v>
      </c>
      <c r="P3" s="86"/>
    </row>
    <row r="4" spans="1:16" s="44" customFormat="1" hidden="1">
      <c r="A4" s="76"/>
      <c r="B4" s="87" t="s">
        <v>39</v>
      </c>
      <c r="C4" s="88">
        <f>IFERROR(SUMIFS('2022'!BV:BV,'2022'!J:J,B4,'2022'!E:E,$B$1),0)</f>
        <v>0</v>
      </c>
      <c r="D4" s="89">
        <f>SUMIFS('2022'!L:L,'2022'!J:J,B4,'2022'!E:E,$B$1)</f>
        <v>0</v>
      </c>
      <c r="E4" s="90">
        <f>IFERROR(SUMIFS('2022'!CC:CC,'2022'!J:J,B4,'2022'!E:E,$B$1),"0")</f>
        <v>0</v>
      </c>
      <c r="F4" s="91">
        <f>IFERROR(SUMIFS('2022'!CD:CD,'2022'!J:J,B4,'2022'!E:E,$B$1),"-")</f>
        <v>0</v>
      </c>
      <c r="G4" s="88">
        <f>IFERROR(SUMIFS('2022'!CE:CE,'2022'!J:J,B4,'2022'!E:E,$B$1),"-")</f>
        <v>0</v>
      </c>
      <c r="H4" s="92">
        <f>IFERROR(SUMIFS('2022'!CF:CF,'2022'!J:J,B4,'2022'!E:E,$B$1),"-")</f>
        <v>0</v>
      </c>
      <c r="I4" s="6" t="str">
        <f t="shared" si="3"/>
        <v>-</v>
      </c>
      <c r="J4" s="7" t="str">
        <f t="shared" si="4"/>
        <v>-</v>
      </c>
      <c r="K4" s="7" t="str">
        <f t="shared" si="5"/>
        <v>-</v>
      </c>
      <c r="L4" s="8" t="str">
        <f t="shared" si="6"/>
        <v>-</v>
      </c>
      <c r="M4" s="9" t="str">
        <f t="shared" si="1"/>
        <v>-</v>
      </c>
      <c r="N4" s="42"/>
      <c r="O4" s="93">
        <f t="shared" ca="1" si="2"/>
        <v>1</v>
      </c>
      <c r="P4" s="86"/>
    </row>
    <row r="5" spans="1:16" s="44" customFormat="1">
      <c r="A5" s="76"/>
      <c r="B5" s="87" t="s">
        <v>40</v>
      </c>
      <c r="C5" s="88">
        <f>IFERROR(SUMIFS('2022'!BV:BV,'2022'!J:J,B5,'2022'!E:E,$B$1),0)</f>
        <v>99</v>
      </c>
      <c r="D5" s="89">
        <f>SUMIFS('2022'!L:L,'2022'!J:J,B5,'2022'!E:E,$B$1)</f>
        <v>99</v>
      </c>
      <c r="E5" s="90">
        <f>IFERROR(SUMIFS('2022'!CC:CC,'2022'!J:J,B5,'2022'!E:E,$B$1),"0")</f>
        <v>32</v>
      </c>
      <c r="F5" s="91">
        <f>IFERROR(SUMIFS('2022'!CD:CD,'2022'!J:J,B5,'2022'!E:E,$B$1),"-")</f>
        <v>30</v>
      </c>
      <c r="G5" s="88">
        <f>IFERROR(SUMIFS('2022'!CE:CE,'2022'!J:J,B5,'2022'!E:E,$B$1),"-")</f>
        <v>21</v>
      </c>
      <c r="H5" s="92">
        <f>IFERROR(SUMIFS('2022'!CF:CF,'2022'!J:J,B5,'2022'!E:E,$B$1),"-")</f>
        <v>16</v>
      </c>
      <c r="I5" s="6">
        <f t="shared" si="3"/>
        <v>0.32323232323232326</v>
      </c>
      <c r="J5" s="7">
        <f t="shared" si="4"/>
        <v>0.30303030303030304</v>
      </c>
      <c r="K5" s="7">
        <f t="shared" si="5"/>
        <v>0.21212121212121213</v>
      </c>
      <c r="L5" s="8">
        <f t="shared" si="6"/>
        <v>0.16161616161616163</v>
      </c>
      <c r="M5" s="9">
        <f t="shared" si="1"/>
        <v>1</v>
      </c>
      <c r="N5" s="10"/>
      <c r="O5" s="93">
        <f t="shared" ca="1" si="2"/>
        <v>1</v>
      </c>
      <c r="P5" s="86"/>
    </row>
    <row r="6" spans="1:16" s="44" customFormat="1">
      <c r="A6" s="76"/>
      <c r="B6" s="87" t="s">
        <v>71</v>
      </c>
      <c r="C6" s="88">
        <f>IFERROR(SUMIFS('2022'!BV:BV,'2022'!J:J,"Continuous Mon*",'2022'!E:E,$B$1),0)</f>
        <v>109</v>
      </c>
      <c r="D6" s="89">
        <f>SUMIFS('2022'!L:L,'2022'!J:J,"Continuous Mon*",'2022'!E:E,$B$1)</f>
        <v>122</v>
      </c>
      <c r="E6" s="90">
        <f>IFERROR(SUMIFS('2022'!CC:CC,'2022'!J:J,"Continuous Mon*",'2022'!E:E,$B$1),"0")</f>
        <v>18</v>
      </c>
      <c r="F6" s="91">
        <f>IFERROR(SUMIFS('2022'!CD:CD,'2022'!J:J,"Continuous Mon*",'2022'!E:E,$B$1),"-")</f>
        <v>34</v>
      </c>
      <c r="G6" s="88">
        <f>IFERROR(SUMIFS('2022'!CE:CE,'2022'!J:J,"Continuous Mon*",'2022'!E:E,$B$1),"-")</f>
        <v>31</v>
      </c>
      <c r="H6" s="92">
        <f>IFERROR(SUMIFS('2022'!CF:CF,'2022'!J:J,"Continuous Mon*",'2022'!E:E,$B$1),"-")</f>
        <v>26</v>
      </c>
      <c r="I6" s="6">
        <f t="shared" si="3"/>
        <v>0.14754098360655737</v>
      </c>
      <c r="J6" s="7">
        <f t="shared" si="4"/>
        <v>0.27868852459016391</v>
      </c>
      <c r="K6" s="7">
        <f t="shared" si="5"/>
        <v>0.25409836065573771</v>
      </c>
      <c r="L6" s="8">
        <f t="shared" si="6"/>
        <v>0.21311475409836064</v>
      </c>
      <c r="M6" s="9">
        <f t="shared" si="1"/>
        <v>0.89344262295081966</v>
      </c>
      <c r="N6" s="157"/>
      <c r="O6" s="93">
        <f t="shared" ca="1" si="2"/>
        <v>1</v>
      </c>
      <c r="P6" s="86"/>
    </row>
    <row r="7" spans="1:16" s="44" customFormat="1">
      <c r="A7" s="76"/>
      <c r="B7" s="95" t="s">
        <v>50</v>
      </c>
      <c r="C7" s="88">
        <f>IFERROR(SUMIFS('2022'!BV:BV,'2022'!J:J,B7,'2022'!E:E,$B$1),0)</f>
        <v>1</v>
      </c>
      <c r="D7" s="89">
        <f>SUMIFS('2022'!L:L,'2022'!J:J,B7,'2022'!E:E,$B$1)</f>
        <v>4</v>
      </c>
      <c r="E7" s="90">
        <f>IFERROR(SUMIFS('2022'!CC:CC,'2022'!J:J,B7,'2022'!E:E,$B$1),"0")</f>
        <v>0</v>
      </c>
      <c r="F7" s="91">
        <f>IFERROR(SUMIFS('2022'!CD:CD,'2022'!J:J,B7,'2022'!E:E,$B$1)+SUMIFS('2022'!CD:CD,'2022'!J:J,B7,'2022'!E:E,"Bioassess*"),"-")</f>
        <v>1</v>
      </c>
      <c r="G7" s="88">
        <f>IFERROR(SUMIFS('2022'!CE:CE,'2022'!J:J,B7,'2022'!E:E,$B$1)+SUMIFS('2022'!CE:CE,'2022'!J:J,B7,'2022'!E:E,"Bioassess*"),"-")</f>
        <v>0</v>
      </c>
      <c r="H7" s="92">
        <f>IFERROR(SUMIFS('2022'!CF:CF,'2022'!J:J,B7,'2022'!E:E,$B$1)+SUMIFS('2022'!CF:CF,'2022'!J:J,B7,'2022'!E:E,"Bioassess*"),"-")</f>
        <v>0</v>
      </c>
      <c r="I7" s="6">
        <f t="shared" si="3"/>
        <v>0</v>
      </c>
      <c r="J7" s="7">
        <f t="shared" si="4"/>
        <v>0.25</v>
      </c>
      <c r="K7" s="7">
        <f t="shared" si="5"/>
        <v>0</v>
      </c>
      <c r="L7" s="8">
        <f t="shared" si="6"/>
        <v>0</v>
      </c>
      <c r="M7" s="9">
        <f t="shared" si="1"/>
        <v>0.25</v>
      </c>
      <c r="N7" s="94"/>
      <c r="O7" s="93">
        <f t="shared" ca="1" si="2"/>
        <v>1</v>
      </c>
      <c r="P7" s="86"/>
    </row>
    <row r="8" spans="1:16" s="44" customFormat="1">
      <c r="A8" s="76"/>
      <c r="B8" s="95" t="s">
        <v>45</v>
      </c>
      <c r="C8" s="88">
        <f>IFERROR(SUMIFS('2022'!BV:BV,'2022'!J:J,B8,'2022'!E:E,$B$1),0)</f>
        <v>23</v>
      </c>
      <c r="D8" s="89">
        <f>SUMIFS('2022'!L:L,'2022'!J:J,B8,'2022'!E:E,$B$1)</f>
        <v>23</v>
      </c>
      <c r="E8" s="90">
        <f>IFERROR(SUMIFS('2022'!CC:CC,'2022'!J:J,B8,'2022'!E:E,$B$1),"0")</f>
        <v>8</v>
      </c>
      <c r="F8" s="91">
        <f>IFERROR(SUMIFS('2022'!CD:CD,'2022'!J:J,B8,'2022'!E:E,$B$1),"-")</f>
        <v>6</v>
      </c>
      <c r="G8" s="88">
        <f>IFERROR(SUMIFS('2022'!CE:CE,'2022'!J:J,B8,'2022'!E:E,$B$1),"-")</f>
        <v>7</v>
      </c>
      <c r="H8" s="92">
        <f>IFERROR(SUMIFS('2022'!CF:CF,'2022'!J:J,B8,'2022'!E:E,$B$1),"-")</f>
        <v>2</v>
      </c>
      <c r="I8" s="6">
        <f t="shared" si="3"/>
        <v>0.34782608695652173</v>
      </c>
      <c r="J8" s="7">
        <f t="shared" si="4"/>
        <v>0.2608695652173913</v>
      </c>
      <c r="K8" s="7">
        <f t="shared" si="5"/>
        <v>0.30434782608695654</v>
      </c>
      <c r="L8" s="8">
        <f t="shared" si="6"/>
        <v>8.6956521739130432E-2</v>
      </c>
      <c r="M8" s="9">
        <f t="shared" si="1"/>
        <v>1</v>
      </c>
      <c r="N8" s="94"/>
      <c r="O8" s="93">
        <f t="shared" ca="1" si="2"/>
        <v>1</v>
      </c>
      <c r="P8" s="86"/>
    </row>
    <row r="9" spans="1:16" s="44" customFormat="1">
      <c r="A9" s="76"/>
      <c r="B9" s="95" t="s">
        <v>72</v>
      </c>
      <c r="C9" s="88">
        <f>IFERROR(SUMIFS('2022'!BV:BV,'2022'!J:J,B9,'2022'!E:E,$B$1),0)</f>
        <v>77</v>
      </c>
      <c r="D9" s="89">
        <f>SUMIFS('2022'!L:L,'2022'!J:J,B9,'2022'!E:E,$B$1)</f>
        <v>77</v>
      </c>
      <c r="E9" s="90">
        <f>IFERROR(SUMIFS('2022'!CC:CC,'2022'!J:J,B9,'2022'!E:E,$B$1),"0")</f>
        <v>24</v>
      </c>
      <c r="F9" s="91">
        <f>IFERROR(SUMIFS('2022'!CD:CD,'2022'!J:J,B9,'2022'!E:E,$B$1),"-")</f>
        <v>24</v>
      </c>
      <c r="G9" s="88">
        <f>IFERROR(SUMIFS('2022'!CE:CE,'2022'!J:J,B9,'2022'!E:E,$B$1),"-")</f>
        <v>20</v>
      </c>
      <c r="H9" s="92">
        <f>IFERROR(SUMIFS('2022'!CF:CF,'2022'!J:J,B9,'2022'!E:E,$B$1),"-")</f>
        <v>9</v>
      </c>
      <c r="I9" s="6">
        <f>IFERROR(E9/D9,"-")</f>
        <v>0.31168831168831168</v>
      </c>
      <c r="J9" s="7">
        <f>IFERROR(F9/D9,"-")</f>
        <v>0.31168831168831168</v>
      </c>
      <c r="K9" s="7">
        <f>IFERROR(G9/D9,"-")</f>
        <v>0.25974025974025972</v>
      </c>
      <c r="L9" s="8">
        <f>IFERROR(H9/D9,"-")</f>
        <v>0.11688311688311688</v>
      </c>
      <c r="M9" s="9">
        <f>IFERROR(C9/D9,"-")</f>
        <v>1</v>
      </c>
      <c r="N9" s="94"/>
      <c r="O9" s="93">
        <f t="shared" ca="1" si="2"/>
        <v>1</v>
      </c>
      <c r="P9" s="86"/>
    </row>
    <row r="10" spans="1:16" s="44" customFormat="1" ht="15.75" thickBot="1">
      <c r="A10" s="76"/>
      <c r="B10" s="95" t="s">
        <v>737</v>
      </c>
      <c r="C10" s="88">
        <f>IFERROR(SUMIFS('2022'!BV:BV,'2022'!J:J,B10,'2022'!E:E,$B$1),0)</f>
        <v>69</v>
      </c>
      <c r="D10" s="89">
        <f>SUMIFS('2022'!L:L,'2022'!J:J,B10,'2022'!E:E,$B$1)</f>
        <v>69</v>
      </c>
      <c r="E10" s="90">
        <f>IFERROR(SUMIFS('2022'!CC:CC,'2022'!J:J,B10,'2022'!E:E,$B$1),"0")</f>
        <v>3</v>
      </c>
      <c r="F10" s="91">
        <f>IFERROR(SUMIFS('2022'!CD:CD,'2022'!J:J,B10,'2022'!E:E,$B$1),"-")</f>
        <v>24</v>
      </c>
      <c r="G10" s="88">
        <f>IFERROR(SUMIFS('2022'!CE:CE,'2022'!J:J,B10,'2022'!E:E,$B$1),"-")</f>
        <v>23</v>
      </c>
      <c r="H10" s="92">
        <f>IFERROR(SUMIFS('2022'!CF:CF,'2022'!J:J,B10,'2022'!E:E,$B$1),"-")</f>
        <v>19</v>
      </c>
      <c r="I10" s="6">
        <f t="shared" ref="I10" si="7">IFERROR(E10/D10,"-")</f>
        <v>4.3478260869565216E-2</v>
      </c>
      <c r="J10" s="7">
        <f t="shared" ref="J10" si="8">IFERROR(F10/D10,"-")</f>
        <v>0.34782608695652173</v>
      </c>
      <c r="K10" s="7">
        <f t="shared" ref="K10" si="9">IFERROR(G10/D10,"-")</f>
        <v>0.33333333333333331</v>
      </c>
      <c r="L10" s="8">
        <f t="shared" ref="L10" si="10">IFERROR(H10/D10,"-")</f>
        <v>0.27536231884057971</v>
      </c>
      <c r="M10" s="9">
        <f t="shared" ref="M10" si="11">IFERROR(C10/D10,"-")</f>
        <v>1</v>
      </c>
      <c r="N10" s="94"/>
      <c r="O10" s="93">
        <f t="shared" ca="1" si="2"/>
        <v>1</v>
      </c>
      <c r="P10" s="86"/>
    </row>
    <row r="11" spans="1:16" s="44" customFormat="1" ht="15.75" hidden="1" thickBot="1">
      <c r="A11" s="76"/>
      <c r="B11" s="95"/>
      <c r="C11" s="88">
        <f>IFERROR(SUMIFS('2022'!BV:BV,'2022'!J:J,B11,'2022'!E:E,$B$1),0)</f>
        <v>0</v>
      </c>
      <c r="D11" s="89">
        <f>SUMIFS('2022'!L:L,'2022'!J:J,B11,'2022'!E:E,$B$1)</f>
        <v>0</v>
      </c>
      <c r="E11" s="90">
        <f>IFERROR(SUMIFS('2022'!CC:CC,'2022'!J:J,B11,'2022'!E:E,$B$1),"0")</f>
        <v>0</v>
      </c>
      <c r="F11" s="91">
        <f>IFERROR(SUMIFS('2022'!CD:CD,'2022'!J:J,B11,'2022'!E:E,$B$1),"-")</f>
        <v>0</v>
      </c>
      <c r="G11" s="88">
        <f>IFERROR(SUMIFS('2022'!CE:CE,'2022'!J:J,B11,'2022'!E:E,$B$1),"-")</f>
        <v>0</v>
      </c>
      <c r="H11" s="92">
        <f>IFERROR(SUMIFS('2022'!CF:CF,'2022'!J:J,B11,'2022'!E:E,$B$1),"-")</f>
        <v>0</v>
      </c>
      <c r="I11" s="6" t="str">
        <f t="shared" ref="I11:I13" si="12">IFERROR(E11/D11,"-")</f>
        <v>-</v>
      </c>
      <c r="J11" s="7" t="str">
        <f t="shared" ref="J11:J13" si="13">IFERROR(F11/D11,"-")</f>
        <v>-</v>
      </c>
      <c r="K11" s="7" t="str">
        <f t="shared" ref="K11:K13" si="14">IFERROR(G11/D11,"-")</f>
        <v>-</v>
      </c>
      <c r="L11" s="8" t="str">
        <f t="shared" ref="L11:L13" si="15">IFERROR(H11/D11,"-")</f>
        <v>-</v>
      </c>
      <c r="M11" s="9" t="str">
        <f t="shared" ref="M11:M13" si="16">IFERROR(C11/D11,"-")</f>
        <v>-</v>
      </c>
      <c r="N11" s="94"/>
      <c r="O11" s="93">
        <f t="shared" ref="O11" ca="1" si="17">$N$15</f>
        <v>1</v>
      </c>
      <c r="P11" s="86"/>
    </row>
    <row r="12" spans="1:16" s="44" customFormat="1">
      <c r="A12" s="76"/>
      <c r="B12" s="95" t="s">
        <v>746</v>
      </c>
      <c r="C12" s="88">
        <f>IFERROR(SUMIFS('2022'!BV:BV,'2022'!J:J,B12,'2022'!E:E,$B$1),0)</f>
        <v>26</v>
      </c>
      <c r="D12" s="89">
        <f>SUMIFS('2022'!L:L,'2022'!J:J,B12,'2022'!E:E,$B$1)</f>
        <v>26</v>
      </c>
      <c r="E12" s="90">
        <f>IFERROR(SUMIFS('2022'!CC:CC,'2022'!J:J,B12,'2022'!E:E,$B$1),"0")</f>
        <v>6</v>
      </c>
      <c r="F12" s="91">
        <f>IFERROR(SUMIFS('2022'!CD:CD,'2022'!J:J,B12,'2022'!E:E,$B$1),"-")</f>
        <v>8</v>
      </c>
      <c r="G12" s="88">
        <f>IFERROR(SUMIFS('2022'!CE:CE,'2022'!J:J,B12,'2022'!E:E,$B$1),"-")</f>
        <v>8</v>
      </c>
      <c r="H12" s="92">
        <f>IFERROR(SUMIFS('2022'!CF:CF,'2022'!J:J,B12,'2022'!E:E,$B$1),"-")</f>
        <v>4</v>
      </c>
      <c r="I12" s="6">
        <f t="shared" si="12"/>
        <v>0.23076923076923078</v>
      </c>
      <c r="J12" s="7">
        <f t="shared" si="13"/>
        <v>0.30769230769230771</v>
      </c>
      <c r="K12" s="7">
        <f t="shared" si="14"/>
        <v>0.30769230769230771</v>
      </c>
      <c r="L12" s="8">
        <f t="shared" si="15"/>
        <v>0.15384615384615385</v>
      </c>
      <c r="M12" s="9">
        <f t="shared" si="16"/>
        <v>1</v>
      </c>
      <c r="N12" s="97" t="s">
        <v>73</v>
      </c>
      <c r="O12" s="93"/>
      <c r="P12" s="86"/>
    </row>
    <row r="13" spans="1:16" s="44" customFormat="1" hidden="1">
      <c r="A13" s="76"/>
      <c r="B13" s="95"/>
      <c r="C13" s="88">
        <f>IFERROR(SUMIFS('2022'!BV:BV,'2022'!J:J,B13,'2022'!E:E,$B$1),0)</f>
        <v>0</v>
      </c>
      <c r="D13" s="89">
        <f>SUMIFS('2022'!L:L,'2022'!J:J,B13,'2022'!E:E,$B$1)</f>
        <v>0</v>
      </c>
      <c r="E13" s="90">
        <f>IFERROR(SUMIFS('2022'!CC:CC,'2022'!J:J,B13,'2022'!E:E,$B$1),"0")</f>
        <v>0</v>
      </c>
      <c r="F13" s="91">
        <f>IFERROR(SUMIFS('2022'!CD:CD,'2022'!J:J,B13,'2022'!E:E,$B$1),"-")</f>
        <v>0</v>
      </c>
      <c r="G13" s="88">
        <f>IFERROR(SUMIFS('2022'!CE:CE,'2022'!J:J,B13,'2022'!E:E,$B$1),"-")</f>
        <v>0</v>
      </c>
      <c r="H13" s="92">
        <f>IFERROR(SUMIFS('2022'!CF:CF,'2022'!J:J,B13,'2022'!E:E,$B$1),"-")</f>
        <v>0</v>
      </c>
      <c r="I13" s="6" t="str">
        <f t="shared" si="12"/>
        <v>-</v>
      </c>
      <c r="J13" s="7" t="str">
        <f t="shared" si="13"/>
        <v>-</v>
      </c>
      <c r="K13" s="7" t="str">
        <f t="shared" si="14"/>
        <v>-</v>
      </c>
      <c r="L13" s="8" t="str">
        <f t="shared" si="15"/>
        <v>-</v>
      </c>
      <c r="M13" s="9" t="str">
        <f t="shared" si="16"/>
        <v>-</v>
      </c>
      <c r="O13" s="85">
        <f t="shared" ref="O13" ca="1" si="18">$N$15</f>
        <v>1</v>
      </c>
      <c r="P13" s="86"/>
    </row>
    <row r="14" spans="1:16" s="44" customFormat="1" ht="15.75" thickBot="1">
      <c r="A14" s="76"/>
      <c r="B14" s="95" t="s">
        <v>47</v>
      </c>
      <c r="C14" s="88">
        <f>IFERROR(SUMIFS('2022'!BV:BV,'2022'!J:J,B14,'2022'!E:E,$B$1),0)</f>
        <v>26</v>
      </c>
      <c r="D14" s="89">
        <f>SUMIFS('2022'!L:L,'2022'!J:J,B14,'2022'!E:E,$B$1)</f>
        <v>26</v>
      </c>
      <c r="E14" s="90">
        <f>IFERROR(SUMIFS('2022'!CC:CC,'2022'!J:J,B14,'2022'!E:E,$B$1),"0")</f>
        <v>6</v>
      </c>
      <c r="F14" s="91">
        <f>IFERROR(SUMIFS('2022'!CD:CD,'2022'!J:J,B14,'2022'!E:E,$B$1),"-")</f>
        <v>8</v>
      </c>
      <c r="G14" s="88">
        <f>IFERROR(SUMIFS('2022'!CE:CE,'2022'!J:J,B14,'2022'!E:E,$B$1),"-")</f>
        <v>8</v>
      </c>
      <c r="H14" s="92">
        <f>IFERROR(SUMIFS('2022'!CF:CF,'2022'!J:J,B14,'2022'!E:E,$B$1),"-")</f>
        <v>4</v>
      </c>
      <c r="I14" s="6">
        <f t="shared" si="3"/>
        <v>0.23076923076923078</v>
      </c>
      <c r="J14" s="7">
        <f t="shared" si="4"/>
        <v>0.30769230769230771</v>
      </c>
      <c r="K14" s="7">
        <f t="shared" si="5"/>
        <v>0.30769230769230771</v>
      </c>
      <c r="L14" s="8">
        <f t="shared" si="6"/>
        <v>0.15384615384615385</v>
      </c>
      <c r="M14" s="11">
        <f t="shared" si="1"/>
        <v>1</v>
      </c>
      <c r="N14" s="98" t="s">
        <v>74</v>
      </c>
      <c r="O14" s="85">
        <f t="shared" ref="O14:O25" ca="1" si="19">$N$15</f>
        <v>1</v>
      </c>
      <c r="P14" s="86"/>
    </row>
    <row r="15" spans="1:16" s="44" customFormat="1" ht="18.75" thickBot="1">
      <c r="A15" s="76"/>
      <c r="B15" s="99" t="s">
        <v>53</v>
      </c>
      <c r="C15" s="100">
        <f t="shared" ref="C15:H15" si="20">SUM(C16:C18)</f>
        <v>346</v>
      </c>
      <c r="D15" s="101">
        <f t="shared" si="20"/>
        <v>351</v>
      </c>
      <c r="E15" s="102">
        <f t="shared" si="20"/>
        <v>118</v>
      </c>
      <c r="F15" s="103">
        <f t="shared" si="20"/>
        <v>101</v>
      </c>
      <c r="G15" s="104">
        <f t="shared" si="20"/>
        <v>89</v>
      </c>
      <c r="H15" s="105">
        <f t="shared" si="20"/>
        <v>38</v>
      </c>
      <c r="I15" s="12">
        <f t="shared" si="3"/>
        <v>0.33618233618233617</v>
      </c>
      <c r="J15" s="13">
        <f t="shared" si="4"/>
        <v>0.28774928774928776</v>
      </c>
      <c r="K15" s="13">
        <f t="shared" si="5"/>
        <v>0.25356125356125359</v>
      </c>
      <c r="L15" s="14">
        <f t="shared" si="6"/>
        <v>0.10826210826210826</v>
      </c>
      <c r="M15" s="15">
        <f t="shared" si="1"/>
        <v>0.98575498575498577</v>
      </c>
      <c r="N15" s="106">
        <f ca="1">IF(1-((44926-(TODAY()))/365)&lt;0,0,IF(1-((44926-(TODAY()))/365)&gt;1,1,1-((44926-(TODAY()))/365)))</f>
        <v>1</v>
      </c>
      <c r="O15" s="85">
        <f t="shared" ca="1" si="19"/>
        <v>1</v>
      </c>
      <c r="P15" s="86"/>
    </row>
    <row r="16" spans="1:16" s="44" customFormat="1">
      <c r="A16" s="76"/>
      <c r="B16" s="107" t="s">
        <v>75</v>
      </c>
      <c r="C16" s="108">
        <f>IFERROR(SUMIFS('2022'!BV:BV,'2022'!J:J,"E. coli*",'2022'!E:E,$B$1),0)</f>
        <v>255</v>
      </c>
      <c r="D16" s="109">
        <f>SUMIFS('2022'!L:L,'2022'!J:J,"E. coli*",'2022'!E:E,$B$1)</f>
        <v>257</v>
      </c>
      <c r="E16" s="110">
        <f>IFERROR(SUMIFS('2022'!CC:CC,'2022'!J:J,B16,'2022'!E:E,$B$1),"0")</f>
        <v>89</v>
      </c>
      <c r="F16" s="108">
        <f>IFERROR(SUMIFS('2022'!CD:CD,'2022'!J:J,"E. coli*",'2022'!E:E,$B$1),"-")</f>
        <v>73</v>
      </c>
      <c r="G16" s="111">
        <f>IFERROR(SUMIFS('2022'!CE:CE,'2022'!J:J,"E. coli*",'2022'!E:E,$B$1),"-")</f>
        <v>70</v>
      </c>
      <c r="H16" s="112">
        <f>IFERROR(SUMIFS('2022'!CF:CF,'2022'!J:J,"E. coli*",'2022'!E:E,$B$1),"-")</f>
        <v>23</v>
      </c>
      <c r="I16" s="16">
        <f t="shared" si="3"/>
        <v>0.34630350194552528</v>
      </c>
      <c r="J16" s="17">
        <f t="shared" si="4"/>
        <v>0.28404669260700388</v>
      </c>
      <c r="K16" s="17">
        <f t="shared" si="5"/>
        <v>0.2723735408560311</v>
      </c>
      <c r="L16" s="18">
        <f t="shared" si="6"/>
        <v>8.9494163424124515E-2</v>
      </c>
      <c r="M16" s="19">
        <f t="shared" si="1"/>
        <v>0.99221789883268485</v>
      </c>
      <c r="N16" s="113"/>
      <c r="O16" s="93">
        <f t="shared" ca="1" si="19"/>
        <v>1</v>
      </c>
      <c r="P16" s="86"/>
    </row>
    <row r="17" spans="1:16" s="44" customFormat="1">
      <c r="A17" s="76"/>
      <c r="B17" s="114" t="s">
        <v>49</v>
      </c>
      <c r="C17" s="108">
        <f>IFERROR(SUMIFS('2022'!BV:BV,'2022'!J:J,"Enterococci*",'2022'!E:E,$B$1),0)</f>
        <v>91</v>
      </c>
      <c r="D17" s="109">
        <f>SUMIFS('2022'!L:L,'2022'!J:J,"Enterococci*",'2022'!E:E,$B$1)</f>
        <v>94</v>
      </c>
      <c r="E17" s="110">
        <f>IFERROR(SUMIFS('2022'!CC:CC,'2022'!J:J,B17,'2022'!E:E,$B$1),"0")</f>
        <v>29</v>
      </c>
      <c r="F17" s="108">
        <f>IFERROR(SUMIFS('2022'!CD:CD,'2022'!J:J,"Enterococci*",'2022'!E:E,$B$1),"-")</f>
        <v>28</v>
      </c>
      <c r="G17" s="111">
        <f>IFERROR(SUMIFS('2022'!CE:CE,'2022'!J:J,"Enterococci*",'2022'!E:E,$B$1),"-")</f>
        <v>19</v>
      </c>
      <c r="H17" s="112">
        <f>IFERROR(SUMIFS('2022'!CF:CF,'2022'!J:J,"Enterococci*",'2022'!E:E,$B$1),"-")</f>
        <v>15</v>
      </c>
      <c r="I17" s="16">
        <f t="shared" si="3"/>
        <v>0.30851063829787234</v>
      </c>
      <c r="J17" s="17">
        <f t="shared" si="4"/>
        <v>0.2978723404255319</v>
      </c>
      <c r="K17" s="17">
        <f t="shared" si="5"/>
        <v>0.20212765957446807</v>
      </c>
      <c r="L17" s="18">
        <f t="shared" si="6"/>
        <v>0.15957446808510639</v>
      </c>
      <c r="M17" s="19">
        <f t="shared" si="1"/>
        <v>0.96808510638297873</v>
      </c>
      <c r="N17" s="94"/>
      <c r="O17" s="93">
        <f t="shared" ca="1" si="19"/>
        <v>1</v>
      </c>
      <c r="P17" s="86"/>
    </row>
    <row r="18" spans="1:16" s="44" customFormat="1">
      <c r="A18" s="76"/>
      <c r="B18" s="114" t="s">
        <v>76</v>
      </c>
      <c r="C18" s="108">
        <f>IFERROR(SUMIFS('2022'!BV:BV,'2022'!J:J,"Fecal C*",'2022'!E:E,$B$1),0)</f>
        <v>0</v>
      </c>
      <c r="D18" s="109">
        <f>SUMIFS('2022'!L:L,'2022'!J:J,"Fecal C*",'2022'!E:E,$B$1)</f>
        <v>0</v>
      </c>
      <c r="E18" s="110">
        <f>IFERROR(SUMIFS('2022'!CC:CC,'2022'!J:J,B18,'2022'!E:E,$B$1),"0")</f>
        <v>0</v>
      </c>
      <c r="F18" s="108">
        <f>IFERROR(SUMIFS('2022'!CD:CD,'2022'!J:J,"Fecal C*",'2022'!E:E,$B$1),"-")</f>
        <v>0</v>
      </c>
      <c r="G18" s="111">
        <f>IFERROR(SUMIFS('2022'!CE:CE,'2022'!J:J,"Fecal C*",'2022'!E:E,$B$1),"-")</f>
        <v>0</v>
      </c>
      <c r="H18" s="112">
        <f>IFERROR(SUMIFS('2022'!CF:CF,'2022'!J:J,"Fecal C*",'2022'!E:E,$B$1),"-")</f>
        <v>0</v>
      </c>
      <c r="I18" s="16" t="str">
        <f t="shared" si="3"/>
        <v>-</v>
      </c>
      <c r="J18" s="17" t="str">
        <f t="shared" si="4"/>
        <v>-</v>
      </c>
      <c r="K18" s="17" t="str">
        <f t="shared" si="5"/>
        <v>-</v>
      </c>
      <c r="L18" s="18" t="str">
        <f t="shared" si="6"/>
        <v>-</v>
      </c>
      <c r="M18" s="19" t="str">
        <f t="shared" si="1"/>
        <v>-</v>
      </c>
      <c r="N18" s="94"/>
      <c r="O18" s="93">
        <f t="shared" ca="1" si="19"/>
        <v>1</v>
      </c>
      <c r="P18" s="86"/>
    </row>
    <row r="19" spans="1:16" s="44" customFormat="1">
      <c r="A19" s="76"/>
      <c r="B19" s="115" t="s">
        <v>54</v>
      </c>
      <c r="C19" s="116">
        <f t="shared" ref="C19:H19" si="21">SUM(C20:C25)</f>
        <v>150</v>
      </c>
      <c r="D19" s="117">
        <f t="shared" si="21"/>
        <v>150</v>
      </c>
      <c r="E19" s="118">
        <f t="shared" si="21"/>
        <v>45</v>
      </c>
      <c r="F19" s="119">
        <f t="shared" si="21"/>
        <v>48</v>
      </c>
      <c r="G19" s="120">
        <f t="shared" si="21"/>
        <v>42</v>
      </c>
      <c r="H19" s="121">
        <f t="shared" si="21"/>
        <v>15</v>
      </c>
      <c r="I19" s="20">
        <f t="shared" si="3"/>
        <v>0.3</v>
      </c>
      <c r="J19" s="21">
        <f t="shared" si="4"/>
        <v>0.32</v>
      </c>
      <c r="K19" s="21">
        <f t="shared" si="5"/>
        <v>0.28000000000000003</v>
      </c>
      <c r="L19" s="22">
        <f t="shared" si="6"/>
        <v>0.1</v>
      </c>
      <c r="M19" s="23">
        <f t="shared" si="1"/>
        <v>1</v>
      </c>
      <c r="N19" s="94"/>
      <c r="O19" s="93">
        <f t="shared" ca="1" si="19"/>
        <v>1</v>
      </c>
      <c r="P19" s="86"/>
    </row>
    <row r="20" spans="1:16" s="44" customFormat="1">
      <c r="A20" s="76"/>
      <c r="B20" s="122" t="s">
        <v>44</v>
      </c>
      <c r="C20" s="123">
        <f>IFERROR(SUMIFS('2022'!BV:BV,'2022'!J:J,B20,'2022'!E:E,$B$1),0)</f>
        <v>50</v>
      </c>
      <c r="D20" s="124">
        <f>SUMIFS('2022'!L:L,'2022'!J:J,B20,'2022'!E:E,$B$1)</f>
        <v>50</v>
      </c>
      <c r="E20" s="125">
        <f>IFERROR(SUMIFS('2022'!CC:CC,'2022'!J:J,B20,'2022'!E:E,$B$1),"0")</f>
        <v>15</v>
      </c>
      <c r="F20" s="126">
        <f>IFERROR(SUMIFS('2022'!CD:CD,'2022'!J:J,B20,'2022'!E:E,$B$1),"-")</f>
        <v>16</v>
      </c>
      <c r="G20" s="127">
        <f>IFERROR(SUMIFS('2022'!CE:CE,'2022'!J:J,B20,'2022'!E:E,$B$1),"-")</f>
        <v>14</v>
      </c>
      <c r="H20" s="128">
        <f>IFERROR(SUMIFS('2022'!CF:CF,'2022'!J:J,B20,'2022'!E:E,$B$1),"-")</f>
        <v>5</v>
      </c>
      <c r="I20" s="24">
        <f t="shared" si="3"/>
        <v>0.3</v>
      </c>
      <c r="J20" s="25">
        <f t="shared" si="4"/>
        <v>0.32</v>
      </c>
      <c r="K20" s="25">
        <f t="shared" si="5"/>
        <v>0.28000000000000003</v>
      </c>
      <c r="L20" s="26">
        <f t="shared" si="6"/>
        <v>0.1</v>
      </c>
      <c r="M20" s="129">
        <f t="shared" si="1"/>
        <v>1</v>
      </c>
      <c r="N20" s="94"/>
      <c r="O20" s="93">
        <f t="shared" ca="1" si="19"/>
        <v>1</v>
      </c>
      <c r="P20" s="86"/>
    </row>
    <row r="21" spans="1:16" s="44" customFormat="1">
      <c r="A21" s="76"/>
      <c r="B21" s="122" t="s">
        <v>77</v>
      </c>
      <c r="C21" s="123">
        <f>IFERROR(SUMIFS('2022'!BV:BV,'2022'!J:J,B21,'2022'!E:E,$B$1),0)</f>
        <v>50</v>
      </c>
      <c r="D21" s="124">
        <f>SUMIFS('2022'!L:L,'2022'!J:J,B21,'2022'!E:E,$B$1)</f>
        <v>50</v>
      </c>
      <c r="E21" s="125">
        <f>IFERROR(SUMIFS('2022'!CC:CC,'2022'!J:J,B21,'2022'!E:E,$B$1),"0")</f>
        <v>15</v>
      </c>
      <c r="F21" s="126">
        <f>IFERROR(SUMIFS('2022'!CD:CD,'2022'!J:J,B21,'2022'!E:E,$B$1),"-")</f>
        <v>16</v>
      </c>
      <c r="G21" s="127">
        <f>IFERROR(SUMIFS('2022'!CE:CE,'2022'!J:J,B21,'2022'!E:E,$B$1),"-")</f>
        <v>14</v>
      </c>
      <c r="H21" s="128">
        <f>IFERROR(SUMIFS('2022'!CF:CF,'2022'!J:J,B21,'2022'!E:E,$B$1),"-")</f>
        <v>5</v>
      </c>
      <c r="I21" s="24">
        <f t="shared" si="3"/>
        <v>0.3</v>
      </c>
      <c r="J21" s="25">
        <f t="shared" si="4"/>
        <v>0.32</v>
      </c>
      <c r="K21" s="25">
        <f t="shared" si="5"/>
        <v>0.28000000000000003</v>
      </c>
      <c r="L21" s="26">
        <f t="shared" si="6"/>
        <v>0.1</v>
      </c>
      <c r="M21" s="129">
        <f t="shared" si="1"/>
        <v>1</v>
      </c>
      <c r="N21" s="94"/>
      <c r="O21" s="93">
        <f t="shared" ca="1" si="19"/>
        <v>1</v>
      </c>
      <c r="P21" s="86"/>
    </row>
    <row r="22" spans="1:16" s="44" customFormat="1" ht="15.75" thickBot="1">
      <c r="A22" s="76"/>
      <c r="B22" s="122" t="s">
        <v>41</v>
      </c>
      <c r="C22" s="123">
        <f>IFERROR(SUMIFS('2022'!BV:BV,'2022'!J:J,B22,'2022'!E:E,$B$1),0)</f>
        <v>50</v>
      </c>
      <c r="D22" s="124">
        <f>SUMIFS('2022'!L:L,'2022'!J:J,B22,'2022'!E:E,$B$1)</f>
        <v>50</v>
      </c>
      <c r="E22" s="125">
        <f>IFERROR(SUMIFS('2022'!CC:CC,'2022'!J:J,B22,'2022'!E:E,$B$1),"0")</f>
        <v>15</v>
      </c>
      <c r="F22" s="126">
        <f>IFERROR(SUMIFS('2022'!CD:CD,'2022'!J:J,B22,'2022'!E:E,$B$1),"-")</f>
        <v>16</v>
      </c>
      <c r="G22" s="127">
        <f>IFERROR(SUMIFS('2022'!CE:CE,'2022'!J:J,B22,'2022'!E:E,$B$1),"-")</f>
        <v>14</v>
      </c>
      <c r="H22" s="128">
        <f>IFERROR(SUMIFS('2022'!CF:CF,'2022'!J:J,B22,'2022'!E:E,$B$1),"-")</f>
        <v>5</v>
      </c>
      <c r="I22" s="24">
        <f t="shared" si="3"/>
        <v>0.3</v>
      </c>
      <c r="J22" s="25">
        <f t="shared" si="4"/>
        <v>0.32</v>
      </c>
      <c r="K22" s="25">
        <f t="shared" si="5"/>
        <v>0.28000000000000003</v>
      </c>
      <c r="L22" s="26">
        <f t="shared" si="6"/>
        <v>0.1</v>
      </c>
      <c r="M22" s="129">
        <f t="shared" si="1"/>
        <v>1</v>
      </c>
      <c r="N22" s="94"/>
      <c r="O22" s="93">
        <f t="shared" ca="1" si="19"/>
        <v>1</v>
      </c>
      <c r="P22" s="86"/>
    </row>
    <row r="23" spans="1:16" s="44" customFormat="1" hidden="1">
      <c r="A23" s="76"/>
      <c r="B23" s="122" t="s">
        <v>43</v>
      </c>
      <c r="C23" s="123">
        <f>IFERROR(SUMIFS('2022'!BV:BV,'2022'!J:J,B23,'2022'!E:E,$B$1),0)</f>
        <v>0</v>
      </c>
      <c r="D23" s="124">
        <f>SUMIFS('2022'!L:L,'2022'!J:J,B23,'2022'!E:E,$B$1)</f>
        <v>0</v>
      </c>
      <c r="E23" s="125">
        <f>IFERROR(SUMIFS('2022'!CC:CC,'2022'!J:J,B23,'2022'!E:E,$B$1),"-")</f>
        <v>0</v>
      </c>
      <c r="F23" s="126">
        <f>IFERROR(SUMIFS('2022'!CD:CD,'2022'!J:J,B23,'2022'!E:E,$B$1),"-")</f>
        <v>0</v>
      </c>
      <c r="G23" s="127">
        <f>IFERROR(SUMIFS('2022'!CE:CE,'2022'!J:J,B23,'2022'!E:E,$B$1),"-")</f>
        <v>0</v>
      </c>
      <c r="H23" s="128">
        <f>IFERROR(SUMIFS('2022'!CF:CF,'2022'!J:J,B23,'2022'!E:E,$B$1),"-")</f>
        <v>0</v>
      </c>
      <c r="I23" s="24" t="str">
        <f t="shared" si="3"/>
        <v>-</v>
      </c>
      <c r="J23" s="25" t="str">
        <f t="shared" si="4"/>
        <v>-</v>
      </c>
      <c r="K23" s="25" t="str">
        <f t="shared" si="5"/>
        <v>-</v>
      </c>
      <c r="L23" s="26" t="str">
        <f t="shared" si="6"/>
        <v>-</v>
      </c>
      <c r="M23" s="129" t="str">
        <f t="shared" si="1"/>
        <v>-</v>
      </c>
      <c r="N23" s="130"/>
      <c r="O23" s="93">
        <f t="shared" ca="1" si="19"/>
        <v>1</v>
      </c>
      <c r="P23" s="86"/>
    </row>
    <row r="24" spans="1:16" s="44" customFormat="1" hidden="1">
      <c r="A24" s="76"/>
      <c r="B24" s="122" t="s">
        <v>42</v>
      </c>
      <c r="C24" s="123">
        <f>IFERROR(SUMIFS('2022'!BV:BV,'2022'!J:J,B24,'2022'!E:E,$B$1),0)</f>
        <v>0</v>
      </c>
      <c r="D24" s="124">
        <f>SUMIFS('2022'!L:L,'2022'!J:J,B24,'2022'!E:E,$B$1)</f>
        <v>0</v>
      </c>
      <c r="E24" s="125">
        <f>IFERROR(SUMIFS('2022'!CC:CC,'2022'!J:J,B24,'2022'!E:E,$B$1),"-")</f>
        <v>0</v>
      </c>
      <c r="F24" s="126">
        <f>IFERROR(SUMIFS('2022'!CD:CD,'2022'!J:J,B24,'2022'!E:E,$B$1),"-")</f>
        <v>0</v>
      </c>
      <c r="G24" s="127">
        <f>IFERROR(SUMIFS('2022'!CE:CE,'2022'!J:J,B24,'2022'!E:E,$B$1),"-")</f>
        <v>0</v>
      </c>
      <c r="H24" s="128">
        <f>IFERROR(SUMIFS('2022'!CF:CF,'2022'!J:J,B24,'2022'!E:E,$B$1),"-")</f>
        <v>0</v>
      </c>
      <c r="I24" s="24" t="str">
        <f t="shared" si="3"/>
        <v>-</v>
      </c>
      <c r="J24" s="25" t="str">
        <f t="shared" si="4"/>
        <v>-</v>
      </c>
      <c r="K24" s="25" t="str">
        <f t="shared" si="5"/>
        <v>-</v>
      </c>
      <c r="L24" s="26" t="str">
        <f t="shared" si="6"/>
        <v>-</v>
      </c>
      <c r="M24" s="129" t="str">
        <f t="shared" si="1"/>
        <v>-</v>
      </c>
      <c r="N24" s="94"/>
      <c r="O24" s="93">
        <f t="shared" ca="1" si="19"/>
        <v>1</v>
      </c>
      <c r="P24" s="86"/>
    </row>
    <row r="25" spans="1:16" s="44" customFormat="1" ht="15.75" hidden="1" thickBot="1">
      <c r="A25" s="76"/>
      <c r="B25" s="131" t="s">
        <v>78</v>
      </c>
      <c r="C25" s="123">
        <f>IFERROR(SUMIFS('2022'!BV:BV,'2022'!J:J,B25,'2022'!E:E,$B$1),0)</f>
        <v>0</v>
      </c>
      <c r="D25" s="124">
        <f>SUMIFS('2022'!L:L,'2022'!J:J,B25,'2022'!E:E,$B$1)</f>
        <v>0</v>
      </c>
      <c r="E25" s="125">
        <f>IFERROR(SUMIFS('2022'!CC:CC,'2022'!J:J,B25,'2022'!E:E,$B$1),"-")</f>
        <v>0</v>
      </c>
      <c r="F25" s="126">
        <f>IFERROR(SUMIFS('2022'!CD:CD,'2022'!J:J,B25,'2022'!E:E,$B$1),"-")</f>
        <v>0</v>
      </c>
      <c r="G25" s="127">
        <f>IFERROR(SUMIFS('2022'!CE:CE,'2022'!J:J,B25,'2022'!E:E,$B$1),"-")</f>
        <v>0</v>
      </c>
      <c r="H25" s="128">
        <f>IFERROR(SUMIFS('2022'!CF:CF,'2022'!J:J,B25,'2022'!E:E,$B$1),"-")</f>
        <v>0</v>
      </c>
      <c r="I25" s="24" t="str">
        <f t="shared" si="3"/>
        <v>-</v>
      </c>
      <c r="J25" s="25" t="str">
        <f t="shared" si="4"/>
        <v>-</v>
      </c>
      <c r="K25" s="25" t="str">
        <f t="shared" si="5"/>
        <v>-</v>
      </c>
      <c r="L25" s="26" t="str">
        <f t="shared" si="6"/>
        <v>-</v>
      </c>
      <c r="M25" s="129" t="str">
        <f t="shared" si="1"/>
        <v>-</v>
      </c>
      <c r="N25" s="96"/>
      <c r="O25" s="93">
        <f t="shared" ca="1" si="19"/>
        <v>1</v>
      </c>
      <c r="P25" s="86"/>
    </row>
    <row r="26" spans="1:16" s="44" customFormat="1">
      <c r="A26" s="76"/>
      <c r="B26" s="132" t="s">
        <v>55</v>
      </c>
      <c r="C26" s="133">
        <f>SUM(C27:C28)+SUM(C30:C31)+(C32*3)+C33</f>
        <v>18</v>
      </c>
      <c r="D26" s="134">
        <f>SUM(D27:D28)+SUM(D30:D31)+(D32*3)+D33</f>
        <v>33</v>
      </c>
      <c r="E26" s="200">
        <f>SUM(E27:E28)+SUM(E30:E31)+(E32*3)+E33</f>
        <v>2</v>
      </c>
      <c r="F26" s="135">
        <f t="shared" ref="F26:H26" si="22">SUM(F27:F28)+SUM(F30:F31)+(F32*3)+F33</f>
        <v>8</v>
      </c>
      <c r="G26" s="203">
        <f t="shared" si="22"/>
        <v>1</v>
      </c>
      <c r="H26" s="136">
        <f t="shared" si="22"/>
        <v>7</v>
      </c>
      <c r="I26" s="27">
        <f t="shared" si="3"/>
        <v>6.0606060606060608E-2</v>
      </c>
      <c r="J26" s="28">
        <f t="shared" si="4"/>
        <v>0.24242424242424243</v>
      </c>
      <c r="K26" s="28">
        <f t="shared" si="5"/>
        <v>3.0303030303030304E-2</v>
      </c>
      <c r="L26" s="29">
        <f t="shared" si="6"/>
        <v>0.21212121212121213</v>
      </c>
      <c r="M26" s="30">
        <f t="shared" si="1"/>
        <v>0.54545454545454541</v>
      </c>
      <c r="N26" s="97" t="s">
        <v>73</v>
      </c>
      <c r="O26" s="41"/>
      <c r="P26" s="86">
        <f t="shared" ref="P26:P30" ca="1" si="23">$N$29</f>
        <v>0.59513761467889903</v>
      </c>
    </row>
    <row r="27" spans="1:16" s="44" customFormat="1">
      <c r="A27" s="76"/>
      <c r="B27" s="137" t="s">
        <v>57</v>
      </c>
      <c r="C27" s="138">
        <f>IFERROR(SUMIFS('2022'!BV:BV,'2022'!J:J,B27,'2022'!E:E,$B$1),0)</f>
        <v>3</v>
      </c>
      <c r="D27" s="139">
        <f>SUMIFS('2022'!L:L,'2022'!J:J,B27,'2022'!E:E,$B$1)</f>
        <v>3</v>
      </c>
      <c r="E27" s="140">
        <f>IFERROR(SUMIFS('2022'!CC:CC,'2022'!J:J,B27,'2022'!E:E,$B$1),"0")</f>
        <v>0</v>
      </c>
      <c r="F27" s="141">
        <f>IFERROR(SUMIFS('2022'!CD:CD,'2022'!J:J,B27,'2022'!E:E,$B$1),"-")</f>
        <v>1</v>
      </c>
      <c r="G27" s="138">
        <f>IFERROR(SUMIFS('2022'!CE:CE,'2022'!J:J,B27,'2022'!E:E,$B$1),"-")</f>
        <v>1</v>
      </c>
      <c r="H27" s="142">
        <f>IFERROR(SUMIFS('2022'!CF:CF,'2022'!J:J,B27,'2022'!E:E,$B$1),"-")</f>
        <v>1</v>
      </c>
      <c r="I27" s="31">
        <f t="shared" si="3"/>
        <v>0</v>
      </c>
      <c r="J27" s="32">
        <f t="shared" si="4"/>
        <v>0.33333333333333331</v>
      </c>
      <c r="K27" s="32">
        <f t="shared" si="5"/>
        <v>0.33333333333333331</v>
      </c>
      <c r="L27" s="33">
        <f t="shared" si="6"/>
        <v>0.33333333333333331</v>
      </c>
      <c r="M27" s="34">
        <f t="shared" si="1"/>
        <v>1</v>
      </c>
      <c r="N27" s="143" t="s">
        <v>79</v>
      </c>
      <c r="O27" s="86"/>
      <c r="P27" s="86">
        <f t="shared" ca="1" si="23"/>
        <v>0.59513761467889903</v>
      </c>
    </row>
    <row r="28" spans="1:16" s="44" customFormat="1" ht="15.75" thickBot="1">
      <c r="A28" s="76"/>
      <c r="B28" s="137" t="s">
        <v>58</v>
      </c>
      <c r="C28" s="138">
        <f>IFERROR(SUMIFS('2022'!BV:BV,'2022'!J:J,B28,'2022'!E:E,$B$1),0)</f>
        <v>1</v>
      </c>
      <c r="D28" s="139">
        <f>SUMIFS('2022'!L:L,'2022'!J:J,B28,'2022'!E:E,$B$1)</f>
        <v>3</v>
      </c>
      <c r="E28" s="140">
        <f>IFERROR(SUMIFS('2022'!CC:CC,'2022'!J:J,B28,'2022'!E:E,$B$1),"0")</f>
        <v>0</v>
      </c>
      <c r="F28" s="141">
        <f>IFERROR(SUMIFS('2022'!CD:CD,'2022'!J:J,B28,'2022'!E:E,$B$1)+SUMIFS('2022'!CD:CD,'2022'!J:J,B28,'2022'!E:E,"Bioassess*"),"-")</f>
        <v>1</v>
      </c>
      <c r="G28" s="138">
        <f>IFERROR(SUMIFS('2022'!CE:CE,'2022'!J:J,B28,'2022'!E:E,$B$1)+SUMIFS('2022'!CE:CE,'2022'!J:J,B28,'2022'!E:E,"Bioassess*"),"-")</f>
        <v>0</v>
      </c>
      <c r="H28" s="142">
        <f>IFERROR(SUMIFS('2022'!CF:CF,'2022'!J:J,B28,'2022'!E:E,$B$1)+SUMIFS('2022'!CF:CF,'2022'!J:J,B28,'2022'!E:E,"Bioassess*"),"-")</f>
        <v>0</v>
      </c>
      <c r="I28" s="31">
        <f t="shared" si="3"/>
        <v>0</v>
      </c>
      <c r="J28" s="32">
        <f t="shared" si="4"/>
        <v>0.33333333333333331</v>
      </c>
      <c r="K28" s="32">
        <f t="shared" si="5"/>
        <v>0</v>
      </c>
      <c r="L28" s="33">
        <f t="shared" si="6"/>
        <v>0</v>
      </c>
      <c r="M28" s="34">
        <f t="shared" si="1"/>
        <v>0.33333333333333331</v>
      </c>
      <c r="N28" s="98" t="s">
        <v>74</v>
      </c>
      <c r="O28" s="86"/>
      <c r="P28" s="86">
        <f t="shared" ca="1" si="23"/>
        <v>0.59513761467889903</v>
      </c>
    </row>
    <row r="29" spans="1:16" s="44" customFormat="1" ht="16.5" thickBot="1">
      <c r="A29" s="76"/>
      <c r="B29" s="137" t="s">
        <v>80</v>
      </c>
      <c r="C29" s="138">
        <f>IFERROR(SUMIFS('2022'!BV:BV,'2022'!J:J,B29,'2022'!E:E,$B$1),0)</f>
        <v>7</v>
      </c>
      <c r="D29" s="139">
        <f>SUMIFS('2022'!L:L,'2022'!J:J,B29,'2022'!E:E,$B$1)</f>
        <v>12</v>
      </c>
      <c r="E29" s="140">
        <f>IFERROR(SUMIFS('2022'!CC:CC,'2022'!J:J,B29,'2022'!E:E,$B$1),"0")</f>
        <v>1</v>
      </c>
      <c r="F29" s="141">
        <f>IFERROR(SUMIFS('2022'!CD:CD,'2022'!J:J,B29,'2022'!E:E,$B$1)+SUMIFS('2022'!CD:CD,'2022'!J:J,B29,'2022'!E:E,"Bioassess*"),"-")</f>
        <v>3</v>
      </c>
      <c r="G29" s="138">
        <f>IFERROR(SUMIFS('2022'!CE:CE,'2022'!J:J,B29,'2022'!E:E,$B$1)+SUMIFS('2022'!CE:CE,'2022'!J:J,B29,'2022'!E:E,"Bioassess*"),"-")</f>
        <v>0</v>
      </c>
      <c r="H29" s="142">
        <f>IFERROR(SUMIFS('2022'!CF:CF,'2022'!J:J,B29,'2022'!E:E,$B$1)+SUMIFS('2022'!CF:CF,'2022'!J:J,B29,'2022'!E:E,"Bioassess*"),"-")</f>
        <v>3</v>
      </c>
      <c r="I29" s="31">
        <f t="shared" si="3"/>
        <v>8.3333333333333329E-2</v>
      </c>
      <c r="J29" s="32">
        <f t="shared" si="4"/>
        <v>0.25</v>
      </c>
      <c r="K29" s="32">
        <f t="shared" si="5"/>
        <v>0</v>
      </c>
      <c r="L29" s="33">
        <f t="shared" si="6"/>
        <v>0.25</v>
      </c>
      <c r="M29" s="34">
        <f t="shared" si="1"/>
        <v>0.58333333333333337</v>
      </c>
      <c r="N29" s="144">
        <f ca="1">IF(AND(YEAR(TODAY())=2022,MONTH(TODAY())&lt;5),N15*(0.595137614678899-0.22018),N15*0.595137614678899)</f>
        <v>0.59513761467889903</v>
      </c>
      <c r="O29" s="86"/>
      <c r="P29" s="86">
        <f t="shared" ca="1" si="23"/>
        <v>0.59513761467889903</v>
      </c>
    </row>
    <row r="30" spans="1:16" s="44" customFormat="1">
      <c r="A30" s="76"/>
      <c r="B30" s="137" t="s">
        <v>81</v>
      </c>
      <c r="C30" s="138">
        <f>IFERROR(SUMIFS('2022'!BV:BV,'2022'!J:J,B30,'2022'!E:E,$B$1),0)</f>
        <v>7</v>
      </c>
      <c r="D30" s="139">
        <f>SUMIFS('2022'!L:L,'2022'!J:J,B30,'2022'!E:E,$B$1)</f>
        <v>12</v>
      </c>
      <c r="E30" s="140">
        <f>IFERROR(SUMIFS('2022'!CC:CC,'2022'!J:J,B30,'2022'!E:E,$B$1),"0")</f>
        <v>1</v>
      </c>
      <c r="F30" s="141">
        <f>IFERROR(SUMIFS('2022'!CD:CD,'2022'!J:J,B30,'2022'!E:E,$B$1)+SUMIFS('2022'!CD:CD,'2022'!J:J,B30,'2022'!E:E,"Bioassess*"),"-")</f>
        <v>3</v>
      </c>
      <c r="G30" s="138">
        <f>IFERROR(SUMIFS('2022'!CE:CE,'2022'!J:J,B30,'2022'!E:E,$B$1)+SUMIFS('2022'!CE:CE,'2022'!J:J,B30,'2022'!E:E,"Bioassess*"),"-")</f>
        <v>0</v>
      </c>
      <c r="H30" s="142">
        <f>IFERROR(SUMIFS('2022'!CF:CF,'2022'!J:J,B30,'2022'!E:E,$B$1)+SUMIFS('2022'!CF:CF,'2022'!J:J,B30,'2022'!E:E,"Bioassess*"),"-")</f>
        <v>3</v>
      </c>
      <c r="I30" s="31">
        <f t="shared" si="3"/>
        <v>8.3333333333333329E-2</v>
      </c>
      <c r="J30" s="32">
        <f t="shared" si="4"/>
        <v>0.25</v>
      </c>
      <c r="K30" s="32">
        <f t="shared" si="5"/>
        <v>0</v>
      </c>
      <c r="L30" s="33">
        <f t="shared" si="6"/>
        <v>0.25</v>
      </c>
      <c r="M30" s="34">
        <f t="shared" si="1"/>
        <v>0.58333333333333337</v>
      </c>
      <c r="O30" s="86"/>
      <c r="P30" s="86">
        <f t="shared" ca="1" si="23"/>
        <v>0.59513761467889903</v>
      </c>
    </row>
    <row r="31" spans="1:16" s="44" customFormat="1" ht="15.75" thickBot="1">
      <c r="A31" s="76"/>
      <c r="B31" s="145" t="s">
        <v>82</v>
      </c>
      <c r="C31" s="202">
        <f>IFERROR(SUMIFS('2022'!BV:BV,'2022'!J:J,B31,'2022'!E:E,$B$1),0)</f>
        <v>7</v>
      </c>
      <c r="D31" s="147">
        <f>SUMIFS('2022'!L:L,'2022'!J:J,B31,'2022'!E:E,$B$1)</f>
        <v>12</v>
      </c>
      <c r="E31" s="148">
        <f>IFERROR(SUMIFS('2022'!CC:CC,'2022'!J:J,B31,'2022'!E:E,$B$1),"0")</f>
        <v>1</v>
      </c>
      <c r="F31" s="149">
        <f>IFERROR(SUMIFS('2022'!CD:CD,'2022'!J:J,B31,'2022'!E:E,$B$1)+SUMIFS('2022'!CD:CD,'2022'!J:J,B31,'2022'!E:E,"Bioassess*"),"-")</f>
        <v>3</v>
      </c>
      <c r="G31" s="150">
        <f>IFERROR(SUMIFS('2022'!CE:CE,'2022'!J:J,B31,'2022'!E:E,$B$1)+SUMIFS('2022'!CE:CE,'2022'!J:J,B31,'2022'!E:E,"Bioassess*"),"-")</f>
        <v>0</v>
      </c>
      <c r="H31" s="151">
        <f>IFERROR(SUMIFS('2022'!CF:CF,'2022'!J:J,B31,'2022'!E:E,$B$1)+SUMIFS('2022'!CF:CF,'2022'!J:J,B31,'2022'!E:E,"Bioassess*"),"-")</f>
        <v>3</v>
      </c>
      <c r="I31" s="35">
        <f t="shared" si="3"/>
        <v>8.3333333333333329E-2</v>
      </c>
      <c r="J31" s="36">
        <f t="shared" si="4"/>
        <v>0.25</v>
      </c>
      <c r="K31" s="36">
        <f t="shared" si="5"/>
        <v>0</v>
      </c>
      <c r="L31" s="37">
        <f t="shared" si="6"/>
        <v>0.25</v>
      </c>
      <c r="M31" s="38">
        <f t="shared" si="1"/>
        <v>0.58333333333333337</v>
      </c>
      <c r="O31" s="86"/>
      <c r="P31" s="86">
        <f ca="1">$N$29</f>
        <v>0.59513761467889903</v>
      </c>
    </row>
    <row r="32" spans="1:16" s="44" customFormat="1" ht="15.75" thickBot="1">
      <c r="B32" s="145" t="s">
        <v>83</v>
      </c>
      <c r="C32" s="201">
        <f>IFERROR(SUMIFS('2022'!BV:BV,'2022'!J:J,B32,'2022'!E:E,$B$1),0)</f>
        <v>0</v>
      </c>
      <c r="D32" s="147">
        <f>SUMIFS('2022'!L:L,'2022'!J:J,B32,'2022'!E:E,$B$1)</f>
        <v>1</v>
      </c>
      <c r="E32" s="148">
        <f>IFERROR(SUMIFS('2022'!CC:CC,'2022'!J:J,B32,'2022'!E:E,$B$1),"0")</f>
        <v>0</v>
      </c>
      <c r="F32" s="149">
        <f>IFERROR(SUMIFS('2022'!CD:CD,'2022'!J:J,B32,'2022'!E:E,$B$1)+SUMIFS('2022'!CD:CD,'2022'!J:J,B32,'2022'!E:E,"Bioassess*"),"-")</f>
        <v>0</v>
      </c>
      <c r="G32" s="150">
        <f>IFERROR(SUMIFS('2022'!CE:CE,'2022'!J:J,B32,'2022'!E:E,$B$1)+SUMIFS('2022'!CE:CE,'2022'!J:J,B32,'2022'!E:E,"Bioassess*"),"-")</f>
        <v>0</v>
      </c>
      <c r="H32" s="151">
        <f>IFERROR(SUMIFS('2022'!CF:CF,'2022'!J:J,B32,'2022'!E:E,$B$1)+SUMIFS('2022'!CF:CF,'2022'!J:J,B32,'2022'!E:E,"Bioassess*"),"-")</f>
        <v>0</v>
      </c>
      <c r="I32" s="35">
        <f t="shared" si="3"/>
        <v>0</v>
      </c>
      <c r="J32" s="36">
        <f t="shared" si="4"/>
        <v>0</v>
      </c>
      <c r="K32" s="36">
        <f t="shared" si="5"/>
        <v>0</v>
      </c>
      <c r="L32" s="37">
        <f t="shared" si="6"/>
        <v>0</v>
      </c>
      <c r="M32" s="38">
        <f t="shared" si="1"/>
        <v>0</v>
      </c>
      <c r="O32" s="75"/>
      <c r="P32" s="75"/>
    </row>
    <row r="33" spans="2:16" s="44" customFormat="1" ht="15.75" thickBot="1">
      <c r="B33" s="145" t="s">
        <v>384</v>
      </c>
      <c r="C33" s="146">
        <f>SUMIFS('2022'!BV:BV,'2022'!J:J,B33,'2022'!E:E,$B$1)</f>
        <v>0</v>
      </c>
      <c r="D33" s="147">
        <f>SUMIFS('2022'!L:L,'2022'!J:J,B33,'2022'!E:E,$B$1)</f>
        <v>0</v>
      </c>
      <c r="E33" s="148">
        <f>IFERROR(SUMIFS('2022'!CC:CC,'2022'!J:J,B33,'2022'!E:E,$B$1),"0")</f>
        <v>0</v>
      </c>
      <c r="F33" s="149">
        <f>IFERROR(SUMIFS('2022'!CD:CD,'2022'!J:J,B33,'2022'!E:E,$B$1)+SUMIFS('2022'!CD:CD,'2022'!J:J,B33,'2022'!E:E,"Bioassess*"),"-")</f>
        <v>0</v>
      </c>
      <c r="G33" s="150">
        <f>IFERROR(SUMIFS('2022'!CE:CE,'2022'!J:J,B33,'2022'!E:E,$B$1)+SUMIFS('2022'!CE:CE,'2022'!J:J,B33,'2022'!E:E,"Bioassess*"),"-")</f>
        <v>0</v>
      </c>
      <c r="H33" s="151">
        <f>IFERROR(SUMIFS('2022'!CF:CF,'2022'!J:J,B33,'2022'!E:E,$B$1)+SUMIFS('2022'!CF:CF,'2022'!J:J,B33,'2022'!E:E,"Bioassess*"),"-")</f>
        <v>0</v>
      </c>
      <c r="I33" s="35" t="str">
        <f t="shared" ref="I33" si="24">IFERROR(E33/D33,"-")</f>
        <v>-</v>
      </c>
      <c r="J33" s="36" t="str">
        <f t="shared" ref="J33" si="25">IFERROR(F33/D33,"-")</f>
        <v>-</v>
      </c>
      <c r="K33" s="36" t="str">
        <f t="shared" ref="K33" si="26">IFERROR(G33/D33,"-")</f>
        <v>-</v>
      </c>
      <c r="L33" s="37" t="str">
        <f t="shared" ref="L33" si="27">IFERROR(H33/D33,"-")</f>
        <v>-</v>
      </c>
      <c r="M33" s="38" t="str">
        <f t="shared" ref="M33" si="28">IFERROR(C33/D33,"-")</f>
        <v>-</v>
      </c>
      <c r="O33" s="75"/>
      <c r="P33" s="75"/>
    </row>
    <row r="35" spans="2:16">
      <c r="D35" s="206"/>
      <c r="E35" s="206"/>
    </row>
    <row r="36" spans="2:16">
      <c r="D36" s="206"/>
      <c r="E36" s="206"/>
      <c r="K36" s="205"/>
      <c r="L36" s="204"/>
    </row>
    <row r="37" spans="2:16">
      <c r="D37" s="206"/>
      <c r="E37" s="206"/>
      <c r="K37" s="205"/>
      <c r="L37" s="204"/>
    </row>
    <row r="38" spans="2:16">
      <c r="D38" s="206"/>
      <c r="E38" s="206"/>
    </row>
    <row r="39" spans="2:16">
      <c r="D39" s="206"/>
      <c r="E39" s="206"/>
    </row>
    <row r="41" spans="2:16">
      <c r="D41" s="206"/>
      <c r="E41" s="206"/>
    </row>
  </sheetData>
  <sheetProtection algorithmName="SHA-512" hashValue="N8Pq5oVcdVVcZR8+Jpy6xA04MBmKGDS98BErymiyGjtimp1TubjP6JSuP5pVgybf3iSAGgVw1GgABJ8h95x8ww==" saltValue="4RRq6Xvi8oq06oCXjPXSuQ==" spinCount="100000" sheet="1" objects="1" scenarios="1" formatColumns="0" autoFilter="0"/>
  <mergeCells count="1">
    <mergeCell ref="N2:N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E0745-75AB-4BC6-AC98-A6BA28A61D25}">
  <dimension ref="A1:J31"/>
  <sheetViews>
    <sheetView workbookViewId="0">
      <pane ySplit="1" topLeftCell="A14" activePane="bottomLeft" state="frozenSplit"/>
      <selection pane="bottomLeft" activeCell="A21" sqref="A21:XFD21"/>
    </sheetView>
  </sheetViews>
  <sheetFormatPr defaultRowHeight="15"/>
  <cols>
    <col min="1" max="1" width="11.7109375" customWidth="1"/>
    <col min="2" max="2" width="5.42578125" bestFit="1" customWidth="1"/>
    <col min="3" max="3" width="13.7109375" bestFit="1" customWidth="1"/>
    <col min="4" max="4" width="4.28515625" bestFit="1" customWidth="1"/>
    <col min="5" max="5" width="7.7109375" bestFit="1" customWidth="1"/>
    <col min="6" max="6" width="7" bestFit="1" customWidth="1"/>
    <col min="7" max="7" width="16.42578125" customWidth="1"/>
    <col min="8" max="8" width="15" customWidth="1"/>
    <col min="9" max="9" width="12.85546875" customWidth="1"/>
    <col min="10" max="10" width="13.140625" customWidth="1"/>
  </cols>
  <sheetData>
    <row r="1" spans="1:10" ht="26.25" thickBot="1">
      <c r="A1" s="165" t="s">
        <v>385</v>
      </c>
      <c r="B1" s="165" t="s">
        <v>386</v>
      </c>
      <c r="C1" s="165" t="s">
        <v>387</v>
      </c>
      <c r="D1" s="165" t="s">
        <v>51</v>
      </c>
      <c r="E1" s="166" t="s">
        <v>142</v>
      </c>
      <c r="F1" s="166" t="s">
        <v>20</v>
      </c>
      <c r="G1" s="167" t="s">
        <v>393</v>
      </c>
      <c r="H1" s="167" t="s">
        <v>394</v>
      </c>
      <c r="I1" s="167" t="s">
        <v>395</v>
      </c>
      <c r="J1" s="165" t="s">
        <v>392</v>
      </c>
    </row>
    <row r="2" spans="1:10">
      <c r="A2" s="161" t="s">
        <v>123</v>
      </c>
      <c r="B2" s="161" t="s">
        <v>48</v>
      </c>
      <c r="C2" s="161" t="s">
        <v>151</v>
      </c>
      <c r="D2" s="161" t="s">
        <v>154</v>
      </c>
      <c r="E2" s="162" t="s">
        <v>219</v>
      </c>
      <c r="F2" s="161" t="s">
        <v>217</v>
      </c>
      <c r="G2" s="161">
        <v>27.8349388</v>
      </c>
      <c r="H2" s="161">
        <v>-80.519894399999998</v>
      </c>
      <c r="I2" s="161" t="s">
        <v>220</v>
      </c>
      <c r="J2" s="275" t="s">
        <v>749</v>
      </c>
    </row>
    <row r="3" spans="1:10">
      <c r="A3" s="161" t="s">
        <v>129</v>
      </c>
      <c r="B3" s="161" t="s">
        <v>127</v>
      </c>
      <c r="C3" s="161" t="s">
        <v>151</v>
      </c>
      <c r="D3" s="161" t="s">
        <v>154</v>
      </c>
      <c r="E3" s="162" t="s">
        <v>210</v>
      </c>
      <c r="F3" s="162" t="s">
        <v>124</v>
      </c>
      <c r="G3" s="161">
        <v>27.966999999999999</v>
      </c>
      <c r="H3" s="161">
        <v>-80.565759999999997</v>
      </c>
      <c r="I3" s="161" t="s">
        <v>325</v>
      </c>
      <c r="J3" s="1" t="s">
        <v>704</v>
      </c>
    </row>
    <row r="4" spans="1:10">
      <c r="A4" s="161" t="s">
        <v>123</v>
      </c>
      <c r="B4" s="161" t="s">
        <v>48</v>
      </c>
      <c r="C4" s="161" t="s">
        <v>278</v>
      </c>
      <c r="D4" s="161" t="s">
        <v>154</v>
      </c>
      <c r="E4" s="162" t="s">
        <v>279</v>
      </c>
      <c r="F4" s="161" t="s">
        <v>280</v>
      </c>
      <c r="G4" s="161">
        <v>26.313379999999999</v>
      </c>
      <c r="H4" s="161">
        <v>-80.080600000000004</v>
      </c>
      <c r="I4" s="161" t="s">
        <v>281</v>
      </c>
      <c r="J4" s="1" t="s">
        <v>747</v>
      </c>
    </row>
    <row r="5" spans="1:10">
      <c r="A5" s="161" t="s">
        <v>123</v>
      </c>
      <c r="B5" s="161" t="s">
        <v>48</v>
      </c>
      <c r="C5" s="161" t="s">
        <v>278</v>
      </c>
      <c r="D5" s="161" t="s">
        <v>154</v>
      </c>
      <c r="E5" s="162" t="s">
        <v>283</v>
      </c>
      <c r="F5" s="161" t="s">
        <v>284</v>
      </c>
      <c r="G5" s="161">
        <v>26.251100000000001</v>
      </c>
      <c r="H5" s="161">
        <v>-80.089619999999996</v>
      </c>
      <c r="I5" s="161" t="s">
        <v>285</v>
      </c>
      <c r="J5" s="1" t="s">
        <v>748</v>
      </c>
    </row>
    <row r="6" spans="1:10">
      <c r="A6" s="161" t="s">
        <v>123</v>
      </c>
      <c r="B6" s="161" t="s">
        <v>48</v>
      </c>
      <c r="C6" s="161" t="s">
        <v>278</v>
      </c>
      <c r="D6" s="161" t="s">
        <v>154</v>
      </c>
      <c r="E6" s="162" t="s">
        <v>307</v>
      </c>
      <c r="F6" s="162" t="s">
        <v>124</v>
      </c>
      <c r="G6" s="161">
        <v>26.067679999999999</v>
      </c>
      <c r="H6" s="161">
        <v>-80.182180000000002</v>
      </c>
      <c r="I6" s="161" t="s">
        <v>308</v>
      </c>
      <c r="J6" s="275" t="s">
        <v>722</v>
      </c>
    </row>
    <row r="7" spans="1:10">
      <c r="A7" s="161" t="s">
        <v>129</v>
      </c>
      <c r="B7" s="161" t="s">
        <v>149</v>
      </c>
      <c r="C7" s="161" t="s">
        <v>157</v>
      </c>
      <c r="D7" s="161" t="s">
        <v>154</v>
      </c>
      <c r="E7" s="162" t="s">
        <v>158</v>
      </c>
      <c r="F7" s="162" t="s">
        <v>124</v>
      </c>
      <c r="G7" s="161">
        <v>27.714542000000002</v>
      </c>
      <c r="H7" s="161">
        <v>-80.853504999999998</v>
      </c>
      <c r="I7" s="161" t="s">
        <v>159</v>
      </c>
      <c r="J7" s="1" t="s">
        <v>714</v>
      </c>
    </row>
    <row r="8" spans="1:10">
      <c r="A8" s="161" t="s">
        <v>129</v>
      </c>
      <c r="B8" s="161" t="s">
        <v>127</v>
      </c>
      <c r="C8" s="161" t="s">
        <v>157</v>
      </c>
      <c r="D8" s="161" t="s">
        <v>154</v>
      </c>
      <c r="E8" s="162" t="s">
        <v>332</v>
      </c>
      <c r="F8" s="162" t="s">
        <v>124</v>
      </c>
      <c r="G8" s="161">
        <v>27.5979694</v>
      </c>
      <c r="H8" s="161">
        <v>-80.414247200000005</v>
      </c>
      <c r="I8" s="161" t="s">
        <v>333</v>
      </c>
      <c r="J8" s="1" t="s">
        <v>708</v>
      </c>
    </row>
    <row r="9" spans="1:10">
      <c r="A9" s="161" t="s">
        <v>129</v>
      </c>
      <c r="B9" s="161" t="s">
        <v>127</v>
      </c>
      <c r="C9" s="161" t="s">
        <v>157</v>
      </c>
      <c r="D9" s="161" t="s">
        <v>154</v>
      </c>
      <c r="E9" s="162" t="s">
        <v>342</v>
      </c>
      <c r="F9" s="162" t="s">
        <v>124</v>
      </c>
      <c r="G9" s="161">
        <v>27.649643000000001</v>
      </c>
      <c r="H9" s="161">
        <v>-80.389914000000005</v>
      </c>
      <c r="I9" s="161" t="s">
        <v>343</v>
      </c>
      <c r="J9" s="1" t="s">
        <v>711</v>
      </c>
    </row>
    <row r="10" spans="1:10">
      <c r="A10" s="161" t="s">
        <v>129</v>
      </c>
      <c r="B10" s="161" t="s">
        <v>127</v>
      </c>
      <c r="C10" s="161" t="s">
        <v>157</v>
      </c>
      <c r="D10" s="161" t="s">
        <v>154</v>
      </c>
      <c r="E10" s="162" t="s">
        <v>342</v>
      </c>
      <c r="F10" s="162" t="s">
        <v>124</v>
      </c>
      <c r="G10" s="161">
        <v>27.633825000000002</v>
      </c>
      <c r="H10" s="161">
        <v>-80.447255600000005</v>
      </c>
      <c r="I10" s="161" t="s">
        <v>344</v>
      </c>
      <c r="J10" s="1" t="s">
        <v>709</v>
      </c>
    </row>
    <row r="11" spans="1:10">
      <c r="A11" s="161" t="s">
        <v>123</v>
      </c>
      <c r="B11" s="161" t="s">
        <v>48</v>
      </c>
      <c r="C11" s="161" t="s">
        <v>175</v>
      </c>
      <c r="D11" s="161" t="s">
        <v>154</v>
      </c>
      <c r="E11" s="162" t="s">
        <v>313</v>
      </c>
      <c r="F11" s="162" t="s">
        <v>314</v>
      </c>
      <c r="G11" s="161">
        <v>27.15278</v>
      </c>
      <c r="H11" s="161">
        <v>-80.259829999999994</v>
      </c>
      <c r="I11" s="161" t="s">
        <v>321</v>
      </c>
      <c r="J11" s="1" t="s">
        <v>702</v>
      </c>
    </row>
    <row r="12" spans="1:10">
      <c r="A12" s="161" t="s">
        <v>123</v>
      </c>
      <c r="B12" s="161" t="s">
        <v>48</v>
      </c>
      <c r="C12" s="161" t="s">
        <v>175</v>
      </c>
      <c r="D12" s="161" t="s">
        <v>154</v>
      </c>
      <c r="E12" s="162" t="s">
        <v>263</v>
      </c>
      <c r="F12" s="162" t="s">
        <v>124</v>
      </c>
      <c r="G12" s="161" t="s">
        <v>389</v>
      </c>
      <c r="H12" s="161">
        <v>-80.231999999999999</v>
      </c>
      <c r="I12" s="161" t="s">
        <v>264</v>
      </c>
      <c r="J12" s="1" t="s">
        <v>711</v>
      </c>
    </row>
    <row r="13" spans="1:10">
      <c r="A13" s="161" t="s">
        <v>195</v>
      </c>
      <c r="B13" s="161" t="s">
        <v>48</v>
      </c>
      <c r="C13" s="161" t="s">
        <v>193</v>
      </c>
      <c r="D13" s="161" t="s">
        <v>154</v>
      </c>
      <c r="E13" s="164" t="s">
        <v>194</v>
      </c>
      <c r="F13" s="162" t="s">
        <v>124</v>
      </c>
      <c r="G13" s="161">
        <v>24.970600000000001</v>
      </c>
      <c r="H13" s="161">
        <v>-80.596100000000007</v>
      </c>
      <c r="I13" s="161" t="s">
        <v>196</v>
      </c>
    </row>
    <row r="14" spans="1:10">
      <c r="A14" s="161" t="s">
        <v>195</v>
      </c>
      <c r="B14" s="161" t="s">
        <v>48</v>
      </c>
      <c r="C14" s="161" t="s">
        <v>193</v>
      </c>
      <c r="D14" s="161" t="s">
        <v>154</v>
      </c>
      <c r="E14" s="164" t="s">
        <v>194</v>
      </c>
      <c r="F14" s="162" t="s">
        <v>124</v>
      </c>
      <c r="G14" s="161">
        <v>24.98</v>
      </c>
      <c r="H14" s="161">
        <v>-80.56</v>
      </c>
      <c r="I14" s="161" t="s">
        <v>197</v>
      </c>
    </row>
    <row r="15" spans="1:10">
      <c r="A15" s="161" t="s">
        <v>195</v>
      </c>
      <c r="B15" s="161" t="s">
        <v>48</v>
      </c>
      <c r="C15" s="161" t="s">
        <v>193</v>
      </c>
      <c r="D15" s="161" t="s">
        <v>154</v>
      </c>
      <c r="E15" s="164" t="s">
        <v>194</v>
      </c>
      <c r="F15" s="162" t="s">
        <v>124</v>
      </c>
      <c r="G15" s="161">
        <v>25.015599999999999</v>
      </c>
      <c r="H15" s="161">
        <v>-80.548900000000003</v>
      </c>
      <c r="I15" s="161" t="s">
        <v>198</v>
      </c>
    </row>
    <row r="16" spans="1:10">
      <c r="A16" s="161" t="s">
        <v>195</v>
      </c>
      <c r="B16" s="161" t="s">
        <v>48</v>
      </c>
      <c r="C16" s="161" t="s">
        <v>193</v>
      </c>
      <c r="D16" s="161" t="s">
        <v>154</v>
      </c>
      <c r="E16" s="164" t="s">
        <v>194</v>
      </c>
      <c r="F16" s="162" t="s">
        <v>124</v>
      </c>
      <c r="G16" s="161">
        <v>24.960599999999999</v>
      </c>
      <c r="H16" s="161">
        <v>-80.559399999999997</v>
      </c>
      <c r="I16" s="161" t="s">
        <v>199</v>
      </c>
    </row>
    <row r="17" spans="1:10">
      <c r="A17" s="161" t="s">
        <v>195</v>
      </c>
      <c r="B17" s="161" t="s">
        <v>48</v>
      </c>
      <c r="C17" s="161" t="s">
        <v>193</v>
      </c>
      <c r="D17" s="161" t="s">
        <v>154</v>
      </c>
      <c r="E17" s="164" t="s">
        <v>194</v>
      </c>
      <c r="F17" s="162" t="s">
        <v>124</v>
      </c>
      <c r="G17" s="161" t="s">
        <v>388</v>
      </c>
      <c r="H17" s="161">
        <v>-80.605115999999995</v>
      </c>
      <c r="I17" s="161" t="s">
        <v>200</v>
      </c>
    </row>
    <row r="18" spans="1:10">
      <c r="A18" s="161" t="s">
        <v>195</v>
      </c>
      <c r="B18" s="161" t="s">
        <v>48</v>
      </c>
      <c r="C18" s="161" t="s">
        <v>193</v>
      </c>
      <c r="D18" s="161" t="s">
        <v>154</v>
      </c>
      <c r="E18" s="162" t="s">
        <v>201</v>
      </c>
      <c r="F18" s="161" t="s">
        <v>202</v>
      </c>
      <c r="G18" s="161">
        <v>25.040561586999999</v>
      </c>
      <c r="H18" s="161">
        <v>-80.483686419999998</v>
      </c>
      <c r="I18" s="161" t="s">
        <v>203</v>
      </c>
    </row>
    <row r="19" spans="1:10">
      <c r="A19" s="161" t="s">
        <v>195</v>
      </c>
      <c r="B19" s="161" t="s">
        <v>48</v>
      </c>
      <c r="C19" s="161" t="s">
        <v>193</v>
      </c>
      <c r="D19" s="161" t="s">
        <v>154</v>
      </c>
      <c r="E19" s="164" t="s">
        <v>309</v>
      </c>
      <c r="F19" s="162" t="s">
        <v>124</v>
      </c>
      <c r="G19" s="161">
        <v>25.036350000999999</v>
      </c>
      <c r="H19" s="161">
        <v>-80.509050000000002</v>
      </c>
      <c r="I19" s="161" t="s">
        <v>310</v>
      </c>
    </row>
    <row r="20" spans="1:10">
      <c r="A20" s="161" t="s">
        <v>195</v>
      </c>
      <c r="B20" s="161" t="s">
        <v>48</v>
      </c>
      <c r="C20" s="161" t="s">
        <v>193</v>
      </c>
      <c r="D20" s="161" t="s">
        <v>154</v>
      </c>
      <c r="E20" s="164" t="s">
        <v>309</v>
      </c>
      <c r="F20" s="162" t="s">
        <v>124</v>
      </c>
      <c r="G20" s="161">
        <v>25.063099999999999</v>
      </c>
      <c r="H20" s="161">
        <v>-80.481099999999998</v>
      </c>
      <c r="I20" s="161" t="s">
        <v>311</v>
      </c>
    </row>
    <row r="21" spans="1:10">
      <c r="A21" s="161" t="s">
        <v>195</v>
      </c>
      <c r="B21" s="161" t="s">
        <v>48</v>
      </c>
      <c r="C21" s="161" t="s">
        <v>193</v>
      </c>
      <c r="D21" s="161" t="s">
        <v>154</v>
      </c>
      <c r="E21" s="164" t="s">
        <v>309</v>
      </c>
      <c r="F21" s="162" t="s">
        <v>124</v>
      </c>
      <c r="G21" s="161">
        <v>25.099600000999999</v>
      </c>
      <c r="H21" s="161">
        <v>-80.447249999999997</v>
      </c>
      <c r="I21" s="161" t="s">
        <v>312</v>
      </c>
    </row>
    <row r="22" spans="1:10">
      <c r="A22" s="161" t="s">
        <v>129</v>
      </c>
      <c r="B22" s="161" t="s">
        <v>127</v>
      </c>
      <c r="C22" s="161" t="s">
        <v>163</v>
      </c>
      <c r="D22" s="161" t="s">
        <v>154</v>
      </c>
      <c r="E22" s="162" t="s">
        <v>229</v>
      </c>
      <c r="F22" s="162" t="s">
        <v>124</v>
      </c>
      <c r="G22" s="161">
        <v>27.5685556</v>
      </c>
      <c r="H22" s="161">
        <v>-80.795888899999994</v>
      </c>
      <c r="I22" s="161" t="s">
        <v>346</v>
      </c>
      <c r="J22" s="1" t="s">
        <v>739</v>
      </c>
    </row>
    <row r="23" spans="1:10">
      <c r="A23" s="161" t="s">
        <v>129</v>
      </c>
      <c r="B23" s="161" t="s">
        <v>127</v>
      </c>
      <c r="C23" s="161" t="s">
        <v>163</v>
      </c>
      <c r="D23" s="161" t="s">
        <v>154</v>
      </c>
      <c r="E23" s="163" t="s">
        <v>233</v>
      </c>
      <c r="F23" s="162" t="s">
        <v>124</v>
      </c>
      <c r="G23" s="161">
        <v>27.465064999999999</v>
      </c>
      <c r="H23" s="161">
        <v>-80.92237222</v>
      </c>
      <c r="I23" s="161" t="s">
        <v>239</v>
      </c>
      <c r="J23" s="1" t="s">
        <v>710</v>
      </c>
    </row>
    <row r="24" spans="1:10">
      <c r="A24" s="161" t="s">
        <v>129</v>
      </c>
      <c r="B24" s="161" t="s">
        <v>127</v>
      </c>
      <c r="C24" s="161" t="s">
        <v>163</v>
      </c>
      <c r="D24" s="161" t="s">
        <v>154</v>
      </c>
      <c r="E24" s="162" t="s">
        <v>241</v>
      </c>
      <c r="F24" s="162" t="s">
        <v>124</v>
      </c>
      <c r="G24" s="161">
        <v>27.466660000000001</v>
      </c>
      <c r="H24" s="161">
        <v>-81.144711000000001</v>
      </c>
      <c r="I24" s="161" t="s">
        <v>242</v>
      </c>
      <c r="J24" s="1" t="s">
        <v>705</v>
      </c>
    </row>
    <row r="25" spans="1:10">
      <c r="A25" s="161" t="s">
        <v>123</v>
      </c>
      <c r="B25" s="161" t="s">
        <v>48</v>
      </c>
      <c r="C25" s="161" t="s">
        <v>189</v>
      </c>
      <c r="D25" s="161" t="s">
        <v>154</v>
      </c>
      <c r="E25" s="162" t="s">
        <v>286</v>
      </c>
      <c r="F25" s="161" t="s">
        <v>287</v>
      </c>
      <c r="G25" s="161">
        <v>26.843599999999999</v>
      </c>
      <c r="H25" s="161">
        <v>-80.057508330000005</v>
      </c>
      <c r="I25" s="161" t="s">
        <v>288</v>
      </c>
      <c r="J25" s="1" t="s">
        <v>706</v>
      </c>
    </row>
    <row r="26" spans="1:10">
      <c r="A26" s="161" t="s">
        <v>129</v>
      </c>
      <c r="B26" s="161" t="s">
        <v>127</v>
      </c>
      <c r="C26" s="161" t="s">
        <v>189</v>
      </c>
      <c r="D26" s="161" t="s">
        <v>154</v>
      </c>
      <c r="E26" s="162" t="s">
        <v>295</v>
      </c>
      <c r="F26" s="162" t="s">
        <v>124</v>
      </c>
      <c r="G26" s="161">
        <v>26.654889797999999</v>
      </c>
      <c r="H26" s="161">
        <v>-80.07108728</v>
      </c>
      <c r="I26" s="161" t="s">
        <v>296</v>
      </c>
      <c r="J26" s="1" t="s">
        <v>707</v>
      </c>
    </row>
    <row r="27" spans="1:10">
      <c r="A27" s="161" t="s">
        <v>129</v>
      </c>
      <c r="B27" s="161" t="s">
        <v>127</v>
      </c>
      <c r="C27" s="161" t="s">
        <v>189</v>
      </c>
      <c r="D27" s="161" t="s">
        <v>154</v>
      </c>
      <c r="E27" s="162" t="s">
        <v>356</v>
      </c>
      <c r="F27" s="162" t="s">
        <v>124</v>
      </c>
      <c r="G27" s="161">
        <v>26.626111099999999</v>
      </c>
      <c r="H27" s="161">
        <v>-80.418611100000007</v>
      </c>
      <c r="I27" s="161" t="s">
        <v>357</v>
      </c>
      <c r="J27" s="1" t="s">
        <v>709</v>
      </c>
    </row>
    <row r="28" spans="1:10">
      <c r="A28" s="161" t="s">
        <v>129</v>
      </c>
      <c r="B28" s="161" t="s">
        <v>127</v>
      </c>
      <c r="C28" s="161" t="s">
        <v>189</v>
      </c>
      <c r="D28" s="161" t="s">
        <v>154</v>
      </c>
      <c r="E28" s="162" t="s">
        <v>297</v>
      </c>
      <c r="F28" s="162" t="s">
        <v>124</v>
      </c>
      <c r="G28" s="161" t="s">
        <v>390</v>
      </c>
      <c r="H28" s="161">
        <v>-80.249380000000002</v>
      </c>
      <c r="I28" s="161" t="s">
        <v>298</v>
      </c>
      <c r="J28" s="1" t="s">
        <v>712</v>
      </c>
    </row>
    <row r="29" spans="1:10">
      <c r="A29" s="161" t="s">
        <v>129</v>
      </c>
      <c r="B29" s="161" t="s">
        <v>127</v>
      </c>
      <c r="C29" s="161" t="s">
        <v>189</v>
      </c>
      <c r="D29" s="161" t="s">
        <v>154</v>
      </c>
      <c r="E29" s="162" t="s">
        <v>297</v>
      </c>
      <c r="F29" s="162" t="s">
        <v>124</v>
      </c>
      <c r="G29" s="161" t="s">
        <v>391</v>
      </c>
      <c r="H29" s="161">
        <v>-80.258349999999993</v>
      </c>
      <c r="I29" s="161" t="s">
        <v>299</v>
      </c>
      <c r="J29" s="1" t="s">
        <v>713</v>
      </c>
    </row>
    <row r="30" spans="1:10">
      <c r="A30" s="161" t="s">
        <v>129</v>
      </c>
      <c r="B30" s="161" t="s">
        <v>127</v>
      </c>
      <c r="C30" s="161" t="s">
        <v>189</v>
      </c>
      <c r="D30" s="161" t="s">
        <v>154</v>
      </c>
      <c r="E30" s="162" t="s">
        <v>358</v>
      </c>
      <c r="F30" s="162" t="s">
        <v>124</v>
      </c>
      <c r="G30" s="161">
        <v>26.538795799999999</v>
      </c>
      <c r="H30" s="161">
        <v>-80.190026000000003</v>
      </c>
      <c r="I30" s="161" t="s">
        <v>359</v>
      </c>
      <c r="J30" s="1" t="s">
        <v>841</v>
      </c>
    </row>
    <row r="31" spans="1:10">
      <c r="A31" s="161" t="s">
        <v>129</v>
      </c>
      <c r="B31" s="161" t="s">
        <v>127</v>
      </c>
      <c r="C31" s="161" t="s">
        <v>166</v>
      </c>
      <c r="D31" s="161" t="s">
        <v>154</v>
      </c>
      <c r="E31" s="162" t="s">
        <v>246</v>
      </c>
      <c r="F31" s="162" t="s">
        <v>124</v>
      </c>
      <c r="G31" s="161">
        <v>27.4038611</v>
      </c>
      <c r="H31" s="161">
        <v>-80.366972200000006</v>
      </c>
      <c r="I31" s="161" t="s">
        <v>247</v>
      </c>
      <c r="J31" s="1" t="s">
        <v>703</v>
      </c>
    </row>
  </sheetData>
  <autoFilter ref="A1:J31" xr:uid="{FC31F106-30C0-4443-A6B1-DF425854EECA}"/>
  <phoneticPr fontId="21" type="noConversion"/>
  <conditionalFormatting sqref="I1:I22">
    <cfRule type="duplicateValues" dxfId="1" priority="25"/>
  </conditionalFormatting>
  <conditionalFormatting sqref="I23:I31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07FDE-3594-4862-A60E-8EE30E862F0A}">
  <dimension ref="A1:Y102"/>
  <sheetViews>
    <sheetView tabSelected="1" workbookViewId="0">
      <selection activeCell="A5" sqref="A5:XFD5"/>
    </sheetView>
  </sheetViews>
  <sheetFormatPr defaultColWidth="0" defaultRowHeight="15"/>
  <cols>
    <col min="1" max="1" width="25.85546875" bestFit="1" customWidth="1"/>
    <col min="2" max="2" width="15.85546875" customWidth="1"/>
    <col min="3" max="3" width="32.7109375" bestFit="1" customWidth="1"/>
    <col min="4" max="4" width="16.42578125" bestFit="1" customWidth="1"/>
    <col min="5" max="5" width="14.85546875" customWidth="1"/>
    <col min="6" max="8" width="10.140625" customWidth="1"/>
    <col min="9" max="10" width="11.5703125" customWidth="1"/>
    <col min="11" max="11" width="12.85546875" bestFit="1" customWidth="1"/>
    <col min="12" max="12" width="13.28515625" bestFit="1" customWidth="1"/>
    <col min="13" max="13" width="12.42578125" customWidth="1"/>
    <col min="14" max="14" width="10.7109375" customWidth="1"/>
    <col min="15" max="15" width="11.5703125" customWidth="1"/>
    <col min="16" max="16" width="12.85546875" customWidth="1"/>
    <col min="17" max="17" width="11.85546875" customWidth="1"/>
    <col min="18" max="18" width="11.42578125" customWidth="1"/>
    <col min="19" max="19" width="13.42578125" customWidth="1"/>
    <col min="20" max="21" width="10.5703125" customWidth="1"/>
    <col min="22" max="22" width="16.5703125" bestFit="1" customWidth="1"/>
    <col min="23" max="23" width="11.42578125" customWidth="1"/>
    <col min="24" max="24" width="16.5703125" customWidth="1"/>
    <col min="25" max="25" width="21" customWidth="1"/>
    <col min="26" max="16384" width="9.140625" hidden="1"/>
  </cols>
  <sheetData>
    <row r="1" spans="1:25" ht="27" thickBot="1">
      <c r="A1" s="168"/>
      <c r="C1" s="178" t="s">
        <v>582</v>
      </c>
      <c r="D1" s="168"/>
      <c r="E1" s="168"/>
      <c r="F1" s="168"/>
      <c r="G1" s="168"/>
      <c r="H1" s="168"/>
      <c r="I1" s="168"/>
      <c r="J1" s="179"/>
      <c r="K1" s="179"/>
      <c r="O1" s="179" t="s">
        <v>2</v>
      </c>
      <c r="P1" s="179"/>
      <c r="Q1" s="179"/>
      <c r="R1" s="179"/>
      <c r="S1" s="179"/>
      <c r="T1" s="179"/>
      <c r="U1" s="179"/>
      <c r="V1" s="179"/>
    </row>
    <row r="2" spans="1:25" ht="15.75" thickBot="1">
      <c r="A2" s="180" t="s">
        <v>583</v>
      </c>
      <c r="B2" s="169"/>
      <c r="C2" s="181" t="s">
        <v>584</v>
      </c>
      <c r="D2" s="169"/>
      <c r="E2" s="169" t="s">
        <v>585</v>
      </c>
      <c r="F2" s="169"/>
      <c r="G2" s="169"/>
      <c r="H2" s="169"/>
      <c r="I2" s="169"/>
      <c r="J2" s="182"/>
      <c r="K2" s="182"/>
      <c r="L2" s="169"/>
      <c r="M2" s="169"/>
      <c r="N2" s="169"/>
      <c r="O2" s="182"/>
      <c r="P2" s="182"/>
      <c r="Q2" s="182"/>
      <c r="R2" s="182"/>
      <c r="S2" s="182"/>
      <c r="T2" s="182"/>
      <c r="U2" s="182"/>
      <c r="V2" s="182"/>
      <c r="W2" s="169"/>
      <c r="X2" s="169"/>
      <c r="Y2" s="169"/>
    </row>
    <row r="3" spans="1:25" ht="15.75" thickBot="1">
      <c r="A3" s="169"/>
      <c r="B3" s="169"/>
      <c r="C3" s="169"/>
      <c r="D3" s="169"/>
      <c r="E3" s="169"/>
      <c r="F3" s="169"/>
      <c r="G3" s="169"/>
      <c r="H3" s="169"/>
      <c r="I3" s="169"/>
      <c r="J3" s="182"/>
      <c r="K3" s="182"/>
      <c r="L3" s="169"/>
      <c r="M3" s="169"/>
      <c r="N3" s="169"/>
      <c r="O3" s="182"/>
      <c r="P3" s="182"/>
      <c r="Q3" s="182"/>
      <c r="R3" s="182"/>
      <c r="S3" s="182"/>
      <c r="T3" s="182"/>
      <c r="U3" s="182"/>
      <c r="V3" s="182"/>
      <c r="W3" s="169"/>
      <c r="X3" s="169"/>
      <c r="Y3" s="169"/>
    </row>
    <row r="4" spans="1:25" ht="60">
      <c r="A4" s="558" t="s">
        <v>586</v>
      </c>
      <c r="B4" s="558" t="s">
        <v>392</v>
      </c>
      <c r="C4" s="559" t="s">
        <v>587</v>
      </c>
      <c r="D4" s="560" t="s">
        <v>588</v>
      </c>
      <c r="E4" s="561" t="s">
        <v>604</v>
      </c>
      <c r="F4" s="561" t="s">
        <v>602</v>
      </c>
      <c r="G4" s="561" t="s">
        <v>601</v>
      </c>
      <c r="H4" s="561" t="s">
        <v>603</v>
      </c>
      <c r="I4" s="183" t="s">
        <v>589</v>
      </c>
      <c r="J4" s="184" t="s">
        <v>590</v>
      </c>
      <c r="K4" s="185" t="s">
        <v>591</v>
      </c>
      <c r="L4" s="186" t="s">
        <v>600</v>
      </c>
      <c r="M4" s="549" t="s">
        <v>592</v>
      </c>
      <c r="N4" s="550" t="s">
        <v>669</v>
      </c>
      <c r="O4" s="551" t="s">
        <v>593</v>
      </c>
      <c r="P4" s="552" t="s">
        <v>594</v>
      </c>
      <c r="Q4" s="553" t="s">
        <v>670</v>
      </c>
      <c r="R4" s="554" t="s">
        <v>595</v>
      </c>
      <c r="S4" s="555" t="s">
        <v>668</v>
      </c>
      <c r="T4" s="556" t="s">
        <v>596</v>
      </c>
      <c r="U4" s="562" t="s">
        <v>597</v>
      </c>
      <c r="V4" s="557" t="s">
        <v>598</v>
      </c>
      <c r="W4" s="557" t="s">
        <v>666</v>
      </c>
      <c r="X4" s="557" t="s">
        <v>599</v>
      </c>
      <c r="Y4" s="557" t="s">
        <v>667</v>
      </c>
    </row>
    <row r="5" spans="1:25" s="386" customFormat="1" ht="30">
      <c r="A5" s="382">
        <v>44845</v>
      </c>
      <c r="B5" s="383" t="s">
        <v>1042</v>
      </c>
      <c r="C5" s="384" t="s">
        <v>257</v>
      </c>
      <c r="D5" s="384" t="s">
        <v>1043</v>
      </c>
      <c r="E5" s="385">
        <v>86220</v>
      </c>
      <c r="F5" s="385" t="s">
        <v>979</v>
      </c>
      <c r="G5" s="385" t="s">
        <v>979</v>
      </c>
      <c r="H5" s="385" t="s">
        <v>979</v>
      </c>
      <c r="I5" s="384" t="s">
        <v>979</v>
      </c>
      <c r="J5" s="384" t="s">
        <v>979</v>
      </c>
      <c r="K5" s="384" t="s">
        <v>979</v>
      </c>
      <c r="L5" s="384" t="s">
        <v>979</v>
      </c>
      <c r="M5" s="384" t="s">
        <v>979</v>
      </c>
      <c r="N5" s="384" t="s">
        <v>979</v>
      </c>
      <c r="O5" s="384" t="s">
        <v>979</v>
      </c>
      <c r="P5" s="384" t="s">
        <v>979</v>
      </c>
      <c r="Q5" s="384" t="s">
        <v>979</v>
      </c>
      <c r="R5" s="384" t="s">
        <v>979</v>
      </c>
      <c r="S5" s="384" t="s">
        <v>979</v>
      </c>
      <c r="T5" s="384" t="s">
        <v>979</v>
      </c>
      <c r="U5" s="384" t="s">
        <v>979</v>
      </c>
      <c r="V5" s="384" t="s">
        <v>957</v>
      </c>
      <c r="W5" s="384"/>
      <c r="X5" s="384" t="s">
        <v>1044</v>
      </c>
      <c r="Y5" s="384" t="s">
        <v>1045</v>
      </c>
    </row>
    <row r="6" spans="1:25" s="381" customFormat="1" ht="45">
      <c r="A6" s="563">
        <v>44861</v>
      </c>
      <c r="B6" s="564" t="s">
        <v>703</v>
      </c>
      <c r="C6" s="565" t="s">
        <v>976</v>
      </c>
      <c r="D6" s="566" t="s">
        <v>975</v>
      </c>
      <c r="E6" s="567">
        <v>85736</v>
      </c>
      <c r="F6" s="567">
        <v>18012</v>
      </c>
      <c r="G6" s="567">
        <v>12308</v>
      </c>
      <c r="H6" s="568">
        <v>9979</v>
      </c>
      <c r="I6" s="569">
        <v>44868</v>
      </c>
      <c r="J6" s="570">
        <v>44868</v>
      </c>
      <c r="K6" s="571">
        <v>44868</v>
      </c>
      <c r="L6" s="570">
        <v>44868</v>
      </c>
      <c r="M6" s="571">
        <v>44868</v>
      </c>
      <c r="N6" s="572">
        <v>44868</v>
      </c>
      <c r="O6" s="570">
        <v>44868</v>
      </c>
      <c r="P6" s="571">
        <v>44868</v>
      </c>
      <c r="Q6" s="572">
        <v>44868</v>
      </c>
      <c r="R6" s="573">
        <v>44868</v>
      </c>
      <c r="S6" s="574" t="s">
        <v>721</v>
      </c>
      <c r="T6" s="575" t="s">
        <v>720</v>
      </c>
      <c r="U6" s="169">
        <v>2365981</v>
      </c>
      <c r="V6" s="576" t="s">
        <v>977</v>
      </c>
      <c r="W6" s="576" t="s">
        <v>978</v>
      </c>
      <c r="X6" s="576"/>
      <c r="Y6" s="576"/>
    </row>
    <row r="7" spans="1:25" s="386" customFormat="1" ht="45">
      <c r="A7" s="382">
        <v>44861</v>
      </c>
      <c r="B7" s="383" t="s">
        <v>945</v>
      </c>
      <c r="C7" s="384" t="s">
        <v>974</v>
      </c>
      <c r="D7" s="384" t="s">
        <v>975</v>
      </c>
      <c r="E7" s="385">
        <v>85737</v>
      </c>
      <c r="F7" s="385">
        <v>18013</v>
      </c>
      <c r="G7" s="385" t="s">
        <v>979</v>
      </c>
      <c r="H7" s="385">
        <v>9980</v>
      </c>
      <c r="I7" s="387">
        <v>44868</v>
      </c>
      <c r="J7" s="387">
        <v>44868</v>
      </c>
      <c r="K7" s="387">
        <v>44868</v>
      </c>
      <c r="L7" s="387">
        <v>44868</v>
      </c>
      <c r="M7" s="387">
        <v>44868</v>
      </c>
      <c r="N7" s="387">
        <v>44868</v>
      </c>
      <c r="O7" s="387">
        <v>44868</v>
      </c>
      <c r="P7" s="384" t="s">
        <v>979</v>
      </c>
      <c r="Q7" s="384" t="s">
        <v>979</v>
      </c>
      <c r="R7" s="384" t="s">
        <v>979</v>
      </c>
      <c r="S7" s="388" t="s">
        <v>721</v>
      </c>
      <c r="T7" s="384" t="s">
        <v>720</v>
      </c>
      <c r="U7" s="169">
        <v>2365984</v>
      </c>
      <c r="V7" s="384" t="s">
        <v>977</v>
      </c>
      <c r="W7" s="384" t="s">
        <v>978</v>
      </c>
      <c r="X7" s="384"/>
      <c r="Y7" s="384"/>
    </row>
    <row r="8" spans="1:25" s="386" customFormat="1" ht="30">
      <c r="A8" s="382">
        <v>44859</v>
      </c>
      <c r="B8" s="383">
        <v>28010595</v>
      </c>
      <c r="C8" s="384" t="s">
        <v>729</v>
      </c>
      <c r="D8" s="384" t="s">
        <v>950</v>
      </c>
      <c r="E8" s="385">
        <v>85730</v>
      </c>
      <c r="F8" s="385">
        <v>18010</v>
      </c>
      <c r="G8" s="385">
        <v>12306</v>
      </c>
      <c r="H8" s="385" t="s">
        <v>979</v>
      </c>
      <c r="I8" s="387">
        <v>44868</v>
      </c>
      <c r="J8" s="387">
        <v>44868</v>
      </c>
      <c r="K8" s="387">
        <v>44868</v>
      </c>
      <c r="L8" s="387">
        <v>44868</v>
      </c>
      <c r="M8" s="384" t="s">
        <v>979</v>
      </c>
      <c r="N8" s="384" t="s">
        <v>979</v>
      </c>
      <c r="O8" s="384" t="s">
        <v>979</v>
      </c>
      <c r="P8" s="387">
        <v>44868</v>
      </c>
      <c r="Q8" s="387">
        <v>44868</v>
      </c>
      <c r="R8" s="387">
        <v>44868</v>
      </c>
      <c r="S8" s="384" t="s">
        <v>721</v>
      </c>
      <c r="T8" s="384" t="s">
        <v>968</v>
      </c>
      <c r="U8" s="169">
        <v>2365359</v>
      </c>
      <c r="V8" s="384" t="s">
        <v>969</v>
      </c>
      <c r="W8" s="384" t="s">
        <v>970</v>
      </c>
      <c r="X8" s="384"/>
      <c r="Y8" s="384"/>
    </row>
    <row r="9" spans="1:25" s="386" customFormat="1" ht="30">
      <c r="A9" s="382">
        <v>44854</v>
      </c>
      <c r="B9" s="383" t="s">
        <v>971</v>
      </c>
      <c r="C9" s="384" t="s">
        <v>972</v>
      </c>
      <c r="D9" s="384" t="s">
        <v>950</v>
      </c>
      <c r="E9" s="385">
        <v>85731</v>
      </c>
      <c r="F9" s="385">
        <v>18011</v>
      </c>
      <c r="G9" s="385">
        <v>12307</v>
      </c>
      <c r="H9" s="385" t="s">
        <v>979</v>
      </c>
      <c r="I9" s="387">
        <v>44868</v>
      </c>
      <c r="J9" s="387">
        <v>44868</v>
      </c>
      <c r="K9" s="387">
        <v>44868</v>
      </c>
      <c r="L9" s="387">
        <v>44868</v>
      </c>
      <c r="M9" s="384" t="s">
        <v>979</v>
      </c>
      <c r="N9" s="384" t="s">
        <v>979</v>
      </c>
      <c r="O9" s="384" t="s">
        <v>979</v>
      </c>
      <c r="P9" s="387">
        <v>44868</v>
      </c>
      <c r="Q9" s="387">
        <v>44868</v>
      </c>
      <c r="R9" s="387">
        <v>44868</v>
      </c>
      <c r="S9" s="384" t="s">
        <v>721</v>
      </c>
      <c r="T9" s="384" t="s">
        <v>968</v>
      </c>
      <c r="U9" s="169">
        <v>2364229</v>
      </c>
      <c r="V9" s="384" t="s">
        <v>969</v>
      </c>
      <c r="W9" s="384" t="s">
        <v>973</v>
      </c>
      <c r="X9" s="384"/>
      <c r="Y9" s="384"/>
    </row>
    <row r="10" spans="1:25" s="386" customFormat="1">
      <c r="A10" s="382">
        <v>44845</v>
      </c>
      <c r="B10" s="383" t="s">
        <v>955</v>
      </c>
      <c r="C10" s="384" t="s">
        <v>956</v>
      </c>
      <c r="D10" s="384" t="s">
        <v>730</v>
      </c>
      <c r="E10" s="385">
        <v>85605</v>
      </c>
      <c r="F10" s="385">
        <v>17947</v>
      </c>
      <c r="G10" s="385">
        <v>12281</v>
      </c>
      <c r="H10" s="385">
        <v>9975</v>
      </c>
      <c r="I10" s="387">
        <v>44845</v>
      </c>
      <c r="J10" s="387">
        <v>44845</v>
      </c>
      <c r="K10" s="387">
        <v>44845</v>
      </c>
      <c r="L10" s="387">
        <v>44845</v>
      </c>
      <c r="M10" s="387">
        <v>44845</v>
      </c>
      <c r="N10" s="387">
        <v>44845</v>
      </c>
      <c r="O10" s="387">
        <v>44845</v>
      </c>
      <c r="P10" s="387">
        <v>44845</v>
      </c>
      <c r="Q10" s="387">
        <v>44845</v>
      </c>
      <c r="R10" s="387">
        <v>44845</v>
      </c>
      <c r="S10" s="384" t="s">
        <v>721</v>
      </c>
      <c r="T10" s="384" t="s">
        <v>720</v>
      </c>
      <c r="U10" s="169">
        <v>2361990</v>
      </c>
      <c r="V10" s="384" t="s">
        <v>957</v>
      </c>
      <c r="W10" s="384"/>
      <c r="X10" s="384"/>
      <c r="Y10" s="384"/>
    </row>
    <row r="11" spans="1:25" s="386" customFormat="1">
      <c r="A11" s="382">
        <v>44839</v>
      </c>
      <c r="B11" s="383" t="s">
        <v>952</v>
      </c>
      <c r="C11" s="384" t="s">
        <v>953</v>
      </c>
      <c r="D11" s="384" t="s">
        <v>950</v>
      </c>
      <c r="E11" s="385">
        <v>85576</v>
      </c>
      <c r="F11" s="385">
        <v>17943</v>
      </c>
      <c r="G11" s="385">
        <v>12280</v>
      </c>
      <c r="H11" s="385" t="s">
        <v>979</v>
      </c>
      <c r="I11" s="387">
        <v>44839</v>
      </c>
      <c r="J11" s="387">
        <v>44839</v>
      </c>
      <c r="K11" s="387">
        <v>44839</v>
      </c>
      <c r="L11" s="387">
        <v>44839</v>
      </c>
      <c r="M11" s="384" t="s">
        <v>979</v>
      </c>
      <c r="N11" s="384" t="s">
        <v>979</v>
      </c>
      <c r="O11" s="384" t="s">
        <v>979</v>
      </c>
      <c r="P11" s="387">
        <v>44839</v>
      </c>
      <c r="Q11" s="387">
        <v>44839</v>
      </c>
      <c r="R11" s="387">
        <v>44839</v>
      </c>
      <c r="S11" s="384" t="s">
        <v>721</v>
      </c>
      <c r="T11" s="384" t="s">
        <v>720</v>
      </c>
      <c r="U11" s="169">
        <v>2360283</v>
      </c>
      <c r="V11" s="384" t="s">
        <v>954</v>
      </c>
      <c r="W11" s="384"/>
      <c r="X11" s="384"/>
      <c r="Y11" s="384"/>
    </row>
    <row r="12" spans="1:25" s="386" customFormat="1">
      <c r="A12" s="382">
        <v>44823</v>
      </c>
      <c r="B12" s="383" t="s">
        <v>948</v>
      </c>
      <c r="C12" s="384" t="s">
        <v>949</v>
      </c>
      <c r="D12" s="384" t="s">
        <v>950</v>
      </c>
      <c r="E12" s="385">
        <v>85481</v>
      </c>
      <c r="F12" s="385">
        <v>17937</v>
      </c>
      <c r="G12" s="385">
        <v>12272</v>
      </c>
      <c r="H12" s="385" t="s">
        <v>979</v>
      </c>
      <c r="I12" s="387">
        <v>44839</v>
      </c>
      <c r="J12" s="387">
        <v>44839</v>
      </c>
      <c r="K12" s="387">
        <v>44823</v>
      </c>
      <c r="L12" s="387">
        <v>44839</v>
      </c>
      <c r="M12" s="384" t="s">
        <v>979</v>
      </c>
      <c r="N12" s="384" t="s">
        <v>979</v>
      </c>
      <c r="O12" s="384" t="s">
        <v>979</v>
      </c>
      <c r="P12" s="387">
        <v>44823</v>
      </c>
      <c r="Q12" s="387">
        <v>44839</v>
      </c>
      <c r="R12" s="387">
        <v>44839</v>
      </c>
      <c r="S12" s="384" t="s">
        <v>721</v>
      </c>
      <c r="T12" s="384" t="s">
        <v>720</v>
      </c>
      <c r="U12" s="169">
        <v>2357473</v>
      </c>
      <c r="V12" s="384" t="s">
        <v>951</v>
      </c>
      <c r="W12" s="384"/>
      <c r="X12" s="384"/>
      <c r="Y12" s="384"/>
    </row>
    <row r="13" spans="1:25" s="386" customFormat="1">
      <c r="A13" s="187">
        <v>44788</v>
      </c>
      <c r="B13" s="177">
        <v>60715</v>
      </c>
      <c r="C13" s="177" t="s">
        <v>966</v>
      </c>
      <c r="D13" s="177" t="s">
        <v>958</v>
      </c>
      <c r="E13" s="198">
        <v>85690</v>
      </c>
      <c r="F13" s="198">
        <v>17997</v>
      </c>
      <c r="G13" s="198"/>
      <c r="H13" s="198"/>
      <c r="I13" s="187">
        <v>44860</v>
      </c>
      <c r="J13" s="187">
        <v>44860</v>
      </c>
      <c r="K13" s="187">
        <v>44860</v>
      </c>
      <c r="L13" s="409">
        <v>44860</v>
      </c>
      <c r="M13" s="389"/>
      <c r="N13" s="389"/>
      <c r="O13" s="177"/>
      <c r="P13" s="177"/>
      <c r="Q13" s="177"/>
      <c r="R13" s="177"/>
      <c r="S13" s="177"/>
      <c r="T13" s="177" t="s">
        <v>732</v>
      </c>
      <c r="U13" s="424"/>
      <c r="V13" s="177" t="s">
        <v>959</v>
      </c>
      <c r="W13" s="389"/>
      <c r="X13" s="389"/>
      <c r="Y13" s="389" t="s">
        <v>960</v>
      </c>
    </row>
    <row r="14" spans="1:25" ht="15.75" thickBot="1">
      <c r="A14" s="377">
        <v>44776</v>
      </c>
      <c r="B14" s="378">
        <v>60702</v>
      </c>
      <c r="C14" s="400" t="s">
        <v>961</v>
      </c>
      <c r="D14" s="379" t="s">
        <v>958</v>
      </c>
      <c r="E14" s="380">
        <v>85668</v>
      </c>
      <c r="F14" s="380">
        <v>17985</v>
      </c>
      <c r="G14" s="380"/>
      <c r="H14" s="375"/>
      <c r="I14" s="376">
        <v>44858</v>
      </c>
      <c r="J14" s="405">
        <v>44860</v>
      </c>
      <c r="K14" s="407">
        <v>44860</v>
      </c>
      <c r="L14" s="410">
        <v>44860</v>
      </c>
      <c r="M14" s="411"/>
      <c r="N14" s="413"/>
      <c r="O14" s="415"/>
      <c r="P14" s="417"/>
      <c r="Q14" s="378"/>
      <c r="R14" s="415"/>
      <c r="S14" s="417"/>
      <c r="T14" s="422" t="s">
        <v>732</v>
      </c>
      <c r="U14" s="424"/>
      <c r="V14" s="422" t="s">
        <v>959</v>
      </c>
      <c r="W14" s="427"/>
      <c r="X14" s="427"/>
      <c r="Y14" s="427" t="s">
        <v>960</v>
      </c>
    </row>
    <row r="15" spans="1:25" ht="15.75" thickBot="1">
      <c r="A15" s="187">
        <v>44776</v>
      </c>
      <c r="B15" s="355">
        <v>60708</v>
      </c>
      <c r="C15" s="355" t="s">
        <v>961</v>
      </c>
      <c r="D15" s="355" t="s">
        <v>958</v>
      </c>
      <c r="E15" s="364">
        <v>85682</v>
      </c>
      <c r="F15" s="364">
        <v>17990</v>
      </c>
      <c r="G15" s="364"/>
      <c r="H15" s="197"/>
      <c r="I15" s="303">
        <v>44859</v>
      </c>
      <c r="J15" s="395">
        <v>44860</v>
      </c>
      <c r="K15" s="396">
        <v>44860</v>
      </c>
      <c r="L15" s="397">
        <v>44860</v>
      </c>
      <c r="M15" s="392"/>
      <c r="N15" s="389"/>
      <c r="O15" s="391"/>
      <c r="P15" s="189"/>
      <c r="Q15" s="177"/>
      <c r="R15" s="391"/>
      <c r="S15" s="421"/>
      <c r="T15" s="393" t="s">
        <v>732</v>
      </c>
      <c r="U15" s="393"/>
      <c r="V15" s="393" t="s">
        <v>959</v>
      </c>
      <c r="W15" s="394"/>
      <c r="X15" s="394"/>
      <c r="Y15" s="394" t="s">
        <v>960</v>
      </c>
    </row>
    <row r="16" spans="1:25" ht="15.75" thickBot="1">
      <c r="A16" s="187">
        <v>44769</v>
      </c>
      <c r="B16" s="355">
        <v>60713</v>
      </c>
      <c r="C16" s="355" t="s">
        <v>530</v>
      </c>
      <c r="D16" s="355" t="s">
        <v>958</v>
      </c>
      <c r="E16" s="364">
        <v>85688</v>
      </c>
      <c r="F16" s="364">
        <v>17995</v>
      </c>
      <c r="G16" s="364"/>
      <c r="H16" s="197"/>
      <c r="I16" s="303">
        <v>44860</v>
      </c>
      <c r="J16" s="395">
        <v>44860</v>
      </c>
      <c r="K16" s="396">
        <v>44860</v>
      </c>
      <c r="L16" s="397">
        <v>44860</v>
      </c>
      <c r="M16" s="392"/>
      <c r="N16" s="389"/>
      <c r="O16" s="391"/>
      <c r="P16" s="189"/>
      <c r="Q16" s="177"/>
      <c r="R16" s="391"/>
      <c r="S16" s="421"/>
      <c r="T16" s="393" t="s">
        <v>732</v>
      </c>
      <c r="U16" s="393"/>
      <c r="V16" s="393" t="s">
        <v>959</v>
      </c>
      <c r="W16" s="394"/>
      <c r="X16" s="394"/>
      <c r="Y16" s="394" t="s">
        <v>960</v>
      </c>
    </row>
    <row r="17" spans="1:25" ht="15.75" thickBot="1">
      <c r="A17" s="187">
        <v>44769</v>
      </c>
      <c r="B17" s="355">
        <v>60714</v>
      </c>
      <c r="C17" s="355" t="s">
        <v>965</v>
      </c>
      <c r="D17" s="355" t="s">
        <v>958</v>
      </c>
      <c r="E17" s="364">
        <v>85689</v>
      </c>
      <c r="F17" s="364">
        <v>17996</v>
      </c>
      <c r="G17" s="364"/>
      <c r="H17" s="197"/>
      <c r="I17" s="303">
        <v>44860</v>
      </c>
      <c r="J17" s="395">
        <v>44860</v>
      </c>
      <c r="K17" s="396">
        <v>44860</v>
      </c>
      <c r="L17" s="397">
        <v>44860</v>
      </c>
      <c r="M17" s="392"/>
      <c r="N17" s="389"/>
      <c r="O17" s="391"/>
      <c r="P17" s="189"/>
      <c r="Q17" s="177"/>
      <c r="R17" s="391"/>
      <c r="S17" s="421"/>
      <c r="T17" s="393" t="s">
        <v>732</v>
      </c>
      <c r="U17" s="393"/>
      <c r="V17" s="393" t="s">
        <v>959</v>
      </c>
      <c r="W17" s="394"/>
      <c r="X17" s="394"/>
      <c r="Y17" s="394" t="s">
        <v>960</v>
      </c>
    </row>
    <row r="18" spans="1:25" ht="15.75" thickBot="1">
      <c r="A18" s="276">
        <v>44763</v>
      </c>
      <c r="B18" s="355">
        <v>60706</v>
      </c>
      <c r="C18" s="355" t="s">
        <v>963</v>
      </c>
      <c r="D18" s="355" t="s">
        <v>958</v>
      </c>
      <c r="E18" s="364">
        <v>85672</v>
      </c>
      <c r="F18" s="364">
        <v>17898</v>
      </c>
      <c r="G18" s="364"/>
      <c r="H18" s="197"/>
      <c r="I18" s="303">
        <v>44859</v>
      </c>
      <c r="J18" s="395">
        <v>44860</v>
      </c>
      <c r="K18" s="408">
        <v>44860</v>
      </c>
      <c r="L18" s="397">
        <v>44860</v>
      </c>
      <c r="M18" s="412"/>
      <c r="N18" s="414"/>
      <c r="O18" s="416"/>
      <c r="P18" s="418"/>
      <c r="Q18" s="419"/>
      <c r="R18" s="416"/>
      <c r="S18" s="421"/>
      <c r="T18" s="393" t="s">
        <v>732</v>
      </c>
      <c r="U18" s="393"/>
      <c r="V18" s="393" t="s">
        <v>959</v>
      </c>
      <c r="W18" s="394"/>
      <c r="X18" s="394"/>
      <c r="Y18" s="394" t="s">
        <v>960</v>
      </c>
    </row>
    <row r="19" spans="1:25" ht="15.75" thickBot="1">
      <c r="A19" s="187">
        <v>44763</v>
      </c>
      <c r="B19" s="355">
        <v>60710</v>
      </c>
      <c r="C19" s="355" t="s">
        <v>964</v>
      </c>
      <c r="D19" s="355" t="s">
        <v>958</v>
      </c>
      <c r="E19" s="364">
        <v>85685</v>
      </c>
      <c r="F19" s="364">
        <v>17992</v>
      </c>
      <c r="G19" s="364"/>
      <c r="H19" s="197"/>
      <c r="I19" s="303">
        <v>44860</v>
      </c>
      <c r="J19" s="395">
        <v>44860</v>
      </c>
      <c r="K19" s="396">
        <v>44860</v>
      </c>
      <c r="L19" s="397">
        <v>44860</v>
      </c>
      <c r="M19" s="392"/>
      <c r="N19" s="389"/>
      <c r="O19" s="391"/>
      <c r="P19" s="189"/>
      <c r="Q19" s="177"/>
      <c r="R19" s="391"/>
      <c r="S19" s="421"/>
      <c r="T19" s="393" t="s">
        <v>732</v>
      </c>
      <c r="U19" s="393"/>
      <c r="V19" s="393" t="s">
        <v>959</v>
      </c>
      <c r="W19" s="394"/>
      <c r="X19" s="394"/>
      <c r="Y19" s="394" t="s">
        <v>960</v>
      </c>
    </row>
    <row r="20" spans="1:25" ht="15.75" thickBot="1">
      <c r="A20" s="187">
        <v>44762</v>
      </c>
      <c r="B20" s="355">
        <v>60703</v>
      </c>
      <c r="C20" s="355" t="s">
        <v>131</v>
      </c>
      <c r="D20" s="355" t="s">
        <v>958</v>
      </c>
      <c r="E20" s="364">
        <v>85669</v>
      </c>
      <c r="F20" s="364">
        <v>17986</v>
      </c>
      <c r="G20" s="364"/>
      <c r="H20" s="197"/>
      <c r="I20" s="303">
        <v>44858</v>
      </c>
      <c r="J20" s="395">
        <v>44860</v>
      </c>
      <c r="K20" s="396">
        <v>44860</v>
      </c>
      <c r="L20" s="397">
        <v>44860</v>
      </c>
      <c r="M20" s="392"/>
      <c r="N20" s="389"/>
      <c r="O20" s="391"/>
      <c r="P20" s="189"/>
      <c r="Q20" s="177"/>
      <c r="R20" s="391"/>
      <c r="S20" s="421"/>
      <c r="T20" s="393" t="s">
        <v>732</v>
      </c>
      <c r="U20" s="393"/>
      <c r="V20" s="393" t="s">
        <v>959</v>
      </c>
      <c r="W20" s="394"/>
      <c r="X20" s="394"/>
      <c r="Y20" s="394" t="s">
        <v>960</v>
      </c>
    </row>
    <row r="21" spans="1:25" ht="15.75" thickBot="1">
      <c r="A21" s="187">
        <v>44762</v>
      </c>
      <c r="B21" s="355">
        <v>60704</v>
      </c>
      <c r="C21" s="355" t="s">
        <v>962</v>
      </c>
      <c r="D21" s="355" t="s">
        <v>958</v>
      </c>
      <c r="E21" s="364">
        <v>85670</v>
      </c>
      <c r="F21" s="364">
        <v>17987</v>
      </c>
      <c r="G21" s="364"/>
      <c r="H21" s="197"/>
      <c r="I21" s="303">
        <v>44859</v>
      </c>
      <c r="J21" s="395">
        <v>44860</v>
      </c>
      <c r="K21" s="396">
        <v>44860</v>
      </c>
      <c r="L21" s="397">
        <v>44860</v>
      </c>
      <c r="M21" s="392"/>
      <c r="N21" s="389"/>
      <c r="O21" s="391"/>
      <c r="P21" s="189"/>
      <c r="Q21" s="177"/>
      <c r="R21" s="391"/>
      <c r="S21" s="421"/>
      <c r="T21" s="393" t="s">
        <v>732</v>
      </c>
      <c r="U21" s="393"/>
      <c r="V21" s="393" t="s">
        <v>959</v>
      </c>
      <c r="W21" s="394"/>
      <c r="X21" s="394"/>
      <c r="Y21" s="394" t="s">
        <v>960</v>
      </c>
    </row>
    <row r="22" spans="1:25" ht="15.75" thickBot="1">
      <c r="A22" s="187">
        <v>44762</v>
      </c>
      <c r="B22" s="355">
        <v>60705</v>
      </c>
      <c r="C22" s="355" t="s">
        <v>131</v>
      </c>
      <c r="D22" s="355" t="s">
        <v>958</v>
      </c>
      <c r="E22" s="364">
        <v>85671</v>
      </c>
      <c r="F22" s="364">
        <v>17988</v>
      </c>
      <c r="G22" s="364"/>
      <c r="H22" s="197"/>
      <c r="I22" s="303">
        <v>44859</v>
      </c>
      <c r="J22" s="395">
        <v>44860</v>
      </c>
      <c r="K22" s="396">
        <v>44860</v>
      </c>
      <c r="L22" s="397">
        <v>44860</v>
      </c>
      <c r="M22" s="392"/>
      <c r="N22" s="389"/>
      <c r="O22" s="391"/>
      <c r="P22" s="189"/>
      <c r="Q22" s="177"/>
      <c r="R22" s="391"/>
      <c r="S22" s="421"/>
      <c r="T22" s="393" t="s">
        <v>732</v>
      </c>
      <c r="U22" s="424"/>
      <c r="V22" s="393" t="s">
        <v>959</v>
      </c>
      <c r="W22" s="394"/>
      <c r="X22" s="394"/>
      <c r="Y22" s="394" t="s">
        <v>960</v>
      </c>
    </row>
    <row r="23" spans="1:25">
      <c r="A23" s="187">
        <v>44761</v>
      </c>
      <c r="B23" s="355">
        <v>60709</v>
      </c>
      <c r="C23" s="355" t="s">
        <v>526</v>
      </c>
      <c r="D23" s="355" t="s">
        <v>958</v>
      </c>
      <c r="E23" s="364">
        <v>85683</v>
      </c>
      <c r="F23" s="364">
        <v>17991</v>
      </c>
      <c r="G23" s="364"/>
      <c r="H23" s="197"/>
      <c r="I23" s="303">
        <v>44859</v>
      </c>
      <c r="J23" s="395">
        <v>44860</v>
      </c>
      <c r="K23" s="396">
        <v>44860</v>
      </c>
      <c r="L23" s="397">
        <v>44860</v>
      </c>
      <c r="M23" s="392"/>
      <c r="N23" s="389"/>
      <c r="O23" s="391"/>
      <c r="P23" s="189"/>
      <c r="Q23" s="177"/>
      <c r="R23" s="391"/>
      <c r="S23" s="421"/>
      <c r="T23" s="393" t="s">
        <v>732</v>
      </c>
      <c r="U23" s="393"/>
      <c r="V23" s="393" t="s">
        <v>959</v>
      </c>
      <c r="W23" s="394"/>
      <c r="X23" s="394"/>
      <c r="Y23" s="394" t="s">
        <v>960</v>
      </c>
    </row>
    <row r="24" spans="1:25">
      <c r="A24" s="187">
        <v>44761</v>
      </c>
      <c r="B24" s="177">
        <v>60711</v>
      </c>
      <c r="C24" s="390" t="s">
        <v>529</v>
      </c>
      <c r="D24" s="273" t="s">
        <v>958</v>
      </c>
      <c r="E24" s="198">
        <v>85686</v>
      </c>
      <c r="F24" s="198">
        <v>17993</v>
      </c>
      <c r="G24" s="198"/>
      <c r="H24" s="197"/>
      <c r="I24" s="303">
        <v>44860</v>
      </c>
      <c r="J24" s="395">
        <v>44860</v>
      </c>
      <c r="K24" s="396">
        <v>44860</v>
      </c>
      <c r="L24" s="397">
        <v>44860</v>
      </c>
      <c r="M24" s="392"/>
      <c r="N24" s="389"/>
      <c r="O24" s="391"/>
      <c r="P24" s="189"/>
      <c r="Q24" s="177"/>
      <c r="R24" s="391"/>
      <c r="S24" s="189"/>
      <c r="T24" s="393" t="s">
        <v>732</v>
      </c>
      <c r="U24" s="393"/>
      <c r="V24" s="393" t="s">
        <v>959</v>
      </c>
      <c r="W24" s="394"/>
      <c r="X24" s="394"/>
      <c r="Y24" s="394" t="s">
        <v>960</v>
      </c>
    </row>
    <row r="25" spans="1:25">
      <c r="A25" s="187">
        <v>44754</v>
      </c>
      <c r="B25" s="177">
        <v>60701</v>
      </c>
      <c r="C25" s="390" t="s">
        <v>525</v>
      </c>
      <c r="D25" s="273" t="s">
        <v>958</v>
      </c>
      <c r="E25" s="198">
        <v>85667</v>
      </c>
      <c r="F25" s="198">
        <v>17982</v>
      </c>
      <c r="G25" s="198"/>
      <c r="H25" s="197"/>
      <c r="I25" s="303">
        <v>44858</v>
      </c>
      <c r="J25" s="395">
        <v>44860</v>
      </c>
      <c r="K25" s="396">
        <v>44860</v>
      </c>
      <c r="L25" s="397">
        <v>44860</v>
      </c>
      <c r="M25" s="392"/>
      <c r="N25" s="389"/>
      <c r="O25" s="391"/>
      <c r="P25" s="189"/>
      <c r="Q25" s="177"/>
      <c r="R25" s="391"/>
      <c r="S25" s="189"/>
      <c r="T25" s="393" t="s">
        <v>732</v>
      </c>
      <c r="U25" s="393"/>
      <c r="V25" s="393" t="s">
        <v>959</v>
      </c>
      <c r="W25" s="394"/>
      <c r="X25" s="394"/>
      <c r="Y25" s="394" t="s">
        <v>960</v>
      </c>
    </row>
    <row r="26" spans="1:25">
      <c r="A26" s="187">
        <v>44754</v>
      </c>
      <c r="B26" s="177">
        <v>60707</v>
      </c>
      <c r="C26" s="390" t="s">
        <v>525</v>
      </c>
      <c r="D26" s="273" t="s">
        <v>958</v>
      </c>
      <c r="E26" s="198">
        <v>85680</v>
      </c>
      <c r="F26" s="198">
        <v>17981</v>
      </c>
      <c r="G26" s="198"/>
      <c r="H26" s="197"/>
      <c r="I26" s="303">
        <v>44859</v>
      </c>
      <c r="J26" s="395">
        <v>44860</v>
      </c>
      <c r="K26" s="396">
        <v>44860</v>
      </c>
      <c r="L26" s="397">
        <v>44860</v>
      </c>
      <c r="M26" s="392"/>
      <c r="N26" s="389"/>
      <c r="O26" s="391"/>
      <c r="P26" s="189"/>
      <c r="Q26" s="177"/>
      <c r="R26" s="391"/>
      <c r="S26" s="189"/>
      <c r="T26" s="393" t="s">
        <v>732</v>
      </c>
      <c r="U26" s="393"/>
      <c r="V26" s="393" t="s">
        <v>959</v>
      </c>
      <c r="W26" s="394"/>
      <c r="X26" s="394"/>
      <c r="Y26" s="394" t="s">
        <v>960</v>
      </c>
    </row>
    <row r="27" spans="1:25">
      <c r="A27" s="187">
        <v>44754</v>
      </c>
      <c r="B27" s="177">
        <v>60712</v>
      </c>
      <c r="C27" s="390" t="s">
        <v>525</v>
      </c>
      <c r="D27" s="273" t="s">
        <v>958</v>
      </c>
      <c r="E27" s="198">
        <v>85687</v>
      </c>
      <c r="F27" s="198">
        <v>17994</v>
      </c>
      <c r="G27" s="198"/>
      <c r="H27" s="197"/>
      <c r="I27" s="303">
        <v>44860</v>
      </c>
      <c r="J27" s="395">
        <v>44860</v>
      </c>
      <c r="K27" s="396">
        <v>44860</v>
      </c>
      <c r="L27" s="397">
        <v>44860</v>
      </c>
      <c r="M27" s="392"/>
      <c r="N27" s="389"/>
      <c r="O27" s="391"/>
      <c r="P27" s="189"/>
      <c r="Q27" s="177"/>
      <c r="R27" s="391"/>
      <c r="S27" s="189"/>
      <c r="T27" s="393" t="s">
        <v>732</v>
      </c>
      <c r="U27" s="393"/>
      <c r="V27" s="393" t="s">
        <v>959</v>
      </c>
      <c r="W27" s="394"/>
      <c r="X27" s="394"/>
      <c r="Y27" s="394" t="s">
        <v>960</v>
      </c>
    </row>
    <row r="28" spans="1:25">
      <c r="A28" s="382">
        <v>44721</v>
      </c>
      <c r="B28" s="383" t="s">
        <v>943</v>
      </c>
      <c r="C28" s="401" t="s">
        <v>944</v>
      </c>
      <c r="D28" s="402" t="s">
        <v>730</v>
      </c>
      <c r="E28" s="385">
        <v>84326</v>
      </c>
      <c r="F28" s="385">
        <v>17326</v>
      </c>
      <c r="G28" s="385">
        <v>12170</v>
      </c>
      <c r="H28" s="403">
        <v>9937</v>
      </c>
      <c r="I28" s="404"/>
      <c r="J28" s="406"/>
      <c r="K28" s="402"/>
      <c r="L28" s="406"/>
      <c r="M28" s="404"/>
      <c r="N28" s="384"/>
      <c r="O28" s="406"/>
      <c r="P28" s="404"/>
      <c r="Q28" s="384"/>
      <c r="R28" s="406"/>
      <c r="S28" s="404" t="s">
        <v>721</v>
      </c>
      <c r="T28" s="423" t="s">
        <v>720</v>
      </c>
      <c r="U28" s="425">
        <v>2333688</v>
      </c>
      <c r="V28" s="423"/>
      <c r="W28" s="423"/>
      <c r="X28" s="423"/>
      <c r="Y28" s="423"/>
    </row>
    <row r="29" spans="1:25">
      <c r="A29" s="187">
        <v>44700</v>
      </c>
      <c r="B29" s="177" t="s">
        <v>842</v>
      </c>
      <c r="C29" s="274" t="s">
        <v>843</v>
      </c>
      <c r="D29" s="273" t="s">
        <v>730</v>
      </c>
      <c r="E29" s="198">
        <v>841181</v>
      </c>
      <c r="F29" s="198">
        <v>17296</v>
      </c>
      <c r="G29" s="198">
        <v>12134</v>
      </c>
      <c r="H29" s="197">
        <v>9923</v>
      </c>
      <c r="I29" s="303">
        <v>44704</v>
      </c>
      <c r="J29" s="190"/>
      <c r="K29" s="304">
        <v>44704</v>
      </c>
      <c r="L29" s="195"/>
      <c r="M29" s="305">
        <v>44704</v>
      </c>
      <c r="N29" s="174"/>
      <c r="O29" s="190"/>
      <c r="P29" s="307">
        <v>44704</v>
      </c>
      <c r="Q29" s="188"/>
      <c r="R29" s="190"/>
      <c r="S29" s="192" t="s">
        <v>721</v>
      </c>
      <c r="T29" s="193" t="s">
        <v>720</v>
      </c>
      <c r="U29" s="425">
        <v>2328735</v>
      </c>
      <c r="V29" s="193"/>
      <c r="W29" s="194"/>
      <c r="X29" s="194"/>
      <c r="Y29" s="194"/>
    </row>
    <row r="30" spans="1:25">
      <c r="A30" s="187">
        <v>44679</v>
      </c>
      <c r="B30" s="177">
        <v>60207</v>
      </c>
      <c r="C30" s="357" t="s">
        <v>936</v>
      </c>
      <c r="D30" s="273" t="s">
        <v>730</v>
      </c>
      <c r="E30" s="198">
        <v>84960</v>
      </c>
      <c r="F30" s="198">
        <v>17726</v>
      </c>
      <c r="G30" s="198"/>
      <c r="H30" s="197"/>
      <c r="I30" s="303">
        <v>44774</v>
      </c>
      <c r="J30" s="277">
        <v>44774</v>
      </c>
      <c r="K30" s="304">
        <v>44774</v>
      </c>
      <c r="L30" s="278">
        <v>44774</v>
      </c>
      <c r="M30" s="196"/>
      <c r="N30" s="174"/>
      <c r="O30" s="190"/>
      <c r="P30" s="192"/>
      <c r="Q30" s="188"/>
      <c r="R30" s="190"/>
      <c r="S30" s="192"/>
      <c r="T30" s="193" t="s">
        <v>732</v>
      </c>
      <c r="U30" s="193"/>
      <c r="V30" s="193"/>
      <c r="W30" s="194"/>
      <c r="X30" s="194"/>
      <c r="Y30" s="194" t="s">
        <v>921</v>
      </c>
    </row>
    <row r="31" spans="1:25">
      <c r="A31" s="187">
        <v>44679</v>
      </c>
      <c r="B31" s="177">
        <v>60216</v>
      </c>
      <c r="C31" s="357" t="s">
        <v>936</v>
      </c>
      <c r="D31" s="273" t="s">
        <v>730</v>
      </c>
      <c r="E31" s="198">
        <v>85002</v>
      </c>
      <c r="F31" s="198">
        <v>17735</v>
      </c>
      <c r="G31" s="198"/>
      <c r="H31" s="197"/>
      <c r="I31" s="303">
        <v>44774</v>
      </c>
      <c r="J31" s="277">
        <v>44776</v>
      </c>
      <c r="K31" s="304">
        <v>44774</v>
      </c>
      <c r="L31" s="278">
        <v>44774</v>
      </c>
      <c r="M31" s="196"/>
      <c r="N31" s="174"/>
      <c r="O31" s="190"/>
      <c r="P31" s="192"/>
      <c r="Q31" s="188"/>
      <c r="R31" s="190"/>
      <c r="S31" s="192"/>
      <c r="T31" s="193" t="s">
        <v>732</v>
      </c>
      <c r="U31" s="193"/>
      <c r="V31" s="193"/>
      <c r="W31" s="194"/>
      <c r="X31" s="194"/>
      <c r="Y31" s="352" t="s">
        <v>937</v>
      </c>
    </row>
    <row r="32" spans="1:25">
      <c r="A32" s="187">
        <v>44678</v>
      </c>
      <c r="B32" s="177">
        <v>60208</v>
      </c>
      <c r="C32" s="357" t="s">
        <v>936</v>
      </c>
      <c r="D32" s="273" t="s">
        <v>730</v>
      </c>
      <c r="E32" s="198">
        <v>84961</v>
      </c>
      <c r="F32" s="198">
        <v>17727</v>
      </c>
      <c r="G32" s="198"/>
      <c r="H32" s="197"/>
      <c r="I32" s="303">
        <v>44774</v>
      </c>
      <c r="J32" s="277">
        <v>44774</v>
      </c>
      <c r="K32" s="304">
        <v>44774</v>
      </c>
      <c r="L32" s="278">
        <v>44774</v>
      </c>
      <c r="M32" s="196"/>
      <c r="N32" s="174"/>
      <c r="O32" s="190"/>
      <c r="P32" s="192"/>
      <c r="Q32" s="188"/>
      <c r="R32" s="190"/>
      <c r="S32" s="192"/>
      <c r="T32" s="193" t="s">
        <v>732</v>
      </c>
      <c r="U32" s="426"/>
      <c r="V32" s="193"/>
      <c r="W32" s="194"/>
      <c r="X32" s="194"/>
      <c r="Y32" s="194" t="s">
        <v>921</v>
      </c>
    </row>
    <row r="33" spans="1:25">
      <c r="A33" s="187">
        <v>44678</v>
      </c>
      <c r="B33" s="177">
        <v>60212</v>
      </c>
      <c r="C33" s="357" t="s">
        <v>936</v>
      </c>
      <c r="D33" s="273" t="s">
        <v>730</v>
      </c>
      <c r="E33" s="198">
        <v>84998</v>
      </c>
      <c r="F33" s="198">
        <v>17731</v>
      </c>
      <c r="G33" s="198"/>
      <c r="H33" s="197"/>
      <c r="I33" s="303">
        <v>44774</v>
      </c>
      <c r="J33" s="277">
        <v>44774</v>
      </c>
      <c r="K33" s="304">
        <v>44774</v>
      </c>
      <c r="L33" s="278">
        <v>44774</v>
      </c>
      <c r="M33" s="196"/>
      <c r="N33" s="174"/>
      <c r="O33" s="190"/>
      <c r="P33" s="192"/>
      <c r="Q33" s="188"/>
      <c r="R33" s="190"/>
      <c r="S33" s="192"/>
      <c r="T33" s="193" t="s">
        <v>732</v>
      </c>
      <c r="U33" s="193"/>
      <c r="V33" s="193"/>
      <c r="W33" s="194"/>
      <c r="X33" s="194"/>
      <c r="Y33" s="194" t="s">
        <v>921</v>
      </c>
    </row>
    <row r="34" spans="1:25">
      <c r="A34" s="187">
        <v>44678</v>
      </c>
      <c r="B34" s="177">
        <v>60219</v>
      </c>
      <c r="C34" s="357" t="s">
        <v>936</v>
      </c>
      <c r="D34" s="273" t="s">
        <v>730</v>
      </c>
      <c r="E34" s="198">
        <v>85005</v>
      </c>
      <c r="F34" s="198">
        <v>17739</v>
      </c>
      <c r="G34" s="198"/>
      <c r="H34" s="197"/>
      <c r="I34" s="303">
        <v>44774</v>
      </c>
      <c r="J34" s="277">
        <v>44776</v>
      </c>
      <c r="K34" s="304">
        <v>44774</v>
      </c>
      <c r="L34" s="278">
        <v>44774</v>
      </c>
      <c r="M34" s="196"/>
      <c r="N34" s="174"/>
      <c r="O34" s="190"/>
      <c r="P34" s="192"/>
      <c r="Q34" s="188"/>
      <c r="R34" s="190"/>
      <c r="S34" s="192"/>
      <c r="T34" s="193" t="s">
        <v>732</v>
      </c>
      <c r="U34" s="193"/>
      <c r="V34" s="193"/>
      <c r="W34" s="194"/>
      <c r="X34" s="194"/>
      <c r="Y34" s="352" t="s">
        <v>937</v>
      </c>
    </row>
    <row r="35" spans="1:25">
      <c r="A35" s="187">
        <v>44672</v>
      </c>
      <c r="B35" s="177">
        <v>60211</v>
      </c>
      <c r="C35" s="357" t="s">
        <v>936</v>
      </c>
      <c r="D35" s="273" t="s">
        <v>730</v>
      </c>
      <c r="E35" s="198">
        <v>84997</v>
      </c>
      <c r="F35" s="198">
        <v>17730</v>
      </c>
      <c r="G35" s="198"/>
      <c r="H35" s="197"/>
      <c r="I35" s="303">
        <v>44774</v>
      </c>
      <c r="J35" s="277">
        <v>44774</v>
      </c>
      <c r="K35" s="304">
        <v>44774</v>
      </c>
      <c r="L35" s="278">
        <v>44774</v>
      </c>
      <c r="M35" s="196"/>
      <c r="N35" s="174"/>
      <c r="O35" s="190"/>
      <c r="P35" s="192"/>
      <c r="Q35" s="188"/>
      <c r="R35" s="190"/>
      <c r="S35" s="192"/>
      <c r="T35" s="193" t="s">
        <v>732</v>
      </c>
      <c r="U35" s="193"/>
      <c r="V35" s="193"/>
      <c r="W35" s="194"/>
      <c r="X35" s="194"/>
      <c r="Y35" s="194" t="s">
        <v>921</v>
      </c>
    </row>
    <row r="36" spans="1:25">
      <c r="A36" s="187">
        <v>44672</v>
      </c>
      <c r="B36" s="177">
        <v>60215</v>
      </c>
      <c r="C36" s="357" t="s">
        <v>936</v>
      </c>
      <c r="D36" s="273" t="s">
        <v>730</v>
      </c>
      <c r="E36" s="198">
        <v>85001</v>
      </c>
      <c r="F36" s="198">
        <v>17734</v>
      </c>
      <c r="G36" s="198"/>
      <c r="H36" s="197"/>
      <c r="I36" s="303">
        <v>44774</v>
      </c>
      <c r="J36" s="277">
        <v>44774</v>
      </c>
      <c r="K36" s="304">
        <v>44774</v>
      </c>
      <c r="L36" s="278">
        <v>44774</v>
      </c>
      <c r="M36" s="196"/>
      <c r="N36" s="174"/>
      <c r="O36" s="190"/>
      <c r="P36" s="192"/>
      <c r="Q36" s="188"/>
      <c r="R36" s="190"/>
      <c r="S36" s="192"/>
      <c r="T36" s="193" t="s">
        <v>732</v>
      </c>
      <c r="U36" s="193"/>
      <c r="V36" s="193"/>
      <c r="W36" s="194"/>
      <c r="X36" s="194"/>
      <c r="Y36" s="194" t="s">
        <v>921</v>
      </c>
    </row>
    <row r="37" spans="1:25">
      <c r="A37" s="187">
        <v>44671</v>
      </c>
      <c r="B37" s="177" t="s">
        <v>941</v>
      </c>
      <c r="C37" s="357" t="s">
        <v>942</v>
      </c>
      <c r="D37" s="273" t="s">
        <v>731</v>
      </c>
      <c r="E37" s="198">
        <v>84396</v>
      </c>
      <c r="F37" s="198">
        <v>17349</v>
      </c>
      <c r="G37" s="198">
        <v>121176</v>
      </c>
      <c r="H37" s="197"/>
      <c r="I37" s="303"/>
      <c r="J37" s="277"/>
      <c r="K37" s="304"/>
      <c r="L37" s="278"/>
      <c r="M37" s="196"/>
      <c r="N37" s="174"/>
      <c r="O37" s="190"/>
      <c r="P37" s="192"/>
      <c r="Q37" s="188"/>
      <c r="R37" s="190"/>
      <c r="S37" s="192" t="s">
        <v>721</v>
      </c>
      <c r="T37" s="193" t="s">
        <v>720</v>
      </c>
      <c r="U37" s="425">
        <v>2321061</v>
      </c>
      <c r="V37" s="193"/>
      <c r="W37" s="194"/>
      <c r="X37" s="194"/>
      <c r="Y37" s="194"/>
    </row>
    <row r="38" spans="1:25">
      <c r="A38" s="187">
        <v>44670</v>
      </c>
      <c r="B38" s="177">
        <v>60214</v>
      </c>
      <c r="C38" s="357" t="s">
        <v>935</v>
      </c>
      <c r="D38" s="273" t="s">
        <v>730</v>
      </c>
      <c r="E38" s="198">
        <v>85000</v>
      </c>
      <c r="F38" s="198">
        <v>17733</v>
      </c>
      <c r="G38" s="198"/>
      <c r="H38" s="197"/>
      <c r="I38" s="303">
        <v>44774</v>
      </c>
      <c r="J38" s="277">
        <v>44774</v>
      </c>
      <c r="K38" s="304">
        <v>44774</v>
      </c>
      <c r="L38" s="278">
        <v>44774</v>
      </c>
      <c r="M38" s="196"/>
      <c r="N38" s="174"/>
      <c r="O38" s="190"/>
      <c r="P38" s="192"/>
      <c r="Q38" s="188"/>
      <c r="R38" s="190"/>
      <c r="S38" s="192"/>
      <c r="T38" s="193" t="s">
        <v>732</v>
      </c>
      <c r="U38" s="193"/>
      <c r="V38" s="193"/>
      <c r="W38" s="194"/>
      <c r="X38" s="194"/>
      <c r="Y38" s="194" t="s">
        <v>921</v>
      </c>
    </row>
    <row r="39" spans="1:25">
      <c r="A39" s="187">
        <v>44670</v>
      </c>
      <c r="B39" s="177">
        <v>60217</v>
      </c>
      <c r="C39" s="357" t="s">
        <v>935</v>
      </c>
      <c r="D39" s="273" t="s">
        <v>730</v>
      </c>
      <c r="E39" s="198">
        <v>85003</v>
      </c>
      <c r="F39" s="198">
        <v>17736</v>
      </c>
      <c r="G39" s="198"/>
      <c r="H39" s="197"/>
      <c r="I39" s="303">
        <v>44774</v>
      </c>
      <c r="J39" s="277">
        <v>44776</v>
      </c>
      <c r="K39" s="304">
        <v>44774</v>
      </c>
      <c r="L39" s="278">
        <v>44774</v>
      </c>
      <c r="M39" s="196"/>
      <c r="N39" s="174"/>
      <c r="O39" s="190"/>
      <c r="P39" s="192"/>
      <c r="Q39" s="188"/>
      <c r="R39" s="190"/>
      <c r="S39" s="192"/>
      <c r="T39" s="193" t="s">
        <v>732</v>
      </c>
      <c r="U39" s="193"/>
      <c r="V39" s="193"/>
      <c r="W39" s="194"/>
      <c r="X39" s="194"/>
      <c r="Y39" s="352" t="s">
        <v>937</v>
      </c>
    </row>
    <row r="40" spans="1:25">
      <c r="A40" s="187">
        <v>44670</v>
      </c>
      <c r="B40" s="177">
        <v>60218</v>
      </c>
      <c r="C40" s="357" t="s">
        <v>935</v>
      </c>
      <c r="D40" s="273" t="s">
        <v>730</v>
      </c>
      <c r="E40" s="198">
        <v>85004</v>
      </c>
      <c r="F40" s="198">
        <v>17738</v>
      </c>
      <c r="G40" s="198"/>
      <c r="H40" s="197"/>
      <c r="I40" s="303">
        <v>44774</v>
      </c>
      <c r="J40" s="277">
        <v>44776</v>
      </c>
      <c r="K40" s="304">
        <v>44774</v>
      </c>
      <c r="L40" s="278">
        <v>44774</v>
      </c>
      <c r="M40" s="196"/>
      <c r="N40" s="174"/>
      <c r="O40" s="190"/>
      <c r="P40" s="192"/>
      <c r="Q40" s="188"/>
      <c r="R40" s="190"/>
      <c r="S40" s="192"/>
      <c r="T40" s="193" t="s">
        <v>732</v>
      </c>
      <c r="U40" s="193"/>
      <c r="V40" s="193"/>
      <c r="W40" s="194"/>
      <c r="X40" s="194"/>
      <c r="Y40" s="352" t="s">
        <v>937</v>
      </c>
    </row>
    <row r="41" spans="1:25">
      <c r="A41" s="187">
        <v>44665</v>
      </c>
      <c r="B41" s="177">
        <v>60209</v>
      </c>
      <c r="C41" s="357" t="s">
        <v>935</v>
      </c>
      <c r="D41" s="273" t="s">
        <v>730</v>
      </c>
      <c r="E41" s="198">
        <v>84962</v>
      </c>
      <c r="F41" s="198">
        <v>17728</v>
      </c>
      <c r="G41" s="198"/>
      <c r="H41" s="197"/>
      <c r="I41" s="303">
        <v>44774</v>
      </c>
      <c r="J41" s="277">
        <v>44774</v>
      </c>
      <c r="K41" s="304">
        <v>44774</v>
      </c>
      <c r="L41" s="278">
        <v>44774</v>
      </c>
      <c r="M41" s="196"/>
      <c r="N41" s="174"/>
      <c r="O41" s="190"/>
      <c r="P41" s="192"/>
      <c r="Q41" s="188"/>
      <c r="R41" s="190"/>
      <c r="S41" s="192"/>
      <c r="T41" s="193" t="s">
        <v>732</v>
      </c>
      <c r="U41" s="193"/>
      <c r="V41" s="193"/>
      <c r="W41" s="194"/>
      <c r="X41" s="194"/>
      <c r="Y41" s="194" t="s">
        <v>921</v>
      </c>
    </row>
    <row r="42" spans="1:25">
      <c r="A42" s="187">
        <v>44665</v>
      </c>
      <c r="B42" s="177">
        <v>60213</v>
      </c>
      <c r="C42" s="357" t="s">
        <v>935</v>
      </c>
      <c r="D42" s="273" t="s">
        <v>730</v>
      </c>
      <c r="E42" s="198">
        <v>84999</v>
      </c>
      <c r="F42" s="198">
        <v>17732</v>
      </c>
      <c r="G42" s="198"/>
      <c r="H42" s="197"/>
      <c r="I42" s="303">
        <v>44774</v>
      </c>
      <c r="J42" s="277">
        <v>44774</v>
      </c>
      <c r="K42" s="304">
        <v>44774</v>
      </c>
      <c r="L42" s="278">
        <v>44774</v>
      </c>
      <c r="M42" s="196"/>
      <c r="N42" s="174"/>
      <c r="O42" s="190"/>
      <c r="P42" s="192"/>
      <c r="Q42" s="188"/>
      <c r="R42" s="190"/>
      <c r="S42" s="192"/>
      <c r="T42" s="193" t="s">
        <v>732</v>
      </c>
      <c r="U42" s="193"/>
      <c r="V42" s="193"/>
      <c r="W42" s="194"/>
      <c r="X42" s="194"/>
      <c r="Y42" s="194" t="s">
        <v>921</v>
      </c>
    </row>
    <row r="43" spans="1:25">
      <c r="A43" s="187">
        <v>44664</v>
      </c>
      <c r="B43" s="177">
        <v>60205</v>
      </c>
      <c r="C43" s="357" t="s">
        <v>935</v>
      </c>
      <c r="D43" s="273" t="s">
        <v>730</v>
      </c>
      <c r="E43" s="198">
        <v>84953</v>
      </c>
      <c r="F43" s="198">
        <v>17696</v>
      </c>
      <c r="G43" s="198"/>
      <c r="H43" s="197"/>
      <c r="I43" s="303">
        <v>44774</v>
      </c>
      <c r="J43" s="277">
        <v>44774</v>
      </c>
      <c r="K43" s="304">
        <v>44774</v>
      </c>
      <c r="L43" s="278">
        <v>44774</v>
      </c>
      <c r="M43" s="196"/>
      <c r="N43" s="174"/>
      <c r="O43" s="190"/>
      <c r="P43" s="192"/>
      <c r="Q43" s="188"/>
      <c r="R43" s="190"/>
      <c r="S43" s="192"/>
      <c r="T43" s="193" t="s">
        <v>732</v>
      </c>
      <c r="U43" s="193"/>
      <c r="V43" s="193"/>
      <c r="W43" s="194"/>
      <c r="X43" s="194"/>
      <c r="Y43" s="194" t="s">
        <v>921</v>
      </c>
    </row>
    <row r="44" spans="1:25">
      <c r="A44" s="187">
        <v>44664</v>
      </c>
      <c r="B44" s="177">
        <v>60206</v>
      </c>
      <c r="C44" s="357" t="s">
        <v>935</v>
      </c>
      <c r="D44" s="273" t="s">
        <v>730</v>
      </c>
      <c r="E44" s="198">
        <v>84959</v>
      </c>
      <c r="F44" s="198">
        <v>17724</v>
      </c>
      <c r="G44" s="198"/>
      <c r="H44" s="197"/>
      <c r="I44" s="303">
        <v>44774</v>
      </c>
      <c r="J44" s="277">
        <v>44774</v>
      </c>
      <c r="K44" s="304">
        <v>44774</v>
      </c>
      <c r="L44" s="278">
        <v>44774</v>
      </c>
      <c r="M44" s="196"/>
      <c r="N44" s="174"/>
      <c r="O44" s="190"/>
      <c r="P44" s="192"/>
      <c r="Q44" s="188"/>
      <c r="R44" s="190"/>
      <c r="S44" s="193"/>
      <c r="T44" s="193" t="s">
        <v>732</v>
      </c>
      <c r="U44" s="193"/>
      <c r="V44" s="193"/>
      <c r="W44" s="194"/>
      <c r="X44" s="194"/>
      <c r="Y44" s="194" t="s">
        <v>921</v>
      </c>
    </row>
    <row r="45" spans="1:25">
      <c r="A45" s="187">
        <v>44664</v>
      </c>
      <c r="B45" s="177">
        <v>60210</v>
      </c>
      <c r="C45" s="357" t="s">
        <v>935</v>
      </c>
      <c r="D45" s="273" t="s">
        <v>730</v>
      </c>
      <c r="E45" s="198">
        <v>84996</v>
      </c>
      <c r="F45" s="198">
        <v>17729</v>
      </c>
      <c r="G45" s="198"/>
      <c r="H45" s="197"/>
      <c r="I45" s="303">
        <v>44774</v>
      </c>
      <c r="J45" s="277">
        <v>44774</v>
      </c>
      <c r="K45" s="304">
        <v>44774</v>
      </c>
      <c r="L45" s="278">
        <v>44774</v>
      </c>
      <c r="M45" s="196"/>
      <c r="N45" s="174"/>
      <c r="O45" s="190"/>
      <c r="P45" s="192"/>
      <c r="Q45" s="188"/>
      <c r="R45" s="190"/>
      <c r="S45" s="193"/>
      <c r="T45" s="193" t="s">
        <v>732</v>
      </c>
      <c r="U45" s="193"/>
      <c r="V45" s="193"/>
      <c r="W45" s="194"/>
      <c r="X45" s="194"/>
      <c r="Y45" s="194" t="s">
        <v>921</v>
      </c>
    </row>
    <row r="46" spans="1:25">
      <c r="A46" s="187">
        <v>44656</v>
      </c>
      <c r="B46" s="177" t="s">
        <v>714</v>
      </c>
      <c r="C46" s="274" t="s">
        <v>818</v>
      </c>
      <c r="D46" s="273" t="s">
        <v>821</v>
      </c>
      <c r="E46" s="198">
        <v>83898</v>
      </c>
      <c r="F46" s="198">
        <v>17258</v>
      </c>
      <c r="G46" s="198" t="s">
        <v>0</v>
      </c>
      <c r="H46" s="197">
        <v>9906</v>
      </c>
      <c r="I46" s="303">
        <v>44657</v>
      </c>
      <c r="J46" s="277">
        <v>44657</v>
      </c>
      <c r="K46" s="304">
        <v>44657</v>
      </c>
      <c r="L46" s="278">
        <v>44657</v>
      </c>
      <c r="M46" s="305">
        <v>44657</v>
      </c>
      <c r="N46" s="306">
        <v>44657</v>
      </c>
      <c r="O46" s="277">
        <v>44657</v>
      </c>
      <c r="P46" s="307">
        <v>44657</v>
      </c>
      <c r="Q46" s="308">
        <v>44657</v>
      </c>
      <c r="R46" s="277">
        <v>44657</v>
      </c>
      <c r="S46" s="193" t="s">
        <v>822</v>
      </c>
      <c r="T46" s="193" t="s">
        <v>720</v>
      </c>
      <c r="U46" s="193"/>
      <c r="V46" s="193" t="s">
        <v>823</v>
      </c>
      <c r="W46" s="194"/>
      <c r="X46" s="194"/>
      <c r="Y46" s="194"/>
    </row>
    <row r="47" spans="1:25">
      <c r="A47" s="353">
        <v>44574</v>
      </c>
      <c r="B47" s="356" t="s">
        <v>718</v>
      </c>
      <c r="C47" s="360" t="s">
        <v>940</v>
      </c>
      <c r="D47" s="362" t="s">
        <v>730</v>
      </c>
      <c r="E47" s="365">
        <v>84091</v>
      </c>
      <c r="F47" s="365">
        <v>17289</v>
      </c>
      <c r="G47" s="365">
        <v>12130</v>
      </c>
      <c r="H47" s="366">
        <v>9941</v>
      </c>
      <c r="I47" s="367"/>
      <c r="J47" s="368"/>
      <c r="K47" s="369"/>
      <c r="L47" s="370"/>
      <c r="M47" s="367"/>
      <c r="N47" s="371"/>
      <c r="O47" s="370"/>
      <c r="P47" s="372"/>
      <c r="Q47" s="371"/>
      <c r="R47" s="370"/>
      <c r="S47" s="420" t="s">
        <v>721</v>
      </c>
      <c r="T47" s="373" t="s">
        <v>720</v>
      </c>
      <c r="U47" s="425">
        <v>2299964</v>
      </c>
      <c r="V47" s="373" t="s">
        <v>719</v>
      </c>
      <c r="W47" s="374"/>
      <c r="X47" s="373"/>
      <c r="Y47" s="374"/>
    </row>
    <row r="48" spans="1:25">
      <c r="A48" s="187">
        <v>44459</v>
      </c>
      <c r="B48" s="354">
        <v>59093</v>
      </c>
      <c r="C48" s="359" t="s">
        <v>727</v>
      </c>
      <c r="D48" s="361" t="s">
        <v>731</v>
      </c>
      <c r="E48" s="363">
        <v>83489</v>
      </c>
      <c r="F48" s="363">
        <v>83489</v>
      </c>
      <c r="G48" s="363">
        <v>83489</v>
      </c>
      <c r="H48" s="197"/>
      <c r="I48" s="189"/>
      <c r="J48" s="278">
        <v>44594</v>
      </c>
      <c r="K48" s="191"/>
      <c r="L48" s="278">
        <v>44594</v>
      </c>
      <c r="M48" s="196"/>
      <c r="N48" s="174"/>
      <c r="O48" s="190"/>
      <c r="P48" s="192"/>
      <c r="Q48" s="188"/>
      <c r="R48" s="190"/>
      <c r="S48" s="420" t="s">
        <v>721</v>
      </c>
      <c r="T48" s="193" t="s">
        <v>732</v>
      </c>
      <c r="U48" s="193"/>
      <c r="V48" s="193"/>
      <c r="W48" s="194"/>
      <c r="X48" s="194"/>
      <c r="Y48" s="194"/>
    </row>
    <row r="49" spans="1:25">
      <c r="A49" s="187">
        <v>44459</v>
      </c>
      <c r="B49" s="354">
        <v>59093</v>
      </c>
      <c r="C49" s="359" t="s">
        <v>727</v>
      </c>
      <c r="D49" s="361" t="s">
        <v>57</v>
      </c>
      <c r="E49" s="363">
        <v>83489</v>
      </c>
      <c r="F49" s="363">
        <v>83489</v>
      </c>
      <c r="G49" s="363">
        <v>83489</v>
      </c>
      <c r="H49" s="197"/>
      <c r="I49" s="189"/>
      <c r="J49" s="190"/>
      <c r="K49" s="191"/>
      <c r="L49" s="277"/>
      <c r="M49" s="196"/>
      <c r="N49" s="174"/>
      <c r="O49" s="190"/>
      <c r="P49" s="192"/>
      <c r="Q49" s="188"/>
      <c r="R49" s="190"/>
      <c r="S49" s="420" t="s">
        <v>721</v>
      </c>
      <c r="T49" s="193" t="s">
        <v>732</v>
      </c>
      <c r="U49" s="193"/>
      <c r="V49" s="193"/>
      <c r="W49" s="194"/>
      <c r="X49" s="194"/>
      <c r="Y49" s="194"/>
    </row>
    <row r="50" spans="1:25">
      <c r="A50" s="187">
        <v>44454</v>
      </c>
      <c r="B50" s="354">
        <v>59094</v>
      </c>
      <c r="C50" s="359" t="s">
        <v>728</v>
      </c>
      <c r="D50" s="361" t="s">
        <v>731</v>
      </c>
      <c r="E50" s="363">
        <v>83490</v>
      </c>
      <c r="F50" s="363">
        <v>83490</v>
      </c>
      <c r="G50" s="363">
        <v>83490</v>
      </c>
      <c r="H50" s="197"/>
      <c r="I50" s="189"/>
      <c r="J50" s="277">
        <v>44594</v>
      </c>
      <c r="K50" s="191"/>
      <c r="L50" s="277">
        <v>44594</v>
      </c>
      <c r="M50" s="196"/>
      <c r="N50" s="174"/>
      <c r="O50" s="190"/>
      <c r="P50" s="192"/>
      <c r="Q50" s="188"/>
      <c r="R50" s="190"/>
      <c r="S50" s="420" t="s">
        <v>721</v>
      </c>
      <c r="T50" s="193" t="s">
        <v>732</v>
      </c>
      <c r="U50" s="193"/>
      <c r="V50" s="193"/>
      <c r="W50" s="194"/>
      <c r="X50" s="194"/>
      <c r="Y50" s="194"/>
    </row>
    <row r="51" spans="1:25">
      <c r="A51" s="187">
        <v>44454</v>
      </c>
      <c r="B51" s="354">
        <v>59094</v>
      </c>
      <c r="C51" s="359" t="s">
        <v>728</v>
      </c>
      <c r="D51" s="361" t="s">
        <v>57</v>
      </c>
      <c r="E51" s="363">
        <v>83490</v>
      </c>
      <c r="F51" s="363">
        <v>83490</v>
      </c>
      <c r="G51" s="363">
        <v>83490</v>
      </c>
      <c r="H51" s="197"/>
      <c r="I51" s="189"/>
      <c r="J51" s="190"/>
      <c r="K51" s="191"/>
      <c r="L51" s="277"/>
      <c r="M51" s="196"/>
      <c r="N51" s="174"/>
      <c r="O51" s="190"/>
      <c r="P51" s="192"/>
      <c r="Q51" s="188"/>
      <c r="R51" s="190"/>
      <c r="S51" s="420" t="s">
        <v>721</v>
      </c>
      <c r="T51" s="193" t="s">
        <v>732</v>
      </c>
      <c r="U51" s="193"/>
      <c r="V51" s="193"/>
      <c r="W51" s="194"/>
      <c r="X51" s="194"/>
      <c r="Y51" s="194"/>
    </row>
    <row r="52" spans="1:25">
      <c r="A52" s="187">
        <v>44454</v>
      </c>
      <c r="B52" s="354">
        <v>59095</v>
      </c>
      <c r="C52" s="359" t="s">
        <v>729</v>
      </c>
      <c r="D52" s="361" t="s">
        <v>57</v>
      </c>
      <c r="E52" s="363">
        <v>83491</v>
      </c>
      <c r="F52" s="363">
        <v>83491</v>
      </c>
      <c r="G52" s="363">
        <v>83491</v>
      </c>
      <c r="H52" s="197"/>
      <c r="I52" s="189"/>
      <c r="J52" s="190"/>
      <c r="K52" s="191"/>
      <c r="L52" s="277"/>
      <c r="M52" s="196"/>
      <c r="N52" s="174"/>
      <c r="O52" s="190"/>
      <c r="P52" s="192"/>
      <c r="Q52" s="188"/>
      <c r="R52" s="190"/>
      <c r="S52" s="420" t="s">
        <v>721</v>
      </c>
      <c r="T52" s="193" t="s">
        <v>732</v>
      </c>
      <c r="U52" s="193"/>
      <c r="V52" s="193"/>
      <c r="W52" s="194"/>
      <c r="X52" s="194"/>
      <c r="Y52" s="194"/>
    </row>
    <row r="53" spans="1:25">
      <c r="A53" s="187">
        <v>44454</v>
      </c>
      <c r="B53" s="354">
        <v>59095</v>
      </c>
      <c r="C53" s="359" t="s">
        <v>729</v>
      </c>
      <c r="D53" s="361" t="s">
        <v>731</v>
      </c>
      <c r="E53" s="363">
        <v>83491</v>
      </c>
      <c r="F53" s="363">
        <v>83491</v>
      </c>
      <c r="G53" s="363">
        <v>83491</v>
      </c>
      <c r="H53" s="197"/>
      <c r="I53" s="189"/>
      <c r="J53" s="277">
        <v>44594</v>
      </c>
      <c r="K53" s="191"/>
      <c r="L53" s="277">
        <v>44594</v>
      </c>
      <c r="M53" s="196"/>
      <c r="N53" s="174"/>
      <c r="O53" s="190"/>
      <c r="P53" s="192"/>
      <c r="Q53" s="188"/>
      <c r="R53" s="190"/>
      <c r="S53" s="420" t="s">
        <v>721</v>
      </c>
      <c r="T53" s="193" t="s">
        <v>732</v>
      </c>
      <c r="U53" s="193"/>
      <c r="V53" s="193"/>
      <c r="W53" s="194"/>
      <c r="X53" s="194"/>
      <c r="Y53" s="194"/>
    </row>
    <row r="54" spans="1:25">
      <c r="A54" s="187">
        <v>44314</v>
      </c>
      <c r="B54" s="354">
        <v>58451</v>
      </c>
      <c r="C54" s="359" t="s">
        <v>725</v>
      </c>
      <c r="D54" s="361" t="s">
        <v>730</v>
      </c>
      <c r="E54" s="363">
        <v>82799</v>
      </c>
      <c r="F54" s="363">
        <v>82799</v>
      </c>
      <c r="G54" s="363">
        <v>82799</v>
      </c>
      <c r="H54" s="197"/>
      <c r="I54" s="189"/>
      <c r="J54" s="277">
        <v>44594</v>
      </c>
      <c r="K54" s="191"/>
      <c r="L54" s="277">
        <v>44594</v>
      </c>
      <c r="M54" s="192"/>
      <c r="N54" s="188"/>
      <c r="O54" s="190"/>
      <c r="P54" s="192"/>
      <c r="Q54" s="188"/>
      <c r="R54" s="190"/>
      <c r="S54" s="420" t="s">
        <v>721</v>
      </c>
      <c r="T54" s="193" t="s">
        <v>732</v>
      </c>
      <c r="U54" s="193"/>
      <c r="V54" s="193"/>
      <c r="W54" s="194"/>
      <c r="X54" s="194"/>
      <c r="Y54" s="194"/>
    </row>
    <row r="55" spans="1:25">
      <c r="A55" s="187">
        <v>44314</v>
      </c>
      <c r="B55" s="354">
        <v>58454</v>
      </c>
      <c r="C55" s="398" t="s">
        <v>726</v>
      </c>
      <c r="D55" s="361" t="s">
        <v>730</v>
      </c>
      <c r="E55" s="363">
        <v>82802</v>
      </c>
      <c r="F55" s="363">
        <v>82802</v>
      </c>
      <c r="G55" s="363">
        <v>82802</v>
      </c>
      <c r="H55" s="197"/>
      <c r="I55" s="189"/>
      <c r="J55" s="278">
        <v>44594</v>
      </c>
      <c r="K55" s="191"/>
      <c r="L55" s="278">
        <v>44594</v>
      </c>
      <c r="M55" s="196"/>
      <c r="N55" s="174"/>
      <c r="O55" s="190"/>
      <c r="P55" s="192"/>
      <c r="Q55" s="188"/>
      <c r="R55" s="190"/>
      <c r="S55" s="420" t="s">
        <v>721</v>
      </c>
      <c r="T55" s="193" t="s">
        <v>732</v>
      </c>
      <c r="U55" s="193"/>
      <c r="V55" s="193"/>
      <c r="W55" s="194"/>
      <c r="X55" s="194"/>
      <c r="Y55" s="194"/>
    </row>
    <row r="56" spans="1:25">
      <c r="A56" s="187">
        <v>43516</v>
      </c>
      <c r="B56" s="177">
        <v>54914</v>
      </c>
      <c r="C56" s="358" t="s">
        <v>923</v>
      </c>
      <c r="D56" s="273" t="s">
        <v>920</v>
      </c>
      <c r="E56" s="198">
        <v>84655</v>
      </c>
      <c r="F56" s="198">
        <v>17497</v>
      </c>
      <c r="G56" s="198"/>
      <c r="H56" s="197"/>
      <c r="I56" s="189"/>
      <c r="J56" s="190"/>
      <c r="K56" s="304">
        <v>44753</v>
      </c>
      <c r="L56" s="278">
        <v>44760</v>
      </c>
      <c r="M56" s="196"/>
      <c r="N56" s="174"/>
      <c r="O56" s="190"/>
      <c r="P56" s="192"/>
      <c r="Q56" s="188"/>
      <c r="R56" s="190"/>
      <c r="S56" s="193"/>
      <c r="T56" s="193" t="s">
        <v>732</v>
      </c>
      <c r="U56" s="193"/>
      <c r="V56" s="193"/>
      <c r="W56" s="194"/>
      <c r="X56" s="194"/>
      <c r="Y56" s="194" t="s">
        <v>921</v>
      </c>
    </row>
    <row r="57" spans="1:25">
      <c r="A57" s="187">
        <v>43516</v>
      </c>
      <c r="B57" s="177">
        <v>54918</v>
      </c>
      <c r="C57" s="358" t="s">
        <v>923</v>
      </c>
      <c r="D57" s="273" t="s">
        <v>920</v>
      </c>
      <c r="E57" s="198">
        <v>84659</v>
      </c>
      <c r="F57" s="198">
        <v>17498</v>
      </c>
      <c r="G57" s="198"/>
      <c r="H57" s="197"/>
      <c r="I57" s="189"/>
      <c r="J57" s="190"/>
      <c r="K57" s="304">
        <v>44753</v>
      </c>
      <c r="L57" s="278">
        <v>44760</v>
      </c>
      <c r="M57" s="196"/>
      <c r="N57" s="174"/>
      <c r="O57" s="190"/>
      <c r="P57" s="192"/>
      <c r="Q57" s="188"/>
      <c r="R57" s="190"/>
      <c r="S57" s="193"/>
      <c r="T57" s="193" t="s">
        <v>732</v>
      </c>
      <c r="U57" s="193"/>
      <c r="V57" s="193"/>
      <c r="W57" s="194"/>
      <c r="X57" s="194"/>
      <c r="Y57" s="194" t="s">
        <v>921</v>
      </c>
    </row>
    <row r="58" spans="1:25">
      <c r="A58" s="187">
        <v>43514</v>
      </c>
      <c r="B58" s="177">
        <v>54907</v>
      </c>
      <c r="C58" s="358" t="s">
        <v>923</v>
      </c>
      <c r="D58" s="273" t="s">
        <v>920</v>
      </c>
      <c r="E58" s="198">
        <v>84648</v>
      </c>
      <c r="F58" s="198">
        <v>17495</v>
      </c>
      <c r="G58" s="198"/>
      <c r="H58" s="197"/>
      <c r="I58" s="189"/>
      <c r="J58" s="190"/>
      <c r="K58" s="304">
        <v>44753</v>
      </c>
      <c r="L58" s="278">
        <v>44760</v>
      </c>
      <c r="M58" s="196"/>
      <c r="N58" s="174"/>
      <c r="O58" s="190"/>
      <c r="P58" s="192"/>
      <c r="Q58" s="188"/>
      <c r="R58" s="190"/>
      <c r="S58" s="193"/>
      <c r="T58" s="193" t="s">
        <v>732</v>
      </c>
      <c r="U58" s="193"/>
      <c r="V58" s="193"/>
      <c r="W58" s="194"/>
      <c r="X58" s="194"/>
      <c r="Y58" s="194" t="s">
        <v>921</v>
      </c>
    </row>
    <row r="59" spans="1:25">
      <c r="A59" s="187">
        <v>43514</v>
      </c>
      <c r="B59" s="177">
        <v>54912</v>
      </c>
      <c r="C59" s="358" t="s">
        <v>843</v>
      </c>
      <c r="D59" s="273" t="s">
        <v>920</v>
      </c>
      <c r="E59" s="198">
        <v>84653</v>
      </c>
      <c r="F59" s="198">
        <v>17485</v>
      </c>
      <c r="G59" s="198"/>
      <c r="H59" s="197"/>
      <c r="I59" s="189"/>
      <c r="J59" s="190"/>
      <c r="K59" s="304">
        <v>44753</v>
      </c>
      <c r="L59" s="278">
        <v>44760</v>
      </c>
      <c r="M59" s="196"/>
      <c r="N59" s="174"/>
      <c r="O59" s="190"/>
      <c r="P59" s="192"/>
      <c r="Q59" s="188"/>
      <c r="R59" s="190"/>
      <c r="S59" s="193"/>
      <c r="T59" s="193" t="s">
        <v>732</v>
      </c>
      <c r="U59" s="193"/>
      <c r="V59" s="193"/>
      <c r="W59" s="194"/>
      <c r="X59" s="194"/>
      <c r="Y59" s="194" t="s">
        <v>921</v>
      </c>
    </row>
    <row r="60" spans="1:25">
      <c r="A60" s="187">
        <v>43514</v>
      </c>
      <c r="B60" s="177">
        <v>54913</v>
      </c>
      <c r="C60" s="358" t="s">
        <v>923</v>
      </c>
      <c r="D60" s="273" t="s">
        <v>920</v>
      </c>
      <c r="E60" s="198">
        <v>84654</v>
      </c>
      <c r="F60" s="198">
        <v>17496</v>
      </c>
      <c r="G60" s="198"/>
      <c r="H60" s="197"/>
      <c r="I60" s="189"/>
      <c r="J60" s="190"/>
      <c r="K60" s="304">
        <v>44753</v>
      </c>
      <c r="L60" s="278">
        <v>44760</v>
      </c>
      <c r="M60" s="196"/>
      <c r="N60" s="174"/>
      <c r="O60" s="190"/>
      <c r="P60" s="192"/>
      <c r="Q60" s="188"/>
      <c r="R60" s="190"/>
      <c r="S60" s="193"/>
      <c r="T60" s="193" t="s">
        <v>732</v>
      </c>
      <c r="U60" s="193"/>
      <c r="V60" s="193"/>
      <c r="W60" s="194"/>
      <c r="X60" s="194"/>
      <c r="Y60" s="194" t="s">
        <v>921</v>
      </c>
    </row>
    <row r="61" spans="1:25">
      <c r="A61" s="187">
        <v>43507</v>
      </c>
      <c r="B61" s="177">
        <v>54906</v>
      </c>
      <c r="C61" s="358" t="s">
        <v>926</v>
      </c>
      <c r="D61" s="273" t="s">
        <v>920</v>
      </c>
      <c r="E61" s="198">
        <v>84647</v>
      </c>
      <c r="F61" s="198">
        <v>17494</v>
      </c>
      <c r="G61" s="198"/>
      <c r="H61" s="197"/>
      <c r="I61" s="189"/>
      <c r="J61" s="190"/>
      <c r="K61" s="304">
        <v>44753</v>
      </c>
      <c r="L61" s="278">
        <v>44760</v>
      </c>
      <c r="M61" s="196"/>
      <c r="N61" s="174"/>
      <c r="O61" s="190"/>
      <c r="P61" s="192"/>
      <c r="Q61" s="188"/>
      <c r="R61" s="190"/>
      <c r="S61" s="193"/>
      <c r="T61" s="193" t="s">
        <v>732</v>
      </c>
      <c r="U61" s="193"/>
      <c r="V61" s="193"/>
      <c r="W61" s="194"/>
      <c r="X61" s="194"/>
      <c r="Y61" s="194" t="s">
        <v>921</v>
      </c>
    </row>
    <row r="62" spans="1:25">
      <c r="A62" s="187">
        <v>43507</v>
      </c>
      <c r="B62" s="177">
        <v>54910</v>
      </c>
      <c r="C62" s="358" t="s">
        <v>923</v>
      </c>
      <c r="D62" s="273" t="s">
        <v>920</v>
      </c>
      <c r="E62" s="198">
        <v>84651</v>
      </c>
      <c r="F62" s="198">
        <v>17493</v>
      </c>
      <c r="G62" s="198"/>
      <c r="H62" s="197"/>
      <c r="I62" s="189"/>
      <c r="J62" s="190"/>
      <c r="K62" s="304">
        <v>44753</v>
      </c>
      <c r="L62" s="278">
        <v>44760</v>
      </c>
      <c r="M62" s="196"/>
      <c r="N62" s="174"/>
      <c r="O62" s="190"/>
      <c r="P62" s="192"/>
      <c r="Q62" s="188"/>
      <c r="R62" s="190"/>
      <c r="S62" s="193"/>
      <c r="T62" s="193" t="s">
        <v>732</v>
      </c>
      <c r="U62" s="193"/>
      <c r="V62" s="193"/>
      <c r="W62" s="194"/>
      <c r="X62" s="194"/>
      <c r="Y62" s="194" t="s">
        <v>921</v>
      </c>
    </row>
    <row r="63" spans="1:25">
      <c r="A63" s="187">
        <v>43501</v>
      </c>
      <c r="B63" s="177">
        <v>54904</v>
      </c>
      <c r="C63" s="358" t="s">
        <v>923</v>
      </c>
      <c r="D63" s="273" t="s">
        <v>920</v>
      </c>
      <c r="E63" s="198">
        <v>84645</v>
      </c>
      <c r="F63" s="198">
        <v>17491</v>
      </c>
      <c r="G63" s="198"/>
      <c r="H63" s="197"/>
      <c r="I63" s="189"/>
      <c r="J63" s="190"/>
      <c r="K63" s="304">
        <v>44753</v>
      </c>
      <c r="L63" s="278">
        <v>44760</v>
      </c>
      <c r="M63" s="196"/>
      <c r="N63" s="174"/>
      <c r="O63" s="190"/>
      <c r="P63" s="192"/>
      <c r="Q63" s="188"/>
      <c r="R63" s="190"/>
      <c r="S63" s="193"/>
      <c r="T63" s="193" t="s">
        <v>732</v>
      </c>
      <c r="U63" s="193"/>
      <c r="V63" s="193"/>
      <c r="W63" s="194"/>
      <c r="X63" s="194"/>
      <c r="Y63" s="194" t="s">
        <v>921</v>
      </c>
    </row>
    <row r="64" spans="1:25">
      <c r="A64" s="187">
        <v>43501</v>
      </c>
      <c r="B64" s="177">
        <v>54917</v>
      </c>
      <c r="C64" s="358" t="s">
        <v>924</v>
      </c>
      <c r="D64" s="273" t="s">
        <v>920</v>
      </c>
      <c r="E64" s="198">
        <v>84658</v>
      </c>
      <c r="F64" s="198">
        <v>17492</v>
      </c>
      <c r="G64" s="198"/>
      <c r="H64" s="197"/>
      <c r="I64" s="189"/>
      <c r="J64" s="190"/>
      <c r="K64" s="304">
        <v>44753</v>
      </c>
      <c r="L64" s="278">
        <v>44760</v>
      </c>
      <c r="M64" s="196"/>
      <c r="N64" s="174"/>
      <c r="O64" s="190"/>
      <c r="P64" s="192"/>
      <c r="Q64" s="188"/>
      <c r="R64" s="190"/>
      <c r="S64" s="193"/>
      <c r="T64" s="193" t="s">
        <v>732</v>
      </c>
      <c r="U64" s="193"/>
      <c r="V64" s="193"/>
      <c r="W64" s="194"/>
      <c r="X64" s="194"/>
      <c r="Y64" s="194" t="s">
        <v>921</v>
      </c>
    </row>
    <row r="65" spans="1:25">
      <c r="A65" s="187">
        <v>43495</v>
      </c>
      <c r="B65" s="177">
        <v>54905</v>
      </c>
      <c r="C65" s="358" t="s">
        <v>923</v>
      </c>
      <c r="D65" s="273" t="s">
        <v>920</v>
      </c>
      <c r="E65" s="198">
        <v>84646</v>
      </c>
      <c r="F65" s="198">
        <v>17490</v>
      </c>
      <c r="G65" s="198"/>
      <c r="H65" s="197"/>
      <c r="I65" s="189"/>
      <c r="J65" s="190"/>
      <c r="K65" s="304">
        <v>44753</v>
      </c>
      <c r="L65" s="278">
        <v>44760</v>
      </c>
      <c r="M65" s="196"/>
      <c r="N65" s="174"/>
      <c r="O65" s="190"/>
      <c r="P65" s="192"/>
      <c r="Q65" s="188"/>
      <c r="R65" s="190"/>
      <c r="S65" s="193"/>
      <c r="T65" s="193" t="s">
        <v>732</v>
      </c>
      <c r="U65" s="193"/>
      <c r="V65" s="193"/>
      <c r="W65" s="194"/>
      <c r="X65" s="194"/>
      <c r="Y65" s="194" t="s">
        <v>921</v>
      </c>
    </row>
    <row r="66" spans="1:25">
      <c r="A66" s="187">
        <v>43495</v>
      </c>
      <c r="B66" s="177">
        <v>54915</v>
      </c>
      <c r="C66" s="358" t="s">
        <v>927</v>
      </c>
      <c r="D66" s="273" t="s">
        <v>920</v>
      </c>
      <c r="E66" s="198">
        <v>84656</v>
      </c>
      <c r="F66" s="198">
        <v>17489</v>
      </c>
      <c r="G66" s="198"/>
      <c r="H66" s="197"/>
      <c r="I66" s="189"/>
      <c r="J66" s="190"/>
      <c r="K66" s="304">
        <v>44753</v>
      </c>
      <c r="L66" s="278">
        <v>44760</v>
      </c>
      <c r="M66" s="196"/>
      <c r="N66" s="174"/>
      <c r="O66" s="190"/>
      <c r="P66" s="192"/>
      <c r="Q66" s="188"/>
      <c r="R66" s="190"/>
      <c r="S66" s="193"/>
      <c r="T66" s="193" t="s">
        <v>732</v>
      </c>
      <c r="U66" s="193"/>
      <c r="V66" s="193"/>
      <c r="W66" s="194"/>
      <c r="X66" s="194"/>
      <c r="Y66" s="194" t="s">
        <v>921</v>
      </c>
    </row>
    <row r="67" spans="1:25">
      <c r="A67" s="187">
        <v>43494</v>
      </c>
      <c r="B67" s="177">
        <v>54911</v>
      </c>
      <c r="C67" s="358" t="s">
        <v>925</v>
      </c>
      <c r="D67" s="273" t="s">
        <v>920</v>
      </c>
      <c r="E67" s="198">
        <v>84652</v>
      </c>
      <c r="F67" s="198">
        <v>17488</v>
      </c>
      <c r="G67" s="198"/>
      <c r="H67" s="197"/>
      <c r="I67" s="189"/>
      <c r="J67" s="190"/>
      <c r="K67" s="304">
        <v>44753</v>
      </c>
      <c r="L67" s="278">
        <v>44760</v>
      </c>
      <c r="M67" s="196"/>
      <c r="N67" s="174"/>
      <c r="O67" s="190"/>
      <c r="P67" s="192"/>
      <c r="Q67" s="188"/>
      <c r="R67" s="190"/>
      <c r="S67" s="193"/>
      <c r="T67" s="193" t="s">
        <v>732</v>
      </c>
      <c r="U67" s="193"/>
      <c r="V67" s="193"/>
      <c r="W67" s="194"/>
      <c r="X67" s="194"/>
      <c r="Y67" s="194" t="s">
        <v>921</v>
      </c>
    </row>
    <row r="68" spans="1:25">
      <c r="A68" s="187">
        <v>43493</v>
      </c>
      <c r="B68" s="177">
        <v>54909</v>
      </c>
      <c r="C68" s="358" t="s">
        <v>928</v>
      </c>
      <c r="D68" s="273" t="s">
        <v>920</v>
      </c>
      <c r="E68" s="198">
        <v>84650</v>
      </c>
      <c r="F68" s="198">
        <v>17484</v>
      </c>
      <c r="G68" s="198"/>
      <c r="H68" s="197"/>
      <c r="I68" s="189"/>
      <c r="J68" s="190"/>
      <c r="K68" s="304">
        <v>44753</v>
      </c>
      <c r="L68" s="278">
        <v>44760</v>
      </c>
      <c r="M68" s="196"/>
      <c r="N68" s="174"/>
      <c r="O68" s="190"/>
      <c r="P68" s="192"/>
      <c r="Q68" s="188"/>
      <c r="R68" s="190"/>
      <c r="S68" s="193"/>
      <c r="T68" s="193" t="s">
        <v>732</v>
      </c>
      <c r="U68" s="193"/>
      <c r="V68" s="193"/>
      <c r="W68" s="194"/>
      <c r="X68" s="194"/>
      <c r="Y68" s="194" t="s">
        <v>921</v>
      </c>
    </row>
    <row r="69" spans="1:25">
      <c r="A69" s="187">
        <v>43493</v>
      </c>
      <c r="B69" s="177">
        <v>54916</v>
      </c>
      <c r="C69" s="358" t="s">
        <v>923</v>
      </c>
      <c r="D69" s="273" t="s">
        <v>920</v>
      </c>
      <c r="E69" s="198">
        <v>84657</v>
      </c>
      <c r="F69" s="198">
        <v>17486</v>
      </c>
      <c r="G69" s="198"/>
      <c r="H69" s="197"/>
      <c r="I69" s="189"/>
      <c r="J69" s="190"/>
      <c r="K69" s="304">
        <v>44753</v>
      </c>
      <c r="L69" s="278">
        <v>44760</v>
      </c>
      <c r="M69" s="196"/>
      <c r="N69" s="174"/>
      <c r="O69" s="190"/>
      <c r="P69" s="192"/>
      <c r="Q69" s="188"/>
      <c r="R69" s="190"/>
      <c r="S69" s="193"/>
      <c r="T69" s="193" t="s">
        <v>732</v>
      </c>
      <c r="U69" s="193"/>
      <c r="V69" s="193"/>
      <c r="W69" s="194"/>
      <c r="X69" s="194"/>
      <c r="Y69" s="194" t="s">
        <v>921</v>
      </c>
    </row>
    <row r="70" spans="1:25">
      <c r="A70" s="187">
        <v>43487</v>
      </c>
      <c r="B70" s="177">
        <v>54908</v>
      </c>
      <c r="C70" s="358" t="s">
        <v>922</v>
      </c>
      <c r="D70" s="273" t="s">
        <v>920</v>
      </c>
      <c r="E70" s="198">
        <v>84649</v>
      </c>
      <c r="F70" s="198">
        <v>17483</v>
      </c>
      <c r="G70" s="198"/>
      <c r="H70" s="197"/>
      <c r="I70" s="189"/>
      <c r="J70" s="190"/>
      <c r="K70" s="304">
        <v>44753</v>
      </c>
      <c r="L70" s="278">
        <v>44760</v>
      </c>
      <c r="M70" s="196"/>
      <c r="N70" s="174"/>
      <c r="O70" s="190"/>
      <c r="P70" s="192"/>
      <c r="Q70" s="188"/>
      <c r="R70" s="190"/>
      <c r="S70" s="193"/>
      <c r="T70" s="193" t="s">
        <v>732</v>
      </c>
      <c r="U70" s="193"/>
      <c r="V70" s="193"/>
      <c r="W70" s="194"/>
      <c r="X70" s="194"/>
      <c r="Y70" s="194" t="s">
        <v>921</v>
      </c>
    </row>
    <row r="71" spans="1:25">
      <c r="A71" s="187">
        <v>43130</v>
      </c>
      <c r="B71" s="177">
        <v>52954</v>
      </c>
      <c r="C71" s="399" t="s">
        <v>930</v>
      </c>
      <c r="D71" s="273" t="s">
        <v>920</v>
      </c>
      <c r="E71" s="198">
        <v>78980</v>
      </c>
      <c r="F71" s="198">
        <v>15459</v>
      </c>
      <c r="G71" s="198"/>
      <c r="H71" s="197"/>
      <c r="I71" s="189"/>
      <c r="J71" s="190"/>
      <c r="K71" s="304">
        <v>44753</v>
      </c>
      <c r="L71" s="278">
        <v>44760</v>
      </c>
      <c r="M71" s="196"/>
      <c r="N71" s="174"/>
      <c r="O71" s="190"/>
      <c r="P71" s="192"/>
      <c r="Q71" s="188"/>
      <c r="R71" s="190"/>
      <c r="S71" s="193"/>
      <c r="T71" s="193" t="s">
        <v>732</v>
      </c>
      <c r="U71" s="193"/>
      <c r="V71" s="193"/>
      <c r="W71" s="194"/>
      <c r="X71" s="194"/>
      <c r="Y71" s="194" t="s">
        <v>921</v>
      </c>
    </row>
    <row r="72" spans="1:25">
      <c r="A72" s="187">
        <v>43129</v>
      </c>
      <c r="B72" s="177">
        <v>52940</v>
      </c>
      <c r="C72" s="274" t="s">
        <v>930</v>
      </c>
      <c r="D72" s="273" t="s">
        <v>920</v>
      </c>
      <c r="E72" s="198">
        <v>78966</v>
      </c>
      <c r="F72" s="198">
        <v>15760</v>
      </c>
      <c r="G72" s="198"/>
      <c r="H72" s="197"/>
      <c r="I72" s="189"/>
      <c r="J72" s="190"/>
      <c r="K72" s="304">
        <v>44753</v>
      </c>
      <c r="L72" s="278">
        <v>44760</v>
      </c>
      <c r="M72" s="196"/>
      <c r="N72" s="174"/>
      <c r="O72" s="190"/>
      <c r="P72" s="192"/>
      <c r="Q72" s="188"/>
      <c r="R72" s="190"/>
      <c r="S72" s="193"/>
      <c r="T72" s="193" t="s">
        <v>732</v>
      </c>
      <c r="U72" s="193"/>
      <c r="V72" s="193"/>
      <c r="W72" s="194"/>
      <c r="X72" s="194"/>
      <c r="Y72" s="194" t="s">
        <v>921</v>
      </c>
    </row>
    <row r="73" spans="1:25">
      <c r="A73" s="187">
        <v>43125</v>
      </c>
      <c r="B73" s="177">
        <v>52949</v>
      </c>
      <c r="C73" s="274" t="s">
        <v>930</v>
      </c>
      <c r="D73" s="273" t="s">
        <v>920</v>
      </c>
      <c r="E73" s="198">
        <v>78976</v>
      </c>
      <c r="F73" s="198">
        <v>15455</v>
      </c>
      <c r="G73" s="198"/>
      <c r="H73" s="197"/>
      <c r="I73" s="189"/>
      <c r="J73" s="190"/>
      <c r="K73" s="304">
        <v>44753</v>
      </c>
      <c r="L73" s="278">
        <v>44760</v>
      </c>
      <c r="M73" s="196"/>
      <c r="N73" s="174"/>
      <c r="O73" s="190"/>
      <c r="P73" s="192"/>
      <c r="Q73" s="188"/>
      <c r="R73" s="190"/>
      <c r="S73" s="193"/>
      <c r="T73" s="193" t="s">
        <v>732</v>
      </c>
      <c r="U73" s="193"/>
      <c r="V73" s="193"/>
      <c r="W73" s="194"/>
      <c r="X73" s="194"/>
      <c r="Y73" s="194" t="s">
        <v>921</v>
      </c>
    </row>
    <row r="74" spans="1:25">
      <c r="A74" s="187">
        <v>43125</v>
      </c>
      <c r="B74" s="177">
        <v>52953</v>
      </c>
      <c r="C74" s="274" t="s">
        <v>934</v>
      </c>
      <c r="D74" s="273" t="s">
        <v>920</v>
      </c>
      <c r="E74" s="198">
        <v>78979</v>
      </c>
      <c r="F74" s="198">
        <v>15458</v>
      </c>
      <c r="G74" s="198"/>
      <c r="H74" s="197"/>
      <c r="I74" s="189"/>
      <c r="J74" s="190"/>
      <c r="K74" s="304">
        <v>44753</v>
      </c>
      <c r="L74" s="278">
        <v>44760</v>
      </c>
      <c r="M74" s="196"/>
      <c r="N74" s="174"/>
      <c r="O74" s="190"/>
      <c r="P74" s="192"/>
      <c r="Q74" s="188"/>
      <c r="R74" s="190"/>
      <c r="S74" s="193"/>
      <c r="T74" s="193" t="s">
        <v>732</v>
      </c>
      <c r="U74" s="193"/>
      <c r="V74" s="193"/>
      <c r="W74" s="194"/>
      <c r="X74" s="194"/>
      <c r="Y74" s="194" t="s">
        <v>921</v>
      </c>
    </row>
    <row r="75" spans="1:25">
      <c r="A75" s="187">
        <v>43123</v>
      </c>
      <c r="B75" s="177">
        <v>52941</v>
      </c>
      <c r="C75" s="274" t="s">
        <v>930</v>
      </c>
      <c r="D75" s="273" t="s">
        <v>920</v>
      </c>
      <c r="E75" s="198">
        <v>80119</v>
      </c>
      <c r="F75" s="198">
        <v>16185</v>
      </c>
      <c r="G75" s="198"/>
      <c r="H75" s="197"/>
      <c r="I75" s="189"/>
      <c r="J75" s="190"/>
      <c r="K75" s="304">
        <v>44753</v>
      </c>
      <c r="L75" s="278">
        <v>44760</v>
      </c>
      <c r="M75" s="196"/>
      <c r="N75" s="174"/>
      <c r="O75" s="190"/>
      <c r="P75" s="192"/>
      <c r="Q75" s="188"/>
      <c r="R75" s="190"/>
      <c r="S75" s="193"/>
      <c r="T75" s="193" t="s">
        <v>732</v>
      </c>
      <c r="U75" s="193"/>
      <c r="V75" s="193"/>
      <c r="W75" s="194"/>
      <c r="X75" s="194"/>
      <c r="Y75" s="194" t="s">
        <v>921</v>
      </c>
    </row>
    <row r="76" spans="1:25">
      <c r="A76" s="187">
        <v>43122</v>
      </c>
      <c r="B76" s="177">
        <v>52944</v>
      </c>
      <c r="C76" s="274" t="s">
        <v>930</v>
      </c>
      <c r="D76" s="273" t="s">
        <v>920</v>
      </c>
      <c r="E76" s="198">
        <v>78971</v>
      </c>
      <c r="F76" s="198">
        <v>15450</v>
      </c>
      <c r="G76" s="198"/>
      <c r="H76" s="197"/>
      <c r="I76" s="189"/>
      <c r="J76" s="190"/>
      <c r="K76" s="304">
        <v>44753</v>
      </c>
      <c r="L76" s="278">
        <v>44760</v>
      </c>
      <c r="M76" s="196"/>
      <c r="N76" s="174"/>
      <c r="O76" s="190"/>
      <c r="P76" s="192"/>
      <c r="Q76" s="188"/>
      <c r="R76" s="190"/>
      <c r="S76" s="193"/>
      <c r="T76" s="193" t="s">
        <v>732</v>
      </c>
      <c r="U76" s="193"/>
      <c r="V76" s="193"/>
      <c r="W76" s="194"/>
      <c r="X76" s="194"/>
      <c r="Y76" s="194" t="s">
        <v>921</v>
      </c>
    </row>
    <row r="77" spans="1:25">
      <c r="A77" s="187">
        <v>43122</v>
      </c>
      <c r="B77" s="177">
        <v>52948</v>
      </c>
      <c r="C77" s="274" t="s">
        <v>930</v>
      </c>
      <c r="D77" s="273" t="s">
        <v>920</v>
      </c>
      <c r="E77" s="198">
        <v>78975</v>
      </c>
      <c r="F77" s="198">
        <v>15454</v>
      </c>
      <c r="G77" s="198"/>
      <c r="H77" s="197"/>
      <c r="I77" s="189"/>
      <c r="J77" s="190"/>
      <c r="K77" s="304">
        <v>44753</v>
      </c>
      <c r="L77" s="278">
        <v>44760</v>
      </c>
      <c r="M77" s="196"/>
      <c r="N77" s="174"/>
      <c r="O77" s="190"/>
      <c r="P77" s="192"/>
      <c r="Q77" s="188"/>
      <c r="R77" s="190"/>
      <c r="S77" s="193"/>
      <c r="T77" s="193" t="s">
        <v>732</v>
      </c>
      <c r="U77" s="193"/>
      <c r="V77" s="193"/>
      <c r="W77" s="194"/>
      <c r="X77" s="194"/>
      <c r="Y77" s="194" t="s">
        <v>921</v>
      </c>
    </row>
    <row r="78" spans="1:25">
      <c r="A78" s="187">
        <v>43122</v>
      </c>
      <c r="B78" s="177">
        <v>52952</v>
      </c>
      <c r="C78" s="274" t="s">
        <v>930</v>
      </c>
      <c r="D78" s="273" t="s">
        <v>920</v>
      </c>
      <c r="E78" s="198">
        <v>78978</v>
      </c>
      <c r="F78" s="198">
        <v>15457</v>
      </c>
      <c r="G78" s="198"/>
      <c r="H78" s="197"/>
      <c r="I78" s="189"/>
      <c r="J78" s="190"/>
      <c r="K78" s="304">
        <v>44753</v>
      </c>
      <c r="L78" s="278">
        <v>44760</v>
      </c>
      <c r="M78" s="196"/>
      <c r="N78" s="174"/>
      <c r="O78" s="190"/>
      <c r="P78" s="192"/>
      <c r="Q78" s="188"/>
      <c r="R78" s="190"/>
      <c r="S78" s="193"/>
      <c r="T78" s="193" t="s">
        <v>732</v>
      </c>
      <c r="U78" s="193"/>
      <c r="V78" s="193"/>
      <c r="W78" s="194"/>
      <c r="X78" s="194"/>
      <c r="Y78" s="194" t="s">
        <v>921</v>
      </c>
    </row>
    <row r="79" spans="1:25">
      <c r="A79" s="187">
        <v>43116</v>
      </c>
      <c r="B79" s="177">
        <v>52943</v>
      </c>
      <c r="C79" s="274" t="s">
        <v>931</v>
      </c>
      <c r="D79" s="273" t="s">
        <v>920</v>
      </c>
      <c r="E79" s="198">
        <v>78970</v>
      </c>
      <c r="F79" s="198">
        <v>15449</v>
      </c>
      <c r="G79" s="198"/>
      <c r="H79" s="197"/>
      <c r="I79" s="189"/>
      <c r="J79" s="190"/>
      <c r="K79" s="304">
        <v>44753</v>
      </c>
      <c r="L79" s="278">
        <v>44760</v>
      </c>
      <c r="M79" s="196"/>
      <c r="N79" s="174"/>
      <c r="O79" s="190"/>
      <c r="P79" s="192"/>
      <c r="Q79" s="188"/>
      <c r="R79" s="190"/>
      <c r="S79" s="193"/>
      <c r="T79" s="193" t="s">
        <v>732</v>
      </c>
      <c r="U79" s="193"/>
      <c r="V79" s="193"/>
      <c r="W79" s="194"/>
      <c r="X79" s="194"/>
      <c r="Y79" s="194" t="s">
        <v>921</v>
      </c>
    </row>
    <row r="80" spans="1:25">
      <c r="A80" s="187">
        <v>43116</v>
      </c>
      <c r="B80" s="177">
        <v>52947</v>
      </c>
      <c r="C80" s="274" t="s">
        <v>932</v>
      </c>
      <c r="D80" s="273" t="s">
        <v>920</v>
      </c>
      <c r="E80" s="198">
        <v>78974</v>
      </c>
      <c r="F80" s="198">
        <v>15453</v>
      </c>
      <c r="G80" s="198"/>
      <c r="H80" s="197"/>
      <c r="I80" s="189"/>
      <c r="J80" s="190"/>
      <c r="K80" s="304">
        <v>44753</v>
      </c>
      <c r="L80" s="278">
        <v>44760</v>
      </c>
      <c r="M80" s="196"/>
      <c r="N80" s="174"/>
      <c r="O80" s="190"/>
      <c r="P80" s="192"/>
      <c r="Q80" s="188"/>
      <c r="R80" s="190"/>
      <c r="S80" s="193"/>
      <c r="T80" s="193" t="s">
        <v>732</v>
      </c>
      <c r="U80" s="193"/>
      <c r="V80" s="193"/>
      <c r="W80" s="194"/>
      <c r="X80" s="194"/>
      <c r="Y80" s="194" t="s">
        <v>921</v>
      </c>
    </row>
    <row r="81" spans="1:25">
      <c r="A81" s="187">
        <v>43116</v>
      </c>
      <c r="B81" s="177">
        <v>52951</v>
      </c>
      <c r="C81" s="274" t="s">
        <v>933</v>
      </c>
      <c r="D81" s="273" t="s">
        <v>920</v>
      </c>
      <c r="E81" s="198">
        <v>78982</v>
      </c>
      <c r="F81" s="198">
        <v>15461</v>
      </c>
      <c r="G81" s="198"/>
      <c r="H81" s="197"/>
      <c r="I81" s="189"/>
      <c r="J81" s="190"/>
      <c r="K81" s="304">
        <v>44753</v>
      </c>
      <c r="L81" s="278">
        <v>44760</v>
      </c>
      <c r="M81" s="196"/>
      <c r="N81" s="174"/>
      <c r="O81" s="190"/>
      <c r="P81" s="192"/>
      <c r="Q81" s="188"/>
      <c r="R81" s="190"/>
      <c r="S81" s="193"/>
      <c r="T81" s="193" t="s">
        <v>732</v>
      </c>
      <c r="U81" s="193"/>
      <c r="V81" s="193"/>
      <c r="W81" s="194"/>
      <c r="X81" s="194"/>
      <c r="Y81" s="194" t="s">
        <v>921</v>
      </c>
    </row>
    <row r="82" spans="1:25">
      <c r="A82" s="187">
        <v>43110</v>
      </c>
      <c r="B82" s="177">
        <v>52945</v>
      </c>
      <c r="C82" s="274" t="s">
        <v>930</v>
      </c>
      <c r="D82" s="273" t="s">
        <v>920</v>
      </c>
      <c r="E82" s="198">
        <v>78972</v>
      </c>
      <c r="F82" s="198">
        <v>15451</v>
      </c>
      <c r="G82" s="198"/>
      <c r="H82" s="197"/>
      <c r="I82" s="189"/>
      <c r="J82" s="190"/>
      <c r="K82" s="304">
        <v>44753</v>
      </c>
      <c r="L82" s="278">
        <v>44760</v>
      </c>
      <c r="M82" s="196"/>
      <c r="N82" s="174"/>
      <c r="O82" s="190"/>
      <c r="P82" s="192"/>
      <c r="Q82" s="188"/>
      <c r="R82" s="190"/>
      <c r="S82" s="193"/>
      <c r="T82" s="193" t="s">
        <v>732</v>
      </c>
      <c r="U82" s="193"/>
      <c r="V82" s="193"/>
      <c r="W82" s="194"/>
      <c r="X82" s="194"/>
      <c r="Y82" s="194" t="s">
        <v>921</v>
      </c>
    </row>
    <row r="83" spans="1:25">
      <c r="A83" s="187">
        <v>43110</v>
      </c>
      <c r="B83" s="177">
        <v>52946</v>
      </c>
      <c r="C83" s="274" t="s">
        <v>929</v>
      </c>
      <c r="D83" s="273" t="s">
        <v>920</v>
      </c>
      <c r="E83" s="198">
        <v>78973</v>
      </c>
      <c r="F83" s="198">
        <v>15452</v>
      </c>
      <c r="G83" s="198"/>
      <c r="H83" s="197"/>
      <c r="I83" s="189"/>
      <c r="J83" s="190"/>
      <c r="K83" s="304">
        <v>44753</v>
      </c>
      <c r="L83" s="278">
        <v>44760</v>
      </c>
      <c r="M83" s="196"/>
      <c r="N83" s="174"/>
      <c r="O83" s="190"/>
      <c r="P83" s="192"/>
      <c r="Q83" s="188"/>
      <c r="R83" s="190"/>
      <c r="S83" s="193"/>
      <c r="T83" s="193" t="s">
        <v>732</v>
      </c>
      <c r="U83" s="193"/>
      <c r="V83" s="193"/>
      <c r="W83" s="194"/>
      <c r="X83" s="194"/>
      <c r="Y83" s="194" t="s">
        <v>921</v>
      </c>
    </row>
    <row r="84" spans="1:25">
      <c r="A84" s="187">
        <v>43110</v>
      </c>
      <c r="B84" s="177">
        <v>52950</v>
      </c>
      <c r="C84" s="274" t="s">
        <v>930</v>
      </c>
      <c r="D84" s="273" t="s">
        <v>920</v>
      </c>
      <c r="E84" s="198">
        <v>78977</v>
      </c>
      <c r="F84" s="198">
        <v>15456</v>
      </c>
      <c r="G84" s="198"/>
      <c r="H84" s="197"/>
      <c r="I84" s="189"/>
      <c r="J84" s="190"/>
      <c r="K84" s="304">
        <v>44753</v>
      </c>
      <c r="L84" s="278">
        <v>44760</v>
      </c>
      <c r="M84" s="196"/>
      <c r="N84" s="174"/>
      <c r="O84" s="190"/>
      <c r="P84" s="192"/>
      <c r="Q84" s="188"/>
      <c r="R84" s="190"/>
      <c r="S84" s="193"/>
      <c r="T84" s="193" t="s">
        <v>732</v>
      </c>
      <c r="U84" s="193"/>
      <c r="V84" s="193"/>
      <c r="W84" s="194"/>
      <c r="X84" s="194"/>
      <c r="Y84" s="194" t="s">
        <v>921</v>
      </c>
    </row>
    <row r="85" spans="1:25">
      <c r="A85" s="187">
        <v>43109</v>
      </c>
      <c r="B85" s="177">
        <v>52942</v>
      </c>
      <c r="C85" s="274" t="s">
        <v>929</v>
      </c>
      <c r="D85" s="273" t="s">
        <v>920</v>
      </c>
      <c r="E85" s="198">
        <v>78969</v>
      </c>
      <c r="F85" s="198">
        <v>15761</v>
      </c>
      <c r="G85" s="198"/>
      <c r="H85" s="197"/>
      <c r="I85" s="189"/>
      <c r="J85" s="190"/>
      <c r="K85" s="304">
        <v>44753</v>
      </c>
      <c r="L85" s="278">
        <v>44760</v>
      </c>
      <c r="M85" s="196"/>
      <c r="N85" s="174"/>
      <c r="O85" s="190"/>
      <c r="P85" s="192"/>
      <c r="Q85" s="188"/>
      <c r="R85" s="190"/>
      <c r="S85" s="193"/>
      <c r="T85" s="193" t="s">
        <v>732</v>
      </c>
      <c r="U85" s="193"/>
      <c r="V85" s="193"/>
      <c r="W85" s="194"/>
      <c r="X85" s="194"/>
      <c r="Y85" s="194" t="s">
        <v>921</v>
      </c>
    </row>
    <row r="86" spans="1:25">
      <c r="A86" s="177"/>
      <c r="B86" s="174"/>
      <c r="C86" s="274"/>
      <c r="D86" s="273"/>
      <c r="E86" s="198"/>
      <c r="F86" s="198"/>
      <c r="G86" s="198"/>
      <c r="H86" s="197"/>
      <c r="I86" s="189"/>
      <c r="J86" s="190"/>
      <c r="K86" s="191"/>
      <c r="L86" s="195"/>
      <c r="M86" s="196"/>
      <c r="N86" s="174"/>
      <c r="O86" s="190"/>
      <c r="P86" s="192"/>
      <c r="Q86" s="188"/>
      <c r="R86" s="190"/>
      <c r="S86" s="193"/>
      <c r="T86" s="193"/>
      <c r="U86" s="193"/>
      <c r="V86" s="193"/>
      <c r="W86" s="194"/>
      <c r="X86" s="194"/>
      <c r="Y86" s="194"/>
    </row>
    <row r="87" spans="1:25">
      <c r="A87" s="177"/>
      <c r="B87" s="174"/>
      <c r="C87" s="274"/>
      <c r="D87" s="273"/>
      <c r="E87" s="198"/>
      <c r="F87" s="198"/>
      <c r="G87" s="198"/>
      <c r="H87" s="197"/>
      <c r="I87" s="189"/>
      <c r="J87" s="190"/>
      <c r="K87" s="191"/>
      <c r="L87" s="195"/>
      <c r="M87" s="196"/>
      <c r="N87" s="174"/>
      <c r="O87" s="190"/>
      <c r="P87" s="192"/>
      <c r="Q87" s="188"/>
      <c r="R87" s="190"/>
      <c r="S87" s="193"/>
      <c r="T87" s="193"/>
      <c r="U87" s="193"/>
      <c r="V87" s="193"/>
      <c r="W87" s="194"/>
      <c r="X87" s="194"/>
      <c r="Y87" s="194"/>
    </row>
    <row r="88" spans="1:25">
      <c r="A88" s="177"/>
      <c r="B88" s="174"/>
      <c r="C88" s="274"/>
      <c r="D88" s="273"/>
      <c r="E88" s="198"/>
      <c r="F88" s="198"/>
      <c r="G88" s="198"/>
      <c r="H88" s="197"/>
      <c r="I88" s="189"/>
      <c r="J88" s="190"/>
      <c r="K88" s="191"/>
      <c r="L88" s="195"/>
      <c r="M88" s="196"/>
      <c r="N88" s="174"/>
      <c r="O88" s="190"/>
      <c r="P88" s="192"/>
      <c r="Q88" s="188"/>
      <c r="R88" s="190"/>
      <c r="S88" s="193"/>
      <c r="T88" s="193"/>
      <c r="U88" s="193"/>
      <c r="V88" s="193"/>
      <c r="W88" s="194"/>
      <c r="X88" s="194"/>
      <c r="Y88" s="194"/>
    </row>
    <row r="89" spans="1:25">
      <c r="A89" s="177"/>
      <c r="B89" s="174"/>
      <c r="C89" s="274"/>
      <c r="D89" s="273"/>
      <c r="E89" s="198"/>
      <c r="F89" s="198"/>
      <c r="G89" s="198"/>
      <c r="H89" s="197"/>
      <c r="I89" s="189"/>
      <c r="J89" s="190"/>
      <c r="K89" s="191"/>
      <c r="L89" s="195"/>
      <c r="M89" s="196"/>
      <c r="N89" s="174"/>
      <c r="O89" s="190"/>
      <c r="P89" s="192"/>
      <c r="Q89" s="188"/>
      <c r="R89" s="190"/>
      <c r="S89" s="193"/>
      <c r="T89" s="193"/>
      <c r="U89" s="193"/>
      <c r="V89" s="193"/>
      <c r="W89" s="194"/>
      <c r="X89" s="194"/>
      <c r="Y89" s="194"/>
    </row>
    <row r="90" spans="1:25">
      <c r="A90" s="177"/>
      <c r="B90" s="174"/>
      <c r="C90" s="274"/>
      <c r="D90" s="273"/>
      <c r="E90" s="198"/>
      <c r="F90" s="198"/>
      <c r="G90" s="198"/>
      <c r="H90" s="197"/>
      <c r="I90" s="189"/>
      <c r="J90" s="190"/>
      <c r="K90" s="191"/>
      <c r="L90" s="195"/>
      <c r="M90" s="196"/>
      <c r="N90" s="174"/>
      <c r="O90" s="190"/>
      <c r="P90" s="192"/>
      <c r="Q90" s="188"/>
      <c r="R90" s="190"/>
      <c r="S90" s="193"/>
      <c r="T90" s="193"/>
      <c r="U90" s="193"/>
      <c r="V90" s="193"/>
      <c r="W90" s="194"/>
      <c r="X90" s="194"/>
      <c r="Y90" s="194"/>
    </row>
    <row r="91" spans="1:25">
      <c r="A91" s="177"/>
      <c r="B91" s="174"/>
      <c r="C91" s="274"/>
      <c r="D91" s="273"/>
      <c r="E91" s="198"/>
      <c r="F91" s="198"/>
      <c r="G91" s="198"/>
      <c r="H91" s="197"/>
      <c r="I91" s="189"/>
      <c r="J91" s="190"/>
      <c r="K91" s="191"/>
      <c r="L91" s="195"/>
      <c r="M91" s="196"/>
      <c r="N91" s="174"/>
      <c r="O91" s="190"/>
      <c r="P91" s="192"/>
      <c r="Q91" s="188"/>
      <c r="R91" s="190"/>
      <c r="S91" s="193"/>
      <c r="T91" s="193"/>
      <c r="U91" s="193"/>
      <c r="V91" s="193"/>
      <c r="W91" s="194"/>
      <c r="X91" s="194"/>
      <c r="Y91" s="194"/>
    </row>
    <row r="92" spans="1:25">
      <c r="A92" s="177"/>
      <c r="B92" s="174"/>
      <c r="C92" s="274"/>
      <c r="D92" s="273"/>
      <c r="E92" s="198"/>
      <c r="F92" s="198"/>
      <c r="G92" s="198"/>
      <c r="H92" s="197"/>
      <c r="I92" s="189"/>
      <c r="J92" s="190"/>
      <c r="K92" s="191"/>
      <c r="L92" s="195"/>
      <c r="M92" s="196"/>
      <c r="N92" s="174"/>
      <c r="O92" s="190"/>
      <c r="P92" s="192"/>
      <c r="Q92" s="188"/>
      <c r="R92" s="190"/>
      <c r="S92" s="193"/>
      <c r="T92" s="193"/>
      <c r="U92" s="193"/>
      <c r="V92" s="193"/>
      <c r="W92" s="194"/>
      <c r="X92" s="194"/>
      <c r="Y92" s="194"/>
    </row>
    <row r="93" spans="1:25">
      <c r="A93" s="177"/>
      <c r="B93" s="174"/>
      <c r="C93" s="274"/>
      <c r="D93" s="273"/>
      <c r="E93" s="198"/>
      <c r="F93" s="198"/>
      <c r="G93" s="198"/>
      <c r="H93" s="197"/>
      <c r="I93" s="189"/>
      <c r="J93" s="190"/>
      <c r="K93" s="191"/>
      <c r="L93" s="195"/>
      <c r="M93" s="196"/>
      <c r="N93" s="174"/>
      <c r="O93" s="190"/>
      <c r="P93" s="192"/>
      <c r="Q93" s="188"/>
      <c r="R93" s="190"/>
      <c r="S93" s="193"/>
      <c r="T93" s="193"/>
      <c r="U93" s="193"/>
      <c r="V93" s="193"/>
      <c r="W93" s="194"/>
      <c r="X93" s="194"/>
      <c r="Y93" s="194"/>
    </row>
    <row r="94" spans="1:25">
      <c r="A94" s="177"/>
      <c r="B94" s="174"/>
      <c r="C94" s="274"/>
      <c r="D94" s="273"/>
      <c r="E94" s="198"/>
      <c r="F94" s="198"/>
      <c r="G94" s="198"/>
      <c r="H94" s="197"/>
      <c r="I94" s="189"/>
      <c r="J94" s="190"/>
      <c r="K94" s="191"/>
      <c r="L94" s="195"/>
      <c r="M94" s="196"/>
      <c r="N94" s="174"/>
      <c r="O94" s="190"/>
      <c r="P94" s="192"/>
      <c r="Q94" s="188"/>
      <c r="R94" s="190"/>
      <c r="S94" s="193"/>
      <c r="T94" s="193"/>
      <c r="U94" s="193"/>
      <c r="V94" s="193"/>
      <c r="W94" s="194"/>
      <c r="X94" s="194"/>
      <c r="Y94" s="194"/>
    </row>
    <row r="95" spans="1:25">
      <c r="A95" s="177"/>
      <c r="B95" s="174"/>
      <c r="C95" s="274"/>
      <c r="D95" s="273"/>
      <c r="E95" s="198"/>
      <c r="F95" s="198"/>
      <c r="G95" s="198"/>
      <c r="H95" s="197"/>
      <c r="I95" s="189"/>
      <c r="J95" s="190"/>
      <c r="K95" s="191"/>
      <c r="L95" s="195"/>
      <c r="M95" s="196"/>
      <c r="N95" s="174"/>
      <c r="O95" s="190"/>
      <c r="P95" s="192"/>
      <c r="Q95" s="188"/>
      <c r="R95" s="190"/>
      <c r="S95" s="193"/>
      <c r="T95" s="193"/>
      <c r="U95" s="193"/>
      <c r="V95" s="193"/>
      <c r="W95" s="194"/>
      <c r="X95" s="194"/>
      <c r="Y95" s="194"/>
    </row>
    <row r="96" spans="1:25">
      <c r="A96" s="177"/>
      <c r="B96" s="174"/>
      <c r="C96" s="274"/>
      <c r="D96" s="273"/>
      <c r="E96" s="198"/>
      <c r="F96" s="198"/>
      <c r="G96" s="198"/>
      <c r="H96" s="197"/>
      <c r="I96" s="189"/>
      <c r="J96" s="190"/>
      <c r="K96" s="191"/>
      <c r="L96" s="195"/>
      <c r="M96" s="196"/>
      <c r="N96" s="174"/>
      <c r="O96" s="190"/>
      <c r="P96" s="192"/>
      <c r="Q96" s="188"/>
      <c r="R96" s="190"/>
      <c r="S96" s="193"/>
      <c r="T96" s="193"/>
      <c r="U96" s="193"/>
      <c r="V96" s="193"/>
      <c r="W96" s="194"/>
      <c r="X96" s="194"/>
      <c r="Y96" s="194"/>
    </row>
    <row r="97" spans="1:25">
      <c r="A97" s="177"/>
      <c r="B97" s="174"/>
      <c r="C97" s="274"/>
      <c r="D97" s="273"/>
      <c r="E97" s="198"/>
      <c r="F97" s="198"/>
      <c r="G97" s="198"/>
      <c r="H97" s="197"/>
      <c r="I97" s="189"/>
      <c r="J97" s="190"/>
      <c r="K97" s="191"/>
      <c r="L97" s="195"/>
      <c r="M97" s="196"/>
      <c r="N97" s="174"/>
      <c r="O97" s="190"/>
      <c r="P97" s="192"/>
      <c r="Q97" s="188"/>
      <c r="R97" s="190"/>
      <c r="S97" s="193"/>
      <c r="T97" s="193"/>
      <c r="U97" s="193"/>
      <c r="V97" s="193"/>
      <c r="W97" s="194"/>
      <c r="X97" s="194"/>
      <c r="Y97" s="194"/>
    </row>
    <row r="98" spans="1:25">
      <c r="A98" s="177"/>
      <c r="B98" s="174"/>
      <c r="C98" s="274"/>
      <c r="D98" s="273"/>
      <c r="E98" s="198"/>
      <c r="F98" s="198"/>
      <c r="G98" s="198"/>
      <c r="H98" s="197"/>
      <c r="I98" s="189"/>
      <c r="J98" s="190"/>
      <c r="K98" s="191"/>
      <c r="L98" s="195"/>
      <c r="M98" s="196"/>
      <c r="N98" s="174"/>
      <c r="O98" s="190"/>
      <c r="P98" s="192"/>
      <c r="Q98" s="188"/>
      <c r="R98" s="190"/>
      <c r="S98" s="193"/>
      <c r="T98" s="193"/>
      <c r="U98" s="193"/>
      <c r="V98" s="193"/>
      <c r="W98" s="194"/>
      <c r="X98" s="194"/>
      <c r="Y98" s="194"/>
    </row>
    <row r="99" spans="1:25">
      <c r="A99" s="177"/>
      <c r="B99" s="174"/>
      <c r="C99" s="274"/>
      <c r="D99" s="273"/>
      <c r="E99" s="198"/>
      <c r="F99" s="198"/>
      <c r="G99" s="198"/>
      <c r="H99" s="197"/>
      <c r="I99" s="189"/>
      <c r="J99" s="190"/>
      <c r="K99" s="191"/>
      <c r="L99" s="195"/>
      <c r="M99" s="196"/>
      <c r="N99" s="174"/>
      <c r="O99" s="190"/>
      <c r="P99" s="192"/>
      <c r="Q99" s="188"/>
      <c r="R99" s="190"/>
      <c r="S99" s="193"/>
      <c r="T99" s="193"/>
      <c r="U99" s="193"/>
      <c r="V99" s="193"/>
      <c r="W99" s="194"/>
      <c r="X99" s="194"/>
      <c r="Y99" s="194"/>
    </row>
    <row r="100" spans="1:25">
      <c r="A100" s="177"/>
      <c r="B100" s="174"/>
      <c r="C100" s="274"/>
      <c r="D100" s="273"/>
      <c r="E100" s="198"/>
      <c r="F100" s="198"/>
      <c r="G100" s="198"/>
      <c r="H100" s="197"/>
      <c r="I100" s="189"/>
      <c r="J100" s="190"/>
      <c r="K100" s="191"/>
      <c r="L100" s="195"/>
      <c r="M100" s="196"/>
      <c r="N100" s="174"/>
      <c r="O100" s="190"/>
      <c r="P100" s="192"/>
      <c r="Q100" s="188"/>
      <c r="R100" s="190"/>
      <c r="S100" s="193"/>
      <c r="T100" s="193"/>
      <c r="U100" s="193"/>
      <c r="V100" s="193"/>
      <c r="W100" s="194"/>
      <c r="X100" s="194"/>
      <c r="Y100" s="194"/>
    </row>
    <row r="101" spans="1:25">
      <c r="A101" s="177"/>
      <c r="B101" s="174"/>
      <c r="C101" s="274"/>
      <c r="D101" s="273"/>
      <c r="E101" s="198"/>
      <c r="F101" s="198"/>
      <c r="G101" s="198"/>
      <c r="H101" s="197"/>
      <c r="I101" s="189"/>
      <c r="J101" s="190"/>
      <c r="K101" s="191"/>
      <c r="L101" s="195"/>
      <c r="M101" s="196"/>
      <c r="N101" s="174"/>
      <c r="O101" s="190"/>
      <c r="P101" s="192"/>
      <c r="Q101" s="188"/>
      <c r="R101" s="190"/>
      <c r="S101" s="193"/>
      <c r="T101" s="193"/>
      <c r="U101" s="193"/>
      <c r="V101" s="193"/>
      <c r="W101" s="194"/>
      <c r="X101" s="194"/>
      <c r="Y101" s="194"/>
    </row>
    <row r="102" spans="1:25">
      <c r="A102" s="177"/>
      <c r="B102" s="174"/>
      <c r="C102" s="274"/>
      <c r="D102" s="273"/>
      <c r="E102" s="198"/>
      <c r="F102" s="198"/>
      <c r="G102" s="198"/>
      <c r="H102" s="197"/>
      <c r="I102" s="189"/>
      <c r="J102" s="190"/>
      <c r="K102" s="191"/>
      <c r="L102" s="195"/>
      <c r="M102" s="196"/>
      <c r="N102" s="174"/>
      <c r="O102" s="190"/>
      <c r="P102" s="192"/>
      <c r="Q102" s="188"/>
      <c r="R102" s="190"/>
      <c r="S102" s="193"/>
      <c r="T102" s="193"/>
      <c r="U102" s="193"/>
      <c r="V102" s="193"/>
      <c r="W102" s="194"/>
      <c r="X102" s="194"/>
      <c r="Y102" s="194"/>
    </row>
  </sheetData>
  <autoFilter ref="A4:Y14" xr:uid="{3AAD1398-BB72-4B59-8FE9-F45E7F428B6C}">
    <sortState xmlns:xlrd2="http://schemas.microsoft.com/office/spreadsheetml/2017/richdata2" ref="A5:Y85">
      <sortCondition descending="1" ref="A4:A14"/>
    </sortState>
  </autoFilter>
  <phoneticPr fontId="2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2022</vt:lpstr>
      <vt:lpstr>SCIs</vt:lpstr>
      <vt:lpstr>Do Not Move</vt:lpstr>
      <vt:lpstr>QC Tracking</vt:lpstr>
      <vt:lpstr>Summary</vt:lpstr>
      <vt:lpstr>New_Stations</vt:lpstr>
      <vt:lpstr>SBIO_DataEntry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Luering, Andrew</cp:lastModifiedBy>
  <dcterms:created xsi:type="dcterms:W3CDTF">2020-11-01T12:26:37Z</dcterms:created>
  <dcterms:modified xsi:type="dcterms:W3CDTF">2023-03-09T15:34:05Z</dcterms:modified>
</cp:coreProperties>
</file>